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8700" activeTab="2"/>
  </bookViews>
  <sheets>
    <sheet name="表紙" sheetId="1" r:id="rId1"/>
    <sheet name="集計" sheetId="2" r:id="rId2"/>
    <sheet name="ca0" sheetId="3" r:id="rId3"/>
  </sheets>
  <definedNames>
    <definedName name="_xlnm.Print_Area" localSheetId="1">集計!$A$1:$N$22</definedName>
    <definedName name="_xlnm.Print_Area" localSheetId="0">表紙!$A$1:$K$57</definedName>
  </definedNames>
  <calcPr calcId="144525"/>
</workbook>
</file>

<file path=xl/sharedStrings.xml><?xml version="1.0" encoding="utf-8"?>
<sst xmlns="http://schemas.openxmlformats.org/spreadsheetml/2006/main" count="4083" uniqueCount="372">
  <si>
    <t>資料No. S1D-244110</t>
  </si>
  <si>
    <t>テスト要項書
5.20.01_検査機モード_CA</t>
  </si>
  <si>
    <t>判定</t>
  </si>
  <si>
    <t>要項書</t>
  </si>
  <si>
    <t>作成</t>
  </si>
  <si>
    <t>照査</t>
  </si>
  <si>
    <t>認可</t>
  </si>
  <si>
    <t>(商)セ1開</t>
  </si>
  <si>
    <t>松嶋</t>
  </si>
  <si>
    <t>結果書</t>
  </si>
  <si>
    <t>高阪・松嶋</t>
  </si>
  <si>
    <t>変更履歴</t>
  </si>
  <si>
    <t>版数</t>
  </si>
  <si>
    <t>作成日</t>
  </si>
  <si>
    <t>担当</t>
  </si>
  <si>
    <t>内容</t>
  </si>
  <si>
    <t>RevA1</t>
  </si>
  <si>
    <t>初版</t>
  </si>
  <si>
    <t>RevA2</t>
  </si>
  <si>
    <t>期待値誤りを修正</t>
  </si>
  <si>
    <t>　</t>
  </si>
  <si>
    <t>シート名</t>
  </si>
  <si>
    <t>項目</t>
  </si>
  <si>
    <t>Pass</t>
  </si>
  <si>
    <t>Fail</t>
  </si>
  <si>
    <t>未実施</t>
  </si>
  <si>
    <t>実施率</t>
  </si>
  <si>
    <t>工数</t>
  </si>
  <si>
    <t>見積</t>
  </si>
  <si>
    <t>実績</t>
  </si>
  <si>
    <t>実施</t>
  </si>
  <si>
    <t>自動化</t>
  </si>
  <si>
    <t>合計</t>
  </si>
  <si>
    <t>ca0</t>
  </si>
  <si>
    <t>COM</t>
  </si>
  <si>
    <t>通信速度</t>
  </si>
  <si>
    <t>項目数</t>
  </si>
  <si>
    <t>対象形式</t>
  </si>
  <si>
    <t>E3NX-CA0</t>
  </si>
  <si>
    <t>Pass数</t>
  </si>
  <si>
    <t>内部形式</t>
  </si>
  <si>
    <t>0760</t>
  </si>
  <si>
    <t>Fail数</t>
  </si>
  <si>
    <t>ソフトVer</t>
  </si>
  <si>
    <t>未実施数</t>
  </si>
  <si>
    <t>シリアルナンバー(4byte)</t>
  </si>
  <si>
    <t>工数（見積）</t>
  </si>
  <si>
    <t>コマンド送信回数</t>
  </si>
  <si>
    <t>工数（実績・要項書）</t>
  </si>
  <si>
    <t>工数（実施・実施）</t>
  </si>
  <si>
    <t>送
信
行
No.</t>
  </si>
  <si>
    <t>送信コマンド(チェックSUM自動計算)</t>
  </si>
  <si>
    <t>RT期待値</t>
  </si>
  <si>
    <t>WT期待値</t>
  </si>
  <si>
    <t>受信レスポンス【実行結果】</t>
  </si>
  <si>
    <t>コマンド
レスポンス
時間</t>
  </si>
  <si>
    <t>WP
復帰
時間</t>
  </si>
  <si>
    <t>受信レスポンス【期待値】</t>
  </si>
  <si>
    <t>レスポンス合否　1:OK 0:NG</t>
  </si>
  <si>
    <t>工数（実施・自動化）</t>
  </si>
  <si>
    <t>-</t>
  </si>
  <si>
    <t>SF記載内容</t>
  </si>
  <si>
    <t>号機番号</t>
  </si>
  <si>
    <t>コマンド</t>
  </si>
  <si>
    <t>アドレス</t>
  </si>
  <si>
    <t>書込値</t>
  </si>
  <si>
    <t>S
U
M</t>
  </si>
  <si>
    <t>レスポンス</t>
  </si>
  <si>
    <t>コマンド
レスポンス
時間合否</t>
  </si>
  <si>
    <t>WP復帰
時間合否</t>
  </si>
  <si>
    <t>一致合否</t>
  </si>
  <si>
    <t>数値合否</t>
  </si>
  <si>
    <t>数値変換</t>
  </si>
  <si>
    <t>数値範囲</t>
  </si>
  <si>
    <t>検査特性</t>
  </si>
  <si>
    <t>規格・基準</t>
  </si>
  <si>
    <t>検査方法・設備</t>
  </si>
  <si>
    <t>7</t>
  </si>
  <si>
    <t>8</t>
  </si>
  <si>
    <t>9</t>
  </si>
  <si>
    <t>10</t>
  </si>
  <si>
    <t>最小</t>
  </si>
  <si>
    <t>最大</t>
  </si>
  <si>
    <t>実施要否</t>
  </si>
  <si>
    <t>Pass/Fail</t>
  </si>
  <si>
    <t>実施日</t>
  </si>
  <si>
    <t>実施者</t>
  </si>
  <si>
    <t>SoftVersion</t>
  </si>
  <si>
    <t>備考</t>
  </si>
  <si>
    <t>ソフト書込工程</t>
  </si>
  <si>
    <t>ー</t>
  </si>
  <si>
    <t>―</t>
  </si>
  <si>
    <t>否</t>
  </si>
  <si>
    <t>ソフト書込み</t>
  </si>
  <si>
    <t>全形式:
書き込んだソフトのSUM値が、
ソフトデータ引き渡し管理表に
記載のSUM値と等しいこと。</t>
  </si>
  <si>
    <t>型式情報をバーコードにて読み込み、
対応するソフトをCOMPUTEX社製FP-10にて書き込む。</t>
  </si>
  <si>
    <t>要</t>
  </si>
  <si>
    <t>pass</t>
  </si>
  <si>
    <t>Ver.1024_r1575</t>
  </si>
  <si>
    <t>電源ON/OFF処理</t>
  </si>
  <si>
    <t>全形式:</t>
  </si>
  <si>
    <t>電源１秒ONの後、電源OFFする。
*本CPUは初回起動時のみ、起動が遅くなり、検査機FA0とCH認識タイミングがずれ、NGとなる
本工程の変更を行うときは電源OFF-ON工程を削除しないように注意すること。(IST2-148039)</t>
  </si>
  <si>
    <t>ソフト書込み確認</t>
  </si>
  <si>
    <t>下記供試品の状態にて、消費電流を測定</t>
  </si>
  <si>
    <t>消費電流</t>
  </si>
  <si>
    <t>＜規格＞ 
(30V時) 36mA以下
 ＜基準＞
表示LEDが点滅すること。(30V時)
E3NX-CA11,41,21,51,6,8,0:8～36mA</t>
  </si>
  <si>
    <t xml:space="preserve">電源電圧：DC30V </t>
  </si>
  <si>
    <t>耐電圧検査</t>
  </si>
  <si>
    <t>耐電圧</t>
  </si>
  <si>
    <t>全形式:
検出電流1mA以下</t>
  </si>
  <si>
    <t>入出力線一括と、センサ筐体・設定ボタン間にAC1200V(1秒)印加
本検査後に下記以降の検査を実施すること。</t>
  </si>
  <si>
    <t>特性検査</t>
  </si>
  <si>
    <t>外観</t>
  </si>
  <si>
    <t>全形式:
傷、異物、変色なきこと</t>
  </si>
  <si>
    <t>７セグ部、メイバン・ラベル、ケース、カバー
発生観点
・製品とラベルの紐づけが正しいこと
・擦れやカケがないこと
・ラベルの印刷内容が正しいこと
・製品本体のキズがないこと
７セグ部、メイバン・ラベル、ケース、カバー
・コードへのキズがないこと</t>
  </si>
  <si>
    <t>フィクスチャーレール</t>
  </si>
  <si>
    <t>全形式:
フィクスチャレールが取り付けられていること</t>
  </si>
  <si>
    <t>ファイバセンサにてありなし確認し制御出力確認</t>
  </si>
  <si>
    <t>TUNEｷｰ(●) + UPｷｰ（+）押下しながら電源起動（HCモードに移行）
起動待ち時間: 200ms(アンプ側待ち時間　検査機待ち時間整合要)
電源電圧:30Vで起動</t>
  </si>
  <si>
    <t>HCモード
起動確認</t>
  </si>
  <si>
    <t>全形式:
ソフトバージョンが正しいことを確認する。
&lt;規格・基準&gt;
E3NX-CA11,41,21,51,6,8 /CPU  1020
E3NX-CA0/CPU  1024</t>
  </si>
  <si>
    <t>画像確認
*表示値を画像で確認</t>
  </si>
  <si>
    <t>光通信確認</t>
  </si>
  <si>
    <t>全形式:
検査用E3NX-FA11が3chと表示され、検査機用FA11の出力がONすること。
※検査工程内で２回以上検査を実施し、いずれも上記満足すること</t>
  </si>
  <si>
    <t>3台同時に電源投入すること
全形式受光窓と1CH製品の間にNDフィルタ使い、投光窓と3CH製品の間に2mm間隔設定
NDフィルター
富士フィルム株式会社製
　　光量調整用フィルター
　　フィルター号数:0.1</t>
  </si>
  <si>
    <t>個体識別情報書込み</t>
  </si>
  <si>
    <t>個体識別情報を出荷後に確認するため
00,00,00,01,00,01,00,00,00,00,02
&lt;対象形式&gt;全形式</t>
  </si>
  <si>
    <t>「シリアルナンバー基準案」に基づく個体識別情報（4byte）を書き込む。
個体識別情報設定コマンド
00,00,00,01,00,01,00,2B,XX,XX,XX,XX,SUM
レスポンス待ち時間(RT): 100ms
終了待ち時間(WT):100ms
リトライ回数(RN): 5</t>
  </si>
  <si>
    <t>00</t>
  </si>
  <si>
    <t>01</t>
  </si>
  <si>
    <t>2B</t>
  </si>
  <si>
    <t>02</t>
  </si>
  <si>
    <t>内部形式書込み</t>
  </si>
  <si>
    <t>全形式:
書込む形式は以下のとおり。
E3NX-CA11,41:0710
E3NX-CA21,51:0724
E3NX-CA6,8:0710
E3NX-CA0:0760
ただしいレスポンスが返ってくること
00,00,00,01,00,01,00,00,00,00,02</t>
  </si>
  <si>
    <t>"内部形式書込仕様"記載の形式をEEPROMに書き込む
00,00,00,01,00,01,00,01,□□,□□,□□,□□,sum
レスポンス待ち時間(RT)
: 100ms
終了待ち時間(WT)
:100ms
リトライ回数(RN)
: 5</t>
  </si>
  <si>
    <t>ハードチェック実行</t>
  </si>
  <si>
    <t>全形式:
ただしいレスポンスが返ってくること
00,00,00,01,00,D0,00,00,00,00,D1</t>
  </si>
  <si>
    <t>下記コマンドにてハードチェックを実行する。
条件：完全遮光状態
 投光側: ファイバを挿入し光を逃がす
受光側：ファイバを抜去し遮光物体を設置する 
ハードチェック実行
00,00,00,01,00,D0,00,00,00,00,00,00,D1
RT:21000ms WT:0ms RN:5
&lt;実行処理内容&gt;
・DAC取得
投光量(LAD値)に対する
CPUDAC値を取得する
初期基準LAD値:3375LSB(SHS以外)
              1121LSB(SHS)
投光LAD下限値:44LSB
・残存取得
　残存オフセット値を取得する
　3色✕ゲイン2✕検出機能4=24データ
・EEPROM初期データ書込
　DAC取得と残存取得で取得した値と設定初期値をEEPROMに書き込む</t>
  </si>
  <si>
    <t>D0</t>
  </si>
  <si>
    <t>D1</t>
  </si>
  <si>
    <t>電源OFF
TUNEｷｰ(●) + UPｷｰ（+）押下しながら電源起動（検査機モードに移行）
起動待ち時間: 200ms(アンプ側待ち時間　検査機待ち時間整合要)
電源電圧:30Vで起動</t>
  </si>
  <si>
    <t>HCモード起動確認</t>
  </si>
  <si>
    <t>全形式:
ソフトバージョンが正しいことを確認する。
&lt;規格・基準&gt;
E3NX-CA11,41,21,51,6,8  CPU  1020
E3NX-CA0 CPU  1024</t>
  </si>
  <si>
    <t>全形式:
検査用E3NX-FA11が3chと表示され、検査機用FA11の出力がONすること。
※検査工程内で２回以上検査を実施し、いずれも上記満足すること</t>
  </si>
  <si>
    <t>設定初期化処理</t>
  </si>
  <si>
    <t>全形式:
設定初期化
00,00,00,01,00,40,00,00,00,00,41</t>
  </si>
  <si>
    <t>設定初期化
00,00,00,01,00,40,00,00,00,00,00,00,41
RT:3000ms WT:0ms RN:5</t>
  </si>
  <si>
    <t>40</t>
  </si>
  <si>
    <t>41</t>
  </si>
  <si>
    <t>ファイバ挿入確認</t>
  </si>
  <si>
    <t>全形式:
ファイバが挿入できること
&lt;規格・基準&gt;
ファイバヘッドが挿入できること</t>
  </si>
  <si>
    <t>ファイバヘッドを挿入する。</t>
  </si>
  <si>
    <t>押しボタンSW確認</t>
  </si>
  <si>
    <t>全形式:
SWの操作が正しく認識されること。</t>
  </si>
  <si>
    <t>キー入力/外部入力確認コマンドを発行し、各々のキーの下半分を押したときのデータを確認する。
00,00,00,01,00,D4,00,00,00,00,00,00,D5
RT: 100ms
WT:0ms
RN: 無限（ﾚｽﾎﾟﾝｽがあるまで）
TUNE</t>
  </si>
  <si>
    <t>D4</t>
  </si>
  <si>
    <t>D6</t>
  </si>
  <si>
    <t>NO/NC</t>
  </si>
  <si>
    <t>D7</t>
  </si>
  <si>
    <t>MODE</t>
  </si>
  <si>
    <t>04</t>
  </si>
  <si>
    <t>D9</t>
  </si>
  <si>
    <t>UP</t>
  </si>
  <si>
    <t>08</t>
  </si>
  <si>
    <t>DD</t>
  </si>
  <si>
    <t>DOWN</t>
  </si>
  <si>
    <t>E5</t>
  </si>
  <si>
    <t>全形式:
＜規格＞ 
E3NX-CA11,6:
960mW/30V
(32mA/30V)
E3NX-CA41,21,51, 8,0:
1,080mW/30V
(36mA/30V)
 ＜基準＞(mA/30V)
CA11:25以上33未満
CA41:25以上34未満
CA21:25以上34未満
CA51:26以上35未満
CA6 :25以上33未満
CA8 :25以上34未満
CA0 :25以上33未満
すべてのLED表示が点灯していることを目視で確認する。</t>
  </si>
  <si>
    <t>下記供試品の状態にて、消費電流を測定
・ 電源電圧：DC30V 
・表示全点灯
・ 完全入光
全点灯
コマンド
00,00,00,01,00,D2,00,00,00,00,00,00,D3
RT:100ms WT:0ms RN:5
入出力は全てオープンとする
・DMMの測定条件
サンプリング速度10回／秒以上
32回平均値</t>
  </si>
  <si>
    <t>D2</t>
  </si>
  <si>
    <t>D3</t>
  </si>
  <si>
    <t>BH列:連結前検査機構成消費電流
BI列：検査機対象消費電流</t>
  </si>
  <si>
    <t>内部形式確認</t>
  </si>
  <si>
    <t>全形式:
ソフトバージョンが正しいことを確認する。</t>
  </si>
  <si>
    <t>ソフトバージョン読み出しコマンド送信し、そのレスポンスを確認する。
1)ソフト形式確認
00 00 00 01 00 11 00 01 00 00 00 00 13</t>
  </si>
  <si>
    <t>11</t>
  </si>
  <si>
    <t>07</t>
  </si>
  <si>
    <t>60</t>
  </si>
  <si>
    <t>79</t>
  </si>
  <si>
    <t>ソフトウエアバージョン確認</t>
  </si>
  <si>
    <t>＜規格・基準＞
E3NX-CA11,41         0710(形式)_
1020(バージョン)
E3NX-CA21,51         0724_1020
E3NX-CA6,8            0710_1020
E3NX-CA0              0760_1024
レスポンスに対し1～10byteを加算し　11byte目（sum値)との一致確認</t>
  </si>
  <si>
    <t>2)バージョン確認
00,00,00,01,00,11,10,00,00,00,00,00,22
RT:100ms WT:0ms RN:5</t>
  </si>
  <si>
    <t>16</t>
  </si>
  <si>
    <t>7seg表示確認</t>
  </si>
  <si>
    <t xml:space="preserve">全形式:
E3NX-CA11,41,6,8:
①左端の表示灯形状が1つであること
②表示灯の中にOUTが印字されていること
E3NX-CA21,51,0:
①左端の表示灯形状が2つに分かれていること
②上の表示灯の中に2,下の表示灯の中に1が印字されていること
</t>
  </si>
  <si>
    <t>①画像判定
②目視確認</t>
  </si>
  <si>
    <t>表示</t>
  </si>
  <si>
    <t>全形式:
デジタル表示、表示灯が全て点灯／消灯すること
＜規格・基準＞</t>
  </si>
  <si>
    <t>通信コマンドでLEDを１つずつ点灯させ、その状態をカメラで確認する。(画像判定)
LED種類：7セグ
7セグ点灯パターンを示す
1)表示1
00,00,00,01,00,D3,00,00,00,00,00,00,D4</t>
  </si>
  <si>
    <t>2)表示2
00,00,00,01,00,D3,00,01,00,00,00,00,D5</t>
  </si>
  <si>
    <t>3)表示3
00,00,00,01,00,D3,00,02,00,00,00,00,D6</t>
  </si>
  <si>
    <t>4)表示4
00,00,00,01,00,D3,00,03,00,00,00,00,D7</t>
  </si>
  <si>
    <t>03</t>
  </si>
  <si>
    <t>5)表示5
00,00,00,01,00,D3,00,04,00,00,00,00,D8</t>
  </si>
  <si>
    <t>6)表示6
00,00,00,01,00,D3,00,05,00,00,00,00,D9</t>
  </si>
  <si>
    <t>05</t>
  </si>
  <si>
    <t>7)表示7
00,00,00,01,00,D3,00,06,00,00,00,00,DA
RT:100ms WT:0ms RN:5</t>
  </si>
  <si>
    <t>06</t>
  </si>
  <si>
    <t>外部入力</t>
  </si>
  <si>
    <t>E3NX-CA21,51のみ:
&lt;規格&gt;
外部入力が正常に機能すること
&lt;基準&gt;
外部入力ONレスポンス
00,00,00,01,00,D4,00,20,00,00,F5</t>
  </si>
  <si>
    <t>外部入力をONさせ、外部入力確認コマンドにてON確認する
また外部入力をOFFさせ、外部入力確認コマンドにてOFF確認をする
00,00,00,01,00,D4,00,00,00,00,00,00,D5
*入力時間9ms（ON）/
20ms（OFF）以上
RT:100ms WT:0ms RN:5</t>
  </si>
  <si>
    <t>20</t>
  </si>
  <si>
    <t>外部入力OFFレスポンス
00,00,00,01,00,D4,00,00,00,00,D5</t>
  </si>
  <si>
    <t>受光ゲイン切替チェック、投光電流</t>
  </si>
  <si>
    <t>全形式:
受光ゲイン切替回路が正常に動作すること。
＜規格＞
ゲイン倍率確認
ゲイン小(S)：ゲイン(P)×3.2±30%以内
投光電流確認
基準LAD×0.7 ＜ 
取得LAD値 ＜ 
基準LAD×1.3
基準LAD_ST：3375
 高速/標準/GIGA
基準LAD_SHS：1121
最速
＜基準＞
レスポンス
00,00,00,01,00,D7,00,00,00,00,D8</t>
  </si>
  <si>
    <t>下記供試品の状態にて、検査を行う
 [供試品の状態]
・ ファイバを接続
・ 試供品のデジタル受光量が500～2000の間に入る位置をﾜｰｸを設置
*白画紙で約16mm
通信コマンドにて内部にて判定し、レスポンスを確認する。
00,00,00,01,00,D7,00,00,00,00,00,00,D8
RT:2000ms WT:0ms RN:5</t>
  </si>
  <si>
    <t>D8</t>
  </si>
  <si>
    <t>制御出力1ch(負荷短絡保護)</t>
  </si>
  <si>
    <t>E3NX-CA21,51,11,41,6,8
制御出力1chがＯＮすること。
負荷短絡保護機能が正常に動作すること。</t>
  </si>
  <si>
    <t>制御出力をＯＮさせ、出力がＯＮすることを確認。
また、負荷を短絡（負荷電流300mA）させた時に、出力がＯＦＦすること、短絡を解除した時に出力が復帰(ON)することを確認。
出力1 制御出力切り替えコマンド
00,00,00,01,00,01,00,3A,00,00,00,01,3D（NC)</t>
  </si>
  <si>
    <t>3A</t>
  </si>
  <si>
    <t>00,00,00,01,00,01,00,3A,00,00,00,00,3C (NO)
RT:100ms WT:100ms RN:5</t>
  </si>
  <si>
    <t>制御出力1ch(残電圧)</t>
  </si>
  <si>
    <t>E3NX-CA21,51,11,41,6,8
＜規格＞
　2Ｖ以下
  (負荷電流100ｍＡ)
＜基準＞
  1.8Ｖ以下
  0.2V以上</t>
  </si>
  <si>
    <t>制御出力をＯＮさせ、(負荷電流100ｍＡ)、出力残電圧を確認する。
２ｃｈならびに外部入力はＯＦＦのままであることを確認
(負荷電流100ｍＡ)</t>
  </si>
  <si>
    <t>制御出力 2ch
(負荷短絡保護)</t>
  </si>
  <si>
    <t>E3NX-CA21,51
制御出力2chがＯＮすること。
負荷短絡保護機能が正常に動作すること。</t>
  </si>
  <si>
    <t>制御出力をＯＮさせ、出力がＯＮすることを確認。
また、負荷を短絡（負荷電流300mA）させた時に、出力がＯＦＦすること、短絡を解除した時に出力が復帰(ON)することを確認。
出力2制御出力切り替えコマンド
00,00,00,01,00,01,00,3B,00,00,00,01,3E (NC)</t>
  </si>
  <si>
    <t>3B</t>
  </si>
  <si>
    <t>00,00,00,01,00,01,00,3B,00,00,00,00,3D NO)
RT:100ms WT:100ms RN:5</t>
  </si>
  <si>
    <t>制御出力 2ch
(残電圧)</t>
  </si>
  <si>
    <t>E3NX-CA21,51
＜規格＞
　2Ｖ以下
  (負荷電流100ｍＡ)
＜基準＞
  1.8Ｖ以下
  0.2V以上</t>
  </si>
  <si>
    <t>制御出力をＯＮさせ、(負荷電流100ｍＡ)、出力残電圧を確認する。
１ｃｈならびに外部入力はＯＦＦのままであることを確認
 (負荷電流100ｍＡ)</t>
  </si>
  <si>
    <t>↓通信タイプ（CA０）専用試験</t>
  </si>
  <si>
    <t>制御出力切替確認
(通信タイプ専用試験）</t>
  </si>
  <si>
    <t xml:space="preserve">E3NX-CA0のみ:
出力1がon→offーonする
</t>
  </si>
  <si>
    <t>コマンドにて出力1をNO→NC→NOに切り替えて 出力on→offーonを確認する。
出力1 制御出力切り替えコマンド
00,00,00,01,00,01,00,3A,00,00,00,01,3D（NC)</t>
  </si>
  <si>
    <t>00,00,00,01,00,01,00,3A,00,00,00,00,3D (NO)</t>
  </si>
  <si>
    <t>出力2がon→off→onする</t>
  </si>
  <si>
    <t>外部入力をHi(3.3V)加えた状態で
コマンドにて出力2をNO→NC→NOに切り替えて 出力on→offーonを確認する。
出力2制御出力切り替えコマンド
00,00,00,01,00,01,00,3B,00,00,00,01,3E (NC)</t>
  </si>
  <si>
    <t>00,00,00,01,00,01,00,3B,00,00,00,00,3E (NO)
RT:100ms WT:100ms RN:5</t>
  </si>
  <si>
    <t>通信確認
(通信タイプ専用試験）</t>
  </si>
  <si>
    <t>E3NX-CA0のみ:
正常なレスポンスが得られること
レスポンス
00,00,00,02,00,D6,00,01,00,00,D9</t>
  </si>
  <si>
    <t>2号機に対し検出機能読出コマンドを発行し、下記状態になっていることを確認
検出機能:HS
00,00,00,02,00,D6,00,01,00,00,00,00,D9
RT:100ms WT:0ms RN:5</t>
  </si>
  <si>
    <t>↑通信タイプ（CA0）専用試験</t>
  </si>
  <si>
    <t>飽和受光量検査</t>
  </si>
  <si>
    <t>全形式:
&lt;規格&gt;
表示受光量が9999であること。
&lt;基準&gt;
レスポンス
00,00,00,01,00,11,00,00,27,0F,48</t>
  </si>
  <si>
    <t>完全入光状態にて、表示受光量確認コマンドにて確認する
検出距離 2.5mm±0.05mm ミラー
表示受光量取得コマンド：
00,00,00,01,00,11,10,10,00,00,00,00,32
RT:100ms WT:0ms RN:5
&lt;検出物体&gt;
平面ミラー　1/4λ@632.8mm
反射強化アルミコート
メーカー：
エドモンド・オプティクス・ジャパン株式会社
型式：45336-L</t>
  </si>
  <si>
    <t>27</t>
  </si>
  <si>
    <t>0F</t>
  </si>
  <si>
    <t>48</t>
  </si>
  <si>
    <t>検出距離
コントラストモード</t>
  </si>
  <si>
    <t>全形式:
&lt;規格&gt;
E32-CC200白紙にて
60mm以上
&lt;基準&gt;E32-CC200だるま白画用紙150mm□にて、各判別モード（赤,青,緑）で
遮光状態で
出力OFF
60mm±2mmの距離で
出力ON</t>
  </si>
  <si>
    <t>白画紙の出力ONする距離を検出距離とする。最大感度設定後60mmで出力がONすること、遮光状態で
出力OFFすることを確認する。
●赤検出距離測定
判別モード赤に変更
00,00,00,01,00,01,00,53,00,00,00,01,56
RT:100ms　WT:4s　RN:5</t>
  </si>
  <si>
    <t>53</t>
  </si>
  <si>
    <t>ゲインSに変更
00,00,00,01,00,01,00,4C,00,00,00,00,4E
RT:100ms　WT:200ms　RN: 5</t>
  </si>
  <si>
    <t>4C</t>
  </si>
  <si>
    <t>しきい値を65に設定
00,00,00,01,00,01,00,3C,00,00,00,41,7F
RT:100ms　WT:300ms RN:5</t>
  </si>
  <si>
    <t>3C</t>
  </si>
  <si>
    <t>●緑検出距離測定
判別モード緑に変更
00,00,00,01,00,01,00,53,00,00,00,02,57
RT:100ms WT:4s RN:5</t>
  </si>
  <si>
    <t>ゲインSに変更
00,00,00,01,00,01,00,4C,00,00,00,00,4E
RT:100ms WT:200ms RN: 5</t>
  </si>
  <si>
    <t>しきい値を68に設定
00,00,00,01,00,01,00,3C,00,00,00,44,82
RT:100ms　WT:300ms RN:5</t>
  </si>
  <si>
    <t>44</t>
  </si>
  <si>
    <t>●青検出距離測定
判別モード青に変更
00,00,00,01,00,01,00,53,00,00,00,03,58
RT:100ms WT:4s RN:5</t>
  </si>
  <si>
    <t>しきい値を63に設定
00,00,00,01,00,01,00,3C,00,00,00,3F,7D
RT:100ms　WT:300ms RN:5
電源電圧:DC30V
&lt;検出物体&gt;
150mm✕150mm(だるま白画用紙)
メーカー：
一般財団法人日本色彩研究所
指定数値色票、無光沢、1色、白画紙
(CIELAB=92.0,0,-0.5,4.8)</t>
  </si>
  <si>
    <t>3F</t>
  </si>
  <si>
    <t>検出距離
色差確認
カラーモード</t>
  </si>
  <si>
    <t>全形式:
距離12mm　
ワーク2色:
青紫　紫
2色判別　
カラーモード
2点チューニング
チューニング実施後2色ワークでONOFFすること
青紫で出力ON
紫で出力OFF</t>
  </si>
  <si>
    <t>標準ワーク2色で2点チューニングを実施し出力がONOFFすることを確認する
電源電圧:DC30V
カラーモードに判別モードを変更
00,00,00,01,00,01,00,53,00,00,00,04,59
RT:100ms WT:4s RN:5</t>
  </si>
  <si>
    <t>1点目実行コマンド
00,00,00,01,00,2C,00,00,00,00,00,00,2D
RT:100ms WT:2s RN:5</t>
  </si>
  <si>
    <t>2C</t>
  </si>
  <si>
    <t>2D</t>
  </si>
  <si>
    <t>2点目実行コマンド
00,00,00,01,00,2D,00,00,00,00,00,00,2E
RT:100ms WT:2s RN:5
&lt;検出物体&gt;
メーカー：
一般財団法人日本色彩研究所
測定値付色票
（高光沢、9PB5.0/10.0）
（高光沢、7P5.0/10.0）</t>
  </si>
  <si>
    <t>2E</t>
  </si>
  <si>
    <t>ON/OFF</t>
  </si>
  <si>
    <t>しきい値書込</t>
  </si>
  <si>
    <t>出荷状態以外のしきい値”888”を書き込む
しきい値設定コマンド
00,00,00,01,00,01,00,3C,00,00,03,78,B9
RT:100ms WT:300ms RN:5</t>
  </si>
  <si>
    <t>78</t>
  </si>
  <si>
    <t>TUNEｷｰ(●) + UPｷｰ（+）押下しながら電源起動（HCモードに移行）
起動待ち時間: 200ms(アンプ側待ち時間)
電源電圧:24Vで起動</t>
  </si>
  <si>
    <t>特性検査機工程飛ばし確認
しきい値読み出し</t>
  </si>
  <si>
    <t>全形式：
所定の状態になっていること
00,00,00,01,00,11,00,00,03,78,8D</t>
  </si>
  <si>
    <t>しきい値読出にて下記状態になっていることを確認。
しきい値：888
00,00,00,01,00,11,00,3C,00,00,00,00,4E
RT:100ms WT:0ms RN:5</t>
  </si>
  <si>
    <t>8D</t>
  </si>
  <si>
    <t>残存検査</t>
  </si>
  <si>
    <t>全形式:
＜基準＞
残存全て
76800以下 1024以上
（60mV以下）
3色✕ゲイン2✕検出機能4=24データ
レスポンスに対し1～10byteを加算し　11byte目（sum値)との一致確認</t>
  </si>
  <si>
    <t>残存値読出コマンドを発行し確認する。
残存SHS ゲインS Red
00,00,00,01,00,11,00,03,00,00,00,00,1A</t>
  </si>
  <si>
    <t>BF</t>
  </si>
  <si>
    <t>38</t>
  </si>
  <si>
    <t>09</t>
  </si>
  <si>
    <t>xx</t>
  </si>
  <si>
    <t>残存[SHS][受光ゲインS][Green]
00,00,00,01,00,11,00,04,00,00,00,00,16</t>
  </si>
  <si>
    <t>B7</t>
  </si>
  <si>
    <t>37</t>
  </si>
  <si>
    <t>残存[SHS][受光ゲインS][Blue]
00,00,00,01,00,11,00,05,00,00,00,00,17</t>
  </si>
  <si>
    <t>B8</t>
  </si>
  <si>
    <t>FC</t>
  </si>
  <si>
    <t>C6</t>
  </si>
  <si>
    <t>残存[SHS][受光ゲインP][Red]
00,00,00,01,00,11,00,06,00,00,00,00,18</t>
  </si>
  <si>
    <t>B6</t>
  </si>
  <si>
    <t>E3</t>
  </si>
  <si>
    <t>AB</t>
  </si>
  <si>
    <t>残存[SHS][受光ゲインP][Green]
00,00,00,01,00,11,00,07,00,00,00,00,19</t>
  </si>
  <si>
    <t>AD</t>
  </si>
  <si>
    <t>8C</t>
  </si>
  <si>
    <t>4B</t>
  </si>
  <si>
    <t>残存[SHS][受光ゲインP][Blue]
00,00,00,01,00,11,00,08,00,00,00,00,1A</t>
  </si>
  <si>
    <t>AF</t>
  </si>
  <si>
    <t>EB</t>
  </si>
  <si>
    <t>AC</t>
  </si>
  <si>
    <t>残存[HS][受光ゲインS][Red]
00,00,00,01,00,11,00,09,00,00,00,00,1B</t>
  </si>
  <si>
    <t>94</t>
  </si>
  <si>
    <t>7C</t>
  </si>
  <si>
    <t>残存[HS][受光ゲインS][Green]
00,00,00,01,00,11,00,0A,00,00,00,00,1C</t>
  </si>
  <si>
    <t>0A</t>
  </si>
  <si>
    <t>29</t>
  </si>
  <si>
    <t>0B</t>
  </si>
  <si>
    <t>残存[HS][受光ゲインS][Blue]
00,00,00,01,00,11,00,0B,00,00,00,00,1D</t>
  </si>
  <si>
    <t>CF</t>
  </si>
  <si>
    <t>1A</t>
  </si>
  <si>
    <t>FB</t>
  </si>
  <si>
    <t>残存[HS][受光ゲインP][Red]
00,00,00,01,00,11,00,0C,00,00,00,00,1E</t>
  </si>
  <si>
    <t>0C</t>
  </si>
  <si>
    <t>CC</t>
  </si>
  <si>
    <t>36</t>
  </si>
  <si>
    <t>14</t>
  </si>
  <si>
    <t>残存[HS][受光ゲインP][Green]
00,00,00,01,00,11,00,0D,00,00,00,00,1F</t>
  </si>
  <si>
    <t>0D</t>
  </si>
  <si>
    <t>8F</t>
  </si>
  <si>
    <t>67</t>
  </si>
  <si>
    <t>残存[HS][受光ゲインP][Blue]
00,00,00,01,00,11,00,0E,00,00,00,00,20</t>
  </si>
  <si>
    <t>0E</t>
  </si>
  <si>
    <t>95</t>
  </si>
  <si>
    <t>6D</t>
  </si>
  <si>
    <t>残存[STD][受光ゲインS][Red]
00,00,00,01,00,11,00,0F,00,00,00,00,21</t>
  </si>
  <si>
    <t>63</t>
  </si>
  <si>
    <t>残存[STD][受光ゲインS][Green]
00,00,00,01,00,11,00,10,00,00,00,00,22</t>
  </si>
  <si>
    <t>B9</t>
  </si>
  <si>
    <t>残存[STD][受光ゲインS][Blue]
00,00,00,01,00,11,00,11,00,00,00,00,23</t>
  </si>
  <si>
    <t>CE</t>
  </si>
  <si>
    <t>E2</t>
  </si>
  <si>
    <t>C2</t>
  </si>
  <si>
    <t>残存[STD][受光ゲインP][Red]
00,00,00,01,00,11,00,12,00,00,00,00,24</t>
  </si>
  <si>
    <t>12</t>
  </si>
  <si>
    <t>CB</t>
  </si>
  <si>
    <t>A4</t>
  </si>
  <si>
    <t>81</t>
  </si>
  <si>
    <t>残存[STD][受光ゲインP][Green]
00,00,00,01,00,11,00,13,00,00,00,00,25</t>
  </si>
  <si>
    <t>13</t>
  </si>
  <si>
    <t>A3</t>
  </si>
  <si>
    <t>7B</t>
  </si>
  <si>
    <t>残存[STD][受光ゲインP][Blue]
00,00,00,01,00,11,00,14,00,00,00,00,26</t>
  </si>
  <si>
    <t>46</t>
  </si>
  <si>
    <t>1E</t>
  </si>
  <si>
    <t>残存[GIGA][受光ゲインS][Red]
00,00,00,01,00,11,00,15,00,00,00,00,27</t>
  </si>
  <si>
    <t>15</t>
  </si>
  <si>
    <t>88</t>
  </si>
  <si>
    <t>70</t>
  </si>
  <si>
    <t>残存[GIGA][受光ゲインS][Green]
00,00,00,01,00,11,00,16,00,00,00,00,28</t>
  </si>
  <si>
    <t>F1</t>
  </si>
  <si>
    <t>残存[GIGA][受光ゲインS][Blue]
00,00,00,01,00,11,00,17,00,00,00,00,29</t>
  </si>
  <si>
    <t>17</t>
  </si>
  <si>
    <t>24</t>
  </si>
  <si>
    <t>残存[GIGA][受光ゲインP][Red]
00,00,00,01,00,11,00,18,00,00,00,00,2A</t>
  </si>
  <si>
    <t>18</t>
  </si>
  <si>
    <t>31</t>
  </si>
  <si>
    <t>残存[GIGA][受光ゲインP][Green]
00,00,00,01,00,11,00,19,00,00,00,00,2B</t>
  </si>
  <si>
    <t>19</t>
  </si>
  <si>
    <t>83</t>
  </si>
  <si>
    <t>5B</t>
  </si>
  <si>
    <t>残存[GIGA][受光ゲインP][Blue]
00,00,00,01,00,11,00,1A,00,00,00,00,2C
RT:100ms WT:0ms RN:5</t>
  </si>
  <si>
    <t>DAC検査</t>
  </si>
  <si>
    <t>全形式:
＜基準＞
DAC [SHS]
1600以下
1000以上</t>
  </si>
  <si>
    <t>DAC値読出コマンドを発行し確認する
DAC(ハード初期値)[SHS]
00,00,00,01,00,11,00,1B,00,00,00,00,21</t>
  </si>
  <si>
    <t>1B</t>
  </si>
  <si>
    <t>C1</t>
  </si>
  <si>
    <t>DAC[HS]
DAC[STD]
DAC[GIGA]</t>
  </si>
  <si>
    <t>DAC(ハード初期値)[HS]
00,00,00,01,00,11,00,1C,00,00,00,00,2E</t>
  </si>
  <si>
    <t>1C</t>
  </si>
  <si>
    <t>4000以下
3000以上</t>
  </si>
  <si>
    <t>DAC(ハード初期値)[STD]
00,00,00,01,00,11,00,1D,00,00,00,00,2F</t>
  </si>
  <si>
    <t>レスポンスに対し1～10byteを加算し　11byte目（sum値)との一致確認</t>
  </si>
  <si>
    <t>DAC(ハード初期値)[GIGA]
00,00,00,01,00,11,00,1E,00,00,00,00,30
RT:100ms WT:0ms RN:5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</si>
</sst>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0.0&quot;時間&quot;"/>
  </numFmts>
  <fonts count="50">
    <font>
      <sz val="11"/>
      <color theme="1"/>
      <name val="游ゴシック"/>
      <charset val="128"/>
      <scheme val="minor"/>
    </font>
    <font>
      <sz val="6"/>
      <color theme="1"/>
      <name val="游ゴシック"/>
      <charset val="128"/>
      <scheme val="minor"/>
    </font>
    <font>
      <sz val="9"/>
      <color theme="1"/>
      <name val="游ゴシック"/>
      <charset val="128"/>
      <scheme val="minor"/>
    </font>
    <font>
      <sz val="8"/>
      <color theme="1"/>
      <name val="游ゴシック"/>
      <charset val="128"/>
      <scheme val="minor"/>
    </font>
    <font>
      <sz val="11"/>
      <name val="游ゴシック"/>
      <charset val="128"/>
      <scheme val="minor"/>
    </font>
    <font>
      <sz val="9"/>
      <color theme="0"/>
      <name val="ＭＳ Ｐゴシック"/>
      <charset val="128"/>
    </font>
    <font>
      <sz val="9"/>
      <name val="ＭＳ Ｐゴシック"/>
      <charset val="128"/>
    </font>
    <font>
      <b/>
      <sz val="11"/>
      <color theme="1"/>
      <name val="游ゴシック"/>
      <charset val="128"/>
      <scheme val="minor"/>
    </font>
    <font>
      <b/>
      <sz val="6"/>
      <color theme="1"/>
      <name val="游ゴシック"/>
      <charset val="128"/>
      <scheme val="minor"/>
    </font>
    <font>
      <sz val="6"/>
      <name val="ＭＳ Ｐゴシック"/>
      <charset val="128"/>
    </font>
    <font>
      <sz val="11"/>
      <name val="ＭＳ Ｐゴシック"/>
      <charset val="128"/>
    </font>
    <font>
      <b/>
      <sz val="9"/>
      <color theme="1"/>
      <name val="游ゴシック"/>
      <charset val="128"/>
      <scheme val="minor"/>
    </font>
    <font>
      <b/>
      <u/>
      <sz val="13"/>
      <color theme="1"/>
      <name val="MS UI Gothic"/>
      <charset val="128"/>
    </font>
    <font>
      <u/>
      <sz val="10"/>
      <color theme="1"/>
      <name val="MS UI Gothic"/>
      <charset val="128"/>
    </font>
    <font>
      <sz val="9"/>
      <color theme="1"/>
      <name val="游ゴシック Light"/>
      <charset val="128"/>
      <scheme val="major"/>
    </font>
    <font>
      <b/>
      <sz val="13"/>
      <color theme="1"/>
      <name val="MS UI Gothic"/>
      <charset val="128"/>
    </font>
    <font>
      <sz val="10"/>
      <color theme="1"/>
      <name val="MS UI Gothic"/>
      <charset val="128"/>
    </font>
    <font>
      <b/>
      <sz val="10"/>
      <color theme="1"/>
      <name val="MS UI Gothic"/>
      <charset val="128"/>
    </font>
    <font>
      <b/>
      <sz val="10"/>
      <color theme="8" tint="0.599993896298105"/>
      <name val="MS UI Gothic"/>
      <charset val="128"/>
    </font>
    <font>
      <sz val="10"/>
      <color theme="0"/>
      <name val="MS UI Gothic"/>
      <charset val="128"/>
    </font>
    <font>
      <u/>
      <sz val="11"/>
      <color theme="10"/>
      <name val="游ゴシック"/>
      <charset val="128"/>
      <scheme val="minor"/>
    </font>
    <font>
      <sz val="11"/>
      <color theme="1"/>
      <name val="ＭＳ Ｐゴシック"/>
      <charset val="128"/>
    </font>
    <font>
      <u/>
      <sz val="11"/>
      <color theme="10"/>
      <name val="游ゴシック"/>
      <charset val="134"/>
      <scheme val="minor"/>
    </font>
    <font>
      <b/>
      <u/>
      <sz val="11"/>
      <color theme="10"/>
      <name val="游ゴシック"/>
      <charset val="128"/>
      <scheme val="minor"/>
    </font>
    <font>
      <sz val="11"/>
      <color theme="1"/>
      <name val="游ゴシック"/>
      <charset val="134"/>
      <scheme val="minor"/>
    </font>
    <font>
      <sz val="11"/>
      <color theme="1"/>
      <name val="MS UI Gothic"/>
      <charset val="128"/>
    </font>
    <font>
      <sz val="20"/>
      <color theme="1"/>
      <name val="MS UI Gothic"/>
      <charset val="128"/>
    </font>
    <font>
      <b/>
      <sz val="20"/>
      <color theme="1"/>
      <name val="MS UI Gothic"/>
      <charset val="128"/>
    </font>
    <font>
      <sz val="10"/>
      <name val="MS UI Gothic"/>
      <charset val="128"/>
    </font>
    <font>
      <sz val="10"/>
      <color rgb="FF0000FF"/>
      <name val="MS UI Gothic"/>
      <charset val="128"/>
    </font>
    <font>
      <b/>
      <sz val="11"/>
      <color theme="3"/>
      <name val="游ゴシック"/>
      <charset val="134"/>
      <scheme val="minor"/>
    </font>
    <font>
      <sz val="11"/>
      <color theme="0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theme="1"/>
      <name val="ＭＳ ゴシック"/>
      <charset val="128"/>
    </font>
    <font>
      <i/>
      <sz val="11"/>
      <color rgb="FF7F7F7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sz val="11"/>
      <color rgb="FF9C0006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1"/>
      <color theme="1"/>
      <name val="游ゴシック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34" fillId="17" borderId="20" applyNumberFormat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4" fillId="24" borderId="21" applyNumberFormat="0" applyFont="0" applyAlignment="0" applyProtection="0">
      <alignment vertical="center"/>
    </xf>
    <xf numFmtId="0" fontId="0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3" fillId="30" borderId="23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42" fillId="30" borderId="20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32" borderId="25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9" fillId="0" borderId="26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31" fillId="2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2" fillId="0" borderId="0"/>
    <xf numFmtId="0" fontId="24" fillId="0" borderId="0"/>
    <xf numFmtId="0" fontId="10" fillId="0" borderId="0"/>
    <xf numFmtId="0" fontId="10" fillId="0" borderId="0"/>
  </cellStyleXfs>
  <cellXfs count="15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4" fontId="4" fillId="0" borderId="1" xfId="53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4" fillId="0" borderId="1" xfId="53" applyFont="1" applyBorder="1" applyAlignment="1">
      <alignment horizontal="right" vertical="center"/>
    </xf>
    <xf numFmtId="0" fontId="4" fillId="0" borderId="0" xfId="53" applyFont="1" applyAlignment="1">
      <alignment horizontal="right" vertical="center"/>
    </xf>
    <xf numFmtId="0" fontId="5" fillId="2" borderId="1" xfId="53" applyFont="1" applyFill="1" applyBorder="1" applyAlignment="1">
      <alignment horizontal="center" vertical="center" wrapText="1"/>
    </xf>
    <xf numFmtId="0" fontId="6" fillId="0" borderId="1" xfId="53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/>
    <xf numFmtId="0" fontId="6" fillId="3" borderId="1" xfId="53" applyFont="1" applyFill="1" applyBorder="1" applyAlignment="1">
      <alignment horizontal="center" vertical="center" wrapText="1"/>
    </xf>
    <xf numFmtId="0" fontId="0" fillId="0" borderId="6" xfId="0" applyBorder="1" applyAlignment="1"/>
    <xf numFmtId="0" fontId="6" fillId="3" borderId="1" xfId="53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Border="1" applyAlignment="1"/>
    <xf numFmtId="0" fontId="9" fillId="5" borderId="1" xfId="53" applyFont="1" applyFill="1" applyBorder="1" applyAlignment="1">
      <alignment horizontal="center" vertical="center"/>
    </xf>
    <xf numFmtId="0" fontId="9" fillId="6" borderId="1" xfId="53" applyFont="1" applyFill="1" applyBorder="1" applyAlignment="1">
      <alignment horizontal="center" vertical="center"/>
    </xf>
    <xf numFmtId="0" fontId="6" fillId="5" borderId="1" xfId="53" applyFont="1" applyFill="1" applyBorder="1" applyAlignment="1">
      <alignment horizontal="center" vertical="center" wrapText="1"/>
    </xf>
    <xf numFmtId="0" fontId="6" fillId="5" borderId="1" xfId="53" applyFont="1" applyFill="1" applyBorder="1" applyAlignment="1">
      <alignment horizontal="center" vertical="center"/>
    </xf>
    <xf numFmtId="0" fontId="6" fillId="6" borderId="1" xfId="5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49" fontId="6" fillId="0" borderId="1" xfId="53" applyNumberFormat="1" applyFont="1" applyBorder="1" applyAlignment="1">
      <alignment horizontal="center"/>
    </xf>
    <xf numFmtId="0" fontId="6" fillId="7" borderId="1" xfId="53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8" fillId="7" borderId="2" xfId="0" applyFont="1" applyFill="1" applyBorder="1" applyAlignment="1">
      <alignment vertical="center"/>
    </xf>
    <xf numFmtId="0" fontId="9" fillId="8" borderId="1" xfId="53" applyFont="1" applyFill="1" applyBorder="1" applyAlignment="1">
      <alignment horizontal="center" vertical="center"/>
    </xf>
    <xf numFmtId="49" fontId="6" fillId="9" borderId="1" xfId="53" applyNumberFormat="1" applyFont="1" applyFill="1" applyBorder="1" applyAlignment="1">
      <alignment horizontal="center" vertical="center"/>
    </xf>
    <xf numFmtId="0" fontId="6" fillId="8" borderId="1" xfId="53" applyFont="1" applyFill="1" applyBorder="1" applyAlignment="1">
      <alignment horizontal="center" vertical="center"/>
    </xf>
    <xf numFmtId="49" fontId="6" fillId="0" borderId="1" xfId="53" applyNumberFormat="1" applyFont="1" applyBorder="1" applyAlignment="1">
      <alignment horizontal="center" vertical="center" wrapText="1"/>
    </xf>
    <xf numFmtId="0" fontId="6" fillId="0" borderId="0" xfId="53" applyFont="1"/>
    <xf numFmtId="0" fontId="10" fillId="0" borderId="0" xfId="53" applyAlignment="1">
      <alignment horizontal="center" vertical="center"/>
    </xf>
    <xf numFmtId="0" fontId="8" fillId="4" borderId="0" xfId="0" applyFont="1" applyFill="1" applyAlignment="1">
      <alignment vertical="center"/>
    </xf>
    <xf numFmtId="49" fontId="6" fillId="5" borderId="1" xfId="53" applyNumberFormat="1" applyFont="1" applyFill="1" applyBorder="1" applyAlignment="1">
      <alignment horizontal="center" vertical="center"/>
    </xf>
    <xf numFmtId="49" fontId="6" fillId="5" borderId="1" xfId="53" applyNumberFormat="1" applyFont="1" applyFill="1" applyBorder="1" applyAlignment="1">
      <alignment horizontal="center" vertical="center" wrapText="1"/>
    </xf>
    <xf numFmtId="0" fontId="0" fillId="4" borderId="0" xfId="0" applyFill="1" applyAlignment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2" fillId="0" borderId="0" xfId="32" applyFont="1" applyAlignment="1">
      <alignment vertical="center"/>
    </xf>
    <xf numFmtId="0" fontId="13" fillId="0" borderId="0" xfId="32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14" fillId="10" borderId="4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5" fillId="0" borderId="0" xfId="32" applyFont="1" applyAlignment="1">
      <alignment horizontal="left" vertical="center"/>
    </xf>
    <xf numFmtId="0" fontId="16" fillId="0" borderId="0" xfId="32" applyFont="1" applyAlignment="1">
      <alignment horizontal="left" vertical="top"/>
    </xf>
    <xf numFmtId="179" fontId="16" fillId="0" borderId="0" xfId="32" applyNumberFormat="1" applyFont="1" applyAlignment="1">
      <alignment horizontal="left" vertical="top"/>
    </xf>
    <xf numFmtId="179" fontId="16" fillId="0" borderId="0" xfId="32" applyNumberFormat="1" applyFont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4" fontId="2" fillId="4" borderId="1" xfId="0" applyNumberFormat="1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center"/>
    </xf>
    <xf numFmtId="0" fontId="16" fillId="11" borderId="0" xfId="52" applyFont="1" applyFill="1" applyAlignment="1">
      <alignment vertical="center"/>
    </xf>
    <xf numFmtId="0" fontId="17" fillId="12" borderId="7" xfId="52" applyFont="1" applyFill="1" applyBorder="1" applyAlignment="1">
      <alignment horizontal="left" vertical="top"/>
    </xf>
    <xf numFmtId="0" fontId="17" fillId="12" borderId="5" xfId="52" applyFont="1" applyFill="1" applyBorder="1" applyAlignment="1">
      <alignment horizontal="left" vertical="top"/>
    </xf>
    <xf numFmtId="0" fontId="18" fillId="12" borderId="5" xfId="52" applyFont="1" applyFill="1" applyBorder="1" applyAlignment="1">
      <alignment horizontal="left" vertical="top"/>
    </xf>
    <xf numFmtId="0" fontId="18" fillId="12" borderId="6" xfId="52" applyFont="1" applyFill="1" applyBorder="1" applyAlignment="1">
      <alignment horizontal="left" vertical="top"/>
    </xf>
    <xf numFmtId="0" fontId="19" fillId="11" borderId="0" xfId="52" applyFont="1" applyFill="1" applyAlignment="1">
      <alignment vertical="center"/>
    </xf>
    <xf numFmtId="0" fontId="20" fillId="13" borderId="1" xfId="51" applyFont="1" applyFill="1" applyBorder="1" applyAlignment="1">
      <alignment horizontal="center" vertical="center"/>
    </xf>
    <xf numFmtId="0" fontId="21" fillId="0" borderId="1" xfId="13" applyFont="1" applyBorder="1" applyAlignment="1">
      <alignment horizontal="center" vertical="top"/>
    </xf>
    <xf numFmtId="0" fontId="21" fillId="0" borderId="1" xfId="13" applyFont="1" applyBorder="1" applyAlignment="1">
      <alignment vertical="center"/>
    </xf>
    <xf numFmtId="9" fontId="21" fillId="0" borderId="1" xfId="13" applyNumberFormat="1" applyFont="1" applyBorder="1" applyAlignment="1">
      <alignment vertical="center"/>
    </xf>
    <xf numFmtId="0" fontId="22" fillId="13" borderId="1" xfId="51" applyFill="1" applyBorder="1" applyAlignment="1">
      <alignment horizontal="center" vertical="center"/>
    </xf>
    <xf numFmtId="0" fontId="23" fillId="13" borderId="1" xfId="51" applyFont="1" applyFill="1" applyBorder="1" applyAlignment="1">
      <alignment horizontal="center" vertical="center"/>
    </xf>
    <xf numFmtId="0" fontId="17" fillId="12" borderId="4" xfId="52" applyFont="1" applyFill="1" applyBorder="1" applyAlignment="1">
      <alignment horizontal="left" vertical="top"/>
    </xf>
    <xf numFmtId="0" fontId="16" fillId="11" borderId="1" xfId="52" applyFont="1" applyFill="1" applyBorder="1" applyAlignment="1">
      <alignment vertical="center"/>
    </xf>
    <xf numFmtId="0" fontId="17" fillId="12" borderId="3" xfId="52" applyFont="1" applyFill="1" applyBorder="1" applyAlignment="1">
      <alignment horizontal="left" vertical="top"/>
    </xf>
    <xf numFmtId="0" fontId="17" fillId="12" borderId="2" xfId="52" applyFont="1" applyFill="1" applyBorder="1" applyAlignment="1">
      <alignment horizontal="left" vertical="top"/>
    </xf>
    <xf numFmtId="0" fontId="17" fillId="12" borderId="3" xfId="52" applyFont="1" applyFill="1" applyBorder="1" applyAlignment="1">
      <alignment horizontal="left" vertical="top" wrapText="1"/>
    </xf>
    <xf numFmtId="0" fontId="17" fillId="12" borderId="2" xfId="52" applyFont="1" applyFill="1" applyBorder="1" applyAlignment="1">
      <alignment horizontal="left" vertical="top" wrapText="1"/>
    </xf>
    <xf numFmtId="0" fontId="17" fillId="12" borderId="4" xfId="52" applyFont="1" applyFill="1" applyBorder="1" applyAlignment="1">
      <alignment horizontal="left" vertical="top" wrapText="1"/>
    </xf>
    <xf numFmtId="0" fontId="17" fillId="12" borderId="1" xfId="52" applyFont="1" applyFill="1" applyBorder="1" applyAlignment="1">
      <alignment horizontal="left" vertical="top" wrapText="1"/>
    </xf>
    <xf numFmtId="0" fontId="24" fillId="0" borderId="0" xfId="52"/>
    <xf numFmtId="0" fontId="16" fillId="0" borderId="0" xfId="32" applyFont="1" applyAlignment="1">
      <alignment vertical="center"/>
    </xf>
    <xf numFmtId="0" fontId="25" fillId="0" borderId="0" xfId="32" applyFont="1" applyAlignment="1">
      <alignment vertical="center"/>
    </xf>
    <xf numFmtId="0" fontId="26" fillId="0" borderId="9" xfId="32" applyFont="1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7" fillId="0" borderId="14" xfId="32" applyFont="1" applyBorder="1" applyAlignment="1">
      <alignment vertical="center"/>
    </xf>
    <xf numFmtId="0" fontId="17" fillId="12" borderId="1" xfId="54" applyFont="1" applyFill="1" applyBorder="1" applyAlignment="1">
      <alignment horizontal="center"/>
    </xf>
    <xf numFmtId="0" fontId="17" fillId="0" borderId="0" xfId="32" applyFont="1" applyAlignment="1">
      <alignment vertical="center"/>
    </xf>
    <xf numFmtId="0" fontId="16" fillId="0" borderId="1" xfId="32" applyFont="1" applyBorder="1" applyAlignment="1">
      <alignment horizontal="center" vertical="center"/>
    </xf>
    <xf numFmtId="0" fontId="27" fillId="0" borderId="0" xfId="32" applyFont="1" applyAlignment="1">
      <alignment horizontal="center" vertical="center"/>
    </xf>
    <xf numFmtId="0" fontId="27" fillId="0" borderId="0" xfId="32" applyFont="1" applyAlignment="1">
      <alignment vertical="center"/>
    </xf>
    <xf numFmtId="0" fontId="16" fillId="0" borderId="7" xfId="32" applyFont="1" applyBorder="1" applyAlignment="1">
      <alignment horizontal="center" vertical="center"/>
    </xf>
    <xf numFmtId="14" fontId="16" fillId="0" borderId="5" xfId="32" applyNumberFormat="1" applyFont="1" applyBorder="1" applyAlignment="1">
      <alignment horizontal="center" vertical="center"/>
    </xf>
    <xf numFmtId="0" fontId="16" fillId="0" borderId="6" xfId="32" applyFont="1" applyBorder="1" applyAlignment="1">
      <alignment horizontal="center" vertical="center"/>
    </xf>
    <xf numFmtId="0" fontId="28" fillId="0" borderId="0" xfId="32" applyFont="1" applyAlignment="1">
      <alignment vertical="center"/>
    </xf>
    <xf numFmtId="0" fontId="17" fillId="12" borderId="1" xfId="32" applyFont="1" applyFill="1" applyBorder="1" applyAlignment="1">
      <alignment vertical="top" wrapText="1"/>
    </xf>
    <xf numFmtId="0" fontId="17" fillId="12" borderId="1" xfId="32" applyFont="1" applyFill="1" applyBorder="1" applyAlignment="1">
      <alignment horizontal="left" vertical="top" wrapText="1"/>
    </xf>
    <xf numFmtId="0" fontId="16" fillId="0" borderId="1" xfId="32" applyFont="1" applyBorder="1" applyAlignment="1">
      <alignment horizontal="center" vertical="top" wrapText="1"/>
    </xf>
    <xf numFmtId="14" fontId="16" fillId="0" borderId="1" xfId="32" applyNumberFormat="1" applyFont="1" applyBorder="1" applyAlignment="1">
      <alignment horizontal="center" vertical="top" wrapText="1"/>
    </xf>
    <xf numFmtId="0" fontId="16" fillId="0" borderId="1" xfId="32" applyFont="1" applyBorder="1" applyAlignment="1">
      <alignment horizontal="left" vertical="top" wrapText="1"/>
    </xf>
    <xf numFmtId="0" fontId="29" fillId="0" borderId="1" xfId="32" applyFont="1" applyBorder="1" applyAlignment="1">
      <alignment horizontal="center" vertical="center"/>
    </xf>
    <xf numFmtId="14" fontId="29" fillId="0" borderId="1" xfId="32" applyNumberFormat="1" applyFont="1" applyBorder="1" applyAlignment="1">
      <alignment horizontal="center" vertical="center"/>
    </xf>
    <xf numFmtId="14" fontId="29" fillId="0" borderId="1" xfId="32" applyNumberFormat="1" applyFont="1" applyBorder="1" applyAlignment="1">
      <alignment horizontal="center" vertical="center" wrapText="1"/>
    </xf>
    <xf numFmtId="0" fontId="29" fillId="0" borderId="1" xfId="32" applyFont="1" applyBorder="1" applyAlignment="1">
      <alignment horizontal="left" vertical="center" wrapText="1"/>
    </xf>
    <xf numFmtId="0" fontId="28" fillId="0" borderId="1" xfId="32" applyFont="1" applyBorder="1" applyAlignment="1">
      <alignment horizontal="center" vertical="center"/>
    </xf>
    <xf numFmtId="14" fontId="28" fillId="0" borderId="1" xfId="32" applyNumberFormat="1" applyFont="1" applyBorder="1" applyAlignment="1">
      <alignment horizontal="center" vertical="center"/>
    </xf>
    <xf numFmtId="14" fontId="28" fillId="0" borderId="1" xfId="32" applyNumberFormat="1" applyFont="1" applyBorder="1" applyAlignment="1">
      <alignment horizontal="center" vertical="center" wrapText="1"/>
    </xf>
    <xf numFmtId="0" fontId="28" fillId="0" borderId="1" xfId="32" applyFont="1" applyBorder="1" applyAlignment="1">
      <alignment horizontal="left" vertical="top" wrapText="1"/>
    </xf>
    <xf numFmtId="0" fontId="25" fillId="0" borderId="0" xfId="32" applyFont="1" applyAlignment="1">
      <alignment horizontal="right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16" fillId="0" borderId="18" xfId="32" applyFont="1" applyBorder="1" applyAlignment="1">
      <alignment horizontal="center" vertical="center"/>
    </xf>
    <xf numFmtId="0" fontId="16" fillId="0" borderId="5" xfId="32" applyFont="1" applyBorder="1" applyAlignment="1">
      <alignment vertical="center" wrapText="1"/>
    </xf>
    <xf numFmtId="0" fontId="16" fillId="0" borderId="6" xfId="32" applyFont="1" applyBorder="1" applyAlignment="1">
      <alignment vertical="center" wrapText="1"/>
    </xf>
    <xf numFmtId="14" fontId="16" fillId="0" borderId="1" xfId="32" applyNumberFormat="1" applyFont="1" applyBorder="1" applyAlignment="1" quotePrefix="1">
      <alignment horizontal="center" vertical="top" wrapText="1"/>
    </xf>
    <xf numFmtId="14" fontId="29" fillId="0" borderId="1" xfId="32" applyNumberFormat="1" applyFont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right" vertical="center"/>
    </xf>
    <xf numFmtId="14" fontId="4" fillId="0" borderId="1" xfId="53" applyNumberFormat="1" applyFont="1" applyBorder="1" applyAlignment="1" quotePrefix="1">
      <alignment horizontal="right" vertical="center"/>
    </xf>
    <xf numFmtId="0" fontId="1" fillId="0" borderId="1" xfId="0" applyFont="1" applyBorder="1" applyAlignment="1" quotePrefix="1">
      <alignment vertical="center"/>
    </xf>
    <xf numFmtId="0" fontId="1" fillId="5" borderId="1" xfId="0" applyFont="1" applyFill="1" applyBorder="1" applyAlignment="1" quotePrefix="1">
      <alignment vertical="center"/>
    </xf>
    <xf numFmtId="0" fontId="1" fillId="6" borderId="1" xfId="0" applyFont="1" applyFill="1" applyBorder="1" applyAlignment="1" quotePrefix="1">
      <alignment vertical="center"/>
    </xf>
    <xf numFmtId="0" fontId="1" fillId="4" borderId="1" xfId="0" applyFont="1" applyFill="1" applyBorder="1" applyAlignment="1" quotePrefix="1">
      <alignment vertical="center"/>
    </xf>
    <xf numFmtId="0" fontId="8" fillId="0" borderId="1" xfId="0" applyFont="1" applyBorder="1" applyAlignment="1" quotePrefix="1">
      <alignment vertical="center"/>
    </xf>
    <xf numFmtId="0" fontId="8" fillId="6" borderId="1" xfId="0" applyFont="1" applyFill="1" applyBorder="1" applyAlignment="1" quotePrefix="1">
      <alignment vertical="center"/>
    </xf>
    <xf numFmtId="0" fontId="8" fillId="5" borderId="1" xfId="0" applyFont="1" applyFill="1" applyBorder="1" applyAlignment="1" quotePrefix="1">
      <alignment vertical="center"/>
    </xf>
  </cellXfs>
  <cellStyles count="55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標準 4" xfId="13"/>
    <cellStyle name="良い" xfId="14" builtinId="26"/>
    <cellStyle name="警告文" xfId="15" builtinId="11"/>
    <cellStyle name="リンクセル" xfId="16" builtinId="24"/>
    <cellStyle name="タイトル" xfId="17" builtinId="15"/>
    <cellStyle name="説明文" xfId="18" builtinId="53"/>
    <cellStyle name="アクセント 6" xfId="19" builtinId="49"/>
    <cellStyle name="出力" xfId="20" builtinId="21"/>
    <cellStyle name="見出し 1" xfId="21" builtinId="16"/>
    <cellStyle name="見出し 2" xfId="22" builtinId="17"/>
    <cellStyle name="計算" xfId="23" builtinId="22"/>
    <cellStyle name="見出し 3" xfId="24" builtinId="18"/>
    <cellStyle name="見出し 4" xfId="25" builtinId="19"/>
    <cellStyle name="60% - アクセント 5" xfId="26" builtinId="48"/>
    <cellStyle name="チェックセル" xfId="27" builtinId="23"/>
    <cellStyle name="40% - アクセント 1" xfId="28" builtinId="31"/>
    <cellStyle name="集計" xfId="29" builtinId="25"/>
    <cellStyle name="悪い" xfId="30" builtinId="27"/>
    <cellStyle name="どちらでもない" xfId="31" builtinId="28"/>
    <cellStyle name="標準 2 3" xfId="32"/>
    <cellStyle name="アクセント 1" xfId="33" builtinId="29"/>
    <cellStyle name="20% - アクセント 1" xfId="34" builtinId="30"/>
    <cellStyle name="20% - アクセント 5" xfId="35" builtinId="46"/>
    <cellStyle name="60% - アクセント 1" xfId="36" builtinId="32"/>
    <cellStyle name="20% - アクセント 2" xfId="37" builtinId="34"/>
    <cellStyle name="40% - アクセント 2" xfId="38" builtinId="35"/>
    <cellStyle name="20% - アクセント 6" xfId="39" builtinId="50"/>
    <cellStyle name="60% - アクセント 2" xfId="40" builtinId="36"/>
    <cellStyle name="アクセント 3" xfId="41" builtinId="37"/>
    <cellStyle name="20% - アクセント 3" xfId="42" builtinId="38"/>
    <cellStyle name="40% - アクセント 3" xfId="43" builtinId="39"/>
    <cellStyle name="60% - アクセント 3" xfId="44" builtinId="40"/>
    <cellStyle name="アクセント 4" xfId="45" builtinId="41"/>
    <cellStyle name="40% - アクセント 4" xfId="46" builtinId="43"/>
    <cellStyle name="60% - アクセント 4" xfId="47" builtinId="44"/>
    <cellStyle name="アクセント 5" xfId="48" builtinId="45"/>
    <cellStyle name="40% - アクセント 6" xfId="49" builtinId="51"/>
    <cellStyle name="60% - アクセント 6" xfId="50" builtinId="52"/>
    <cellStyle name="ハイパーリンク 2" xfId="51"/>
    <cellStyle name="標準 2" xfId="52"/>
    <cellStyle name="標準 3" xfId="53"/>
    <cellStyle name="標準_ZX2テストVer1.100要項結果書" xfId="54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590551</xdr:colOff>
      <xdr:row>42</xdr:row>
      <xdr:rowOff>409576</xdr:rowOff>
    </xdr:from>
    <xdr:to>
      <xdr:col>2</xdr:col>
      <xdr:colOff>1295401</xdr:colOff>
      <xdr:row>48</xdr:row>
      <xdr:rowOff>240833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124200" y="25174575"/>
          <a:ext cx="704850" cy="168846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B1:J57"/>
  <sheetViews>
    <sheetView showGridLines="0" view="pageBreakPreview" zoomScaleNormal="100" workbookViewId="0">
      <selection activeCell="E27" sqref="E27"/>
    </sheetView>
  </sheetViews>
  <sheetFormatPr defaultColWidth="9" defaultRowHeight="13.5"/>
  <cols>
    <col min="1" max="1" width="2.125" style="122" customWidth="1"/>
    <col min="2" max="10" width="10.625" style="122" customWidth="1"/>
    <col min="11" max="11" width="2.125" style="122" customWidth="1"/>
    <col min="12" max="35" width="9" style="122" customWidth="1"/>
    <col min="36" max="16384" width="9" style="122"/>
  </cols>
  <sheetData>
    <row r="1" ht="3.75" customHeight="1"/>
    <row r="2" ht="12" customHeight="1" spans="10:10">
      <c r="J2" s="151" t="s">
        <v>0</v>
      </c>
    </row>
    <row r="3" ht="8.1" customHeight="1"/>
    <row r="4" ht="12" customHeight="1" spans="2:10">
      <c r="B4" s="123" t="s">
        <v>1</v>
      </c>
      <c r="C4" s="124"/>
      <c r="D4" s="124"/>
      <c r="E4" s="124"/>
      <c r="F4" s="124"/>
      <c r="G4" s="124"/>
      <c r="H4" s="124"/>
      <c r="I4" s="124"/>
      <c r="J4" s="152"/>
    </row>
    <row r="5" ht="12" customHeight="1" spans="2:10">
      <c r="B5" s="125"/>
      <c r="J5" s="153"/>
    </row>
    <row r="6" ht="12" customHeight="1" spans="2:10">
      <c r="B6" s="125"/>
      <c r="J6" s="153"/>
    </row>
    <row r="7" ht="12" customHeight="1" spans="2:10">
      <c r="B7" s="125"/>
      <c r="J7" s="153"/>
    </row>
    <row r="8" ht="12" customHeight="1" spans="2:10">
      <c r="B8" s="126"/>
      <c r="C8" s="127"/>
      <c r="D8" s="127"/>
      <c r="E8" s="127"/>
      <c r="F8" s="127"/>
      <c r="G8" s="127"/>
      <c r="H8" s="127"/>
      <c r="I8" s="127"/>
      <c r="J8" s="154"/>
    </row>
    <row r="9" s="121" customFormat="1" ht="8.1" customHeight="1"/>
    <row r="10" s="121" customFormat="1" ht="12" customHeight="1" spans="2:10">
      <c r="B10" s="128" t="s">
        <v>2</v>
      </c>
      <c r="H10" s="129" t="s">
        <v>3</v>
      </c>
      <c r="I10" s="13"/>
      <c r="J10" s="48"/>
    </row>
    <row r="11" s="121" customFormat="1" ht="12" customHeight="1" spans="2:10">
      <c r="B11" s="130"/>
      <c r="H11" s="131" t="s">
        <v>4</v>
      </c>
      <c r="I11" s="131" t="s">
        <v>5</v>
      </c>
      <c r="J11" s="131" t="s">
        <v>6</v>
      </c>
    </row>
    <row r="12" s="121" customFormat="1" ht="12" customHeight="1" spans="2:10">
      <c r="B12" s="132" t="str">
        <f ca="1">IF(COUNTIF(集計!C5:C19,"未実施")&gt;0,"未実施",IF(COUNTIF(集計!C5:C19,"不合格")&gt;0,"不合格","合格"))</f>
        <v>合格</v>
      </c>
      <c r="C12" s="133"/>
      <c r="D12" s="133"/>
      <c r="H12" s="134" t="s">
        <v>7</v>
      </c>
      <c r="I12" s="155"/>
      <c r="J12" s="155"/>
    </row>
    <row r="13" s="121" customFormat="1" ht="12" customHeight="1" spans="3:10">
      <c r="C13" s="133"/>
      <c r="D13" s="133"/>
      <c r="H13" s="135">
        <v>45407</v>
      </c>
      <c r="I13" s="17"/>
      <c r="J13" s="17"/>
    </row>
    <row r="14" s="121" customFormat="1" ht="12" customHeight="1" spans="3:10">
      <c r="C14" s="133"/>
      <c r="D14" s="133"/>
      <c r="H14" s="136" t="s">
        <v>8</v>
      </c>
      <c r="I14" s="19"/>
      <c r="J14" s="19"/>
    </row>
    <row r="15" s="121" customFormat="1" ht="8.1" customHeight="1"/>
    <row r="16" s="121" customFormat="1" ht="12" customHeight="1" spans="2:10">
      <c r="B16" s="130"/>
      <c r="H16" s="129" t="s">
        <v>9</v>
      </c>
      <c r="I16" s="13"/>
      <c r="J16" s="48"/>
    </row>
    <row r="17" s="121" customFormat="1" ht="12" customHeight="1" spans="8:10">
      <c r="H17" s="131" t="s">
        <v>4</v>
      </c>
      <c r="I17" s="131" t="s">
        <v>5</v>
      </c>
      <c r="J17" s="131" t="s">
        <v>6</v>
      </c>
    </row>
    <row r="18" s="121" customFormat="1" ht="12" customHeight="1" spans="8:10">
      <c r="H18" s="134" t="s">
        <v>7</v>
      </c>
      <c r="I18" s="134"/>
      <c r="J18" s="131"/>
    </row>
    <row r="19" s="121" customFormat="1" ht="12" customHeight="1" spans="8:10">
      <c r="H19" s="135">
        <v>45421</v>
      </c>
      <c r="I19" s="156"/>
      <c r="J19" s="17"/>
    </row>
    <row r="20" s="121" customFormat="1" ht="12" customHeight="1" spans="8:10">
      <c r="H20" s="136" t="s">
        <v>10</v>
      </c>
      <c r="I20" s="157"/>
      <c r="J20" s="19"/>
    </row>
    <row r="21" s="121" customFormat="1" ht="8.1" customHeight="1"/>
    <row r="22" s="121" customFormat="1" ht="12" customHeight="1" spans="8:8">
      <c r="H22" s="137"/>
    </row>
    <row r="23" s="121" customFormat="1" ht="12" customHeight="1" spans="8:8">
      <c r="H23" s="137"/>
    </row>
    <row r="24" s="121" customFormat="1" ht="12" customHeight="1" spans="8:8">
      <c r="H24" s="137"/>
    </row>
    <row r="25" s="121" customFormat="1" ht="12" customHeight="1"/>
    <row r="26" s="121" customFormat="1" ht="12" customHeight="1"/>
    <row r="27" s="121" customFormat="1" ht="12" customHeight="1"/>
    <row r="28" s="121" customFormat="1" ht="12" customHeight="1"/>
    <row r="29" s="121" customFormat="1" ht="12" customHeight="1"/>
    <row r="30" s="121" customFormat="1" ht="12" customHeight="1"/>
    <row r="31" s="121" customFormat="1" ht="12" customHeight="1"/>
    <row r="32" s="121" customFormat="1" ht="12" customHeight="1"/>
    <row r="33" s="121" customFormat="1" ht="12" customHeight="1"/>
    <row r="34" s="121" customFormat="1" ht="12" customHeight="1"/>
    <row r="35" s="121" customFormat="1" ht="12" customHeight="1"/>
    <row r="36" s="121" customFormat="1" ht="12" customHeight="1"/>
    <row r="37" s="121" customFormat="1" ht="12" customHeight="1"/>
    <row r="38" s="121" customFormat="1" ht="12" customHeight="1"/>
    <row r="39" s="121" customFormat="1" ht="12" customHeight="1"/>
    <row r="40" s="121" customFormat="1" ht="12" customHeight="1"/>
    <row r="41" s="121" customFormat="1" ht="12" customHeight="1"/>
    <row r="42" s="121" customFormat="1" ht="12" customHeight="1"/>
    <row r="43" s="121" customFormat="1" ht="12" customHeight="1"/>
    <row r="44" s="121" customFormat="1" ht="12" customHeight="1"/>
    <row r="45" s="121" customFormat="1" ht="12" customHeight="1"/>
    <row r="46" s="121" customFormat="1" ht="12" customHeight="1"/>
    <row r="47" s="121" customFormat="1" ht="12" customHeight="1" spans="2:2">
      <c r="B47" s="128" t="s">
        <v>11</v>
      </c>
    </row>
    <row r="48" s="121" customFormat="1" ht="8.1" customHeight="1"/>
    <row r="49" s="121" customFormat="1" ht="12" customHeight="1" spans="2:10">
      <c r="B49" s="138" t="s">
        <v>12</v>
      </c>
      <c r="C49" s="138" t="s">
        <v>13</v>
      </c>
      <c r="D49" s="138" t="s">
        <v>14</v>
      </c>
      <c r="E49" s="139" t="s">
        <v>15</v>
      </c>
      <c r="F49" s="13"/>
      <c r="G49" s="13"/>
      <c r="H49" s="13"/>
      <c r="I49" s="13"/>
      <c r="J49" s="48"/>
    </row>
    <row r="50" s="121" customFormat="1" ht="12" customHeight="1" spans="2:10">
      <c r="B50" s="140" t="s">
        <v>16</v>
      </c>
      <c r="C50" s="141">
        <v>45407</v>
      </c>
      <c r="D50" s="158" t="s">
        <v>8</v>
      </c>
      <c r="E50" s="142" t="s">
        <v>17</v>
      </c>
      <c r="F50" s="13"/>
      <c r="G50" s="13"/>
      <c r="H50" s="13"/>
      <c r="I50" s="13"/>
      <c r="J50" s="48"/>
    </row>
    <row r="51" s="121" customFormat="1" ht="24" customHeight="1" spans="2:10">
      <c r="B51" s="143" t="s">
        <v>18</v>
      </c>
      <c r="C51" s="144">
        <v>45421</v>
      </c>
      <c r="D51" s="159" t="s">
        <v>8</v>
      </c>
      <c r="E51" s="146" t="s">
        <v>19</v>
      </c>
      <c r="F51" s="13"/>
      <c r="G51" s="13"/>
      <c r="H51" s="13"/>
      <c r="I51" s="13"/>
      <c r="J51" s="48"/>
    </row>
    <row r="52" s="121" customFormat="1" ht="24" customHeight="1" spans="2:10">
      <c r="B52" s="147"/>
      <c r="C52" s="148"/>
      <c r="D52" s="149"/>
      <c r="E52" s="150"/>
      <c r="F52" s="13"/>
      <c r="G52" s="13"/>
      <c r="H52" s="13"/>
      <c r="I52" s="13"/>
      <c r="J52" s="48"/>
    </row>
    <row r="53" s="121" customFormat="1" ht="12" customHeight="1" spans="2:10">
      <c r="B53" s="147"/>
      <c r="C53" s="148"/>
      <c r="D53" s="149"/>
      <c r="E53" s="142"/>
      <c r="F53" s="13"/>
      <c r="G53" s="13"/>
      <c r="H53" s="13"/>
      <c r="I53" s="13"/>
      <c r="J53" s="48"/>
    </row>
    <row r="54" s="121" customFormat="1" ht="12" customHeight="1" spans="2:10">
      <c r="B54" s="131"/>
      <c r="C54" s="131"/>
      <c r="D54" s="131"/>
      <c r="E54" s="142"/>
      <c r="F54" s="13"/>
      <c r="G54" s="13"/>
      <c r="H54" s="13"/>
      <c r="I54" s="13"/>
      <c r="J54" s="48"/>
    </row>
    <row r="55" s="121" customFormat="1" ht="12" customHeight="1" spans="2:10">
      <c r="B55" s="131"/>
      <c r="C55" s="131"/>
      <c r="D55" s="131"/>
      <c r="E55" s="142"/>
      <c r="F55" s="13"/>
      <c r="G55" s="13"/>
      <c r="H55" s="13"/>
      <c r="I55" s="13"/>
      <c r="J55" s="48"/>
    </row>
    <row r="56" s="121" customFormat="1" ht="12" customHeight="1" spans="2:10">
      <c r="B56" s="131"/>
      <c r="C56" s="131"/>
      <c r="D56" s="131"/>
      <c r="E56" s="142"/>
      <c r="F56" s="13"/>
      <c r="G56" s="13"/>
      <c r="H56" s="13"/>
      <c r="I56" s="13"/>
      <c r="J56" s="48"/>
    </row>
    <row r="57" ht="12" customHeight="1"/>
  </sheetData>
  <mergeCells count="15">
    <mergeCell ref="H10:J10"/>
    <mergeCell ref="H16:J16"/>
    <mergeCell ref="E49:J49"/>
    <mergeCell ref="E50:J50"/>
    <mergeCell ref="E51:J51"/>
    <mergeCell ref="E52:J52"/>
    <mergeCell ref="E53:J53"/>
    <mergeCell ref="E54:J54"/>
    <mergeCell ref="E55:J55"/>
    <mergeCell ref="E56:J56"/>
    <mergeCell ref="B12:B14"/>
    <mergeCell ref="I12:I14"/>
    <mergeCell ref="J12:J14"/>
    <mergeCell ref="J18:J20"/>
    <mergeCell ref="B4:J8"/>
  </mergeCells>
  <conditionalFormatting sqref="B12:B14">
    <cfRule type="expression" dxfId="0" priority="1">
      <formula>$B$12="不合格"</formula>
    </cfRule>
  </conditionalFormatting>
  <pageMargins left="0.708661417322835" right="0.708661417322835" top="0.748031496062992" bottom="0.748031496062992" header="0.31496062992126" footer="0.31496062992126"/>
  <pageSetup paperSize="9" scale="80" fitToHeight="0" orientation="portrait"/>
  <headerFooter/>
  <rowBreaks count="1" manualBreakCount="1">
    <brk id="59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M32"/>
  <sheetViews>
    <sheetView view="pageBreakPreview" zoomScaleNormal="75" workbookViewId="0">
      <selection activeCell="M5" sqref="M5"/>
    </sheetView>
  </sheetViews>
  <sheetFormatPr defaultColWidth="9" defaultRowHeight="12"/>
  <cols>
    <col min="1" max="1" width="2.125" style="100" customWidth="1"/>
    <col min="2" max="2" width="23.5" style="100" customWidth="1"/>
    <col min="3" max="13" width="9.125" style="100" customWidth="1"/>
    <col min="14" max="14" width="2.125" style="100" customWidth="1"/>
    <col min="15" max="38" width="9" style="100" customWidth="1"/>
    <col min="39" max="16384" width="9" style="100"/>
  </cols>
  <sheetData>
    <row r="1" customHeight="1" spans="1:1">
      <c r="A1" s="100" t="s">
        <v>20</v>
      </c>
    </row>
    <row r="2" spans="2:13">
      <c r="B2" s="101" t="s">
        <v>21</v>
      </c>
      <c r="C2" s="101" t="s">
        <v>2</v>
      </c>
      <c r="D2" s="101" t="s">
        <v>22</v>
      </c>
      <c r="E2" s="101" t="s">
        <v>23</v>
      </c>
      <c r="F2" s="101" t="s">
        <v>24</v>
      </c>
      <c r="G2" s="101" t="s">
        <v>25</v>
      </c>
      <c r="H2" s="101" t="s">
        <v>26</v>
      </c>
      <c r="I2" s="114" t="s">
        <v>27</v>
      </c>
      <c r="J2" s="115"/>
      <c r="K2" s="115"/>
      <c r="L2" s="115"/>
      <c r="M2" s="112"/>
    </row>
    <row r="3" spans="2:13">
      <c r="B3" s="102"/>
      <c r="C3" s="103" t="str">
        <f t="shared" ref="C3:H4" si="0">C2</f>
        <v>判定</v>
      </c>
      <c r="D3" s="103" t="str">
        <f t="shared" si="0"/>
        <v>項目</v>
      </c>
      <c r="E3" s="103" t="str">
        <f t="shared" si="0"/>
        <v>Pass</v>
      </c>
      <c r="F3" s="103" t="str">
        <f t="shared" si="0"/>
        <v>Fail</v>
      </c>
      <c r="G3" s="103" t="str">
        <f t="shared" si="0"/>
        <v>未実施</v>
      </c>
      <c r="H3" s="103" t="str">
        <f t="shared" si="0"/>
        <v>実施率</v>
      </c>
      <c r="I3" s="101" t="s">
        <v>28</v>
      </c>
      <c r="J3" s="116" t="s">
        <v>29</v>
      </c>
      <c r="K3" s="117"/>
      <c r="L3" s="117"/>
      <c r="M3" s="118"/>
    </row>
    <row r="4" spans="2:13">
      <c r="B4" s="104">
        <f>B3</f>
        <v>0</v>
      </c>
      <c r="C4" s="104" t="str">
        <f t="shared" si="0"/>
        <v>判定</v>
      </c>
      <c r="D4" s="104" t="str">
        <f t="shared" si="0"/>
        <v>項目</v>
      </c>
      <c r="E4" s="104" t="str">
        <f t="shared" si="0"/>
        <v>Pass</v>
      </c>
      <c r="F4" s="104" t="str">
        <f t="shared" si="0"/>
        <v>Fail</v>
      </c>
      <c r="G4" s="104" t="str">
        <f t="shared" si="0"/>
        <v>未実施</v>
      </c>
      <c r="H4" s="104" t="str">
        <f t="shared" si="0"/>
        <v>実施率</v>
      </c>
      <c r="I4" s="104" t="str">
        <f>I3</f>
        <v>見積</v>
      </c>
      <c r="J4" s="119" t="s">
        <v>3</v>
      </c>
      <c r="K4" s="119" t="s">
        <v>30</v>
      </c>
      <c r="L4" s="119" t="s">
        <v>31</v>
      </c>
      <c r="M4" s="119" t="s">
        <v>32</v>
      </c>
    </row>
    <row r="5" ht="18.75" customHeight="1" spans="1:13">
      <c r="A5" s="105" t="str">
        <f>B5</f>
        <v>ca0</v>
      </c>
      <c r="B5" s="106" t="s">
        <v>33</v>
      </c>
      <c r="C5" s="107" t="str">
        <f ca="1">IF($B5="","",INDIRECT($B5&amp;"!BD2"))</f>
        <v>判定</v>
      </c>
      <c r="D5" s="108" t="str">
        <f ca="1">IF($B5="","",INDIRECT($B5&amp;"!BD3"))</f>
        <v>項目数</v>
      </c>
      <c r="E5" s="108" t="str">
        <f ca="1">IF($B5="","",INDIRECT($B5&amp;"!BD4"))</f>
        <v>Pass数</v>
      </c>
      <c r="F5" s="108" t="str">
        <f ca="1">IF($B5="","",INDIRECT($B5&amp;"!BD5"))</f>
        <v>Fail数</v>
      </c>
      <c r="G5" s="108" t="str">
        <f ca="1">IF($B5="","",INDIRECT($B5&amp;"!BD6"))</f>
        <v>未実施数</v>
      </c>
      <c r="H5" s="109" t="e">
        <f ca="1">IF(D5&lt;&gt;0,SUM(E5:F5)/D5,1)</f>
        <v>#VALUE!</v>
      </c>
      <c r="I5" s="108" t="str">
        <f ca="1">IF($B5="","",INDIRECT($B5&amp;"!BD7"))</f>
        <v>工数（見積）</v>
      </c>
      <c r="J5" s="108" t="str">
        <f ca="1">IF($B5="","",INDIRECT($B5&amp;"!BD8"))</f>
        <v>工数（実績・要項書）</v>
      </c>
      <c r="K5" s="108" t="str">
        <f ca="1">IF($B5="","",INDIRECT($B5&amp;"!BD9"))</f>
        <v>工数（実施・実施）</v>
      </c>
      <c r="L5" s="108" t="str">
        <f ca="1">IF($B5="","",INDIRECT($B5&amp;"!BD10"))</f>
        <v>工数（実施・自動化）</v>
      </c>
      <c r="M5" s="113">
        <f ca="1">SUM(J5:L5)</f>
        <v>0</v>
      </c>
    </row>
    <row r="6" ht="18.75" customHeight="1" spans="1:13">
      <c r="A6" s="105"/>
      <c r="B6" s="106"/>
      <c r="C6" s="107"/>
      <c r="D6" s="108"/>
      <c r="E6" s="108"/>
      <c r="F6" s="108"/>
      <c r="G6" s="108"/>
      <c r="H6" s="109"/>
      <c r="I6" s="108"/>
      <c r="J6" s="108"/>
      <c r="K6" s="108"/>
      <c r="L6" s="108"/>
      <c r="M6" s="113"/>
    </row>
    <row r="7" ht="18.75" customHeight="1" spans="1:13">
      <c r="A7" s="105">
        <f>B7</f>
        <v>0</v>
      </c>
      <c r="B7" s="106"/>
      <c r="C7" s="107"/>
      <c r="D7" s="108"/>
      <c r="E7" s="108"/>
      <c r="F7" s="108"/>
      <c r="G7" s="108"/>
      <c r="H7" s="109"/>
      <c r="I7" s="108"/>
      <c r="J7" s="108"/>
      <c r="K7" s="108"/>
      <c r="L7" s="108"/>
      <c r="M7" s="113"/>
    </row>
    <row r="8" ht="18.75" customHeight="1" spans="1:13">
      <c r="A8" s="105"/>
      <c r="B8" s="110"/>
      <c r="C8" s="107"/>
      <c r="D8" s="108"/>
      <c r="E8" s="108"/>
      <c r="F8" s="108"/>
      <c r="G8" s="108"/>
      <c r="H8" s="109"/>
      <c r="I8" s="108"/>
      <c r="J8" s="108"/>
      <c r="K8" s="108"/>
      <c r="L8" s="108"/>
      <c r="M8" s="113"/>
    </row>
    <row r="9" ht="18.75" customHeight="1" spans="1:13">
      <c r="A9" s="105"/>
      <c r="B9" s="110"/>
      <c r="C9" s="107"/>
      <c r="D9" s="108"/>
      <c r="E9" s="108"/>
      <c r="F9" s="108"/>
      <c r="G9" s="108"/>
      <c r="H9" s="109"/>
      <c r="I9" s="108"/>
      <c r="J9" s="108"/>
      <c r="K9" s="108"/>
      <c r="L9" s="108"/>
      <c r="M9" s="113"/>
    </row>
    <row r="10" ht="18.75" customHeight="1" spans="1:13">
      <c r="A10" s="105"/>
      <c r="B10" s="110"/>
      <c r="C10" s="107"/>
      <c r="D10" s="108"/>
      <c r="E10" s="108"/>
      <c r="F10" s="108"/>
      <c r="G10" s="108"/>
      <c r="H10" s="109"/>
      <c r="I10" s="108"/>
      <c r="J10" s="108"/>
      <c r="K10" s="108"/>
      <c r="L10" s="108"/>
      <c r="M10" s="113"/>
    </row>
    <row r="11" ht="18.75" customHeight="1" spans="1:13">
      <c r="A11" s="105"/>
      <c r="B11" s="110"/>
      <c r="C11" s="107"/>
      <c r="D11" s="108"/>
      <c r="E11" s="108"/>
      <c r="F11" s="108"/>
      <c r="G11" s="108"/>
      <c r="H11" s="109"/>
      <c r="I11" s="108"/>
      <c r="J11" s="108"/>
      <c r="K11" s="108"/>
      <c r="L11" s="108"/>
      <c r="M11" s="113"/>
    </row>
    <row r="12" ht="18.75" customHeight="1" spans="1:13">
      <c r="A12" s="105">
        <f t="shared" ref="A12:A20" si="1">B12</f>
        <v>0</v>
      </c>
      <c r="B12" s="106"/>
      <c r="C12" s="107" t="str">
        <f ca="1">IF($B12="","",INDIRECT($B12&amp;"!D30"))</f>
        <v/>
      </c>
      <c r="D12" s="108" t="str">
        <f ca="1">IF($B12="","",INDIRECT($B12&amp;"!D31"))</f>
        <v/>
      </c>
      <c r="E12" s="108" t="str">
        <f ca="1">IF($B12="","",INDIRECT($B12&amp;"!D32"))</f>
        <v/>
      </c>
      <c r="F12" s="108" t="str">
        <f ca="1">IF($B12="","",INDIRECT($B12&amp;"!D33"))</f>
        <v/>
      </c>
      <c r="G12" s="108" t="str">
        <f ca="1">IF($B12="","",INDIRECT($B12&amp;"!D34"))</f>
        <v/>
      </c>
      <c r="H12" s="109"/>
      <c r="I12" s="108"/>
      <c r="J12" s="108"/>
      <c r="K12" s="108"/>
      <c r="L12" s="108"/>
      <c r="M12" s="113"/>
    </row>
    <row r="13" ht="18.75" customHeight="1" spans="1:13">
      <c r="A13" s="105">
        <f t="shared" si="1"/>
        <v>0</v>
      </c>
      <c r="B13" s="106"/>
      <c r="C13" s="107" t="str">
        <f ca="1">IF($B13="","",INDIRECT($B13&amp;"!D30"))</f>
        <v/>
      </c>
      <c r="D13" s="108" t="str">
        <f ca="1">IF($B13="","",INDIRECT($B13&amp;"!D31"))</f>
        <v/>
      </c>
      <c r="E13" s="108" t="str">
        <f ca="1">IF($B13="","",INDIRECT($B13&amp;"!D32"))</f>
        <v/>
      </c>
      <c r="F13" s="108" t="str">
        <f ca="1">IF($B13="","",INDIRECT($B13&amp;"!D33"))</f>
        <v/>
      </c>
      <c r="G13" s="108" t="str">
        <f ca="1">IF($B13="","",INDIRECT($B13&amp;"!D34"))</f>
        <v/>
      </c>
      <c r="H13" s="109"/>
      <c r="I13" s="108"/>
      <c r="J13" s="108"/>
      <c r="K13" s="108"/>
      <c r="L13" s="108"/>
      <c r="M13" s="113"/>
    </row>
    <row r="14" ht="18.75" customHeight="1" spans="1:13">
      <c r="A14" s="105">
        <f t="shared" si="1"/>
        <v>0</v>
      </c>
      <c r="B14" s="106"/>
      <c r="C14" s="107"/>
      <c r="D14" s="108"/>
      <c r="E14" s="108"/>
      <c r="F14" s="108"/>
      <c r="G14" s="108"/>
      <c r="H14" s="109"/>
      <c r="I14" s="108"/>
      <c r="J14" s="108"/>
      <c r="K14" s="108"/>
      <c r="L14" s="108"/>
      <c r="M14" s="113"/>
    </row>
    <row r="15" ht="18" customHeight="1" spans="1:13">
      <c r="A15" s="105">
        <f t="shared" si="1"/>
        <v>0</v>
      </c>
      <c r="B15" s="111"/>
      <c r="C15" s="107"/>
      <c r="D15" s="108"/>
      <c r="E15" s="108"/>
      <c r="F15" s="108"/>
      <c r="G15" s="108"/>
      <c r="H15" s="109"/>
      <c r="I15" s="108"/>
      <c r="J15" s="108"/>
      <c r="K15" s="108"/>
      <c r="L15" s="108"/>
      <c r="M15" s="113"/>
    </row>
    <row r="16" ht="18" customHeight="1" spans="1:13">
      <c r="A16" s="105">
        <f t="shared" si="1"/>
        <v>0</v>
      </c>
      <c r="B16" s="111"/>
      <c r="C16" s="107"/>
      <c r="D16" s="108"/>
      <c r="E16" s="108"/>
      <c r="F16" s="108"/>
      <c r="G16" s="108"/>
      <c r="H16" s="109"/>
      <c r="I16" s="108"/>
      <c r="J16" s="108"/>
      <c r="K16" s="108"/>
      <c r="L16" s="108"/>
      <c r="M16" s="113"/>
    </row>
    <row r="17" ht="18" customHeight="1" spans="1:13">
      <c r="A17" s="105">
        <f t="shared" si="1"/>
        <v>0</v>
      </c>
      <c r="B17" s="111"/>
      <c r="C17" s="107"/>
      <c r="D17" s="108"/>
      <c r="E17" s="108"/>
      <c r="F17" s="108"/>
      <c r="G17" s="108"/>
      <c r="H17" s="109"/>
      <c r="I17" s="108"/>
      <c r="J17" s="108"/>
      <c r="K17" s="108"/>
      <c r="L17" s="108"/>
      <c r="M17" s="113"/>
    </row>
    <row r="18" ht="18" customHeight="1" spans="1:13">
      <c r="A18" s="105">
        <f t="shared" si="1"/>
        <v>0</v>
      </c>
      <c r="B18" s="111"/>
      <c r="C18" s="107"/>
      <c r="D18" s="108"/>
      <c r="E18" s="108"/>
      <c r="F18" s="108"/>
      <c r="G18" s="108"/>
      <c r="H18" s="109"/>
      <c r="I18" s="108"/>
      <c r="J18" s="108"/>
      <c r="K18" s="108"/>
      <c r="L18" s="108"/>
      <c r="M18" s="113"/>
    </row>
    <row r="19" ht="18" customHeight="1" spans="1:13">
      <c r="A19" s="105">
        <f t="shared" si="1"/>
        <v>0</v>
      </c>
      <c r="B19" s="111"/>
      <c r="C19" s="107"/>
      <c r="D19" s="108"/>
      <c r="E19" s="108"/>
      <c r="F19" s="108"/>
      <c r="G19" s="108"/>
      <c r="H19" s="109"/>
      <c r="I19" s="108"/>
      <c r="J19" s="108"/>
      <c r="K19" s="108"/>
      <c r="L19" s="108"/>
      <c r="M19" s="113"/>
    </row>
    <row r="20" ht="18" customHeight="1" spans="1:13">
      <c r="A20" s="105">
        <f t="shared" si="1"/>
        <v>0</v>
      </c>
      <c r="B20" s="111"/>
      <c r="C20" s="107"/>
      <c r="D20" s="108"/>
      <c r="E20" s="108"/>
      <c r="F20" s="108"/>
      <c r="G20" s="108"/>
      <c r="H20" s="109"/>
      <c r="I20" s="108"/>
      <c r="J20" s="108"/>
      <c r="K20" s="108"/>
      <c r="L20" s="108"/>
      <c r="M20" s="113"/>
    </row>
    <row r="21" ht="13.5" customHeight="1" spans="2:13">
      <c r="B21" s="112"/>
      <c r="C21" s="48"/>
      <c r="D21" s="113">
        <f ca="1">SUM(D5:D20)</f>
        <v>0</v>
      </c>
      <c r="E21" s="113">
        <f ca="1">SUM(E5:E20)</f>
        <v>0</v>
      </c>
      <c r="F21" s="113">
        <f ca="1">SUM(F5:F20)</f>
        <v>0</v>
      </c>
      <c r="G21" s="113">
        <f ca="1">SUM(G5:G20)</f>
        <v>0</v>
      </c>
      <c r="H21" s="109">
        <f ca="1">IF(D21&lt;&gt;0,SUM(E21:F21)/D21,1)</f>
        <v>1</v>
      </c>
      <c r="I21" s="113">
        <f ca="1">SUM(I5:I20)</f>
        <v>0</v>
      </c>
      <c r="J21" s="113">
        <f ca="1">SUM(J5:J20)</f>
        <v>0</v>
      </c>
      <c r="K21" s="113">
        <f ca="1">SUM(K5:K20)</f>
        <v>0</v>
      </c>
      <c r="L21" s="113">
        <f ca="1">SUM(L5:L20)</f>
        <v>0</v>
      </c>
      <c r="M21" s="113">
        <f ca="1">SUM(M5:M20)</f>
        <v>0</v>
      </c>
    </row>
    <row r="25" ht="18.75" customHeight="1" spans="9:11">
      <c r="I25" s="120"/>
      <c r="J25" s="120"/>
      <c r="K25" s="120"/>
    </row>
    <row r="26" ht="18.75" customHeight="1" spans="9:11">
      <c r="I26" s="120"/>
      <c r="J26" s="120"/>
      <c r="K26" s="120"/>
    </row>
    <row r="27" ht="18.75" customHeight="1" spans="9:11">
      <c r="I27" s="120"/>
      <c r="J27" s="120"/>
      <c r="K27" s="120"/>
    </row>
    <row r="28" ht="18.75" customHeight="1" spans="9:11">
      <c r="I28" s="120"/>
      <c r="J28" s="120"/>
      <c r="K28" s="120"/>
    </row>
    <row r="29" ht="18.75" customHeight="1" spans="9:11">
      <c r="I29" s="120"/>
      <c r="J29" s="120"/>
      <c r="K29" s="120"/>
    </row>
    <row r="30" ht="18.75" customHeight="1" spans="9:11">
      <c r="I30" s="120"/>
      <c r="J30" s="120"/>
      <c r="K30" s="120"/>
    </row>
    <row r="31" ht="18.75" customHeight="1" spans="9:11">
      <c r="I31" s="120"/>
      <c r="J31" s="120"/>
      <c r="K31" s="120"/>
    </row>
    <row r="32" ht="18.75" customHeight="1" spans="9:11">
      <c r="I32" s="120"/>
      <c r="J32" s="120"/>
      <c r="K32" s="120"/>
    </row>
  </sheetData>
  <mergeCells count="1">
    <mergeCell ref="B21:C21"/>
  </mergeCells>
  <conditionalFormatting sqref="C5">
    <cfRule type="expression" dxfId="0" priority="10">
      <formula>$C5="不合格"</formula>
    </cfRule>
  </conditionalFormatting>
  <conditionalFormatting sqref="C6">
    <cfRule type="expression" dxfId="0" priority="8">
      <formula>$C6="不合格"</formula>
    </cfRule>
  </conditionalFormatting>
  <conditionalFormatting sqref="C7">
    <cfRule type="expression" dxfId="0" priority="7">
      <formula>$C7="不合格"</formula>
    </cfRule>
  </conditionalFormatting>
  <conditionalFormatting sqref="C8">
    <cfRule type="expression" dxfId="0" priority="6">
      <formula>$C8="不合格"</formula>
    </cfRule>
  </conditionalFormatting>
  <conditionalFormatting sqref="C9">
    <cfRule type="expression" dxfId="0" priority="1">
      <formula>$C9="不合格"</formula>
    </cfRule>
  </conditionalFormatting>
  <conditionalFormatting sqref="C10">
    <cfRule type="expression" dxfId="0" priority="5">
      <formula>$C10="不合格"</formula>
    </cfRule>
  </conditionalFormatting>
  <conditionalFormatting sqref="C11">
    <cfRule type="expression" dxfId="0" priority="4">
      <formula>$C11="不合格"</formula>
    </cfRule>
  </conditionalFormatting>
  <conditionalFormatting sqref="C12">
    <cfRule type="expression" dxfId="0" priority="3">
      <formula>$C12="不合格"</formula>
    </cfRule>
  </conditionalFormatting>
  <conditionalFormatting sqref="C13">
    <cfRule type="expression" dxfId="0" priority="2">
      <formula>$C13="不合格"</formula>
    </cfRule>
  </conditionalFormatting>
  <conditionalFormatting sqref="C14:C20">
    <cfRule type="expression" dxfId="0" priority="9">
      <formula>$C14="不合格"</formula>
    </cfRule>
  </conditionalFormatting>
  <hyperlinks>
    <hyperlink ref="B5" location="起動時処理!A1" display="ca0"/>
  </hyperlinks>
  <pageMargins left="0.7" right="0.7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130"/>
  <sheetViews>
    <sheetView showGridLines="0" tabSelected="1" workbookViewId="0">
      <pane xSplit="5" ySplit="12" topLeftCell="AV107" activePane="bottomRight" state="frozen"/>
      <selection/>
      <selection pane="topRight"/>
      <selection pane="bottomLeft"/>
      <selection pane="bottomRight" activeCell="AV108" sqref="AV108"/>
    </sheetView>
  </sheetViews>
  <sheetFormatPr defaultColWidth="9" defaultRowHeight="18.75"/>
  <cols>
    <col min="1" max="1" width="9.125" style="1" customWidth="1"/>
    <col min="2" max="2" width="24.125" style="1" customWidth="1"/>
    <col min="3" max="3" width="36.625" style="1" customWidth="1"/>
    <col min="4" max="4" width="66.75" style="1" customWidth="1"/>
    <col min="5" max="5" width="3.625" style="2" customWidth="1"/>
    <col min="6" max="9" width="2.625" style="2" customWidth="1"/>
    <col min="10" max="14" width="3" style="2" customWidth="1"/>
    <col min="15" max="17" width="3.125" style="2" customWidth="1"/>
    <col min="18" max="18" width="3" style="2" customWidth="1"/>
    <col min="19" max="20" width="4.5" style="2" customWidth="1"/>
    <col min="21" max="21" width="2.125" style="2" customWidth="1"/>
    <col min="22" max="30" width="3" style="2" customWidth="1"/>
    <col min="31" max="31" width="3.125" style="2" customWidth="1"/>
    <col min="32" max="32" width="3" style="2" customWidth="1"/>
    <col min="33" max="33" width="8.25" style="2" customWidth="1"/>
    <col min="34" max="34" width="4.625" style="2" customWidth="1"/>
    <col min="35" max="35" width="2" style="2" customWidth="1"/>
    <col min="36" max="44" width="3" style="2" customWidth="1"/>
    <col min="45" max="45" width="3.125" style="2" customWidth="1"/>
    <col min="46" max="46" width="4.625" style="2" customWidth="1"/>
    <col min="47" max="47" width="2.875" style="1" customWidth="1"/>
    <col min="48" max="49" width="7.625" style="1" customWidth="1"/>
    <col min="50" max="50" width="7.875" style="3" customWidth="1"/>
    <col min="51" max="52" width="7.625" style="3" customWidth="1"/>
    <col min="53" max="53" width="5" style="3" customWidth="1"/>
    <col min="54" max="54" width="5.875" style="3" customWidth="1"/>
    <col min="55" max="55" width="7.5" style="1" customWidth="1"/>
    <col min="56" max="56" width="16.125" style="1" customWidth="1"/>
    <col min="57" max="58" width="9.125" style="1" customWidth="1"/>
    <col min="59" max="59" width="12.75" style="1" customWidth="1"/>
  </cols>
  <sheetData>
    <row r="1" spans="1:58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</row>
    <row r="2" spans="2:57">
      <c r="B2" s="5" t="s">
        <v>34</v>
      </c>
      <c r="C2" s="6">
        <v>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X2"/>
      <c r="AY2"/>
      <c r="AZ2"/>
      <c r="BA2"/>
      <c r="BB2"/>
      <c r="BD2" s="80" t="s">
        <v>2</v>
      </c>
      <c r="BE2" s="90" t="str">
        <f>IF(BE3=0,"実施不要",IF(BE6&gt;0,"未実施",IF(BE3&gt;BE4,"不合格","合格")))</f>
        <v>未実施</v>
      </c>
    </row>
    <row r="3" spans="2:57">
      <c r="B3" s="5" t="s">
        <v>35</v>
      </c>
      <c r="C3" s="6">
        <v>9600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X3"/>
      <c r="AY3"/>
      <c r="AZ3"/>
      <c r="BA3"/>
      <c r="BB3"/>
      <c r="BD3" s="81" t="s">
        <v>36</v>
      </c>
      <c r="BE3" s="91">
        <f>COUNTIF($BC:$BC,"要")</f>
        <v>77</v>
      </c>
    </row>
    <row r="4" spans="2:57">
      <c r="B4" s="5" t="s">
        <v>37</v>
      </c>
      <c r="C4" s="6" t="s">
        <v>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X4"/>
      <c r="AY4"/>
      <c r="AZ4"/>
      <c r="BA4"/>
      <c r="BB4"/>
      <c r="BD4" s="81" t="s">
        <v>39</v>
      </c>
      <c r="BE4" s="91">
        <f>COUNTIF($BD:$BD,"Pass")</f>
        <v>49</v>
      </c>
    </row>
    <row r="5" spans="2:57">
      <c r="B5" s="5" t="s">
        <v>40</v>
      </c>
      <c r="C5" s="160" t="s">
        <v>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X5"/>
      <c r="AY5"/>
      <c r="AZ5"/>
      <c r="BA5"/>
      <c r="BB5"/>
      <c r="BD5" s="81" t="s">
        <v>42</v>
      </c>
      <c r="BE5" s="91">
        <f>COUNTIF($BD:$BD,"Fail")</f>
        <v>0</v>
      </c>
    </row>
    <row r="6" spans="2:57">
      <c r="B6" s="5" t="s">
        <v>43</v>
      </c>
      <c r="C6" s="6">
        <v>1024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X6"/>
      <c r="AY6"/>
      <c r="AZ6"/>
      <c r="BA6"/>
      <c r="BB6"/>
      <c r="BD6" s="81" t="s">
        <v>44</v>
      </c>
      <c r="BE6" s="91">
        <f>COUNTIF($BD:$BD,"未実施")</f>
        <v>28</v>
      </c>
    </row>
    <row r="7" spans="2:57">
      <c r="B7" s="5" t="s">
        <v>45</v>
      </c>
      <c r="C7" s="161" t="str">
        <f>TEXT(D7,"yyyymmdd")</f>
        <v>20240611</v>
      </c>
      <c r="D7" s="8">
        <v>45454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X7"/>
      <c r="AY7"/>
      <c r="AZ7"/>
      <c r="BA7"/>
      <c r="BB7"/>
      <c r="BD7" s="81" t="s">
        <v>46</v>
      </c>
      <c r="BE7" s="92">
        <v>7</v>
      </c>
    </row>
    <row r="8" spans="2:57">
      <c r="B8" s="5" t="s">
        <v>47</v>
      </c>
      <c r="C8" s="9">
        <f>MAX(E13:E1048576)</f>
        <v>80</v>
      </c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X8"/>
      <c r="AY8"/>
      <c r="AZ8"/>
      <c r="BA8"/>
      <c r="BB8"/>
      <c r="BD8" s="81" t="s">
        <v>48</v>
      </c>
      <c r="BE8" s="92">
        <v>2</v>
      </c>
    </row>
    <row r="9" spans="2:57">
      <c r="B9"/>
      <c r="C9" s="10"/>
      <c r="D9" s="8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X9"/>
      <c r="AY9"/>
      <c r="AZ9"/>
      <c r="BA9"/>
      <c r="BB9"/>
      <c r="BC9" s="81"/>
      <c r="BD9" s="81" t="s">
        <v>49</v>
      </c>
      <c r="BE9" s="92">
        <v>8.5</v>
      </c>
    </row>
    <row r="10" spans="5:57">
      <c r="E10" s="11" t="s">
        <v>50</v>
      </c>
      <c r="F10" s="12" t="s">
        <v>51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48"/>
      <c r="S10" s="11" t="s">
        <v>52</v>
      </c>
      <c r="T10" s="11" t="s">
        <v>53</v>
      </c>
      <c r="U10"/>
      <c r="V10" s="60" t="s">
        <v>54</v>
      </c>
      <c r="W10" s="13"/>
      <c r="X10" s="13"/>
      <c r="Y10" s="13"/>
      <c r="Z10" s="13"/>
      <c r="AA10" s="13"/>
      <c r="AB10" s="13"/>
      <c r="AC10" s="13"/>
      <c r="AD10" s="13"/>
      <c r="AE10" s="13"/>
      <c r="AF10" s="48"/>
      <c r="AG10" s="70" t="s">
        <v>55</v>
      </c>
      <c r="AH10" s="70" t="s">
        <v>56</v>
      </c>
      <c r="AI10" s="71"/>
      <c r="AJ10" s="60" t="s">
        <v>57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48"/>
      <c r="AV10" s="74" t="s">
        <v>58</v>
      </c>
      <c r="AW10" s="13"/>
      <c r="AX10" s="13"/>
      <c r="AY10" s="13"/>
      <c r="AZ10" s="13"/>
      <c r="BA10" s="13"/>
      <c r="BB10" s="48"/>
      <c r="BD10" s="81" t="s">
        <v>59</v>
      </c>
      <c r="BE10" s="93" t="s">
        <v>60</v>
      </c>
    </row>
    <row r="11" spans="2:54">
      <c r="B11" s="14" t="s">
        <v>61</v>
      </c>
      <c r="C11" s="15"/>
      <c r="D11" s="16"/>
      <c r="E11" s="17"/>
      <c r="F11" s="18" t="s">
        <v>62</v>
      </c>
      <c r="G11" s="13"/>
      <c r="H11" s="13"/>
      <c r="I11" s="48"/>
      <c r="J11" s="49" t="s">
        <v>63</v>
      </c>
      <c r="K11" s="48"/>
      <c r="L11" s="50" t="s">
        <v>64</v>
      </c>
      <c r="M11" s="48"/>
      <c r="N11" s="51" t="s">
        <v>65</v>
      </c>
      <c r="O11" s="13"/>
      <c r="P11" s="13"/>
      <c r="Q11" s="48"/>
      <c r="R11" s="61" t="s">
        <v>66</v>
      </c>
      <c r="S11" s="17"/>
      <c r="T11" s="17"/>
      <c r="U11"/>
      <c r="V11" s="18" t="s">
        <v>62</v>
      </c>
      <c r="W11" s="13"/>
      <c r="X11" s="13"/>
      <c r="Y11" s="48"/>
      <c r="Z11" s="67" t="s">
        <v>63</v>
      </c>
      <c r="AA11" s="48"/>
      <c r="AB11" s="68" t="s">
        <v>67</v>
      </c>
      <c r="AC11" s="13"/>
      <c r="AD11" s="13"/>
      <c r="AE11" s="48"/>
      <c r="AF11" s="61" t="s">
        <v>66</v>
      </c>
      <c r="AG11" s="17"/>
      <c r="AH11" s="17"/>
      <c r="AI11" s="72"/>
      <c r="AJ11" s="18" t="s">
        <v>62</v>
      </c>
      <c r="AK11" s="13"/>
      <c r="AL11" s="13"/>
      <c r="AM11" s="48"/>
      <c r="AN11" s="67" t="s">
        <v>63</v>
      </c>
      <c r="AO11" s="48"/>
      <c r="AP11" s="68" t="s">
        <v>67</v>
      </c>
      <c r="AQ11" s="13"/>
      <c r="AR11" s="13"/>
      <c r="AS11" s="48"/>
      <c r="AT11" s="61" t="s">
        <v>66</v>
      </c>
      <c r="AV11" s="75" t="s">
        <v>68</v>
      </c>
      <c r="AW11" s="75" t="s">
        <v>69</v>
      </c>
      <c r="AX11" s="74" t="s">
        <v>70</v>
      </c>
      <c r="AY11" s="82" t="s">
        <v>71</v>
      </c>
      <c r="AZ11" s="82" t="s">
        <v>72</v>
      </c>
      <c r="BA11" s="82" t="s">
        <v>73</v>
      </c>
      <c r="BB11" s="48"/>
    </row>
    <row r="12" spans="2:60">
      <c r="B12" s="5" t="s">
        <v>74</v>
      </c>
      <c r="C12" s="5" t="s">
        <v>75</v>
      </c>
      <c r="D12" s="5" t="s">
        <v>76</v>
      </c>
      <c r="E12" s="19"/>
      <c r="F12" s="20">
        <v>1</v>
      </c>
      <c r="G12" s="20">
        <v>2</v>
      </c>
      <c r="H12" s="20">
        <v>3</v>
      </c>
      <c r="I12" s="20">
        <v>4</v>
      </c>
      <c r="J12" s="52">
        <v>5</v>
      </c>
      <c r="K12" s="52">
        <v>6</v>
      </c>
      <c r="L12" s="53">
        <v>7</v>
      </c>
      <c r="M12" s="53">
        <v>8</v>
      </c>
      <c r="N12" s="52">
        <v>9</v>
      </c>
      <c r="O12" s="52">
        <v>10</v>
      </c>
      <c r="P12" s="52">
        <v>11</v>
      </c>
      <c r="Q12" s="52">
        <v>12</v>
      </c>
      <c r="R12" s="19"/>
      <c r="S12" s="19"/>
      <c r="T12" s="19"/>
      <c r="U12"/>
      <c r="V12" s="20">
        <v>1</v>
      </c>
      <c r="W12" s="20">
        <v>2</v>
      </c>
      <c r="X12" s="20">
        <v>3</v>
      </c>
      <c r="Y12" s="20">
        <v>4</v>
      </c>
      <c r="Z12" s="69">
        <v>5</v>
      </c>
      <c r="AA12" s="69">
        <v>6</v>
      </c>
      <c r="AB12" s="68" t="s">
        <v>77</v>
      </c>
      <c r="AC12" s="68" t="s">
        <v>78</v>
      </c>
      <c r="AD12" s="68" t="s">
        <v>79</v>
      </c>
      <c r="AE12" s="68" t="s">
        <v>80</v>
      </c>
      <c r="AF12" s="19"/>
      <c r="AG12" s="19"/>
      <c r="AH12" s="19"/>
      <c r="AI12" s="72"/>
      <c r="AJ12" s="20">
        <v>1</v>
      </c>
      <c r="AK12" s="20">
        <v>2</v>
      </c>
      <c r="AL12" s="20">
        <v>3</v>
      </c>
      <c r="AM12" s="20">
        <v>4</v>
      </c>
      <c r="AN12" s="69">
        <v>5</v>
      </c>
      <c r="AO12" s="69">
        <v>6</v>
      </c>
      <c r="AP12" s="68" t="s">
        <v>77</v>
      </c>
      <c r="AQ12" s="68" t="s">
        <v>78</v>
      </c>
      <c r="AR12" s="68" t="s">
        <v>79</v>
      </c>
      <c r="AS12" s="68" t="s">
        <v>80</v>
      </c>
      <c r="AT12" s="19"/>
      <c r="AV12" s="19"/>
      <c r="AW12" s="19"/>
      <c r="AX12" s="19"/>
      <c r="AY12" s="19"/>
      <c r="AZ12" s="19"/>
      <c r="BA12" s="82" t="s">
        <v>81</v>
      </c>
      <c r="BB12" s="83" t="s">
        <v>82</v>
      </c>
      <c r="BC12" s="84" t="s">
        <v>83</v>
      </c>
      <c r="BD12" s="85" t="s">
        <v>84</v>
      </c>
      <c r="BE12" s="94" t="s">
        <v>85</v>
      </c>
      <c r="BF12" s="94" t="s">
        <v>86</v>
      </c>
      <c r="BG12" s="85" t="s">
        <v>87</v>
      </c>
      <c r="BH12" s="85" t="s">
        <v>88</v>
      </c>
    </row>
    <row r="13" spans="2:60">
      <c r="B13" s="21" t="s">
        <v>89</v>
      </c>
      <c r="C13" s="22"/>
      <c r="D13" s="23"/>
      <c r="E13" s="24" t="s">
        <v>90</v>
      </c>
      <c r="F13" s="24" t="s">
        <v>91</v>
      </c>
      <c r="G13" s="24" t="s">
        <v>91</v>
      </c>
      <c r="H13" s="24" t="s">
        <v>91</v>
      </c>
      <c r="I13" s="24" t="s">
        <v>91</v>
      </c>
      <c r="J13" s="54" t="s">
        <v>91</v>
      </c>
      <c r="K13" s="54" t="s">
        <v>91</v>
      </c>
      <c r="L13" s="55" t="s">
        <v>91</v>
      </c>
      <c r="M13" s="55" t="s">
        <v>91</v>
      </c>
      <c r="N13" s="24" t="s">
        <v>91</v>
      </c>
      <c r="O13" s="24" t="s">
        <v>91</v>
      </c>
      <c r="P13" s="24" t="s">
        <v>91</v>
      </c>
      <c r="Q13" s="24" t="s">
        <v>91</v>
      </c>
      <c r="R13" s="62" t="s">
        <v>91</v>
      </c>
      <c r="S13" s="24" t="s">
        <v>91</v>
      </c>
      <c r="T13" s="24" t="s">
        <v>91</v>
      </c>
      <c r="U13" s="63"/>
      <c r="V13" s="43" t="s">
        <v>91</v>
      </c>
      <c r="W13" s="43" t="s">
        <v>91</v>
      </c>
      <c r="X13" s="43" t="s">
        <v>91</v>
      </c>
      <c r="Y13" s="43" t="s">
        <v>91</v>
      </c>
      <c r="Z13" s="43" t="s">
        <v>91</v>
      </c>
      <c r="AA13" s="43" t="s">
        <v>91</v>
      </c>
      <c r="AB13" s="43" t="s">
        <v>91</v>
      </c>
      <c r="AC13" s="43" t="s">
        <v>91</v>
      </c>
      <c r="AD13" s="43" t="s">
        <v>91</v>
      </c>
      <c r="AE13" s="43" t="s">
        <v>91</v>
      </c>
      <c r="AF13" s="43" t="s">
        <v>91</v>
      </c>
      <c r="AG13" s="43" t="s">
        <v>91</v>
      </c>
      <c r="AH13" s="43" t="s">
        <v>91</v>
      </c>
      <c r="AI13" s="73"/>
      <c r="AJ13" s="43" t="s">
        <v>91</v>
      </c>
      <c r="AK13" s="43" t="s">
        <v>91</v>
      </c>
      <c r="AL13" s="43" t="s">
        <v>91</v>
      </c>
      <c r="AM13" s="43" t="s">
        <v>91</v>
      </c>
      <c r="AN13" s="43" t="s">
        <v>91</v>
      </c>
      <c r="AO13" s="43" t="s">
        <v>91</v>
      </c>
      <c r="AP13" s="43" t="s">
        <v>91</v>
      </c>
      <c r="AQ13" s="43" t="s">
        <v>91</v>
      </c>
      <c r="AR13" s="43" t="s">
        <v>91</v>
      </c>
      <c r="AS13" s="43" t="s">
        <v>91</v>
      </c>
      <c r="AT13" s="43" t="s">
        <v>91</v>
      </c>
      <c r="AU13" s="76"/>
      <c r="AV13" s="77" t="s">
        <v>91</v>
      </c>
      <c r="AW13" s="77" t="s">
        <v>91</v>
      </c>
      <c r="AX13" s="77" t="s">
        <v>91</v>
      </c>
      <c r="AY13" s="77" t="s">
        <v>91</v>
      </c>
      <c r="AZ13" s="77" t="s">
        <v>91</v>
      </c>
      <c r="BA13" s="77" t="s">
        <v>91</v>
      </c>
      <c r="BB13" s="77" t="s">
        <v>91</v>
      </c>
      <c r="BC13" s="86" t="s">
        <v>92</v>
      </c>
      <c r="BD13" s="87"/>
      <c r="BE13" s="87"/>
      <c r="BF13" s="87"/>
      <c r="BG13" s="87"/>
      <c r="BH13" s="87"/>
    </row>
    <row r="14" ht="51" customHeight="1" spans="2:60">
      <c r="B14" s="25" t="s">
        <v>93</v>
      </c>
      <c r="C14" s="26" t="s">
        <v>94</v>
      </c>
      <c r="D14" s="26" t="s">
        <v>95</v>
      </c>
      <c r="E14" s="24" t="s">
        <v>90</v>
      </c>
      <c r="F14" s="24" t="s">
        <v>91</v>
      </c>
      <c r="G14" s="24" t="s">
        <v>91</v>
      </c>
      <c r="H14" s="24" t="s">
        <v>91</v>
      </c>
      <c r="I14" s="24" t="s">
        <v>91</v>
      </c>
      <c r="J14" s="54" t="s">
        <v>91</v>
      </c>
      <c r="K14" s="54" t="s">
        <v>91</v>
      </c>
      <c r="L14" s="55" t="s">
        <v>91</v>
      </c>
      <c r="M14" s="55" t="s">
        <v>91</v>
      </c>
      <c r="N14" s="24" t="s">
        <v>91</v>
      </c>
      <c r="O14" s="24" t="s">
        <v>91</v>
      </c>
      <c r="P14" s="24" t="s">
        <v>91</v>
      </c>
      <c r="Q14" s="24" t="s">
        <v>91</v>
      </c>
      <c r="R14" s="62" t="s">
        <v>91</v>
      </c>
      <c r="S14" s="24" t="s">
        <v>91</v>
      </c>
      <c r="T14" s="24" t="s">
        <v>91</v>
      </c>
      <c r="V14" s="24" t="s">
        <v>91</v>
      </c>
      <c r="W14" s="24" t="s">
        <v>91</v>
      </c>
      <c r="X14" s="24" t="s">
        <v>91</v>
      </c>
      <c r="Y14" s="24" t="s">
        <v>91</v>
      </c>
      <c r="Z14" s="24" t="s">
        <v>91</v>
      </c>
      <c r="AA14" s="24" t="s">
        <v>91</v>
      </c>
      <c r="AB14" s="24" t="s">
        <v>91</v>
      </c>
      <c r="AC14" s="24" t="s">
        <v>91</v>
      </c>
      <c r="AD14" s="24" t="s">
        <v>91</v>
      </c>
      <c r="AE14" s="24" t="s">
        <v>91</v>
      </c>
      <c r="AF14" s="24" t="s">
        <v>91</v>
      </c>
      <c r="AG14" s="24" t="s">
        <v>91</v>
      </c>
      <c r="AH14" s="24" t="s">
        <v>91</v>
      </c>
      <c r="AJ14" s="24" t="s">
        <v>91</v>
      </c>
      <c r="AK14" s="24" t="s">
        <v>91</v>
      </c>
      <c r="AL14" s="24" t="s">
        <v>91</v>
      </c>
      <c r="AM14" s="24" t="s">
        <v>91</v>
      </c>
      <c r="AN14" s="24" t="s">
        <v>91</v>
      </c>
      <c r="AO14" s="24" t="s">
        <v>91</v>
      </c>
      <c r="AP14" s="24" t="s">
        <v>91</v>
      </c>
      <c r="AQ14" s="24" t="s">
        <v>91</v>
      </c>
      <c r="AR14" s="24" t="s">
        <v>91</v>
      </c>
      <c r="AS14" s="24" t="s">
        <v>91</v>
      </c>
      <c r="AT14" s="24" t="s">
        <v>91</v>
      </c>
      <c r="AV14" s="78" t="s">
        <v>91</v>
      </c>
      <c r="AW14" s="78" t="s">
        <v>91</v>
      </c>
      <c r="AX14" s="78" t="s">
        <v>91</v>
      </c>
      <c r="AY14" s="78" t="s">
        <v>91</v>
      </c>
      <c r="AZ14" s="78" t="s">
        <v>91</v>
      </c>
      <c r="BA14" s="78" t="s">
        <v>91</v>
      </c>
      <c r="BB14" s="78" t="s">
        <v>91</v>
      </c>
      <c r="BC14" s="88" t="s">
        <v>96</v>
      </c>
      <c r="BD14" s="89" t="s">
        <v>97</v>
      </c>
      <c r="BE14" s="95">
        <v>45455</v>
      </c>
      <c r="BF14" s="95" t="s">
        <v>8</v>
      </c>
      <c r="BG14" s="89" t="s">
        <v>98</v>
      </c>
      <c r="BH14" s="89"/>
    </row>
    <row r="15" ht="38.25" customHeight="1" spans="2:60">
      <c r="B15" s="25" t="s">
        <v>99</v>
      </c>
      <c r="C15" s="25" t="s">
        <v>100</v>
      </c>
      <c r="D15" s="26" t="s">
        <v>101</v>
      </c>
      <c r="E15" s="24" t="s">
        <v>90</v>
      </c>
      <c r="F15" s="24" t="s">
        <v>91</v>
      </c>
      <c r="G15" s="24" t="s">
        <v>91</v>
      </c>
      <c r="H15" s="24" t="s">
        <v>91</v>
      </c>
      <c r="I15" s="24" t="s">
        <v>91</v>
      </c>
      <c r="J15" s="54" t="s">
        <v>91</v>
      </c>
      <c r="K15" s="54" t="s">
        <v>91</v>
      </c>
      <c r="L15" s="55" t="s">
        <v>91</v>
      </c>
      <c r="M15" s="55" t="s">
        <v>91</v>
      </c>
      <c r="N15" s="24" t="s">
        <v>91</v>
      </c>
      <c r="O15" s="24" t="s">
        <v>91</v>
      </c>
      <c r="P15" s="24" t="s">
        <v>91</v>
      </c>
      <c r="Q15" s="24" t="s">
        <v>91</v>
      </c>
      <c r="R15" s="62" t="s">
        <v>91</v>
      </c>
      <c r="S15" s="24" t="s">
        <v>91</v>
      </c>
      <c r="T15" s="24" t="s">
        <v>91</v>
      </c>
      <c r="V15" s="24" t="s">
        <v>91</v>
      </c>
      <c r="W15" s="24" t="s">
        <v>91</v>
      </c>
      <c r="X15" s="24" t="s">
        <v>91</v>
      </c>
      <c r="Y15" s="24" t="s">
        <v>91</v>
      </c>
      <c r="Z15" s="24" t="s">
        <v>91</v>
      </c>
      <c r="AA15" s="24" t="s">
        <v>91</v>
      </c>
      <c r="AB15" s="24" t="s">
        <v>91</v>
      </c>
      <c r="AC15" s="24" t="s">
        <v>91</v>
      </c>
      <c r="AD15" s="24" t="s">
        <v>91</v>
      </c>
      <c r="AE15" s="24" t="s">
        <v>91</v>
      </c>
      <c r="AF15" s="24" t="s">
        <v>91</v>
      </c>
      <c r="AG15" s="24" t="s">
        <v>91</v>
      </c>
      <c r="AH15" s="24" t="s">
        <v>91</v>
      </c>
      <c r="AJ15" s="24" t="s">
        <v>91</v>
      </c>
      <c r="AK15" s="24" t="s">
        <v>91</v>
      </c>
      <c r="AL15" s="24" t="s">
        <v>91</v>
      </c>
      <c r="AM15" s="24" t="s">
        <v>91</v>
      </c>
      <c r="AN15" s="24" t="s">
        <v>91</v>
      </c>
      <c r="AO15" s="24" t="s">
        <v>91</v>
      </c>
      <c r="AP15" s="24" t="s">
        <v>91</v>
      </c>
      <c r="AQ15" s="24" t="s">
        <v>91</v>
      </c>
      <c r="AR15" s="24" t="s">
        <v>91</v>
      </c>
      <c r="AS15" s="24" t="s">
        <v>91</v>
      </c>
      <c r="AT15" s="24" t="s">
        <v>91</v>
      </c>
      <c r="AV15" s="78" t="s">
        <v>91</v>
      </c>
      <c r="AW15" s="78" t="s">
        <v>91</v>
      </c>
      <c r="AX15" s="78" t="s">
        <v>91</v>
      </c>
      <c r="AY15" s="78" t="s">
        <v>91</v>
      </c>
      <c r="AZ15" s="78" t="s">
        <v>91</v>
      </c>
      <c r="BA15" s="78" t="s">
        <v>91</v>
      </c>
      <c r="BB15" s="78" t="s">
        <v>91</v>
      </c>
      <c r="BC15" s="88" t="s">
        <v>96</v>
      </c>
      <c r="BD15" s="89" t="s">
        <v>97</v>
      </c>
      <c r="BE15" s="95">
        <v>45455</v>
      </c>
      <c r="BF15" s="95" t="s">
        <v>8</v>
      </c>
      <c r="BG15" s="89" t="s">
        <v>98</v>
      </c>
      <c r="BH15" s="89"/>
    </row>
    <row r="16" spans="2:60">
      <c r="B16" s="25" t="s">
        <v>102</v>
      </c>
      <c r="C16" s="25" t="s">
        <v>100</v>
      </c>
      <c r="D16" s="25" t="s">
        <v>103</v>
      </c>
      <c r="E16" s="24" t="s">
        <v>90</v>
      </c>
      <c r="F16" s="24" t="s">
        <v>91</v>
      </c>
      <c r="G16" s="24" t="s">
        <v>91</v>
      </c>
      <c r="H16" s="24" t="s">
        <v>91</v>
      </c>
      <c r="I16" s="24" t="s">
        <v>91</v>
      </c>
      <c r="J16" s="54" t="s">
        <v>91</v>
      </c>
      <c r="K16" s="54" t="s">
        <v>91</v>
      </c>
      <c r="L16" s="55" t="s">
        <v>91</v>
      </c>
      <c r="M16" s="55" t="s">
        <v>91</v>
      </c>
      <c r="N16" s="24" t="s">
        <v>91</v>
      </c>
      <c r="O16" s="24" t="s">
        <v>91</v>
      </c>
      <c r="P16" s="24" t="s">
        <v>91</v>
      </c>
      <c r="Q16" s="24" t="s">
        <v>91</v>
      </c>
      <c r="R16" s="62" t="s">
        <v>91</v>
      </c>
      <c r="S16" s="24" t="s">
        <v>91</v>
      </c>
      <c r="T16" s="24" t="s">
        <v>91</v>
      </c>
      <c r="V16" s="43" t="s">
        <v>91</v>
      </c>
      <c r="W16" s="43" t="s">
        <v>91</v>
      </c>
      <c r="X16" s="43" t="s">
        <v>91</v>
      </c>
      <c r="Y16" s="43" t="s">
        <v>91</v>
      </c>
      <c r="Z16" s="43" t="s">
        <v>91</v>
      </c>
      <c r="AA16" s="43" t="s">
        <v>91</v>
      </c>
      <c r="AB16" s="43" t="s">
        <v>91</v>
      </c>
      <c r="AC16" s="43" t="s">
        <v>91</v>
      </c>
      <c r="AD16" s="43" t="s">
        <v>91</v>
      </c>
      <c r="AE16" s="43" t="s">
        <v>91</v>
      </c>
      <c r="AF16" s="43" t="s">
        <v>91</v>
      </c>
      <c r="AG16" s="43" t="s">
        <v>91</v>
      </c>
      <c r="AH16" s="43" t="s">
        <v>91</v>
      </c>
      <c r="AI16" s="73"/>
      <c r="AJ16" s="43" t="s">
        <v>91</v>
      </c>
      <c r="AK16" s="43" t="s">
        <v>91</v>
      </c>
      <c r="AL16" s="43" t="s">
        <v>91</v>
      </c>
      <c r="AM16" s="43" t="s">
        <v>91</v>
      </c>
      <c r="AN16" s="43" t="s">
        <v>91</v>
      </c>
      <c r="AO16" s="43" t="s">
        <v>91</v>
      </c>
      <c r="AP16" s="43" t="s">
        <v>91</v>
      </c>
      <c r="AQ16" s="43" t="s">
        <v>91</v>
      </c>
      <c r="AR16" s="43" t="s">
        <v>91</v>
      </c>
      <c r="AS16" s="43" t="s">
        <v>91</v>
      </c>
      <c r="AT16" s="43" t="s">
        <v>91</v>
      </c>
      <c r="AU16" s="76"/>
      <c r="AV16" s="77" t="s">
        <v>91</v>
      </c>
      <c r="AW16" s="77" t="s">
        <v>91</v>
      </c>
      <c r="AX16" s="77" t="s">
        <v>91</v>
      </c>
      <c r="AY16" s="77" t="s">
        <v>91</v>
      </c>
      <c r="AZ16" s="77" t="s">
        <v>91</v>
      </c>
      <c r="BA16" s="77" t="s">
        <v>91</v>
      </c>
      <c r="BB16" s="77" t="s">
        <v>91</v>
      </c>
      <c r="BC16" s="86" t="s">
        <v>92</v>
      </c>
      <c r="BD16" s="87"/>
      <c r="BE16" s="87"/>
      <c r="BF16" s="87"/>
      <c r="BG16" s="87"/>
      <c r="BH16" s="87"/>
    </row>
    <row r="17" ht="63.75" customHeight="1" spans="2:60">
      <c r="B17" s="25" t="s">
        <v>104</v>
      </c>
      <c r="C17" s="26" t="s">
        <v>105</v>
      </c>
      <c r="D17" s="25" t="s">
        <v>106</v>
      </c>
      <c r="E17" s="24" t="s">
        <v>90</v>
      </c>
      <c r="F17" s="24" t="s">
        <v>91</v>
      </c>
      <c r="G17" s="24" t="s">
        <v>91</v>
      </c>
      <c r="H17" s="24" t="s">
        <v>91</v>
      </c>
      <c r="I17" s="24" t="s">
        <v>91</v>
      </c>
      <c r="J17" s="54" t="s">
        <v>91</v>
      </c>
      <c r="K17" s="54" t="s">
        <v>91</v>
      </c>
      <c r="L17" s="55" t="s">
        <v>91</v>
      </c>
      <c r="M17" s="55" t="s">
        <v>91</v>
      </c>
      <c r="N17" s="24" t="s">
        <v>91</v>
      </c>
      <c r="O17" s="24" t="s">
        <v>91</v>
      </c>
      <c r="P17" s="24" t="s">
        <v>91</v>
      </c>
      <c r="Q17" s="24" t="s">
        <v>91</v>
      </c>
      <c r="R17" s="62" t="s">
        <v>91</v>
      </c>
      <c r="S17" s="24" t="s">
        <v>91</v>
      </c>
      <c r="T17" s="24" t="s">
        <v>91</v>
      </c>
      <c r="V17" s="43" t="s">
        <v>91</v>
      </c>
      <c r="W17" s="43" t="s">
        <v>91</v>
      </c>
      <c r="X17" s="43" t="s">
        <v>91</v>
      </c>
      <c r="Y17" s="43" t="s">
        <v>91</v>
      </c>
      <c r="Z17" s="43" t="s">
        <v>91</v>
      </c>
      <c r="AA17" s="43" t="s">
        <v>91</v>
      </c>
      <c r="AB17" s="43" t="s">
        <v>91</v>
      </c>
      <c r="AC17" s="43" t="s">
        <v>91</v>
      </c>
      <c r="AD17" s="43" t="s">
        <v>91</v>
      </c>
      <c r="AE17" s="43" t="s">
        <v>91</v>
      </c>
      <c r="AF17" s="43" t="s">
        <v>91</v>
      </c>
      <c r="AG17" s="43" t="s">
        <v>91</v>
      </c>
      <c r="AH17" s="43" t="s">
        <v>91</v>
      </c>
      <c r="AI17" s="73"/>
      <c r="AJ17" s="43" t="s">
        <v>91</v>
      </c>
      <c r="AK17" s="43" t="s">
        <v>91</v>
      </c>
      <c r="AL17" s="43" t="s">
        <v>91</v>
      </c>
      <c r="AM17" s="43" t="s">
        <v>91</v>
      </c>
      <c r="AN17" s="43" t="s">
        <v>91</v>
      </c>
      <c r="AO17" s="43" t="s">
        <v>91</v>
      </c>
      <c r="AP17" s="43" t="s">
        <v>91</v>
      </c>
      <c r="AQ17" s="43" t="s">
        <v>91</v>
      </c>
      <c r="AR17" s="43" t="s">
        <v>91</v>
      </c>
      <c r="AS17" s="43" t="s">
        <v>91</v>
      </c>
      <c r="AT17" s="43" t="s">
        <v>91</v>
      </c>
      <c r="AU17" s="76"/>
      <c r="AV17" s="77" t="s">
        <v>91</v>
      </c>
      <c r="AW17" s="77" t="s">
        <v>91</v>
      </c>
      <c r="AX17" s="77" t="s">
        <v>91</v>
      </c>
      <c r="AY17" s="77" t="s">
        <v>91</v>
      </c>
      <c r="AZ17" s="77" t="s">
        <v>91</v>
      </c>
      <c r="BA17" s="77" t="s">
        <v>91</v>
      </c>
      <c r="BB17" s="77" t="s">
        <v>91</v>
      </c>
      <c r="BC17" s="86" t="s">
        <v>92</v>
      </c>
      <c r="BD17" s="87"/>
      <c r="BE17" s="87"/>
      <c r="BF17" s="87"/>
      <c r="BG17" s="87"/>
      <c r="BH17" s="87"/>
    </row>
    <row r="18" spans="2:60">
      <c r="B18" s="27" t="s">
        <v>107</v>
      </c>
      <c r="C18" s="28"/>
      <c r="D18" s="29"/>
      <c r="E18" s="24" t="s">
        <v>90</v>
      </c>
      <c r="F18" s="24" t="s">
        <v>91</v>
      </c>
      <c r="G18" s="24" t="s">
        <v>91</v>
      </c>
      <c r="H18" s="24" t="s">
        <v>91</v>
      </c>
      <c r="I18" s="24" t="s">
        <v>91</v>
      </c>
      <c r="J18" s="54" t="s">
        <v>91</v>
      </c>
      <c r="K18" s="54" t="s">
        <v>91</v>
      </c>
      <c r="L18" s="55" t="s">
        <v>91</v>
      </c>
      <c r="M18" s="55" t="s">
        <v>91</v>
      </c>
      <c r="N18" s="24" t="s">
        <v>91</v>
      </c>
      <c r="O18" s="24" t="s">
        <v>91</v>
      </c>
      <c r="P18" s="24" t="s">
        <v>91</v>
      </c>
      <c r="Q18" s="24" t="s">
        <v>91</v>
      </c>
      <c r="R18" s="62" t="s">
        <v>91</v>
      </c>
      <c r="S18" s="24" t="s">
        <v>91</v>
      </c>
      <c r="T18" s="24" t="s">
        <v>91</v>
      </c>
      <c r="U18" s="63"/>
      <c r="V18" s="43" t="s">
        <v>91</v>
      </c>
      <c r="W18" s="43" t="s">
        <v>91</v>
      </c>
      <c r="X18" s="43" t="s">
        <v>91</v>
      </c>
      <c r="Y18" s="43" t="s">
        <v>91</v>
      </c>
      <c r="Z18" s="43" t="s">
        <v>91</v>
      </c>
      <c r="AA18" s="43" t="s">
        <v>91</v>
      </c>
      <c r="AB18" s="43" t="s">
        <v>91</v>
      </c>
      <c r="AC18" s="43" t="s">
        <v>91</v>
      </c>
      <c r="AD18" s="43" t="s">
        <v>91</v>
      </c>
      <c r="AE18" s="43" t="s">
        <v>91</v>
      </c>
      <c r="AF18" s="43" t="s">
        <v>91</v>
      </c>
      <c r="AG18" s="43" t="s">
        <v>91</v>
      </c>
      <c r="AH18" s="43" t="s">
        <v>91</v>
      </c>
      <c r="AI18" s="73"/>
      <c r="AJ18" s="43" t="s">
        <v>91</v>
      </c>
      <c r="AK18" s="43" t="s">
        <v>91</v>
      </c>
      <c r="AL18" s="43" t="s">
        <v>91</v>
      </c>
      <c r="AM18" s="43" t="s">
        <v>91</v>
      </c>
      <c r="AN18" s="43" t="s">
        <v>91</v>
      </c>
      <c r="AO18" s="43" t="s">
        <v>91</v>
      </c>
      <c r="AP18" s="43" t="s">
        <v>91</v>
      </c>
      <c r="AQ18" s="43" t="s">
        <v>91</v>
      </c>
      <c r="AR18" s="43" t="s">
        <v>91</v>
      </c>
      <c r="AS18" s="43" t="s">
        <v>91</v>
      </c>
      <c r="AT18" s="43" t="s">
        <v>91</v>
      </c>
      <c r="AU18" s="76"/>
      <c r="AV18" s="77" t="s">
        <v>91</v>
      </c>
      <c r="AW18" s="77" t="s">
        <v>91</v>
      </c>
      <c r="AX18" s="77" t="s">
        <v>91</v>
      </c>
      <c r="AY18" s="77" t="s">
        <v>91</v>
      </c>
      <c r="AZ18" s="77" t="s">
        <v>91</v>
      </c>
      <c r="BA18" s="77" t="s">
        <v>91</v>
      </c>
      <c r="BB18" s="77" t="s">
        <v>91</v>
      </c>
      <c r="BC18" s="86" t="s">
        <v>92</v>
      </c>
      <c r="BD18" s="87"/>
      <c r="BE18" s="87"/>
      <c r="BF18" s="87"/>
      <c r="BG18" s="87"/>
      <c r="BH18" s="87"/>
    </row>
    <row r="19" ht="25.5" customHeight="1" spans="2:60">
      <c r="B19" s="25" t="s">
        <v>108</v>
      </c>
      <c r="C19" s="26" t="s">
        <v>109</v>
      </c>
      <c r="D19" s="26" t="s">
        <v>110</v>
      </c>
      <c r="E19" s="24" t="s">
        <v>90</v>
      </c>
      <c r="F19" s="24" t="s">
        <v>91</v>
      </c>
      <c r="G19" s="24" t="s">
        <v>91</v>
      </c>
      <c r="H19" s="24" t="s">
        <v>91</v>
      </c>
      <c r="I19" s="24" t="s">
        <v>91</v>
      </c>
      <c r="J19" s="54" t="s">
        <v>91</v>
      </c>
      <c r="K19" s="54" t="s">
        <v>91</v>
      </c>
      <c r="L19" s="55" t="s">
        <v>91</v>
      </c>
      <c r="M19" s="55" t="s">
        <v>91</v>
      </c>
      <c r="N19" s="24" t="s">
        <v>91</v>
      </c>
      <c r="O19" s="24" t="s">
        <v>91</v>
      </c>
      <c r="P19" s="24" t="s">
        <v>91</v>
      </c>
      <c r="Q19" s="24" t="s">
        <v>91</v>
      </c>
      <c r="R19" s="62" t="s">
        <v>91</v>
      </c>
      <c r="S19" s="24" t="s">
        <v>91</v>
      </c>
      <c r="T19" s="24" t="s">
        <v>91</v>
      </c>
      <c r="V19" s="43" t="s">
        <v>91</v>
      </c>
      <c r="W19" s="43" t="s">
        <v>91</v>
      </c>
      <c r="X19" s="43" t="s">
        <v>91</v>
      </c>
      <c r="Y19" s="43" t="s">
        <v>91</v>
      </c>
      <c r="Z19" s="43" t="s">
        <v>91</v>
      </c>
      <c r="AA19" s="43" t="s">
        <v>91</v>
      </c>
      <c r="AB19" s="43" t="s">
        <v>91</v>
      </c>
      <c r="AC19" s="43" t="s">
        <v>91</v>
      </c>
      <c r="AD19" s="43" t="s">
        <v>91</v>
      </c>
      <c r="AE19" s="43" t="s">
        <v>91</v>
      </c>
      <c r="AF19" s="43" t="s">
        <v>91</v>
      </c>
      <c r="AG19" s="43" t="s">
        <v>91</v>
      </c>
      <c r="AH19" s="43" t="s">
        <v>91</v>
      </c>
      <c r="AI19" s="73"/>
      <c r="AJ19" s="43" t="s">
        <v>91</v>
      </c>
      <c r="AK19" s="43" t="s">
        <v>91</v>
      </c>
      <c r="AL19" s="43" t="s">
        <v>91</v>
      </c>
      <c r="AM19" s="43" t="s">
        <v>91</v>
      </c>
      <c r="AN19" s="43" t="s">
        <v>91</v>
      </c>
      <c r="AO19" s="43" t="s">
        <v>91</v>
      </c>
      <c r="AP19" s="43" t="s">
        <v>91</v>
      </c>
      <c r="AQ19" s="43" t="s">
        <v>91</v>
      </c>
      <c r="AR19" s="43" t="s">
        <v>91</v>
      </c>
      <c r="AS19" s="43" t="s">
        <v>91</v>
      </c>
      <c r="AT19" s="43" t="s">
        <v>91</v>
      </c>
      <c r="AU19" s="76"/>
      <c r="AV19" s="77" t="s">
        <v>91</v>
      </c>
      <c r="AW19" s="77" t="s">
        <v>91</v>
      </c>
      <c r="AX19" s="77" t="s">
        <v>91</v>
      </c>
      <c r="AY19" s="77" t="s">
        <v>91</v>
      </c>
      <c r="AZ19" s="77" t="s">
        <v>91</v>
      </c>
      <c r="BA19" s="77" t="s">
        <v>91</v>
      </c>
      <c r="BB19" s="77" t="s">
        <v>91</v>
      </c>
      <c r="BC19" s="86" t="s">
        <v>92</v>
      </c>
      <c r="BD19" s="87"/>
      <c r="BE19" s="87"/>
      <c r="BF19" s="87"/>
      <c r="BG19" s="87"/>
      <c r="BH19" s="87"/>
    </row>
    <row r="20" spans="2:60">
      <c r="B20" s="27" t="s">
        <v>111</v>
      </c>
      <c r="C20" s="28"/>
      <c r="D20" s="29"/>
      <c r="E20" s="24" t="s">
        <v>90</v>
      </c>
      <c r="F20" s="24" t="s">
        <v>91</v>
      </c>
      <c r="G20" s="24" t="s">
        <v>91</v>
      </c>
      <c r="H20" s="24" t="s">
        <v>91</v>
      </c>
      <c r="I20" s="24" t="s">
        <v>91</v>
      </c>
      <c r="J20" s="54" t="s">
        <v>91</v>
      </c>
      <c r="K20" s="54" t="s">
        <v>91</v>
      </c>
      <c r="L20" s="55" t="s">
        <v>91</v>
      </c>
      <c r="M20" s="55" t="s">
        <v>91</v>
      </c>
      <c r="N20" s="24" t="s">
        <v>91</v>
      </c>
      <c r="O20" s="24" t="s">
        <v>91</v>
      </c>
      <c r="P20" s="24" t="s">
        <v>91</v>
      </c>
      <c r="Q20" s="24" t="s">
        <v>91</v>
      </c>
      <c r="R20" s="62" t="s">
        <v>91</v>
      </c>
      <c r="S20" s="24" t="s">
        <v>91</v>
      </c>
      <c r="T20" s="24" t="s">
        <v>91</v>
      </c>
      <c r="U20" s="63"/>
      <c r="V20" s="43" t="s">
        <v>91</v>
      </c>
      <c r="W20" s="43" t="s">
        <v>91</v>
      </c>
      <c r="X20" s="43" t="s">
        <v>91</v>
      </c>
      <c r="Y20" s="43" t="s">
        <v>91</v>
      </c>
      <c r="Z20" s="43" t="s">
        <v>91</v>
      </c>
      <c r="AA20" s="43" t="s">
        <v>91</v>
      </c>
      <c r="AB20" s="43" t="s">
        <v>91</v>
      </c>
      <c r="AC20" s="43" t="s">
        <v>91</v>
      </c>
      <c r="AD20" s="43" t="s">
        <v>91</v>
      </c>
      <c r="AE20" s="43" t="s">
        <v>91</v>
      </c>
      <c r="AF20" s="43" t="s">
        <v>91</v>
      </c>
      <c r="AG20" s="43" t="s">
        <v>91</v>
      </c>
      <c r="AH20" s="43" t="s">
        <v>91</v>
      </c>
      <c r="AI20" s="73"/>
      <c r="AJ20" s="43" t="s">
        <v>91</v>
      </c>
      <c r="AK20" s="43" t="s">
        <v>91</v>
      </c>
      <c r="AL20" s="43" t="s">
        <v>91</v>
      </c>
      <c r="AM20" s="43" t="s">
        <v>91</v>
      </c>
      <c r="AN20" s="43" t="s">
        <v>91</v>
      </c>
      <c r="AO20" s="43" t="s">
        <v>91</v>
      </c>
      <c r="AP20" s="43" t="s">
        <v>91</v>
      </c>
      <c r="AQ20" s="43" t="s">
        <v>91</v>
      </c>
      <c r="AR20" s="43" t="s">
        <v>91</v>
      </c>
      <c r="AS20" s="43" t="s">
        <v>91</v>
      </c>
      <c r="AT20" s="43" t="s">
        <v>91</v>
      </c>
      <c r="AU20" s="76"/>
      <c r="AV20" s="77" t="s">
        <v>91</v>
      </c>
      <c r="AW20" s="77" t="s">
        <v>91</v>
      </c>
      <c r="AX20" s="77" t="s">
        <v>91</v>
      </c>
      <c r="AY20" s="77" t="s">
        <v>91</v>
      </c>
      <c r="AZ20" s="77" t="s">
        <v>91</v>
      </c>
      <c r="BA20" s="77" t="s">
        <v>91</v>
      </c>
      <c r="BB20" s="77" t="s">
        <v>91</v>
      </c>
      <c r="BC20" s="86" t="s">
        <v>92</v>
      </c>
      <c r="BD20" s="87"/>
      <c r="BE20" s="87"/>
      <c r="BF20" s="87"/>
      <c r="BG20" s="87"/>
      <c r="BH20" s="87"/>
    </row>
    <row r="21" ht="102" customHeight="1" spans="2:60">
      <c r="B21" s="25" t="s">
        <v>112</v>
      </c>
      <c r="C21" s="26" t="s">
        <v>113</v>
      </c>
      <c r="D21" s="26" t="s">
        <v>114</v>
      </c>
      <c r="E21" s="24" t="s">
        <v>90</v>
      </c>
      <c r="F21" s="24" t="s">
        <v>91</v>
      </c>
      <c r="G21" s="24" t="s">
        <v>91</v>
      </c>
      <c r="H21" s="24" t="s">
        <v>91</v>
      </c>
      <c r="I21" s="24" t="s">
        <v>91</v>
      </c>
      <c r="J21" s="54" t="s">
        <v>91</v>
      </c>
      <c r="K21" s="54" t="s">
        <v>91</v>
      </c>
      <c r="L21" s="55" t="s">
        <v>91</v>
      </c>
      <c r="M21" s="55" t="s">
        <v>91</v>
      </c>
      <c r="N21" s="24" t="s">
        <v>91</v>
      </c>
      <c r="O21" s="24" t="s">
        <v>91</v>
      </c>
      <c r="P21" s="24" t="s">
        <v>91</v>
      </c>
      <c r="Q21" s="24" t="s">
        <v>91</v>
      </c>
      <c r="R21" s="62" t="s">
        <v>91</v>
      </c>
      <c r="S21" s="24" t="s">
        <v>91</v>
      </c>
      <c r="T21" s="24" t="s">
        <v>91</v>
      </c>
      <c r="V21" s="43" t="s">
        <v>91</v>
      </c>
      <c r="W21" s="43" t="s">
        <v>91</v>
      </c>
      <c r="X21" s="43" t="s">
        <v>91</v>
      </c>
      <c r="Y21" s="43" t="s">
        <v>91</v>
      </c>
      <c r="Z21" s="43" t="s">
        <v>91</v>
      </c>
      <c r="AA21" s="43" t="s">
        <v>91</v>
      </c>
      <c r="AB21" s="43" t="s">
        <v>91</v>
      </c>
      <c r="AC21" s="43" t="s">
        <v>91</v>
      </c>
      <c r="AD21" s="43" t="s">
        <v>91</v>
      </c>
      <c r="AE21" s="43" t="s">
        <v>91</v>
      </c>
      <c r="AF21" s="43" t="s">
        <v>91</v>
      </c>
      <c r="AG21" s="43" t="s">
        <v>91</v>
      </c>
      <c r="AH21" s="43" t="s">
        <v>91</v>
      </c>
      <c r="AI21" s="73"/>
      <c r="AJ21" s="43" t="s">
        <v>91</v>
      </c>
      <c r="AK21" s="43" t="s">
        <v>91</v>
      </c>
      <c r="AL21" s="43" t="s">
        <v>91</v>
      </c>
      <c r="AM21" s="43" t="s">
        <v>91</v>
      </c>
      <c r="AN21" s="43" t="s">
        <v>91</v>
      </c>
      <c r="AO21" s="43" t="s">
        <v>91</v>
      </c>
      <c r="AP21" s="43" t="s">
        <v>91</v>
      </c>
      <c r="AQ21" s="43" t="s">
        <v>91</v>
      </c>
      <c r="AR21" s="43" t="s">
        <v>91</v>
      </c>
      <c r="AS21" s="43" t="s">
        <v>91</v>
      </c>
      <c r="AT21" s="43" t="s">
        <v>91</v>
      </c>
      <c r="AU21" s="76"/>
      <c r="AV21" s="77" t="s">
        <v>91</v>
      </c>
      <c r="AW21" s="77" t="s">
        <v>91</v>
      </c>
      <c r="AX21" s="77" t="s">
        <v>91</v>
      </c>
      <c r="AY21" s="77" t="s">
        <v>91</v>
      </c>
      <c r="AZ21" s="77" t="s">
        <v>91</v>
      </c>
      <c r="BA21" s="77" t="s">
        <v>91</v>
      </c>
      <c r="BB21" s="77" t="s">
        <v>91</v>
      </c>
      <c r="BC21" s="86" t="s">
        <v>92</v>
      </c>
      <c r="BD21" s="87"/>
      <c r="BE21" s="87"/>
      <c r="BF21" s="87"/>
      <c r="BG21" s="87"/>
      <c r="BH21" s="87"/>
    </row>
    <row r="22" ht="25.5" customHeight="1" spans="2:60">
      <c r="B22" s="25" t="s">
        <v>115</v>
      </c>
      <c r="C22" s="26" t="s">
        <v>116</v>
      </c>
      <c r="D22" s="25" t="s">
        <v>117</v>
      </c>
      <c r="E22" s="24" t="s">
        <v>90</v>
      </c>
      <c r="F22" s="24" t="s">
        <v>91</v>
      </c>
      <c r="G22" s="24" t="s">
        <v>91</v>
      </c>
      <c r="H22" s="24" t="s">
        <v>91</v>
      </c>
      <c r="I22" s="24" t="s">
        <v>91</v>
      </c>
      <c r="J22" s="54" t="s">
        <v>91</v>
      </c>
      <c r="K22" s="54" t="s">
        <v>91</v>
      </c>
      <c r="L22" s="55" t="s">
        <v>91</v>
      </c>
      <c r="M22" s="55" t="s">
        <v>91</v>
      </c>
      <c r="N22" s="24" t="s">
        <v>91</v>
      </c>
      <c r="O22" s="24" t="s">
        <v>91</v>
      </c>
      <c r="P22" s="24" t="s">
        <v>91</v>
      </c>
      <c r="Q22" s="24" t="s">
        <v>91</v>
      </c>
      <c r="R22" s="62" t="s">
        <v>91</v>
      </c>
      <c r="S22" s="24" t="s">
        <v>91</v>
      </c>
      <c r="T22" s="24" t="s">
        <v>91</v>
      </c>
      <c r="V22" s="43" t="s">
        <v>91</v>
      </c>
      <c r="W22" s="43" t="s">
        <v>91</v>
      </c>
      <c r="X22" s="43" t="s">
        <v>91</v>
      </c>
      <c r="Y22" s="43" t="s">
        <v>91</v>
      </c>
      <c r="Z22" s="43" t="s">
        <v>91</v>
      </c>
      <c r="AA22" s="43" t="s">
        <v>91</v>
      </c>
      <c r="AB22" s="43" t="s">
        <v>91</v>
      </c>
      <c r="AC22" s="43" t="s">
        <v>91</v>
      </c>
      <c r="AD22" s="43" t="s">
        <v>91</v>
      </c>
      <c r="AE22" s="43" t="s">
        <v>91</v>
      </c>
      <c r="AF22" s="43" t="s">
        <v>91</v>
      </c>
      <c r="AG22" s="43" t="s">
        <v>91</v>
      </c>
      <c r="AH22" s="43" t="s">
        <v>91</v>
      </c>
      <c r="AI22" s="73"/>
      <c r="AJ22" s="43" t="s">
        <v>91</v>
      </c>
      <c r="AK22" s="43" t="s">
        <v>91</v>
      </c>
      <c r="AL22" s="43" t="s">
        <v>91</v>
      </c>
      <c r="AM22" s="43" t="s">
        <v>91</v>
      </c>
      <c r="AN22" s="43" t="s">
        <v>91</v>
      </c>
      <c r="AO22" s="43" t="s">
        <v>91</v>
      </c>
      <c r="AP22" s="43" t="s">
        <v>91</v>
      </c>
      <c r="AQ22" s="43" t="s">
        <v>91</v>
      </c>
      <c r="AR22" s="43" t="s">
        <v>91</v>
      </c>
      <c r="AS22" s="43" t="s">
        <v>91</v>
      </c>
      <c r="AT22" s="43" t="s">
        <v>91</v>
      </c>
      <c r="AU22" s="76"/>
      <c r="AV22" s="77" t="s">
        <v>91</v>
      </c>
      <c r="AW22" s="77" t="s">
        <v>91</v>
      </c>
      <c r="AX22" s="77" t="s">
        <v>91</v>
      </c>
      <c r="AY22" s="77" t="s">
        <v>91</v>
      </c>
      <c r="AZ22" s="77" t="s">
        <v>91</v>
      </c>
      <c r="BA22" s="77" t="s">
        <v>91</v>
      </c>
      <c r="BB22" s="77" t="s">
        <v>91</v>
      </c>
      <c r="BC22" s="86" t="s">
        <v>92</v>
      </c>
      <c r="BD22" s="87"/>
      <c r="BE22" s="87"/>
      <c r="BF22" s="87"/>
      <c r="BG22" s="87"/>
      <c r="BH22" s="87"/>
    </row>
    <row r="23" ht="38.25" customHeight="1" spans="2:60">
      <c r="B23" s="30"/>
      <c r="C23" s="31"/>
      <c r="D23" s="32" t="s">
        <v>118</v>
      </c>
      <c r="E23" s="24" t="s">
        <v>90</v>
      </c>
      <c r="F23" s="24" t="s">
        <v>91</v>
      </c>
      <c r="G23" s="24" t="s">
        <v>91</v>
      </c>
      <c r="H23" s="24" t="s">
        <v>91</v>
      </c>
      <c r="I23" s="24" t="s">
        <v>91</v>
      </c>
      <c r="J23" s="54" t="s">
        <v>91</v>
      </c>
      <c r="K23" s="54" t="s">
        <v>91</v>
      </c>
      <c r="L23" s="55" t="s">
        <v>91</v>
      </c>
      <c r="M23" s="55" t="s">
        <v>91</v>
      </c>
      <c r="N23" s="24" t="s">
        <v>91</v>
      </c>
      <c r="O23" s="24" t="s">
        <v>91</v>
      </c>
      <c r="P23" s="24" t="s">
        <v>91</v>
      </c>
      <c r="Q23" s="24" t="s">
        <v>91</v>
      </c>
      <c r="R23" s="62" t="s">
        <v>91</v>
      </c>
      <c r="S23" s="24" t="s">
        <v>91</v>
      </c>
      <c r="T23" s="24" t="s">
        <v>91</v>
      </c>
      <c r="V23" s="24" t="s">
        <v>91</v>
      </c>
      <c r="W23" s="24" t="s">
        <v>91</v>
      </c>
      <c r="X23" s="24" t="s">
        <v>91</v>
      </c>
      <c r="Y23" s="24" t="s">
        <v>91</v>
      </c>
      <c r="Z23" s="24" t="s">
        <v>91</v>
      </c>
      <c r="AA23" s="24" t="s">
        <v>91</v>
      </c>
      <c r="AB23" s="24" t="s">
        <v>91</v>
      </c>
      <c r="AC23" s="24" t="s">
        <v>91</v>
      </c>
      <c r="AD23" s="24" t="s">
        <v>91</v>
      </c>
      <c r="AE23" s="24" t="s">
        <v>91</v>
      </c>
      <c r="AF23" s="24" t="s">
        <v>91</v>
      </c>
      <c r="AG23" s="24" t="s">
        <v>91</v>
      </c>
      <c r="AH23" s="24" t="s">
        <v>91</v>
      </c>
      <c r="AJ23" s="24" t="s">
        <v>91</v>
      </c>
      <c r="AK23" s="24" t="s">
        <v>91</v>
      </c>
      <c r="AL23" s="24" t="s">
        <v>91</v>
      </c>
      <c r="AM23" s="24" t="s">
        <v>91</v>
      </c>
      <c r="AN23" s="24" t="s">
        <v>91</v>
      </c>
      <c r="AO23" s="24" t="s">
        <v>91</v>
      </c>
      <c r="AP23" s="24" t="s">
        <v>91</v>
      </c>
      <c r="AQ23" s="24" t="s">
        <v>91</v>
      </c>
      <c r="AR23" s="24" t="s">
        <v>91</v>
      </c>
      <c r="AS23" s="24" t="s">
        <v>91</v>
      </c>
      <c r="AT23" s="24" t="s">
        <v>91</v>
      </c>
      <c r="AV23" s="78" t="s">
        <v>91</v>
      </c>
      <c r="AW23" s="78" t="s">
        <v>91</v>
      </c>
      <c r="AX23" s="78" t="s">
        <v>91</v>
      </c>
      <c r="AY23" s="78" t="s">
        <v>91</v>
      </c>
      <c r="AZ23" s="78" t="s">
        <v>91</v>
      </c>
      <c r="BA23" s="78" t="s">
        <v>91</v>
      </c>
      <c r="BB23" s="78" t="s">
        <v>91</v>
      </c>
      <c r="BC23" s="88" t="s">
        <v>96</v>
      </c>
      <c r="BD23" s="89" t="s">
        <v>97</v>
      </c>
      <c r="BE23" s="95">
        <v>45455</v>
      </c>
      <c r="BF23" s="95" t="s">
        <v>8</v>
      </c>
      <c r="BG23" s="89" t="s">
        <v>98</v>
      </c>
      <c r="BH23" s="89"/>
    </row>
    <row r="24" ht="63.75" customHeight="1" spans="2:60">
      <c r="B24" s="26" t="s">
        <v>119</v>
      </c>
      <c r="C24" s="26" t="s">
        <v>120</v>
      </c>
      <c r="D24" s="26" t="s">
        <v>121</v>
      </c>
      <c r="E24" s="24" t="s">
        <v>90</v>
      </c>
      <c r="F24" s="24" t="s">
        <v>91</v>
      </c>
      <c r="G24" s="24" t="s">
        <v>91</v>
      </c>
      <c r="H24" s="24" t="s">
        <v>91</v>
      </c>
      <c r="I24" s="24" t="s">
        <v>91</v>
      </c>
      <c r="J24" s="54" t="s">
        <v>91</v>
      </c>
      <c r="K24" s="54" t="s">
        <v>91</v>
      </c>
      <c r="L24" s="55" t="s">
        <v>91</v>
      </c>
      <c r="M24" s="55" t="s">
        <v>91</v>
      </c>
      <c r="N24" s="24" t="s">
        <v>91</v>
      </c>
      <c r="O24" s="24" t="s">
        <v>91</v>
      </c>
      <c r="P24" s="24" t="s">
        <v>91</v>
      </c>
      <c r="Q24" s="24" t="s">
        <v>91</v>
      </c>
      <c r="R24" s="62" t="s">
        <v>91</v>
      </c>
      <c r="S24" s="24" t="s">
        <v>91</v>
      </c>
      <c r="T24" s="24" t="s">
        <v>91</v>
      </c>
      <c r="V24" s="24" t="s">
        <v>91</v>
      </c>
      <c r="W24" s="24" t="s">
        <v>91</v>
      </c>
      <c r="X24" s="24" t="s">
        <v>91</v>
      </c>
      <c r="Y24" s="24" t="s">
        <v>91</v>
      </c>
      <c r="Z24" s="24" t="s">
        <v>91</v>
      </c>
      <c r="AA24" s="24" t="s">
        <v>91</v>
      </c>
      <c r="AB24" s="24" t="s">
        <v>91</v>
      </c>
      <c r="AC24" s="24" t="s">
        <v>91</v>
      </c>
      <c r="AD24" s="24" t="s">
        <v>91</v>
      </c>
      <c r="AE24" s="24" t="s">
        <v>91</v>
      </c>
      <c r="AF24" s="24" t="s">
        <v>91</v>
      </c>
      <c r="AG24" s="24" t="s">
        <v>91</v>
      </c>
      <c r="AH24" s="24" t="s">
        <v>91</v>
      </c>
      <c r="AJ24" s="24" t="s">
        <v>91</v>
      </c>
      <c r="AK24" s="24" t="s">
        <v>91</v>
      </c>
      <c r="AL24" s="24" t="s">
        <v>91</v>
      </c>
      <c r="AM24" s="24" t="s">
        <v>91</v>
      </c>
      <c r="AN24" s="24" t="s">
        <v>91</v>
      </c>
      <c r="AO24" s="24" t="s">
        <v>91</v>
      </c>
      <c r="AP24" s="24" t="s">
        <v>91</v>
      </c>
      <c r="AQ24" s="24" t="s">
        <v>91</v>
      </c>
      <c r="AR24" s="24" t="s">
        <v>91</v>
      </c>
      <c r="AS24" s="24" t="s">
        <v>91</v>
      </c>
      <c r="AT24" s="24" t="s">
        <v>91</v>
      </c>
      <c r="AV24" s="78" t="s">
        <v>91</v>
      </c>
      <c r="AW24" s="78" t="s">
        <v>91</v>
      </c>
      <c r="AX24" s="78" t="s">
        <v>91</v>
      </c>
      <c r="AY24" s="89">
        <f>IF(AZ24="","",IF(AZ24=BA24,1,0))</f>
        <v>1</v>
      </c>
      <c r="AZ24" s="89">
        <v>1024</v>
      </c>
      <c r="BA24" s="89">
        <f>$C$6</f>
        <v>1024</v>
      </c>
      <c r="BB24" s="89">
        <f>$C$6</f>
        <v>1024</v>
      </c>
      <c r="BC24" s="88" t="s">
        <v>96</v>
      </c>
      <c r="BD24" s="89" t="str">
        <f>IF(AY24="","未実施",IF(AND(AY24)=TRUE,"pass","fail"))</f>
        <v>pass</v>
      </c>
      <c r="BE24" s="95">
        <v>45455</v>
      </c>
      <c r="BF24" s="95" t="s">
        <v>8</v>
      </c>
      <c r="BG24" s="89" t="s">
        <v>98</v>
      </c>
      <c r="BH24" s="89"/>
    </row>
    <row r="25" ht="76.5" customHeight="1" spans="2:60">
      <c r="B25" s="25" t="s">
        <v>122</v>
      </c>
      <c r="C25" s="26" t="s">
        <v>123</v>
      </c>
      <c r="D25" s="26" t="s">
        <v>124</v>
      </c>
      <c r="E25" s="24" t="s">
        <v>90</v>
      </c>
      <c r="F25" s="24" t="s">
        <v>91</v>
      </c>
      <c r="G25" s="24" t="s">
        <v>91</v>
      </c>
      <c r="H25" s="24" t="s">
        <v>91</v>
      </c>
      <c r="I25" s="24" t="s">
        <v>91</v>
      </c>
      <c r="J25" s="54" t="s">
        <v>91</v>
      </c>
      <c r="K25" s="54" t="s">
        <v>91</v>
      </c>
      <c r="L25" s="55" t="s">
        <v>91</v>
      </c>
      <c r="M25" s="55" t="s">
        <v>91</v>
      </c>
      <c r="N25" s="24" t="s">
        <v>91</v>
      </c>
      <c r="O25" s="24" t="s">
        <v>91</v>
      </c>
      <c r="P25" s="24" t="s">
        <v>91</v>
      </c>
      <c r="Q25" s="24" t="s">
        <v>91</v>
      </c>
      <c r="R25" s="62" t="s">
        <v>91</v>
      </c>
      <c r="S25" s="24" t="s">
        <v>91</v>
      </c>
      <c r="T25" s="24" t="s">
        <v>91</v>
      </c>
      <c r="V25" s="24" t="s">
        <v>91</v>
      </c>
      <c r="W25" s="24" t="s">
        <v>91</v>
      </c>
      <c r="X25" s="24" t="s">
        <v>91</v>
      </c>
      <c r="Y25" s="24" t="s">
        <v>91</v>
      </c>
      <c r="Z25" s="24" t="s">
        <v>91</v>
      </c>
      <c r="AA25" s="24" t="s">
        <v>91</v>
      </c>
      <c r="AB25" s="24" t="s">
        <v>91</v>
      </c>
      <c r="AC25" s="24" t="s">
        <v>91</v>
      </c>
      <c r="AD25" s="24" t="s">
        <v>91</v>
      </c>
      <c r="AE25" s="24" t="s">
        <v>91</v>
      </c>
      <c r="AF25" s="24" t="s">
        <v>91</v>
      </c>
      <c r="AG25" s="24" t="s">
        <v>91</v>
      </c>
      <c r="AH25" s="24" t="s">
        <v>91</v>
      </c>
      <c r="AJ25" s="24" t="s">
        <v>91</v>
      </c>
      <c r="AK25" s="24" t="s">
        <v>91</v>
      </c>
      <c r="AL25" s="24" t="s">
        <v>91</v>
      </c>
      <c r="AM25" s="24" t="s">
        <v>91</v>
      </c>
      <c r="AN25" s="24" t="s">
        <v>91</v>
      </c>
      <c r="AO25" s="24" t="s">
        <v>91</v>
      </c>
      <c r="AP25" s="24" t="s">
        <v>91</v>
      </c>
      <c r="AQ25" s="24" t="s">
        <v>91</v>
      </c>
      <c r="AR25" s="24" t="s">
        <v>91</v>
      </c>
      <c r="AS25" s="24" t="s">
        <v>91</v>
      </c>
      <c r="AT25" s="24" t="s">
        <v>91</v>
      </c>
      <c r="AV25" s="78" t="s">
        <v>91</v>
      </c>
      <c r="AW25" s="78" t="s">
        <v>91</v>
      </c>
      <c r="AX25" s="78" t="s">
        <v>91</v>
      </c>
      <c r="AY25" s="78" t="s">
        <v>91</v>
      </c>
      <c r="AZ25" s="78" t="s">
        <v>91</v>
      </c>
      <c r="BA25" s="78" t="s">
        <v>91</v>
      </c>
      <c r="BB25" s="78" t="s">
        <v>91</v>
      </c>
      <c r="BC25" s="88" t="s">
        <v>96</v>
      </c>
      <c r="BD25" s="89" t="s">
        <v>97</v>
      </c>
      <c r="BE25" s="95">
        <v>45455</v>
      </c>
      <c r="BF25" s="95" t="s">
        <v>8</v>
      </c>
      <c r="BG25" s="89" t="s">
        <v>98</v>
      </c>
      <c r="BH25" s="89"/>
    </row>
    <row r="26" ht="76.5" customHeight="1" spans="2:62">
      <c r="B26" s="25" t="s">
        <v>125</v>
      </c>
      <c r="C26" s="26" t="s">
        <v>126</v>
      </c>
      <c r="D26" s="26" t="s">
        <v>127</v>
      </c>
      <c r="E26" s="33">
        <v>1</v>
      </c>
      <c r="F26" s="162" t="s">
        <v>128</v>
      </c>
      <c r="G26" s="162" t="s">
        <v>128</v>
      </c>
      <c r="H26" s="162" t="s">
        <v>128</v>
      </c>
      <c r="I26" s="162" t="s">
        <v>129</v>
      </c>
      <c r="J26" s="163" t="s">
        <v>128</v>
      </c>
      <c r="K26" s="163" t="s">
        <v>129</v>
      </c>
      <c r="L26" s="164" t="s">
        <v>128</v>
      </c>
      <c r="M26" s="164" t="s">
        <v>130</v>
      </c>
      <c r="N26" s="162" t="str">
        <f>MID($C$7,1,2)</f>
        <v>20</v>
      </c>
      <c r="O26" s="162" t="str">
        <f>MID($C$7,3,2)</f>
        <v>24</v>
      </c>
      <c r="P26" s="162" t="str">
        <f>MID($C$7,5,2)</f>
        <v>06</v>
      </c>
      <c r="Q26" s="162" t="str">
        <f>MID($C$7,7,2)</f>
        <v>11</v>
      </c>
      <c r="R26" s="64" t="str">
        <f>RIGHT("00"&amp;DEC2HEX(MOD(HEX2DEC(F26)+HEX2DEC(G26)+HEX2DEC(H26)+HEX2DEC(I26)+HEX2DEC(J26)+HEX2DEC(K26)+HEX2DEC(L26)+HEX2DEC(M26)+HEX2DEC(N26)+HEX2DEC(O26)+HEX2DEC(P26)+HEX2DEC(Q26),256)),2)</f>
        <v>88</v>
      </c>
      <c r="S26" s="33">
        <v>100</v>
      </c>
      <c r="T26" s="33">
        <v>100</v>
      </c>
      <c r="V26" s="162" t="s">
        <v>128</v>
      </c>
      <c r="W26" s="33" t="s">
        <v>128</v>
      </c>
      <c r="X26" s="33" t="s">
        <v>128</v>
      </c>
      <c r="Y26" s="33" t="s">
        <v>129</v>
      </c>
      <c r="Z26" s="33" t="s">
        <v>128</v>
      </c>
      <c r="AA26" s="33" t="s">
        <v>129</v>
      </c>
      <c r="AB26" s="33" t="s">
        <v>128</v>
      </c>
      <c r="AC26" s="33" t="s">
        <v>128</v>
      </c>
      <c r="AD26" s="33" t="s">
        <v>128</v>
      </c>
      <c r="AE26" s="33" t="s">
        <v>128</v>
      </c>
      <c r="AF26" s="162" t="s">
        <v>131</v>
      </c>
      <c r="AG26" s="33">
        <v>57</v>
      </c>
      <c r="AH26" s="33"/>
      <c r="AJ26" s="33" t="s">
        <v>128</v>
      </c>
      <c r="AK26" s="33" t="s">
        <v>128</v>
      </c>
      <c r="AL26" s="33" t="s">
        <v>128</v>
      </c>
      <c r="AM26" s="33" t="s">
        <v>129</v>
      </c>
      <c r="AN26" s="33" t="s">
        <v>128</v>
      </c>
      <c r="AO26" s="33" t="s">
        <v>129</v>
      </c>
      <c r="AP26" s="33" t="s">
        <v>128</v>
      </c>
      <c r="AQ26" s="162" t="s">
        <v>128</v>
      </c>
      <c r="AR26" s="33" t="s">
        <v>128</v>
      </c>
      <c r="AS26" s="33" t="s">
        <v>128</v>
      </c>
      <c r="AT26" s="162" t="s">
        <v>131</v>
      </c>
      <c r="AV26" s="5">
        <f>IF(AG26="","",IF(S26&gt;AG26,1,0))</f>
        <v>1</v>
      </c>
      <c r="AW26" s="5" t="str">
        <f>IF(AH26="","",IF(T26+S26&gt;AH26,1,0))</f>
        <v/>
      </c>
      <c r="AX26" s="78">
        <f>IF(V26="","",IF(V26&amp;W26&amp;X26&amp;Y26&amp;Z26&amp;AA26&amp;AB26&amp;AC26&amp;AD26&amp;AE26&amp;AF26=AJ26&amp;AK26&amp;AL26&amp;AM26&amp;AN26&amp;AO26&amp;AP26&amp;AQ26&amp;AR26&amp;AS26&amp;AT26,1,0))</f>
        <v>1</v>
      </c>
      <c r="AY26" s="78" t="s">
        <v>91</v>
      </c>
      <c r="AZ26" s="78" t="s">
        <v>91</v>
      </c>
      <c r="BA26" s="78" t="s">
        <v>91</v>
      </c>
      <c r="BB26" s="78" t="s">
        <v>91</v>
      </c>
      <c r="BC26" s="88" t="s">
        <v>96</v>
      </c>
      <c r="BD26" s="89" t="str">
        <f>IF(AX26="","未実施",IF(AV26="","未実施",IF(AW26="","未実施",IF(AND(AX26,AW26,AV26)=TRUE,"pass","fail"))))</f>
        <v>未実施</v>
      </c>
      <c r="BE26" s="95">
        <v>45455</v>
      </c>
      <c r="BF26" s="95" t="s">
        <v>8</v>
      </c>
      <c r="BG26" s="89" t="s">
        <v>98</v>
      </c>
      <c r="BH26" s="89"/>
      <c r="BJ26" t="b">
        <f>AND(AV26,AW26,AX26)</f>
        <v>1</v>
      </c>
    </row>
    <row r="27" ht="97.5" customHeight="1" spans="2:60">
      <c r="B27" s="33" t="s">
        <v>132</v>
      </c>
      <c r="C27" s="34" t="s">
        <v>133</v>
      </c>
      <c r="D27" s="34" t="s">
        <v>134</v>
      </c>
      <c r="E27" s="33">
        <f>E26+1</f>
        <v>2</v>
      </c>
      <c r="F27" s="162" t="s">
        <v>128</v>
      </c>
      <c r="G27" s="162" t="s">
        <v>128</v>
      </c>
      <c r="H27" s="162" t="s">
        <v>128</v>
      </c>
      <c r="I27" s="162" t="s">
        <v>129</v>
      </c>
      <c r="J27" s="163" t="s">
        <v>128</v>
      </c>
      <c r="K27" s="163" t="s">
        <v>129</v>
      </c>
      <c r="L27" s="164" t="s">
        <v>128</v>
      </c>
      <c r="M27" s="164" t="s">
        <v>129</v>
      </c>
      <c r="N27" s="162" t="s">
        <v>128</v>
      </c>
      <c r="O27" s="162" t="s">
        <v>128</v>
      </c>
      <c r="P27" s="33" t="str">
        <f>MID($C$5,1,2)</f>
        <v>07</v>
      </c>
      <c r="Q27" s="33" t="str">
        <f>MID($C$5,3,4)</f>
        <v>60</v>
      </c>
      <c r="R27" s="64" t="str">
        <f>RIGHT("00"&amp;DEC2HEX(MOD(HEX2DEC(F27)+HEX2DEC(G27)+HEX2DEC(H27)+HEX2DEC(I27)+HEX2DEC(J27)+HEX2DEC(K27)+HEX2DEC(L27)+HEX2DEC(M27)+HEX2DEC(N27)+HEX2DEC(O27)+HEX2DEC(P27)+HEX2DEC(Q27),256)),2)</f>
        <v>6A</v>
      </c>
      <c r="S27" s="33">
        <v>100</v>
      </c>
      <c r="T27" s="33">
        <v>100</v>
      </c>
      <c r="V27" s="33" t="s">
        <v>128</v>
      </c>
      <c r="W27" s="33" t="s">
        <v>128</v>
      </c>
      <c r="X27" s="33" t="s">
        <v>128</v>
      </c>
      <c r="Y27" s="33" t="s">
        <v>129</v>
      </c>
      <c r="Z27" s="33" t="s">
        <v>128</v>
      </c>
      <c r="AA27" s="33" t="s">
        <v>129</v>
      </c>
      <c r="AB27" s="33" t="s">
        <v>128</v>
      </c>
      <c r="AC27" s="33" t="s">
        <v>128</v>
      </c>
      <c r="AD27" s="33" t="s">
        <v>128</v>
      </c>
      <c r="AE27" s="33" t="s">
        <v>128</v>
      </c>
      <c r="AF27" s="33" t="s">
        <v>131</v>
      </c>
      <c r="AG27" s="33">
        <v>60</v>
      </c>
      <c r="AH27" s="33"/>
      <c r="AJ27" s="33" t="s">
        <v>128</v>
      </c>
      <c r="AK27" s="33" t="s">
        <v>128</v>
      </c>
      <c r="AL27" s="33" t="s">
        <v>128</v>
      </c>
      <c r="AM27" s="33" t="s">
        <v>129</v>
      </c>
      <c r="AN27" s="33" t="s">
        <v>128</v>
      </c>
      <c r="AO27" s="33" t="s">
        <v>129</v>
      </c>
      <c r="AP27" s="33" t="s">
        <v>128</v>
      </c>
      <c r="AQ27" s="162" t="s">
        <v>128</v>
      </c>
      <c r="AR27" s="33" t="s">
        <v>128</v>
      </c>
      <c r="AS27" s="33" t="s">
        <v>128</v>
      </c>
      <c r="AT27" s="162" t="s">
        <v>131</v>
      </c>
      <c r="AV27" s="5">
        <f>IF(AG27="","",IF(S27&gt;AG27,1,0))</f>
        <v>1</v>
      </c>
      <c r="AW27" s="5" t="str">
        <f>IF(AH27="","",IF(T27+S27&gt;AH27,1,0))</f>
        <v/>
      </c>
      <c r="AX27" s="78">
        <f>IF(V27="","",IF(V27&amp;W27&amp;X27&amp;Y27&amp;Z27&amp;AA27&amp;AB27&amp;AC27&amp;AD27&amp;AE27&amp;AF27=AJ27&amp;AK27&amp;AL27&amp;AM27&amp;AN27&amp;AO27&amp;AP27&amp;AQ27&amp;AR27&amp;AS27&amp;AT27,1,0))</f>
        <v>1</v>
      </c>
      <c r="AY27" s="78" t="s">
        <v>91</v>
      </c>
      <c r="AZ27" s="78" t="s">
        <v>91</v>
      </c>
      <c r="BA27" s="78" t="s">
        <v>91</v>
      </c>
      <c r="BB27" s="78" t="s">
        <v>91</v>
      </c>
      <c r="BC27" s="88" t="s">
        <v>96</v>
      </c>
      <c r="BD27" s="89" t="str">
        <f>IF(AX27="","未実施",IF(AV27="","未実施",IF(AW27="","未実施",IF(AND(AX27,AW27,AV27)=TRUE,"pass","fail"))))</f>
        <v>未実施</v>
      </c>
      <c r="BE27" s="95">
        <v>45455</v>
      </c>
      <c r="BF27" s="95" t="s">
        <v>8</v>
      </c>
      <c r="BG27" s="89" t="s">
        <v>98</v>
      </c>
      <c r="BH27" s="89"/>
    </row>
    <row r="28" ht="195" customHeight="1" spans="2:60">
      <c r="B28" s="33" t="s">
        <v>135</v>
      </c>
      <c r="C28" s="34" t="s">
        <v>136</v>
      </c>
      <c r="D28" s="34" t="s">
        <v>137</v>
      </c>
      <c r="E28" s="33">
        <f>E27+1</f>
        <v>3</v>
      </c>
      <c r="F28" s="162" t="s">
        <v>128</v>
      </c>
      <c r="G28" s="162" t="s">
        <v>128</v>
      </c>
      <c r="H28" s="162" t="s">
        <v>128</v>
      </c>
      <c r="I28" s="162" t="s">
        <v>129</v>
      </c>
      <c r="J28" s="163" t="s">
        <v>128</v>
      </c>
      <c r="K28" s="163" t="s">
        <v>138</v>
      </c>
      <c r="L28" s="164" t="s">
        <v>128</v>
      </c>
      <c r="M28" s="164" t="s">
        <v>128</v>
      </c>
      <c r="N28" s="162" t="s">
        <v>128</v>
      </c>
      <c r="O28" s="162" t="s">
        <v>128</v>
      </c>
      <c r="P28" s="162" t="s">
        <v>128</v>
      </c>
      <c r="Q28" s="162" t="s">
        <v>128</v>
      </c>
      <c r="R28" s="64" t="str">
        <f>RIGHT("00"&amp;DEC2HEX(MOD(HEX2DEC(F28)+HEX2DEC(G28)+HEX2DEC(H28)+HEX2DEC(I28)+HEX2DEC(J28)+HEX2DEC(K28)+HEX2DEC(L28)+HEX2DEC(M28)+HEX2DEC(N28)+HEX2DEC(O28)+HEX2DEC(P28)+HEX2DEC(Q28),256)),2)</f>
        <v>D1</v>
      </c>
      <c r="S28" s="33">
        <v>21000</v>
      </c>
      <c r="T28" s="33">
        <v>0</v>
      </c>
      <c r="V28" s="33" t="s">
        <v>128</v>
      </c>
      <c r="W28" s="33" t="s">
        <v>128</v>
      </c>
      <c r="X28" s="33" t="s">
        <v>128</v>
      </c>
      <c r="Y28" s="33" t="s">
        <v>129</v>
      </c>
      <c r="Z28" s="33" t="s">
        <v>128</v>
      </c>
      <c r="AA28" s="33" t="s">
        <v>138</v>
      </c>
      <c r="AB28" s="33" t="s">
        <v>128</v>
      </c>
      <c r="AC28" s="33" t="s">
        <v>128</v>
      </c>
      <c r="AD28" s="33" t="s">
        <v>128</v>
      </c>
      <c r="AE28" s="33" t="s">
        <v>128</v>
      </c>
      <c r="AF28" s="33" t="s">
        <v>139</v>
      </c>
      <c r="AG28" s="33">
        <v>1460</v>
      </c>
      <c r="AH28" s="33"/>
      <c r="AJ28" s="33" t="s">
        <v>128</v>
      </c>
      <c r="AK28" s="33" t="s">
        <v>128</v>
      </c>
      <c r="AL28" s="33" t="s">
        <v>128</v>
      </c>
      <c r="AM28" s="33" t="s">
        <v>129</v>
      </c>
      <c r="AN28" s="33" t="s">
        <v>128</v>
      </c>
      <c r="AO28" s="33" t="s">
        <v>138</v>
      </c>
      <c r="AP28" s="33" t="s">
        <v>128</v>
      </c>
      <c r="AQ28" s="162" t="s">
        <v>128</v>
      </c>
      <c r="AR28" s="33" t="s">
        <v>128</v>
      </c>
      <c r="AS28" s="33" t="s">
        <v>128</v>
      </c>
      <c r="AT28" s="162" t="s">
        <v>139</v>
      </c>
      <c r="AV28" s="5">
        <f>IF(AG28="","",IF(S28&gt;AG28,1,0))</f>
        <v>1</v>
      </c>
      <c r="AW28" s="5" t="str">
        <f>IF(AH28="","",IF(T28+S28&gt;AH28,1,0))</f>
        <v/>
      </c>
      <c r="AX28" s="78">
        <f>IF(V28="","",IF(V28&amp;W28&amp;X28&amp;Y28&amp;Z28&amp;AA28&amp;AB28&amp;AC28&amp;AD28&amp;AE28&amp;AF28=AJ28&amp;AK28&amp;AL28&amp;AM28&amp;AN28&amp;AO28&amp;AP28&amp;AQ28&amp;AR28&amp;AS28&amp;AT28,1,0))</f>
        <v>1</v>
      </c>
      <c r="AY28" s="78" t="s">
        <v>91</v>
      </c>
      <c r="AZ28" s="78" t="s">
        <v>91</v>
      </c>
      <c r="BA28" s="78" t="s">
        <v>91</v>
      </c>
      <c r="BB28" s="78" t="s">
        <v>91</v>
      </c>
      <c r="BC28" s="88" t="s">
        <v>96</v>
      </c>
      <c r="BD28" s="89" t="str">
        <f>IF(AX28="","未実施",IF(AV28="","未実施",IF(AW28="","未実施",IF(AND(AX28,AW28,AV28)=TRUE,"pass","fail"))))</f>
        <v>未実施</v>
      </c>
      <c r="BE28" s="95">
        <v>45455</v>
      </c>
      <c r="BF28" s="95" t="s">
        <v>8</v>
      </c>
      <c r="BG28" s="89" t="s">
        <v>98</v>
      </c>
      <c r="BH28" s="89"/>
    </row>
    <row r="29" ht="39" customHeight="1" spans="2:60">
      <c r="B29" s="35"/>
      <c r="C29" s="36"/>
      <c r="D29" s="37" t="s">
        <v>140</v>
      </c>
      <c r="E29" s="24" t="s">
        <v>90</v>
      </c>
      <c r="F29" s="24" t="s">
        <v>91</v>
      </c>
      <c r="G29" s="24" t="s">
        <v>91</v>
      </c>
      <c r="H29" s="24" t="s">
        <v>91</v>
      </c>
      <c r="I29" s="24" t="s">
        <v>91</v>
      </c>
      <c r="J29" s="54" t="s">
        <v>91</v>
      </c>
      <c r="K29" s="54" t="s">
        <v>91</v>
      </c>
      <c r="L29" s="55" t="s">
        <v>91</v>
      </c>
      <c r="M29" s="55" t="s">
        <v>91</v>
      </c>
      <c r="N29" s="24" t="s">
        <v>91</v>
      </c>
      <c r="O29" s="24" t="s">
        <v>91</v>
      </c>
      <c r="P29" s="24" t="s">
        <v>91</v>
      </c>
      <c r="Q29" s="24" t="s">
        <v>91</v>
      </c>
      <c r="R29" s="62" t="s">
        <v>91</v>
      </c>
      <c r="S29" s="24" t="s">
        <v>91</v>
      </c>
      <c r="T29" s="24" t="s">
        <v>91</v>
      </c>
      <c r="V29" s="24" t="s">
        <v>91</v>
      </c>
      <c r="W29" s="24" t="s">
        <v>91</v>
      </c>
      <c r="X29" s="24" t="s">
        <v>91</v>
      </c>
      <c r="Y29" s="24" t="s">
        <v>91</v>
      </c>
      <c r="Z29" s="24" t="s">
        <v>91</v>
      </c>
      <c r="AA29" s="24" t="s">
        <v>91</v>
      </c>
      <c r="AB29" s="24" t="s">
        <v>91</v>
      </c>
      <c r="AC29" s="24" t="s">
        <v>91</v>
      </c>
      <c r="AD29" s="24" t="s">
        <v>91</v>
      </c>
      <c r="AE29" s="24" t="s">
        <v>91</v>
      </c>
      <c r="AF29" s="24" t="s">
        <v>91</v>
      </c>
      <c r="AG29" s="24" t="s">
        <v>91</v>
      </c>
      <c r="AH29" s="24" t="s">
        <v>91</v>
      </c>
      <c r="AJ29" s="24" t="s">
        <v>91</v>
      </c>
      <c r="AK29" s="24" t="s">
        <v>91</v>
      </c>
      <c r="AL29" s="24" t="s">
        <v>91</v>
      </c>
      <c r="AM29" s="24" t="s">
        <v>91</v>
      </c>
      <c r="AN29" s="24" t="s">
        <v>91</v>
      </c>
      <c r="AO29" s="24" t="s">
        <v>91</v>
      </c>
      <c r="AP29" s="24" t="s">
        <v>91</v>
      </c>
      <c r="AQ29" s="24" t="s">
        <v>91</v>
      </c>
      <c r="AR29" s="24" t="s">
        <v>91</v>
      </c>
      <c r="AS29" s="24" t="s">
        <v>91</v>
      </c>
      <c r="AT29" s="24" t="s">
        <v>91</v>
      </c>
      <c r="AV29" s="78" t="s">
        <v>91</v>
      </c>
      <c r="AW29" s="78" t="s">
        <v>91</v>
      </c>
      <c r="AX29" s="78" t="s">
        <v>91</v>
      </c>
      <c r="AY29" s="78" t="s">
        <v>91</v>
      </c>
      <c r="AZ29" s="78" t="s">
        <v>91</v>
      </c>
      <c r="BA29" s="78" t="s">
        <v>91</v>
      </c>
      <c r="BB29" s="78" t="s">
        <v>91</v>
      </c>
      <c r="BC29" s="88" t="s">
        <v>96</v>
      </c>
      <c r="BD29" s="89" t="s">
        <v>97</v>
      </c>
      <c r="BE29" s="95">
        <v>45455</v>
      </c>
      <c r="BF29" s="95" t="s">
        <v>8</v>
      </c>
      <c r="BG29" s="89" t="s">
        <v>98</v>
      </c>
      <c r="BH29" s="89"/>
    </row>
    <row r="30" ht="58.5" customHeight="1" spans="2:60">
      <c r="B30" s="34" t="s">
        <v>141</v>
      </c>
      <c r="C30" s="34" t="s">
        <v>142</v>
      </c>
      <c r="D30" s="34" t="s">
        <v>121</v>
      </c>
      <c r="E30" s="24" t="s">
        <v>90</v>
      </c>
      <c r="F30" s="24" t="s">
        <v>91</v>
      </c>
      <c r="G30" s="24" t="s">
        <v>91</v>
      </c>
      <c r="H30" s="24" t="s">
        <v>91</v>
      </c>
      <c r="I30" s="24" t="s">
        <v>91</v>
      </c>
      <c r="J30" s="54" t="s">
        <v>91</v>
      </c>
      <c r="K30" s="54" t="s">
        <v>91</v>
      </c>
      <c r="L30" s="55" t="s">
        <v>91</v>
      </c>
      <c r="M30" s="55" t="s">
        <v>91</v>
      </c>
      <c r="N30" s="24" t="s">
        <v>91</v>
      </c>
      <c r="O30" s="24" t="s">
        <v>91</v>
      </c>
      <c r="P30" s="24" t="s">
        <v>91</v>
      </c>
      <c r="Q30" s="24" t="s">
        <v>91</v>
      </c>
      <c r="R30" s="62" t="s">
        <v>91</v>
      </c>
      <c r="S30" s="24" t="s">
        <v>91</v>
      </c>
      <c r="T30" s="24" t="s">
        <v>91</v>
      </c>
      <c r="V30" s="24" t="s">
        <v>91</v>
      </c>
      <c r="W30" s="24" t="s">
        <v>91</v>
      </c>
      <c r="X30" s="24" t="s">
        <v>91</v>
      </c>
      <c r="Y30" s="24" t="s">
        <v>91</v>
      </c>
      <c r="Z30" s="24" t="s">
        <v>91</v>
      </c>
      <c r="AA30" s="24" t="s">
        <v>91</v>
      </c>
      <c r="AB30" s="24" t="s">
        <v>91</v>
      </c>
      <c r="AC30" s="24" t="s">
        <v>91</v>
      </c>
      <c r="AD30" s="24" t="s">
        <v>91</v>
      </c>
      <c r="AE30" s="24" t="s">
        <v>91</v>
      </c>
      <c r="AF30" s="24" t="s">
        <v>91</v>
      </c>
      <c r="AG30" s="24" t="s">
        <v>91</v>
      </c>
      <c r="AH30" s="24" t="s">
        <v>91</v>
      </c>
      <c r="AJ30" s="24" t="s">
        <v>91</v>
      </c>
      <c r="AK30" s="24" t="s">
        <v>91</v>
      </c>
      <c r="AL30" s="24" t="s">
        <v>91</v>
      </c>
      <c r="AM30" s="24" t="s">
        <v>91</v>
      </c>
      <c r="AN30" s="24" t="s">
        <v>91</v>
      </c>
      <c r="AO30" s="24" t="s">
        <v>91</v>
      </c>
      <c r="AP30" s="24" t="s">
        <v>91</v>
      </c>
      <c r="AQ30" s="24" t="s">
        <v>91</v>
      </c>
      <c r="AR30" s="24" t="s">
        <v>91</v>
      </c>
      <c r="AS30" s="24" t="s">
        <v>91</v>
      </c>
      <c r="AT30" s="24" t="s">
        <v>91</v>
      </c>
      <c r="AV30" s="78" t="s">
        <v>91</v>
      </c>
      <c r="AW30" s="78" t="s">
        <v>91</v>
      </c>
      <c r="AX30" s="78" t="s">
        <v>91</v>
      </c>
      <c r="AY30" s="89">
        <f>IF(AZ30="","",IF(AZ30=BA30,1,0))</f>
        <v>1</v>
      </c>
      <c r="AZ30" s="89">
        <v>1024</v>
      </c>
      <c r="BA30" s="89">
        <f>$C$6</f>
        <v>1024</v>
      </c>
      <c r="BB30" s="89">
        <f>$C$6</f>
        <v>1024</v>
      </c>
      <c r="BC30" s="88" t="s">
        <v>96</v>
      </c>
      <c r="BD30" s="89" t="str">
        <f>IF(AY30="","未実施",IF(AND(AY30)=TRUE,"pass","fail"))</f>
        <v>pass</v>
      </c>
      <c r="BE30" s="95">
        <v>45455</v>
      </c>
      <c r="BF30" s="95" t="s">
        <v>8</v>
      </c>
      <c r="BG30" s="89" t="s">
        <v>98</v>
      </c>
      <c r="BH30" s="89"/>
    </row>
    <row r="31" ht="58.5" customHeight="1" spans="2:60">
      <c r="B31" s="34" t="s">
        <v>122</v>
      </c>
      <c r="C31" s="34" t="s">
        <v>143</v>
      </c>
      <c r="D31" s="34" t="s">
        <v>124</v>
      </c>
      <c r="E31" s="24" t="s">
        <v>90</v>
      </c>
      <c r="F31" s="24" t="s">
        <v>91</v>
      </c>
      <c r="G31" s="24" t="s">
        <v>91</v>
      </c>
      <c r="H31" s="24" t="s">
        <v>91</v>
      </c>
      <c r="I31" s="24" t="s">
        <v>91</v>
      </c>
      <c r="J31" s="54" t="s">
        <v>91</v>
      </c>
      <c r="K31" s="54" t="s">
        <v>91</v>
      </c>
      <c r="L31" s="55" t="s">
        <v>91</v>
      </c>
      <c r="M31" s="55" t="s">
        <v>91</v>
      </c>
      <c r="N31" s="24" t="s">
        <v>91</v>
      </c>
      <c r="O31" s="24" t="s">
        <v>91</v>
      </c>
      <c r="P31" s="24" t="s">
        <v>91</v>
      </c>
      <c r="Q31" s="24" t="s">
        <v>91</v>
      </c>
      <c r="R31" s="62" t="s">
        <v>91</v>
      </c>
      <c r="S31" s="24" t="s">
        <v>91</v>
      </c>
      <c r="T31" s="24" t="s">
        <v>91</v>
      </c>
      <c r="V31" s="24" t="s">
        <v>91</v>
      </c>
      <c r="W31" s="24" t="s">
        <v>91</v>
      </c>
      <c r="X31" s="24" t="s">
        <v>91</v>
      </c>
      <c r="Y31" s="24" t="s">
        <v>91</v>
      </c>
      <c r="Z31" s="24" t="s">
        <v>91</v>
      </c>
      <c r="AA31" s="24" t="s">
        <v>91</v>
      </c>
      <c r="AB31" s="24" t="s">
        <v>91</v>
      </c>
      <c r="AC31" s="24" t="s">
        <v>91</v>
      </c>
      <c r="AD31" s="24" t="s">
        <v>91</v>
      </c>
      <c r="AE31" s="24" t="s">
        <v>91</v>
      </c>
      <c r="AF31" s="24" t="s">
        <v>91</v>
      </c>
      <c r="AG31" s="24" t="s">
        <v>91</v>
      </c>
      <c r="AH31" s="24" t="s">
        <v>91</v>
      </c>
      <c r="AJ31" s="24" t="s">
        <v>91</v>
      </c>
      <c r="AK31" s="24" t="s">
        <v>91</v>
      </c>
      <c r="AL31" s="24" t="s">
        <v>91</v>
      </c>
      <c r="AM31" s="24" t="s">
        <v>91</v>
      </c>
      <c r="AN31" s="24" t="s">
        <v>91</v>
      </c>
      <c r="AO31" s="24" t="s">
        <v>91</v>
      </c>
      <c r="AP31" s="24" t="s">
        <v>91</v>
      </c>
      <c r="AQ31" s="24" t="s">
        <v>91</v>
      </c>
      <c r="AR31" s="24" t="s">
        <v>91</v>
      </c>
      <c r="AS31" s="24" t="s">
        <v>91</v>
      </c>
      <c r="AT31" s="24" t="s">
        <v>91</v>
      </c>
      <c r="AV31" s="78" t="s">
        <v>91</v>
      </c>
      <c r="AW31" s="78" t="s">
        <v>91</v>
      </c>
      <c r="AX31" s="78" t="s">
        <v>91</v>
      </c>
      <c r="AY31" s="78" t="s">
        <v>91</v>
      </c>
      <c r="AZ31" s="78" t="s">
        <v>91</v>
      </c>
      <c r="BA31" s="78" t="s">
        <v>91</v>
      </c>
      <c r="BB31" s="78" t="s">
        <v>91</v>
      </c>
      <c r="BC31" s="88" t="s">
        <v>96</v>
      </c>
      <c r="BD31" s="89" t="s">
        <v>97</v>
      </c>
      <c r="BE31" s="95">
        <v>45455</v>
      </c>
      <c r="BF31" s="95" t="s">
        <v>8</v>
      </c>
      <c r="BG31" s="89" t="s">
        <v>98</v>
      </c>
      <c r="BH31" s="89"/>
    </row>
    <row r="32" ht="39" customHeight="1" spans="2:60">
      <c r="B32" s="34" t="s">
        <v>144</v>
      </c>
      <c r="C32" s="34" t="s">
        <v>145</v>
      </c>
      <c r="D32" s="34" t="s">
        <v>146</v>
      </c>
      <c r="E32" s="33">
        <f>E28+1</f>
        <v>4</v>
      </c>
      <c r="F32" s="162" t="s">
        <v>128</v>
      </c>
      <c r="G32" s="162" t="s">
        <v>128</v>
      </c>
      <c r="H32" s="162" t="s">
        <v>128</v>
      </c>
      <c r="I32" s="162" t="s">
        <v>129</v>
      </c>
      <c r="J32" s="163" t="s">
        <v>128</v>
      </c>
      <c r="K32" s="163" t="s">
        <v>147</v>
      </c>
      <c r="L32" s="164" t="s">
        <v>128</v>
      </c>
      <c r="M32" s="164" t="s">
        <v>128</v>
      </c>
      <c r="N32" s="162" t="s">
        <v>128</v>
      </c>
      <c r="O32" s="162" t="s">
        <v>128</v>
      </c>
      <c r="P32" s="162" t="s">
        <v>128</v>
      </c>
      <c r="Q32" s="162" t="s">
        <v>128</v>
      </c>
      <c r="R32" s="64" t="str">
        <f>RIGHT("00"&amp;DEC2HEX(MOD(HEX2DEC(F32)+HEX2DEC(G32)+HEX2DEC(H32)+HEX2DEC(I32)+HEX2DEC(J32)+HEX2DEC(K32)+HEX2DEC(L32)+HEX2DEC(M32)+HEX2DEC(N32)+HEX2DEC(O32)+HEX2DEC(P32)+HEX2DEC(Q32),256)),2)</f>
        <v>41</v>
      </c>
      <c r="S32" s="33">
        <v>3000</v>
      </c>
      <c r="T32" s="33">
        <v>0</v>
      </c>
      <c r="V32" s="24" t="s">
        <v>128</v>
      </c>
      <c r="W32" s="24" t="s">
        <v>128</v>
      </c>
      <c r="X32" s="24" t="s">
        <v>128</v>
      </c>
      <c r="Y32" s="24" t="s">
        <v>129</v>
      </c>
      <c r="Z32" s="24" t="s">
        <v>128</v>
      </c>
      <c r="AA32" s="24" t="s">
        <v>147</v>
      </c>
      <c r="AB32" s="24" t="s">
        <v>128</v>
      </c>
      <c r="AC32" s="24" t="s">
        <v>128</v>
      </c>
      <c r="AD32" s="24" t="s">
        <v>128</v>
      </c>
      <c r="AE32" s="24" t="s">
        <v>128</v>
      </c>
      <c r="AF32" s="24" t="s">
        <v>148</v>
      </c>
      <c r="AG32" s="24">
        <v>2620</v>
      </c>
      <c r="AH32" s="24"/>
      <c r="AJ32" s="33" t="s">
        <v>128</v>
      </c>
      <c r="AK32" s="33" t="s">
        <v>128</v>
      </c>
      <c r="AL32" s="33" t="s">
        <v>128</v>
      </c>
      <c r="AM32" s="33" t="s">
        <v>129</v>
      </c>
      <c r="AN32" s="33" t="s">
        <v>128</v>
      </c>
      <c r="AO32" s="33">
        <v>40</v>
      </c>
      <c r="AP32" s="33" t="s">
        <v>128</v>
      </c>
      <c r="AQ32" s="162" t="s">
        <v>128</v>
      </c>
      <c r="AR32" s="33" t="s">
        <v>128</v>
      </c>
      <c r="AS32" s="33" t="s">
        <v>128</v>
      </c>
      <c r="AT32" s="33">
        <v>41</v>
      </c>
      <c r="AV32" s="5">
        <f>IF(AG32="","",IF(S32&gt;AG32,1,0))</f>
        <v>1</v>
      </c>
      <c r="AW32" s="5" t="str">
        <f>IF(AH32="","",IF(T32+S32&gt;AH32,1,0))</f>
        <v/>
      </c>
      <c r="AX32" s="78">
        <f>IF(V32="","",IF(V32&amp;W32&amp;X32&amp;Y32&amp;Z32&amp;AA32&amp;AB32&amp;AC32&amp;AD32&amp;AE32&amp;AF32=AJ32&amp;AK32&amp;AL32&amp;AM32&amp;AN32&amp;AO32&amp;AP32&amp;AQ32&amp;AR32&amp;AS32&amp;AT32,1,0))</f>
        <v>1</v>
      </c>
      <c r="AY32" s="78" t="s">
        <v>91</v>
      </c>
      <c r="AZ32" s="78" t="s">
        <v>91</v>
      </c>
      <c r="BA32" s="78" t="s">
        <v>91</v>
      </c>
      <c r="BB32" s="78" t="s">
        <v>91</v>
      </c>
      <c r="BC32" s="88" t="s">
        <v>96</v>
      </c>
      <c r="BD32" s="89" t="str">
        <f>IF(AX32="","未実施",IF(AV32="","未実施",IF(AW32="","未実施",IF(AND(AX32,AW32,AV32)=TRUE,"pass","fail"))))</f>
        <v>未実施</v>
      </c>
      <c r="BE32" s="95">
        <v>45455</v>
      </c>
      <c r="BF32" s="95" t="s">
        <v>8</v>
      </c>
      <c r="BG32" s="89" t="s">
        <v>98</v>
      </c>
      <c r="BH32" s="89"/>
    </row>
    <row r="33" ht="48.75" customHeight="1" spans="2:60">
      <c r="B33" s="34" t="s">
        <v>149</v>
      </c>
      <c r="C33" s="34" t="s">
        <v>150</v>
      </c>
      <c r="D33" s="34" t="s">
        <v>151</v>
      </c>
      <c r="E33" s="24" t="s">
        <v>90</v>
      </c>
      <c r="F33" s="24" t="s">
        <v>91</v>
      </c>
      <c r="G33" s="24" t="s">
        <v>91</v>
      </c>
      <c r="H33" s="24" t="s">
        <v>91</v>
      </c>
      <c r="I33" s="24" t="s">
        <v>91</v>
      </c>
      <c r="J33" s="54" t="s">
        <v>91</v>
      </c>
      <c r="K33" s="54" t="s">
        <v>91</v>
      </c>
      <c r="L33" s="55" t="s">
        <v>91</v>
      </c>
      <c r="M33" s="55" t="s">
        <v>91</v>
      </c>
      <c r="N33" s="24" t="s">
        <v>91</v>
      </c>
      <c r="O33" s="24" t="s">
        <v>91</v>
      </c>
      <c r="P33" s="24" t="s">
        <v>91</v>
      </c>
      <c r="Q33" s="24" t="s">
        <v>91</v>
      </c>
      <c r="R33" s="62" t="s">
        <v>91</v>
      </c>
      <c r="S33" s="24" t="s">
        <v>91</v>
      </c>
      <c r="T33" s="24" t="s">
        <v>91</v>
      </c>
      <c r="V33" s="24" t="s">
        <v>91</v>
      </c>
      <c r="W33" s="24" t="s">
        <v>91</v>
      </c>
      <c r="X33" s="24" t="s">
        <v>91</v>
      </c>
      <c r="Y33" s="24" t="s">
        <v>91</v>
      </c>
      <c r="Z33" s="24" t="s">
        <v>91</v>
      </c>
      <c r="AA33" s="24" t="s">
        <v>91</v>
      </c>
      <c r="AB33" s="24" t="s">
        <v>91</v>
      </c>
      <c r="AC33" s="24" t="s">
        <v>91</v>
      </c>
      <c r="AD33" s="24" t="s">
        <v>91</v>
      </c>
      <c r="AE33" s="24" t="s">
        <v>91</v>
      </c>
      <c r="AF33" s="24" t="s">
        <v>91</v>
      </c>
      <c r="AG33" s="24" t="s">
        <v>91</v>
      </c>
      <c r="AH33" s="24" t="s">
        <v>91</v>
      </c>
      <c r="AJ33" s="24" t="s">
        <v>91</v>
      </c>
      <c r="AK33" s="24" t="s">
        <v>91</v>
      </c>
      <c r="AL33" s="24" t="s">
        <v>91</v>
      </c>
      <c r="AM33" s="24" t="s">
        <v>91</v>
      </c>
      <c r="AN33" s="24" t="s">
        <v>91</v>
      </c>
      <c r="AO33" s="24" t="s">
        <v>91</v>
      </c>
      <c r="AP33" s="24" t="s">
        <v>91</v>
      </c>
      <c r="AQ33" s="24" t="s">
        <v>91</v>
      </c>
      <c r="AR33" s="24" t="s">
        <v>91</v>
      </c>
      <c r="AS33" s="24" t="s">
        <v>91</v>
      </c>
      <c r="AT33" s="24" t="s">
        <v>91</v>
      </c>
      <c r="AV33" s="78" t="s">
        <v>91</v>
      </c>
      <c r="AW33" s="78" t="s">
        <v>91</v>
      </c>
      <c r="AX33" s="78" t="s">
        <v>91</v>
      </c>
      <c r="AY33" s="78" t="s">
        <v>91</v>
      </c>
      <c r="AZ33" s="78" t="s">
        <v>91</v>
      </c>
      <c r="BA33" s="78" t="s">
        <v>91</v>
      </c>
      <c r="BB33" s="78" t="s">
        <v>91</v>
      </c>
      <c r="BC33" s="88" t="s">
        <v>96</v>
      </c>
      <c r="BD33" s="89" t="s">
        <v>97</v>
      </c>
      <c r="BE33" s="95">
        <v>45455</v>
      </c>
      <c r="BF33" s="95" t="s">
        <v>8</v>
      </c>
      <c r="BG33" s="89" t="s">
        <v>98</v>
      </c>
      <c r="BH33" s="89"/>
    </row>
    <row r="34" ht="68.25" customHeight="1" spans="2:60">
      <c r="B34" s="38" t="s">
        <v>152</v>
      </c>
      <c r="C34" s="38" t="s">
        <v>153</v>
      </c>
      <c r="D34" s="38" t="s">
        <v>154</v>
      </c>
      <c r="E34" s="24">
        <f>E32+1</f>
        <v>5</v>
      </c>
      <c r="F34" s="162" t="s">
        <v>128</v>
      </c>
      <c r="G34" s="162" t="s">
        <v>128</v>
      </c>
      <c r="H34" s="162" t="s">
        <v>128</v>
      </c>
      <c r="I34" s="162" t="s">
        <v>129</v>
      </c>
      <c r="J34" s="163" t="s">
        <v>128</v>
      </c>
      <c r="K34" s="163" t="s">
        <v>155</v>
      </c>
      <c r="L34" s="164" t="s">
        <v>128</v>
      </c>
      <c r="M34" s="164" t="s">
        <v>128</v>
      </c>
      <c r="N34" s="162" t="s">
        <v>128</v>
      </c>
      <c r="O34" s="162" t="s">
        <v>128</v>
      </c>
      <c r="P34" s="162" t="s">
        <v>128</v>
      </c>
      <c r="Q34" s="162" t="s">
        <v>128</v>
      </c>
      <c r="R34" s="64" t="str">
        <f>RIGHT("00"&amp;DEC2HEX(MOD(HEX2DEC(F34)+HEX2DEC(G34)+HEX2DEC(H34)+HEX2DEC(I34)+HEX2DEC(J34)+HEX2DEC(K34)+HEX2DEC(L34)+HEX2DEC(M34)+HEX2DEC(N34)+HEX2DEC(O34)+HEX2DEC(P34)+HEX2DEC(Q34),256)),2)</f>
        <v>D5</v>
      </c>
      <c r="S34" s="24">
        <v>100</v>
      </c>
      <c r="T34" s="24">
        <v>0</v>
      </c>
      <c r="V34" s="24" t="s">
        <v>128</v>
      </c>
      <c r="W34" s="24" t="s">
        <v>128</v>
      </c>
      <c r="X34" s="24" t="s">
        <v>128</v>
      </c>
      <c r="Y34" s="24" t="s">
        <v>129</v>
      </c>
      <c r="Z34" s="24" t="s">
        <v>128</v>
      </c>
      <c r="AA34" s="24" t="s">
        <v>155</v>
      </c>
      <c r="AB34" s="24" t="s">
        <v>128</v>
      </c>
      <c r="AC34" s="24" t="s">
        <v>129</v>
      </c>
      <c r="AD34" s="24" t="s">
        <v>128</v>
      </c>
      <c r="AE34" s="24" t="s">
        <v>128</v>
      </c>
      <c r="AF34" s="24" t="s">
        <v>156</v>
      </c>
      <c r="AG34" s="24">
        <v>66</v>
      </c>
      <c r="AH34" s="24"/>
      <c r="AJ34" s="33" t="s">
        <v>128</v>
      </c>
      <c r="AK34" s="33" t="s">
        <v>128</v>
      </c>
      <c r="AL34" s="33" t="s">
        <v>128</v>
      </c>
      <c r="AM34" s="33" t="s">
        <v>129</v>
      </c>
      <c r="AN34" s="33" t="s">
        <v>128</v>
      </c>
      <c r="AO34" s="33" t="s">
        <v>155</v>
      </c>
      <c r="AP34" s="33" t="s">
        <v>128</v>
      </c>
      <c r="AQ34" s="162" t="s">
        <v>129</v>
      </c>
      <c r="AR34" s="33" t="s">
        <v>128</v>
      </c>
      <c r="AS34" s="33" t="s">
        <v>128</v>
      </c>
      <c r="AT34" s="162" t="s">
        <v>156</v>
      </c>
      <c r="AV34" s="5">
        <f t="shared" ref="AV34:AV41" si="0">IF(AG34="","",IF(S34&gt;AG34,1,0))</f>
        <v>1</v>
      </c>
      <c r="AW34" s="5" t="str">
        <f>IF(AH34="","",IF(T34+S34&gt;AH34,1,0))</f>
        <v/>
      </c>
      <c r="AX34" s="78">
        <f>IF(V34="","",IF(V34&amp;W34&amp;X34&amp;Y34&amp;Z34&amp;AA34&amp;AB34&amp;AC34&amp;AD34&amp;AE34&amp;AF34=AJ34&amp;AK34&amp;AL34&amp;AM34&amp;AN34&amp;AO34&amp;AP34&amp;AQ34&amp;AR34&amp;AS34&amp;AT34,1,0))</f>
        <v>1</v>
      </c>
      <c r="AY34" s="78" t="s">
        <v>91</v>
      </c>
      <c r="AZ34" s="78" t="s">
        <v>91</v>
      </c>
      <c r="BA34" s="78" t="s">
        <v>91</v>
      </c>
      <c r="BB34" s="78" t="s">
        <v>91</v>
      </c>
      <c r="BC34" s="88" t="s">
        <v>96</v>
      </c>
      <c r="BD34" s="89" t="str">
        <f>IF(AX34="","未実施",IF(AV34="","未実施",IF(AW34="","未実施",IF(AND(AX34,AW34,AV34)=TRUE,"pass","fail"))))</f>
        <v>未実施</v>
      </c>
      <c r="BE34" s="95">
        <v>45455</v>
      </c>
      <c r="BF34" s="95" t="s">
        <v>8</v>
      </c>
      <c r="BG34" s="89" t="s">
        <v>98</v>
      </c>
      <c r="BH34" s="89"/>
    </row>
    <row r="35" spans="2:60">
      <c r="B35" s="39"/>
      <c r="C35" s="39"/>
      <c r="D35" s="39" t="s">
        <v>157</v>
      </c>
      <c r="E35" s="24">
        <f t="shared" ref="E35:E41" si="1">E34+1</f>
        <v>6</v>
      </c>
      <c r="F35" s="162" t="s">
        <v>128</v>
      </c>
      <c r="G35" s="162" t="s">
        <v>128</v>
      </c>
      <c r="H35" s="162" t="s">
        <v>128</v>
      </c>
      <c r="I35" s="162" t="s">
        <v>129</v>
      </c>
      <c r="J35" s="163" t="s">
        <v>128</v>
      </c>
      <c r="K35" s="163" t="s">
        <v>155</v>
      </c>
      <c r="L35" s="164" t="s">
        <v>128</v>
      </c>
      <c r="M35" s="164" t="s">
        <v>128</v>
      </c>
      <c r="N35" s="162" t="s">
        <v>128</v>
      </c>
      <c r="O35" s="162" t="s">
        <v>128</v>
      </c>
      <c r="P35" s="162" t="s">
        <v>128</v>
      </c>
      <c r="Q35" s="162" t="s">
        <v>128</v>
      </c>
      <c r="R35" s="64" t="str">
        <f t="shared" ref="R35:R41" si="2">RIGHT("00"&amp;DEC2HEX(MOD(HEX2DEC(F35)+HEX2DEC(G35)+HEX2DEC(H35)+HEX2DEC(I35)+HEX2DEC(J35)+HEX2DEC(K35)+HEX2DEC(L35)+HEX2DEC(M35)+HEX2DEC(N35)+HEX2DEC(O35)+HEX2DEC(P35)+HEX2DEC(Q35),256)),2)</f>
        <v>D5</v>
      </c>
      <c r="S35" s="24">
        <v>100</v>
      </c>
      <c r="T35" s="24">
        <v>0</v>
      </c>
      <c r="V35" s="24" t="s">
        <v>128</v>
      </c>
      <c r="W35" s="24" t="s">
        <v>128</v>
      </c>
      <c r="X35" s="24" t="s">
        <v>128</v>
      </c>
      <c r="Y35" s="24" t="s">
        <v>129</v>
      </c>
      <c r="Z35" s="24" t="s">
        <v>128</v>
      </c>
      <c r="AA35" s="24" t="s">
        <v>155</v>
      </c>
      <c r="AB35" s="24" t="s">
        <v>128</v>
      </c>
      <c r="AC35" s="24" t="s">
        <v>131</v>
      </c>
      <c r="AD35" s="24" t="s">
        <v>128</v>
      </c>
      <c r="AE35" s="24" t="s">
        <v>128</v>
      </c>
      <c r="AF35" s="24" t="s">
        <v>158</v>
      </c>
      <c r="AG35" s="24">
        <v>60</v>
      </c>
      <c r="AH35" s="24"/>
      <c r="AJ35" s="33" t="s">
        <v>128</v>
      </c>
      <c r="AK35" s="33" t="s">
        <v>128</v>
      </c>
      <c r="AL35" s="33" t="s">
        <v>128</v>
      </c>
      <c r="AM35" s="33" t="s">
        <v>129</v>
      </c>
      <c r="AN35" s="33" t="s">
        <v>128</v>
      </c>
      <c r="AO35" s="33" t="s">
        <v>155</v>
      </c>
      <c r="AP35" s="33" t="s">
        <v>128</v>
      </c>
      <c r="AQ35" s="162" t="s">
        <v>131</v>
      </c>
      <c r="AR35" s="33" t="s">
        <v>128</v>
      </c>
      <c r="AS35" s="33" t="s">
        <v>128</v>
      </c>
      <c r="AT35" s="162" t="s">
        <v>158</v>
      </c>
      <c r="AV35" s="5">
        <f t="shared" si="0"/>
        <v>1</v>
      </c>
      <c r="AW35" s="5" t="str">
        <f>IF(AH35="","",IF(T35+S35&gt;AH35,1,0))</f>
        <v/>
      </c>
      <c r="AX35" s="78">
        <f t="shared" ref="AX35:AX41" si="3">IF(V35="","",IF(V35&amp;W35&amp;X35&amp;Y35&amp;Z35&amp;AA35&amp;AB35&amp;AC35&amp;AD35&amp;AE35&amp;AF35=AJ35&amp;AK35&amp;AL35&amp;AM35&amp;AN35&amp;AO35&amp;AP35&amp;AQ35&amp;AR35&amp;AS35&amp;AT35,1,0))</f>
        <v>1</v>
      </c>
      <c r="AY35" s="78" t="s">
        <v>91</v>
      </c>
      <c r="AZ35" s="78" t="s">
        <v>91</v>
      </c>
      <c r="BA35" s="78" t="s">
        <v>91</v>
      </c>
      <c r="BB35" s="78" t="s">
        <v>91</v>
      </c>
      <c r="BC35" s="88" t="s">
        <v>96</v>
      </c>
      <c r="BD35" s="89" t="str">
        <f>IF(AX35="","未実施",IF(AV35="","未実施",IF(AW35="","未実施",IF(AND(AX35,AW35,AV35)=TRUE,"pass","fail"))))</f>
        <v>未実施</v>
      </c>
      <c r="BE35" s="95">
        <v>45455</v>
      </c>
      <c r="BF35" s="95" t="s">
        <v>8</v>
      </c>
      <c r="BG35" s="89" t="s">
        <v>98</v>
      </c>
      <c r="BH35" s="89"/>
    </row>
    <row r="36" spans="2:60">
      <c r="B36" s="39"/>
      <c r="C36" s="39"/>
      <c r="D36" s="39" t="s">
        <v>159</v>
      </c>
      <c r="E36" s="24">
        <f t="shared" si="1"/>
        <v>7</v>
      </c>
      <c r="F36" s="162" t="s">
        <v>128</v>
      </c>
      <c r="G36" s="162" t="s">
        <v>128</v>
      </c>
      <c r="H36" s="162" t="s">
        <v>128</v>
      </c>
      <c r="I36" s="162" t="s">
        <v>129</v>
      </c>
      <c r="J36" s="163" t="s">
        <v>128</v>
      </c>
      <c r="K36" s="163" t="s">
        <v>155</v>
      </c>
      <c r="L36" s="164" t="s">
        <v>128</v>
      </c>
      <c r="M36" s="164" t="s">
        <v>128</v>
      </c>
      <c r="N36" s="162" t="s">
        <v>128</v>
      </c>
      <c r="O36" s="162" t="s">
        <v>128</v>
      </c>
      <c r="P36" s="162" t="s">
        <v>128</v>
      </c>
      <c r="Q36" s="162" t="s">
        <v>128</v>
      </c>
      <c r="R36" s="64" t="str">
        <f t="shared" si="2"/>
        <v>D5</v>
      </c>
      <c r="S36" s="24">
        <v>100</v>
      </c>
      <c r="T36" s="24">
        <v>0</v>
      </c>
      <c r="V36" s="24" t="s">
        <v>128</v>
      </c>
      <c r="W36" s="24" t="s">
        <v>128</v>
      </c>
      <c r="X36" s="24" t="s">
        <v>128</v>
      </c>
      <c r="Y36" s="24" t="s">
        <v>129</v>
      </c>
      <c r="Z36" s="24" t="s">
        <v>128</v>
      </c>
      <c r="AA36" s="24" t="s">
        <v>155</v>
      </c>
      <c r="AB36" s="24" t="s">
        <v>128</v>
      </c>
      <c r="AC36" s="24" t="s">
        <v>160</v>
      </c>
      <c r="AD36" s="24" t="s">
        <v>128</v>
      </c>
      <c r="AE36" s="24" t="s">
        <v>128</v>
      </c>
      <c r="AF36" s="24" t="s">
        <v>161</v>
      </c>
      <c r="AG36" s="24">
        <v>59</v>
      </c>
      <c r="AH36" s="24"/>
      <c r="AJ36" s="33" t="s">
        <v>128</v>
      </c>
      <c r="AK36" s="33" t="s">
        <v>128</v>
      </c>
      <c r="AL36" s="33" t="s">
        <v>128</v>
      </c>
      <c r="AM36" s="33" t="s">
        <v>129</v>
      </c>
      <c r="AN36" s="33" t="s">
        <v>128</v>
      </c>
      <c r="AO36" s="33" t="s">
        <v>155</v>
      </c>
      <c r="AP36" s="33" t="s">
        <v>128</v>
      </c>
      <c r="AQ36" s="162" t="s">
        <v>160</v>
      </c>
      <c r="AR36" s="33" t="s">
        <v>128</v>
      </c>
      <c r="AS36" s="33" t="s">
        <v>128</v>
      </c>
      <c r="AT36" s="162" t="s">
        <v>161</v>
      </c>
      <c r="AV36" s="5">
        <f t="shared" si="0"/>
        <v>1</v>
      </c>
      <c r="AW36" s="5" t="str">
        <f>IF(AH36="","",IF(T36+S36&gt;AH36,1,0))</f>
        <v/>
      </c>
      <c r="AX36" s="78">
        <f t="shared" si="3"/>
        <v>1</v>
      </c>
      <c r="AY36" s="78" t="s">
        <v>91</v>
      </c>
      <c r="AZ36" s="78" t="s">
        <v>91</v>
      </c>
      <c r="BA36" s="78" t="s">
        <v>91</v>
      </c>
      <c r="BB36" s="78" t="s">
        <v>91</v>
      </c>
      <c r="BC36" s="88" t="s">
        <v>96</v>
      </c>
      <c r="BD36" s="89" t="str">
        <f>IF(AX36="","未実施",IF(AV36="","未実施",IF(AW36="","未実施",IF(AND(AX36,AW36,AV36)=TRUE,"pass","fail"))))</f>
        <v>未実施</v>
      </c>
      <c r="BE36" s="95">
        <v>45455</v>
      </c>
      <c r="BF36" s="95" t="s">
        <v>8</v>
      </c>
      <c r="BG36" s="89" t="s">
        <v>98</v>
      </c>
      <c r="BH36" s="89"/>
    </row>
    <row r="37" spans="2:60">
      <c r="B37" s="39"/>
      <c r="C37" s="39"/>
      <c r="D37" s="39" t="s">
        <v>162</v>
      </c>
      <c r="E37" s="24">
        <f t="shared" si="1"/>
        <v>8</v>
      </c>
      <c r="F37" s="162" t="s">
        <v>128</v>
      </c>
      <c r="G37" s="162" t="s">
        <v>128</v>
      </c>
      <c r="H37" s="162" t="s">
        <v>128</v>
      </c>
      <c r="I37" s="162" t="s">
        <v>129</v>
      </c>
      <c r="J37" s="163" t="s">
        <v>128</v>
      </c>
      <c r="K37" s="163" t="s">
        <v>155</v>
      </c>
      <c r="L37" s="164" t="s">
        <v>128</v>
      </c>
      <c r="M37" s="164" t="s">
        <v>128</v>
      </c>
      <c r="N37" s="162" t="s">
        <v>128</v>
      </c>
      <c r="O37" s="162" t="s">
        <v>128</v>
      </c>
      <c r="P37" s="162" t="s">
        <v>128</v>
      </c>
      <c r="Q37" s="162" t="s">
        <v>128</v>
      </c>
      <c r="R37" s="64" t="str">
        <f t="shared" si="2"/>
        <v>D5</v>
      </c>
      <c r="S37" s="24">
        <v>100</v>
      </c>
      <c r="T37" s="24">
        <v>0</v>
      </c>
      <c r="V37" s="24" t="s">
        <v>128</v>
      </c>
      <c r="W37" s="24" t="s">
        <v>128</v>
      </c>
      <c r="X37" s="24" t="s">
        <v>128</v>
      </c>
      <c r="Y37" s="24" t="s">
        <v>129</v>
      </c>
      <c r="Z37" s="24" t="s">
        <v>128</v>
      </c>
      <c r="AA37" s="24" t="s">
        <v>155</v>
      </c>
      <c r="AB37" s="24" t="s">
        <v>128</v>
      </c>
      <c r="AC37" s="24" t="s">
        <v>163</v>
      </c>
      <c r="AD37" s="24" t="s">
        <v>128</v>
      </c>
      <c r="AE37" s="24" t="s">
        <v>128</v>
      </c>
      <c r="AF37" s="24" t="s">
        <v>164</v>
      </c>
      <c r="AG37" s="24">
        <v>59</v>
      </c>
      <c r="AH37" s="24"/>
      <c r="AJ37" s="33" t="s">
        <v>128</v>
      </c>
      <c r="AK37" s="33" t="s">
        <v>128</v>
      </c>
      <c r="AL37" s="33" t="s">
        <v>128</v>
      </c>
      <c r="AM37" s="33" t="s">
        <v>129</v>
      </c>
      <c r="AN37" s="33" t="s">
        <v>128</v>
      </c>
      <c r="AO37" s="33" t="s">
        <v>155</v>
      </c>
      <c r="AP37" s="33" t="s">
        <v>128</v>
      </c>
      <c r="AQ37" s="162" t="s">
        <v>163</v>
      </c>
      <c r="AR37" s="33" t="s">
        <v>128</v>
      </c>
      <c r="AS37" s="33" t="s">
        <v>128</v>
      </c>
      <c r="AT37" s="162" t="s">
        <v>164</v>
      </c>
      <c r="AV37" s="5">
        <f t="shared" si="0"/>
        <v>1</v>
      </c>
      <c r="AW37" s="5" t="str">
        <f>IF(AH37="","",IF(T37+S37&gt;AH37,1,0))</f>
        <v/>
      </c>
      <c r="AX37" s="78">
        <f t="shared" si="3"/>
        <v>1</v>
      </c>
      <c r="AY37" s="78" t="s">
        <v>91</v>
      </c>
      <c r="AZ37" s="78" t="s">
        <v>91</v>
      </c>
      <c r="BA37" s="78" t="s">
        <v>91</v>
      </c>
      <c r="BB37" s="78" t="s">
        <v>91</v>
      </c>
      <c r="BC37" s="88" t="s">
        <v>96</v>
      </c>
      <c r="BD37" s="89" t="str">
        <f>IF(AX37="","未実施",IF(AV37="","未実施",IF(AW37="","未実施",IF(AND(AX37,AW37,AV37)=TRUE,"pass","fail"))))</f>
        <v>未実施</v>
      </c>
      <c r="BE37" s="95">
        <v>45455</v>
      </c>
      <c r="BF37" s="95" t="s">
        <v>8</v>
      </c>
      <c r="BG37" s="89" t="s">
        <v>98</v>
      </c>
      <c r="BH37" s="89"/>
    </row>
    <row r="38" spans="2:60">
      <c r="B38" s="39"/>
      <c r="C38" s="39"/>
      <c r="D38" s="39" t="s">
        <v>165</v>
      </c>
      <c r="E38" s="24">
        <f t="shared" si="1"/>
        <v>9</v>
      </c>
      <c r="F38" s="162" t="s">
        <v>128</v>
      </c>
      <c r="G38" s="162" t="s">
        <v>128</v>
      </c>
      <c r="H38" s="162" t="s">
        <v>128</v>
      </c>
      <c r="I38" s="162" t="s">
        <v>129</v>
      </c>
      <c r="J38" s="163" t="s">
        <v>128</v>
      </c>
      <c r="K38" s="163" t="s">
        <v>155</v>
      </c>
      <c r="L38" s="164" t="s">
        <v>128</v>
      </c>
      <c r="M38" s="164" t="s">
        <v>128</v>
      </c>
      <c r="N38" s="162" t="s">
        <v>128</v>
      </c>
      <c r="O38" s="162" t="s">
        <v>128</v>
      </c>
      <c r="P38" s="162" t="s">
        <v>128</v>
      </c>
      <c r="Q38" s="162" t="s">
        <v>128</v>
      </c>
      <c r="R38" s="64" t="str">
        <f t="shared" si="2"/>
        <v>D5</v>
      </c>
      <c r="S38" s="24">
        <v>100</v>
      </c>
      <c r="T38" s="24">
        <v>0</v>
      </c>
      <c r="V38" s="24" t="s">
        <v>128</v>
      </c>
      <c r="W38" s="24" t="s">
        <v>128</v>
      </c>
      <c r="X38" s="24" t="s">
        <v>128</v>
      </c>
      <c r="Y38" s="24" t="s">
        <v>129</v>
      </c>
      <c r="Z38" s="24" t="s">
        <v>128</v>
      </c>
      <c r="AA38" s="24" t="s">
        <v>155</v>
      </c>
      <c r="AB38" s="24" t="s">
        <v>128</v>
      </c>
      <c r="AC38" s="24" t="s">
        <v>80</v>
      </c>
      <c r="AD38" s="24" t="s">
        <v>128</v>
      </c>
      <c r="AE38" s="24" t="s">
        <v>128</v>
      </c>
      <c r="AF38" s="24" t="s">
        <v>166</v>
      </c>
      <c r="AG38" s="24">
        <v>49</v>
      </c>
      <c r="AH38" s="24"/>
      <c r="AJ38" s="33" t="s">
        <v>128</v>
      </c>
      <c r="AK38" s="33" t="s">
        <v>128</v>
      </c>
      <c r="AL38" s="33" t="s">
        <v>128</v>
      </c>
      <c r="AM38" s="33" t="s">
        <v>129</v>
      </c>
      <c r="AN38" s="33" t="s">
        <v>128</v>
      </c>
      <c r="AO38" s="33" t="s">
        <v>155</v>
      </c>
      <c r="AP38" s="33" t="s">
        <v>128</v>
      </c>
      <c r="AQ38" s="162" t="s">
        <v>80</v>
      </c>
      <c r="AR38" s="33" t="s">
        <v>128</v>
      </c>
      <c r="AS38" s="33" t="s">
        <v>128</v>
      </c>
      <c r="AT38" s="162" t="s">
        <v>166</v>
      </c>
      <c r="AV38" s="5">
        <f t="shared" si="0"/>
        <v>1</v>
      </c>
      <c r="AW38" s="5" t="str">
        <f>IF(AH38="","",IF(T38+S38&gt;AH38,1,0))</f>
        <v/>
      </c>
      <c r="AX38" s="78">
        <f t="shared" si="3"/>
        <v>1</v>
      </c>
      <c r="AY38" s="78" t="s">
        <v>91</v>
      </c>
      <c r="AZ38" s="78" t="s">
        <v>91</v>
      </c>
      <c r="BA38" s="78" t="s">
        <v>91</v>
      </c>
      <c r="BB38" s="78" t="s">
        <v>91</v>
      </c>
      <c r="BC38" s="88" t="s">
        <v>96</v>
      </c>
      <c r="BD38" s="89" t="str">
        <f>IF(AX38="","未実施",IF(AV38="","未実施",IF(AW38="","未実施",IF(AND(AX38,AW38,AV38)=TRUE,"pass","fail"))))</f>
        <v>未実施</v>
      </c>
      <c r="BE38" s="95">
        <v>45455</v>
      </c>
      <c r="BF38" s="95" t="s">
        <v>8</v>
      </c>
      <c r="BG38" s="89" t="s">
        <v>98</v>
      </c>
      <c r="BH38" s="89"/>
    </row>
    <row r="39" ht="195" customHeight="1" spans="2:62">
      <c r="B39" s="34" t="s">
        <v>104</v>
      </c>
      <c r="C39" s="34" t="s">
        <v>167</v>
      </c>
      <c r="D39" s="34" t="s">
        <v>168</v>
      </c>
      <c r="E39" s="24">
        <f t="shared" si="1"/>
        <v>10</v>
      </c>
      <c r="F39" s="162" t="s">
        <v>128</v>
      </c>
      <c r="G39" s="162" t="s">
        <v>128</v>
      </c>
      <c r="H39" s="162" t="s">
        <v>128</v>
      </c>
      <c r="I39" s="162" t="s">
        <v>129</v>
      </c>
      <c r="J39" s="163" t="s">
        <v>128</v>
      </c>
      <c r="K39" s="163" t="s">
        <v>169</v>
      </c>
      <c r="L39" s="164" t="s">
        <v>128</v>
      </c>
      <c r="M39" s="164" t="s">
        <v>128</v>
      </c>
      <c r="N39" s="162" t="s">
        <v>128</v>
      </c>
      <c r="O39" s="162" t="s">
        <v>128</v>
      </c>
      <c r="P39" s="162" t="s">
        <v>128</v>
      </c>
      <c r="Q39" s="162" t="s">
        <v>128</v>
      </c>
      <c r="R39" s="64" t="str">
        <f t="shared" si="2"/>
        <v>D3</v>
      </c>
      <c r="S39" s="24">
        <v>100</v>
      </c>
      <c r="T39" s="24">
        <v>0</v>
      </c>
      <c r="V39" s="24" t="s">
        <v>128</v>
      </c>
      <c r="W39" s="24" t="s">
        <v>128</v>
      </c>
      <c r="X39" s="24" t="s">
        <v>128</v>
      </c>
      <c r="Y39" s="24" t="s">
        <v>129</v>
      </c>
      <c r="Z39" s="24" t="s">
        <v>128</v>
      </c>
      <c r="AA39" s="24" t="s">
        <v>169</v>
      </c>
      <c r="AB39" s="24" t="s">
        <v>128</v>
      </c>
      <c r="AC39" s="24" t="s">
        <v>128</v>
      </c>
      <c r="AD39" s="24" t="s">
        <v>128</v>
      </c>
      <c r="AE39" s="24" t="s">
        <v>128</v>
      </c>
      <c r="AF39" s="24" t="s">
        <v>170</v>
      </c>
      <c r="AG39" s="24">
        <v>57</v>
      </c>
      <c r="AH39" s="24" t="s">
        <v>91</v>
      </c>
      <c r="AJ39" s="33" t="s">
        <v>128</v>
      </c>
      <c r="AK39" s="33" t="s">
        <v>128</v>
      </c>
      <c r="AL39" s="33" t="s">
        <v>128</v>
      </c>
      <c r="AM39" s="33" t="s">
        <v>129</v>
      </c>
      <c r="AN39" s="33" t="s">
        <v>128</v>
      </c>
      <c r="AO39" s="33" t="s">
        <v>169</v>
      </c>
      <c r="AP39" s="33" t="s">
        <v>128</v>
      </c>
      <c r="AQ39" s="162" t="s">
        <v>128</v>
      </c>
      <c r="AR39" s="33" t="s">
        <v>128</v>
      </c>
      <c r="AS39" s="33" t="s">
        <v>128</v>
      </c>
      <c r="AT39" s="162" t="s">
        <v>170</v>
      </c>
      <c r="AV39" s="78">
        <f t="shared" si="0"/>
        <v>1</v>
      </c>
      <c r="AW39" s="78" t="s">
        <v>91</v>
      </c>
      <c r="AX39" s="78">
        <f t="shared" si="3"/>
        <v>1</v>
      </c>
      <c r="AY39" s="89">
        <f>IF(AZ39="","",IF(AZ39&gt;=BA39,IF(AZ39&lt;=BB39,1,0),0))</f>
        <v>1</v>
      </c>
      <c r="AZ39" s="89">
        <f>BI39-BH39</f>
        <v>30</v>
      </c>
      <c r="BA39" s="89">
        <v>25</v>
      </c>
      <c r="BB39" s="89">
        <v>33</v>
      </c>
      <c r="BC39" s="88" t="s">
        <v>96</v>
      </c>
      <c r="BD39" s="89" t="str">
        <f>IF(AX39="","未実施",IF(AV39="","未実施",IF(AW39="","未実施",IF(AND(AX39,AW39,AV39,AY39)=TRUE,"pass","fail"))))</f>
        <v>pass</v>
      </c>
      <c r="BE39" s="95">
        <v>45455</v>
      </c>
      <c r="BF39" s="95" t="s">
        <v>8</v>
      </c>
      <c r="BG39" s="89" t="s">
        <v>98</v>
      </c>
      <c r="BH39" s="89">
        <v>46</v>
      </c>
      <c r="BI39">
        <v>76</v>
      </c>
      <c r="BJ39" s="96" t="s">
        <v>171</v>
      </c>
    </row>
    <row r="40" ht="39" customHeight="1" spans="2:60">
      <c r="B40" s="34" t="s">
        <v>172</v>
      </c>
      <c r="C40" s="38" t="s">
        <v>173</v>
      </c>
      <c r="D40" s="34" t="s">
        <v>174</v>
      </c>
      <c r="E40" s="24">
        <f t="shared" si="1"/>
        <v>11</v>
      </c>
      <c r="F40" s="162" t="s">
        <v>128</v>
      </c>
      <c r="G40" s="162" t="s">
        <v>128</v>
      </c>
      <c r="H40" s="162" t="s">
        <v>128</v>
      </c>
      <c r="I40" s="162" t="s">
        <v>129</v>
      </c>
      <c r="J40" s="163" t="s">
        <v>128</v>
      </c>
      <c r="K40" s="163" t="s">
        <v>175</v>
      </c>
      <c r="L40" s="164" t="s">
        <v>128</v>
      </c>
      <c r="M40" s="164" t="s">
        <v>129</v>
      </c>
      <c r="N40" s="162" t="s">
        <v>128</v>
      </c>
      <c r="O40" s="162" t="s">
        <v>128</v>
      </c>
      <c r="P40" s="162" t="s">
        <v>128</v>
      </c>
      <c r="Q40" s="162" t="s">
        <v>128</v>
      </c>
      <c r="R40" s="64" t="str">
        <f t="shared" si="2"/>
        <v>13</v>
      </c>
      <c r="S40" s="24">
        <v>100</v>
      </c>
      <c r="T40" s="24">
        <v>0</v>
      </c>
      <c r="V40" s="24" t="s">
        <v>128</v>
      </c>
      <c r="W40" s="24" t="s">
        <v>128</v>
      </c>
      <c r="X40" s="24" t="s">
        <v>128</v>
      </c>
      <c r="Y40" s="24" t="s">
        <v>129</v>
      </c>
      <c r="Z40" s="24" t="s">
        <v>128</v>
      </c>
      <c r="AA40" s="24" t="s">
        <v>175</v>
      </c>
      <c r="AB40" s="24" t="s">
        <v>128</v>
      </c>
      <c r="AC40" s="24" t="s">
        <v>128</v>
      </c>
      <c r="AD40" s="24" t="s">
        <v>176</v>
      </c>
      <c r="AE40" s="24" t="s">
        <v>177</v>
      </c>
      <c r="AF40" s="24" t="s">
        <v>178</v>
      </c>
      <c r="AG40" s="24">
        <v>47</v>
      </c>
      <c r="AH40" s="24" t="s">
        <v>91</v>
      </c>
      <c r="AJ40" s="33" t="s">
        <v>128</v>
      </c>
      <c r="AK40" s="33" t="s">
        <v>128</v>
      </c>
      <c r="AL40" s="33" t="s">
        <v>128</v>
      </c>
      <c r="AM40" s="33" t="s">
        <v>129</v>
      </c>
      <c r="AN40" s="33" t="s">
        <v>128</v>
      </c>
      <c r="AO40" s="162" t="s">
        <v>175</v>
      </c>
      <c r="AP40" s="33" t="s">
        <v>128</v>
      </c>
      <c r="AQ40" s="162" t="s">
        <v>128</v>
      </c>
      <c r="AR40" s="33" t="str">
        <f>MID($C$5,1,2)</f>
        <v>07</v>
      </c>
      <c r="AS40" s="33" t="str">
        <f>MID($C$5,3,4)</f>
        <v>60</v>
      </c>
      <c r="AT40" s="162" t="str">
        <f>RIGHT(DEC2HEX(HEX2DEC(AJ40)+HEX2DEC(AK40)+HEX2DEC(AL40)+HEX2DEC(AM40)+HEX2DEC(AN40)+HEX2DEC(AO40)+HEX2DEC(AP40)+HEX2DEC(AQ40)+HEX2DEC(AR40)+HEX2DEC(AS40)),2)</f>
        <v>79</v>
      </c>
      <c r="AV40" s="78">
        <f t="shared" si="0"/>
        <v>1</v>
      </c>
      <c r="AW40" s="78" t="s">
        <v>91</v>
      </c>
      <c r="AX40" s="78">
        <f t="shared" si="3"/>
        <v>1</v>
      </c>
      <c r="AY40" s="78" t="s">
        <v>91</v>
      </c>
      <c r="AZ40" s="78" t="s">
        <v>91</v>
      </c>
      <c r="BA40" s="78" t="s">
        <v>91</v>
      </c>
      <c r="BB40" s="78" t="s">
        <v>91</v>
      </c>
      <c r="BC40" s="88" t="s">
        <v>96</v>
      </c>
      <c r="BD40" s="89" t="str">
        <f>IF(AX40="","未実施",IF(AV40="","未実施",IF(AND(AX40,AV40)=TRUE,"pass","fail")))</f>
        <v>pass</v>
      </c>
      <c r="BE40" s="95">
        <v>45455</v>
      </c>
      <c r="BF40" s="95" t="s">
        <v>8</v>
      </c>
      <c r="BG40" s="89" t="s">
        <v>98</v>
      </c>
      <c r="BH40" s="89"/>
    </row>
    <row r="41" ht="78" customHeight="1" spans="2:60">
      <c r="B41" s="34" t="s">
        <v>179</v>
      </c>
      <c r="C41" s="40" t="s">
        <v>180</v>
      </c>
      <c r="D41" s="34" t="s">
        <v>181</v>
      </c>
      <c r="E41" s="24">
        <f t="shared" si="1"/>
        <v>12</v>
      </c>
      <c r="F41" s="162" t="s">
        <v>128</v>
      </c>
      <c r="G41" s="162" t="s">
        <v>128</v>
      </c>
      <c r="H41" s="162" t="s">
        <v>128</v>
      </c>
      <c r="I41" s="162" t="s">
        <v>129</v>
      </c>
      <c r="J41" s="163" t="s">
        <v>128</v>
      </c>
      <c r="K41" s="163" t="s">
        <v>175</v>
      </c>
      <c r="L41" s="164" t="s">
        <v>80</v>
      </c>
      <c r="M41" s="164" t="s">
        <v>128</v>
      </c>
      <c r="N41" s="162" t="s">
        <v>128</v>
      </c>
      <c r="O41" s="162" t="s">
        <v>128</v>
      </c>
      <c r="P41" s="162" t="s">
        <v>128</v>
      </c>
      <c r="Q41" s="162" t="s">
        <v>128</v>
      </c>
      <c r="R41" s="64" t="str">
        <f t="shared" si="2"/>
        <v>22</v>
      </c>
      <c r="S41" s="24">
        <v>100</v>
      </c>
      <c r="T41" s="24">
        <v>0</v>
      </c>
      <c r="V41" s="24" t="s">
        <v>128</v>
      </c>
      <c r="W41" s="24" t="s">
        <v>128</v>
      </c>
      <c r="X41" s="24" t="s">
        <v>128</v>
      </c>
      <c r="Y41" s="24" t="s">
        <v>129</v>
      </c>
      <c r="Z41" s="24" t="s">
        <v>128</v>
      </c>
      <c r="AA41" s="24" t="s">
        <v>175</v>
      </c>
      <c r="AB41" s="24" t="s">
        <v>128</v>
      </c>
      <c r="AC41" s="24" t="s">
        <v>128</v>
      </c>
      <c r="AD41" s="24" t="s">
        <v>160</v>
      </c>
      <c r="AE41" s="24" t="s">
        <v>128</v>
      </c>
      <c r="AF41" s="24" t="s">
        <v>182</v>
      </c>
      <c r="AG41" s="24">
        <v>57</v>
      </c>
      <c r="AH41" s="24" t="s">
        <v>91</v>
      </c>
      <c r="AJ41" s="33" t="s">
        <v>128</v>
      </c>
      <c r="AK41" s="33" t="s">
        <v>128</v>
      </c>
      <c r="AL41" s="33" t="s">
        <v>128</v>
      </c>
      <c r="AM41" s="33" t="s">
        <v>129</v>
      </c>
      <c r="AN41" s="33" t="s">
        <v>128</v>
      </c>
      <c r="AO41" s="162" t="s">
        <v>175</v>
      </c>
      <c r="AP41" s="33" t="s">
        <v>128</v>
      </c>
      <c r="AQ41" s="162" t="s">
        <v>128</v>
      </c>
      <c r="AR41" s="33" t="str">
        <f>MID(DEC2HEX($C$6,4),1,2)</f>
        <v>04</v>
      </c>
      <c r="AS41" s="33" t="str">
        <f>MID(DEC2HEX($C$6,4),3,4)</f>
        <v>00</v>
      </c>
      <c r="AT41" s="162" t="str">
        <f>RIGHT(DEC2HEX(HEX2DEC(AJ41)+HEX2DEC(AK41)+HEX2DEC(AL41)+HEX2DEC(AM41)+HEX2DEC(AN41)+HEX2DEC(AO41)+HEX2DEC(AP41)+HEX2DEC(AQ41)+HEX2DEC(AR41)+HEX2DEC(AS41)),2)</f>
        <v>16</v>
      </c>
      <c r="AV41" s="78">
        <f t="shared" si="0"/>
        <v>1</v>
      </c>
      <c r="AW41" s="78" t="s">
        <v>91</v>
      </c>
      <c r="AX41" s="78">
        <f t="shared" si="3"/>
        <v>1</v>
      </c>
      <c r="AY41" s="78" t="s">
        <v>91</v>
      </c>
      <c r="AZ41" s="78" t="s">
        <v>91</v>
      </c>
      <c r="BA41" s="78" t="s">
        <v>91</v>
      </c>
      <c r="BB41" s="78" t="s">
        <v>91</v>
      </c>
      <c r="BC41" s="88" t="s">
        <v>96</v>
      </c>
      <c r="BD41" s="89" t="str">
        <f>IF(AX41="","未実施",IF(AV41="","未実施",IF(AND(AX41,AV41)=TRUE,"pass","fail")))</f>
        <v>pass</v>
      </c>
      <c r="BE41" s="95">
        <v>45455</v>
      </c>
      <c r="BF41" s="95" t="s">
        <v>8</v>
      </c>
      <c r="BG41" s="89" t="s">
        <v>98</v>
      </c>
      <c r="BH41" s="89"/>
    </row>
    <row r="42" ht="97.5" customHeight="1" spans="2:60">
      <c r="B42" s="34" t="s">
        <v>183</v>
      </c>
      <c r="C42" s="34" t="s">
        <v>184</v>
      </c>
      <c r="D42" s="34" t="s">
        <v>185</v>
      </c>
      <c r="E42" s="24" t="s">
        <v>90</v>
      </c>
      <c r="F42" s="24" t="s">
        <v>91</v>
      </c>
      <c r="G42" s="24" t="s">
        <v>91</v>
      </c>
      <c r="H42" s="24" t="s">
        <v>91</v>
      </c>
      <c r="I42" s="24" t="s">
        <v>91</v>
      </c>
      <c r="J42" s="54" t="s">
        <v>91</v>
      </c>
      <c r="K42" s="54" t="s">
        <v>91</v>
      </c>
      <c r="L42" s="55" t="s">
        <v>91</v>
      </c>
      <c r="M42" s="55" t="s">
        <v>91</v>
      </c>
      <c r="N42" s="24" t="s">
        <v>91</v>
      </c>
      <c r="O42" s="24" t="s">
        <v>91</v>
      </c>
      <c r="P42" s="24" t="s">
        <v>91</v>
      </c>
      <c r="Q42" s="24" t="s">
        <v>91</v>
      </c>
      <c r="R42" s="62" t="s">
        <v>91</v>
      </c>
      <c r="S42" s="24" t="s">
        <v>91</v>
      </c>
      <c r="T42" s="24" t="s">
        <v>91</v>
      </c>
      <c r="V42" s="24" t="s">
        <v>91</v>
      </c>
      <c r="W42" s="24" t="s">
        <v>91</v>
      </c>
      <c r="X42" s="24" t="s">
        <v>91</v>
      </c>
      <c r="Y42" s="24" t="s">
        <v>91</v>
      </c>
      <c r="Z42" s="24" t="s">
        <v>91</v>
      </c>
      <c r="AA42" s="24" t="s">
        <v>91</v>
      </c>
      <c r="AB42" s="24" t="s">
        <v>91</v>
      </c>
      <c r="AC42" s="24" t="s">
        <v>91</v>
      </c>
      <c r="AD42" s="24" t="s">
        <v>91</v>
      </c>
      <c r="AE42" s="24" t="s">
        <v>91</v>
      </c>
      <c r="AF42" s="24" t="s">
        <v>91</v>
      </c>
      <c r="AG42" s="24" t="s">
        <v>91</v>
      </c>
      <c r="AH42" s="24" t="s">
        <v>91</v>
      </c>
      <c r="AJ42" s="24" t="s">
        <v>91</v>
      </c>
      <c r="AK42" s="24" t="s">
        <v>91</v>
      </c>
      <c r="AL42" s="24" t="s">
        <v>91</v>
      </c>
      <c r="AM42" s="24" t="s">
        <v>91</v>
      </c>
      <c r="AN42" s="24" t="s">
        <v>91</v>
      </c>
      <c r="AO42" s="24" t="s">
        <v>91</v>
      </c>
      <c r="AP42" s="24" t="s">
        <v>91</v>
      </c>
      <c r="AQ42" s="24" t="s">
        <v>91</v>
      </c>
      <c r="AR42" s="24" t="s">
        <v>91</v>
      </c>
      <c r="AS42" s="24" t="s">
        <v>91</v>
      </c>
      <c r="AT42" s="24" t="s">
        <v>91</v>
      </c>
      <c r="AV42" s="78" t="s">
        <v>91</v>
      </c>
      <c r="AW42" s="78" t="s">
        <v>91</v>
      </c>
      <c r="AX42" s="78" t="s">
        <v>91</v>
      </c>
      <c r="AY42" s="78" t="s">
        <v>91</v>
      </c>
      <c r="AZ42" s="78" t="s">
        <v>91</v>
      </c>
      <c r="BA42" s="78" t="s">
        <v>91</v>
      </c>
      <c r="BB42" s="78" t="s">
        <v>91</v>
      </c>
      <c r="BC42" s="88" t="s">
        <v>96</v>
      </c>
      <c r="BD42" s="89" t="s">
        <v>97</v>
      </c>
      <c r="BE42" s="95">
        <v>45455</v>
      </c>
      <c r="BF42" s="95" t="s">
        <v>8</v>
      </c>
      <c r="BG42" s="89" t="s">
        <v>98</v>
      </c>
      <c r="BH42" s="89"/>
    </row>
    <row r="43" ht="48.75" customHeight="1" spans="2:60">
      <c r="B43" s="38" t="s">
        <v>186</v>
      </c>
      <c r="C43" s="34" t="s">
        <v>187</v>
      </c>
      <c r="D43" s="34" t="s">
        <v>188</v>
      </c>
      <c r="E43" s="24">
        <f>E41+1</f>
        <v>13</v>
      </c>
      <c r="F43" s="162" t="s">
        <v>128</v>
      </c>
      <c r="G43" s="162" t="s">
        <v>128</v>
      </c>
      <c r="H43" s="162" t="s">
        <v>128</v>
      </c>
      <c r="I43" s="162" t="s">
        <v>129</v>
      </c>
      <c r="J43" s="163" t="s">
        <v>128</v>
      </c>
      <c r="K43" s="163" t="s">
        <v>170</v>
      </c>
      <c r="L43" s="164" t="s">
        <v>128</v>
      </c>
      <c r="M43" s="164" t="s">
        <v>128</v>
      </c>
      <c r="N43" s="162" t="s">
        <v>128</v>
      </c>
      <c r="O43" s="162" t="s">
        <v>128</v>
      </c>
      <c r="P43" s="162" t="s">
        <v>128</v>
      </c>
      <c r="Q43" s="162" t="s">
        <v>128</v>
      </c>
      <c r="R43" s="64" t="str">
        <f t="shared" ref="R43:R54" si="4">RIGHT("00"&amp;DEC2HEX(MOD(HEX2DEC(F43)+HEX2DEC(G43)+HEX2DEC(H43)+HEX2DEC(I43)+HEX2DEC(J43)+HEX2DEC(K43)+HEX2DEC(L43)+HEX2DEC(M43)+HEX2DEC(N43)+HEX2DEC(O43)+HEX2DEC(P43)+HEX2DEC(Q43),256)),2)</f>
        <v>D4</v>
      </c>
      <c r="S43" s="24">
        <v>100</v>
      </c>
      <c r="T43" s="24">
        <v>0</v>
      </c>
      <c r="V43" s="24" t="s">
        <v>128</v>
      </c>
      <c r="W43" s="24" t="s">
        <v>128</v>
      </c>
      <c r="X43" s="24" t="s">
        <v>128</v>
      </c>
      <c r="Y43" s="24" t="s">
        <v>129</v>
      </c>
      <c r="Z43" s="24" t="s">
        <v>128</v>
      </c>
      <c r="AA43" s="24" t="s">
        <v>170</v>
      </c>
      <c r="AB43" s="24" t="s">
        <v>128</v>
      </c>
      <c r="AC43" s="24" t="s">
        <v>128</v>
      </c>
      <c r="AD43" s="24" t="s">
        <v>128</v>
      </c>
      <c r="AE43" s="24" t="s">
        <v>128</v>
      </c>
      <c r="AF43" s="24" t="s">
        <v>155</v>
      </c>
      <c r="AG43" s="24">
        <v>57</v>
      </c>
      <c r="AH43" s="24" t="s">
        <v>91</v>
      </c>
      <c r="AJ43" s="33" t="s">
        <v>128</v>
      </c>
      <c r="AK43" s="33" t="s">
        <v>128</v>
      </c>
      <c r="AL43" s="33" t="s">
        <v>128</v>
      </c>
      <c r="AM43" s="33" t="s">
        <v>129</v>
      </c>
      <c r="AN43" s="33" t="s">
        <v>128</v>
      </c>
      <c r="AO43" s="162" t="s">
        <v>170</v>
      </c>
      <c r="AP43" s="33" t="s">
        <v>128</v>
      </c>
      <c r="AQ43" s="162" t="s">
        <v>128</v>
      </c>
      <c r="AR43" s="162" t="s">
        <v>128</v>
      </c>
      <c r="AS43" s="162" t="s">
        <v>128</v>
      </c>
      <c r="AT43" s="162" t="str">
        <f t="shared" ref="AT43:AT52" si="5">RIGHT(DEC2HEX(HEX2DEC(AJ43)+HEX2DEC(AK43)+HEX2DEC(AL43)+HEX2DEC(AM43)+HEX2DEC(AN43)+HEX2DEC(AO43)+HEX2DEC(AP43)+HEX2DEC(AQ43)+HEX2DEC(AR43)+HEX2DEC(AS43)),2)</f>
        <v>D4</v>
      </c>
      <c r="AV43" s="78">
        <f t="shared" ref="AV43:AV54" si="6">IF(AG43="","",IF(S43&gt;AG43,1,0))</f>
        <v>1</v>
      </c>
      <c r="AW43" s="78" t="s">
        <v>91</v>
      </c>
      <c r="AX43" s="78">
        <f t="shared" ref="AX43:AX54" si="7">IF(V43="","",IF(V43&amp;W43&amp;X43&amp;Y43&amp;Z43&amp;AA43&amp;AB43&amp;AC43&amp;AD43&amp;AE43&amp;AF43=AJ43&amp;AK43&amp;AL43&amp;AM43&amp;AN43&amp;AO43&amp;AP43&amp;AQ43&amp;AR43&amp;AS43&amp;AT43,1,0))</f>
        <v>1</v>
      </c>
      <c r="AY43" s="78" t="s">
        <v>91</v>
      </c>
      <c r="AZ43" s="78" t="s">
        <v>91</v>
      </c>
      <c r="BA43" s="78" t="s">
        <v>91</v>
      </c>
      <c r="BB43" s="78" t="s">
        <v>91</v>
      </c>
      <c r="BC43" s="88" t="s">
        <v>96</v>
      </c>
      <c r="BD43" s="89" t="str">
        <f t="shared" ref="BD43:BD49" si="8">IF(AX43="","未実施",IF(AV43="","未実施",IF(AND(AX43,AV43)=TRUE,"pass","fail")))</f>
        <v>pass</v>
      </c>
      <c r="BE43" s="95">
        <v>45455</v>
      </c>
      <c r="BF43" s="95" t="s">
        <v>8</v>
      </c>
      <c r="BG43" s="89" t="s">
        <v>98</v>
      </c>
      <c r="BH43" s="89"/>
    </row>
    <row r="44" ht="19.5" customHeight="1" spans="2:60">
      <c r="B44" s="39"/>
      <c r="C44" s="34"/>
      <c r="D44" s="34" t="s">
        <v>189</v>
      </c>
      <c r="E44" s="24">
        <f t="shared" ref="E44:E54" si="9">E43+1</f>
        <v>14</v>
      </c>
      <c r="F44" s="162" t="s">
        <v>128</v>
      </c>
      <c r="G44" s="162" t="s">
        <v>128</v>
      </c>
      <c r="H44" s="162" t="s">
        <v>128</v>
      </c>
      <c r="I44" s="162" t="s">
        <v>129</v>
      </c>
      <c r="J44" s="163" t="s">
        <v>128</v>
      </c>
      <c r="K44" s="163" t="s">
        <v>170</v>
      </c>
      <c r="L44" s="164" t="s">
        <v>128</v>
      </c>
      <c r="M44" s="164" t="s">
        <v>129</v>
      </c>
      <c r="N44" s="162" t="s">
        <v>128</v>
      </c>
      <c r="O44" s="162" t="s">
        <v>128</v>
      </c>
      <c r="P44" s="162" t="s">
        <v>128</v>
      </c>
      <c r="Q44" s="162" t="s">
        <v>128</v>
      </c>
      <c r="R44" s="64" t="str">
        <f t="shared" si="4"/>
        <v>D5</v>
      </c>
      <c r="S44" s="24">
        <v>100</v>
      </c>
      <c r="T44" s="24">
        <v>0</v>
      </c>
      <c r="V44" s="24" t="s">
        <v>128</v>
      </c>
      <c r="W44" s="24" t="s">
        <v>128</v>
      </c>
      <c r="X44" s="24" t="s">
        <v>128</v>
      </c>
      <c r="Y44" s="24" t="s">
        <v>129</v>
      </c>
      <c r="Z44" s="24" t="s">
        <v>128</v>
      </c>
      <c r="AA44" s="24" t="s">
        <v>170</v>
      </c>
      <c r="AB44" s="24" t="s">
        <v>128</v>
      </c>
      <c r="AC44" s="24" t="s">
        <v>128</v>
      </c>
      <c r="AD44" s="24" t="s">
        <v>128</v>
      </c>
      <c r="AE44" s="24" t="s">
        <v>128</v>
      </c>
      <c r="AF44" s="24" t="s">
        <v>155</v>
      </c>
      <c r="AG44" s="24">
        <v>54</v>
      </c>
      <c r="AH44" s="24" t="s">
        <v>91</v>
      </c>
      <c r="AJ44" s="33" t="s">
        <v>128</v>
      </c>
      <c r="AK44" s="33" t="s">
        <v>128</v>
      </c>
      <c r="AL44" s="33" t="s">
        <v>128</v>
      </c>
      <c r="AM44" s="33" t="s">
        <v>129</v>
      </c>
      <c r="AN44" s="33" t="s">
        <v>128</v>
      </c>
      <c r="AO44" s="162" t="s">
        <v>170</v>
      </c>
      <c r="AP44" s="33" t="s">
        <v>128</v>
      </c>
      <c r="AQ44" s="162" t="s">
        <v>128</v>
      </c>
      <c r="AR44" s="162" t="s">
        <v>128</v>
      </c>
      <c r="AS44" s="162" t="s">
        <v>128</v>
      </c>
      <c r="AT44" s="162" t="str">
        <f t="shared" si="5"/>
        <v>D4</v>
      </c>
      <c r="AV44" s="78">
        <f t="shared" si="6"/>
        <v>1</v>
      </c>
      <c r="AW44" s="78" t="s">
        <v>91</v>
      </c>
      <c r="AX44" s="78">
        <f t="shared" si="7"/>
        <v>1</v>
      </c>
      <c r="AY44" s="78" t="s">
        <v>91</v>
      </c>
      <c r="AZ44" s="78" t="s">
        <v>91</v>
      </c>
      <c r="BA44" s="78" t="s">
        <v>91</v>
      </c>
      <c r="BB44" s="78" t="s">
        <v>91</v>
      </c>
      <c r="BC44" s="88" t="s">
        <v>96</v>
      </c>
      <c r="BD44" s="89" t="str">
        <f t="shared" si="8"/>
        <v>pass</v>
      </c>
      <c r="BE44" s="95">
        <v>45455</v>
      </c>
      <c r="BF44" s="95" t="s">
        <v>8</v>
      </c>
      <c r="BG44" s="89" t="s">
        <v>98</v>
      </c>
      <c r="BH44" s="89"/>
    </row>
    <row r="45" ht="19.5" customHeight="1" spans="2:60">
      <c r="B45" s="39"/>
      <c r="C45" s="34"/>
      <c r="D45" s="34" t="s">
        <v>190</v>
      </c>
      <c r="E45" s="24">
        <f t="shared" si="9"/>
        <v>15</v>
      </c>
      <c r="F45" s="162" t="s">
        <v>128</v>
      </c>
      <c r="G45" s="162" t="s">
        <v>128</v>
      </c>
      <c r="H45" s="162" t="s">
        <v>128</v>
      </c>
      <c r="I45" s="162" t="s">
        <v>129</v>
      </c>
      <c r="J45" s="163" t="s">
        <v>128</v>
      </c>
      <c r="K45" s="163" t="s">
        <v>170</v>
      </c>
      <c r="L45" s="164" t="s">
        <v>128</v>
      </c>
      <c r="M45" s="164" t="s">
        <v>131</v>
      </c>
      <c r="N45" s="162" t="s">
        <v>128</v>
      </c>
      <c r="O45" s="162" t="s">
        <v>128</v>
      </c>
      <c r="P45" s="162" t="s">
        <v>128</v>
      </c>
      <c r="Q45" s="162" t="s">
        <v>128</v>
      </c>
      <c r="R45" s="64" t="str">
        <f t="shared" si="4"/>
        <v>D6</v>
      </c>
      <c r="S45" s="24">
        <v>100</v>
      </c>
      <c r="T45" s="24">
        <v>0</v>
      </c>
      <c r="V45" s="24" t="s">
        <v>128</v>
      </c>
      <c r="W45" s="24" t="s">
        <v>128</v>
      </c>
      <c r="X45" s="24" t="s">
        <v>128</v>
      </c>
      <c r="Y45" s="24" t="s">
        <v>129</v>
      </c>
      <c r="Z45" s="24" t="s">
        <v>128</v>
      </c>
      <c r="AA45" s="24" t="s">
        <v>170</v>
      </c>
      <c r="AB45" s="24" t="s">
        <v>128</v>
      </c>
      <c r="AC45" s="24" t="s">
        <v>128</v>
      </c>
      <c r="AD45" s="24" t="s">
        <v>128</v>
      </c>
      <c r="AE45" s="24" t="s">
        <v>128</v>
      </c>
      <c r="AF45" s="24" t="s">
        <v>155</v>
      </c>
      <c r="AG45" s="24">
        <v>61</v>
      </c>
      <c r="AH45" s="24" t="s">
        <v>91</v>
      </c>
      <c r="AJ45" s="33" t="s">
        <v>128</v>
      </c>
      <c r="AK45" s="33" t="s">
        <v>128</v>
      </c>
      <c r="AL45" s="33" t="s">
        <v>128</v>
      </c>
      <c r="AM45" s="33" t="s">
        <v>129</v>
      </c>
      <c r="AN45" s="33" t="s">
        <v>128</v>
      </c>
      <c r="AO45" s="162" t="s">
        <v>170</v>
      </c>
      <c r="AP45" s="33" t="s">
        <v>128</v>
      </c>
      <c r="AQ45" s="162" t="s">
        <v>128</v>
      </c>
      <c r="AR45" s="162" t="s">
        <v>128</v>
      </c>
      <c r="AS45" s="162" t="s">
        <v>128</v>
      </c>
      <c r="AT45" s="162" t="str">
        <f t="shared" si="5"/>
        <v>D4</v>
      </c>
      <c r="AV45" s="78">
        <f t="shared" si="6"/>
        <v>1</v>
      </c>
      <c r="AW45" s="78" t="s">
        <v>91</v>
      </c>
      <c r="AX45" s="78">
        <f t="shared" si="7"/>
        <v>1</v>
      </c>
      <c r="AY45" s="78" t="s">
        <v>91</v>
      </c>
      <c r="AZ45" s="78" t="s">
        <v>91</v>
      </c>
      <c r="BA45" s="78" t="s">
        <v>91</v>
      </c>
      <c r="BB45" s="78" t="s">
        <v>91</v>
      </c>
      <c r="BC45" s="88" t="s">
        <v>96</v>
      </c>
      <c r="BD45" s="89" t="str">
        <f t="shared" si="8"/>
        <v>pass</v>
      </c>
      <c r="BE45" s="95">
        <v>45455</v>
      </c>
      <c r="BF45" s="95" t="s">
        <v>8</v>
      </c>
      <c r="BG45" s="89" t="s">
        <v>98</v>
      </c>
      <c r="BH45" s="89"/>
    </row>
    <row r="46" ht="19.5" customHeight="1" spans="2:60">
      <c r="B46" s="39"/>
      <c r="C46" s="34"/>
      <c r="D46" s="34" t="s">
        <v>191</v>
      </c>
      <c r="E46" s="24">
        <f t="shared" si="9"/>
        <v>16</v>
      </c>
      <c r="F46" s="162" t="s">
        <v>128</v>
      </c>
      <c r="G46" s="162" t="s">
        <v>128</v>
      </c>
      <c r="H46" s="162" t="s">
        <v>128</v>
      </c>
      <c r="I46" s="162" t="s">
        <v>129</v>
      </c>
      <c r="J46" s="163" t="s">
        <v>128</v>
      </c>
      <c r="K46" s="163" t="s">
        <v>170</v>
      </c>
      <c r="L46" s="164" t="s">
        <v>128</v>
      </c>
      <c r="M46" s="164" t="s">
        <v>192</v>
      </c>
      <c r="N46" s="162" t="s">
        <v>128</v>
      </c>
      <c r="O46" s="162" t="s">
        <v>128</v>
      </c>
      <c r="P46" s="162" t="s">
        <v>128</v>
      </c>
      <c r="Q46" s="162" t="s">
        <v>128</v>
      </c>
      <c r="R46" s="64" t="str">
        <f t="shared" si="4"/>
        <v>D7</v>
      </c>
      <c r="S46" s="24">
        <v>100</v>
      </c>
      <c r="T46" s="24">
        <v>0</v>
      </c>
      <c r="V46" s="24" t="s">
        <v>128</v>
      </c>
      <c r="W46" s="24" t="s">
        <v>128</v>
      </c>
      <c r="X46" s="24" t="s">
        <v>128</v>
      </c>
      <c r="Y46" s="24" t="s">
        <v>129</v>
      </c>
      <c r="Z46" s="24" t="s">
        <v>128</v>
      </c>
      <c r="AA46" s="24" t="s">
        <v>170</v>
      </c>
      <c r="AB46" s="24" t="s">
        <v>128</v>
      </c>
      <c r="AC46" s="24" t="s">
        <v>128</v>
      </c>
      <c r="AD46" s="24" t="s">
        <v>128</v>
      </c>
      <c r="AE46" s="24" t="s">
        <v>128</v>
      </c>
      <c r="AF46" s="24" t="s">
        <v>155</v>
      </c>
      <c r="AG46" s="24">
        <v>61</v>
      </c>
      <c r="AH46" s="24" t="s">
        <v>91</v>
      </c>
      <c r="AJ46" s="33" t="s">
        <v>128</v>
      </c>
      <c r="AK46" s="33" t="s">
        <v>128</v>
      </c>
      <c r="AL46" s="33" t="s">
        <v>128</v>
      </c>
      <c r="AM46" s="33" t="s">
        <v>129</v>
      </c>
      <c r="AN46" s="33" t="s">
        <v>128</v>
      </c>
      <c r="AO46" s="162" t="s">
        <v>170</v>
      </c>
      <c r="AP46" s="33" t="s">
        <v>128</v>
      </c>
      <c r="AQ46" s="162" t="s">
        <v>128</v>
      </c>
      <c r="AR46" s="162" t="s">
        <v>128</v>
      </c>
      <c r="AS46" s="162" t="s">
        <v>128</v>
      </c>
      <c r="AT46" s="162" t="str">
        <f t="shared" si="5"/>
        <v>D4</v>
      </c>
      <c r="AV46" s="78">
        <f t="shared" si="6"/>
        <v>1</v>
      </c>
      <c r="AW46" s="78" t="s">
        <v>91</v>
      </c>
      <c r="AX46" s="78">
        <f t="shared" si="7"/>
        <v>1</v>
      </c>
      <c r="AY46" s="78" t="s">
        <v>91</v>
      </c>
      <c r="AZ46" s="78" t="s">
        <v>91</v>
      </c>
      <c r="BA46" s="78" t="s">
        <v>91</v>
      </c>
      <c r="BB46" s="78" t="s">
        <v>91</v>
      </c>
      <c r="BC46" s="88" t="s">
        <v>96</v>
      </c>
      <c r="BD46" s="89" t="str">
        <f t="shared" si="8"/>
        <v>pass</v>
      </c>
      <c r="BE46" s="95">
        <v>45455</v>
      </c>
      <c r="BF46" s="95" t="s">
        <v>8</v>
      </c>
      <c r="BG46" s="89" t="s">
        <v>98</v>
      </c>
      <c r="BH46" s="89"/>
    </row>
    <row r="47" ht="19.5" customHeight="1" spans="2:60">
      <c r="B47" s="39"/>
      <c r="C47" s="34"/>
      <c r="D47" s="34" t="s">
        <v>193</v>
      </c>
      <c r="E47" s="24">
        <f t="shared" si="9"/>
        <v>17</v>
      </c>
      <c r="F47" s="162" t="s">
        <v>128</v>
      </c>
      <c r="G47" s="162" t="s">
        <v>128</v>
      </c>
      <c r="H47" s="162" t="s">
        <v>128</v>
      </c>
      <c r="I47" s="162" t="s">
        <v>129</v>
      </c>
      <c r="J47" s="163" t="s">
        <v>128</v>
      </c>
      <c r="K47" s="163" t="s">
        <v>170</v>
      </c>
      <c r="L47" s="164" t="s">
        <v>128</v>
      </c>
      <c r="M47" s="164" t="s">
        <v>160</v>
      </c>
      <c r="N47" s="162" t="s">
        <v>128</v>
      </c>
      <c r="O47" s="162" t="s">
        <v>128</v>
      </c>
      <c r="P47" s="162" t="s">
        <v>128</v>
      </c>
      <c r="Q47" s="162" t="s">
        <v>128</v>
      </c>
      <c r="R47" s="64" t="str">
        <f t="shared" si="4"/>
        <v>D8</v>
      </c>
      <c r="S47" s="24">
        <v>100</v>
      </c>
      <c r="T47" s="24">
        <v>0</v>
      </c>
      <c r="V47" s="24" t="s">
        <v>128</v>
      </c>
      <c r="W47" s="24" t="s">
        <v>128</v>
      </c>
      <c r="X47" s="24" t="s">
        <v>128</v>
      </c>
      <c r="Y47" s="24" t="s">
        <v>129</v>
      </c>
      <c r="Z47" s="24" t="s">
        <v>128</v>
      </c>
      <c r="AA47" s="24" t="s">
        <v>170</v>
      </c>
      <c r="AB47" s="24" t="s">
        <v>128</v>
      </c>
      <c r="AC47" s="24" t="s">
        <v>128</v>
      </c>
      <c r="AD47" s="24" t="s">
        <v>128</v>
      </c>
      <c r="AE47" s="24" t="s">
        <v>128</v>
      </c>
      <c r="AF47" s="24" t="s">
        <v>155</v>
      </c>
      <c r="AG47" s="24">
        <v>57</v>
      </c>
      <c r="AH47" s="24" t="s">
        <v>91</v>
      </c>
      <c r="AJ47" s="33" t="s">
        <v>128</v>
      </c>
      <c r="AK47" s="33" t="s">
        <v>128</v>
      </c>
      <c r="AL47" s="33" t="s">
        <v>128</v>
      </c>
      <c r="AM47" s="33" t="s">
        <v>129</v>
      </c>
      <c r="AN47" s="33" t="s">
        <v>128</v>
      </c>
      <c r="AO47" s="162" t="s">
        <v>170</v>
      </c>
      <c r="AP47" s="33" t="s">
        <v>128</v>
      </c>
      <c r="AQ47" s="162" t="s">
        <v>128</v>
      </c>
      <c r="AR47" s="162" t="s">
        <v>128</v>
      </c>
      <c r="AS47" s="162" t="s">
        <v>128</v>
      </c>
      <c r="AT47" s="162" t="str">
        <f t="shared" si="5"/>
        <v>D4</v>
      </c>
      <c r="AV47" s="78">
        <f t="shared" si="6"/>
        <v>1</v>
      </c>
      <c r="AW47" s="78" t="s">
        <v>91</v>
      </c>
      <c r="AX47" s="78">
        <f t="shared" si="7"/>
        <v>1</v>
      </c>
      <c r="AY47" s="78" t="s">
        <v>91</v>
      </c>
      <c r="AZ47" s="78" t="s">
        <v>91</v>
      </c>
      <c r="BA47" s="78" t="s">
        <v>91</v>
      </c>
      <c r="BB47" s="78" t="s">
        <v>91</v>
      </c>
      <c r="BC47" s="88" t="s">
        <v>96</v>
      </c>
      <c r="BD47" s="89" t="str">
        <f t="shared" si="8"/>
        <v>pass</v>
      </c>
      <c r="BE47" s="95">
        <v>45455</v>
      </c>
      <c r="BF47" s="95" t="s">
        <v>8</v>
      </c>
      <c r="BG47" s="89" t="s">
        <v>98</v>
      </c>
      <c r="BH47" s="89"/>
    </row>
    <row r="48" ht="19.5" customHeight="1" spans="2:60">
      <c r="B48" s="39"/>
      <c r="C48" s="34"/>
      <c r="D48" s="34" t="s">
        <v>194</v>
      </c>
      <c r="E48" s="24">
        <f t="shared" si="9"/>
        <v>18</v>
      </c>
      <c r="F48" s="162" t="s">
        <v>128</v>
      </c>
      <c r="G48" s="162" t="s">
        <v>128</v>
      </c>
      <c r="H48" s="162" t="s">
        <v>128</v>
      </c>
      <c r="I48" s="162" t="s">
        <v>129</v>
      </c>
      <c r="J48" s="163" t="s">
        <v>128</v>
      </c>
      <c r="K48" s="163" t="s">
        <v>170</v>
      </c>
      <c r="L48" s="164" t="s">
        <v>128</v>
      </c>
      <c r="M48" s="164" t="s">
        <v>195</v>
      </c>
      <c r="N48" s="162" t="s">
        <v>128</v>
      </c>
      <c r="O48" s="162" t="s">
        <v>128</v>
      </c>
      <c r="P48" s="162" t="s">
        <v>128</v>
      </c>
      <c r="Q48" s="162" t="s">
        <v>128</v>
      </c>
      <c r="R48" s="64" t="str">
        <f t="shared" si="4"/>
        <v>D9</v>
      </c>
      <c r="S48" s="24">
        <v>100</v>
      </c>
      <c r="T48" s="24">
        <v>0</v>
      </c>
      <c r="V48" s="24" t="s">
        <v>128</v>
      </c>
      <c r="W48" s="24" t="s">
        <v>128</v>
      </c>
      <c r="X48" s="24" t="s">
        <v>128</v>
      </c>
      <c r="Y48" s="24" t="s">
        <v>129</v>
      </c>
      <c r="Z48" s="24" t="s">
        <v>128</v>
      </c>
      <c r="AA48" s="24" t="s">
        <v>170</v>
      </c>
      <c r="AB48" s="24" t="s">
        <v>128</v>
      </c>
      <c r="AC48" s="24" t="s">
        <v>128</v>
      </c>
      <c r="AD48" s="24" t="s">
        <v>128</v>
      </c>
      <c r="AE48" s="24" t="s">
        <v>128</v>
      </c>
      <c r="AF48" s="24" t="s">
        <v>155</v>
      </c>
      <c r="AG48" s="24">
        <v>54</v>
      </c>
      <c r="AH48" s="24" t="s">
        <v>91</v>
      </c>
      <c r="AJ48" s="33" t="s">
        <v>128</v>
      </c>
      <c r="AK48" s="33" t="s">
        <v>128</v>
      </c>
      <c r="AL48" s="33" t="s">
        <v>128</v>
      </c>
      <c r="AM48" s="33" t="s">
        <v>129</v>
      </c>
      <c r="AN48" s="33" t="s">
        <v>128</v>
      </c>
      <c r="AO48" s="162" t="s">
        <v>170</v>
      </c>
      <c r="AP48" s="33" t="s">
        <v>128</v>
      </c>
      <c r="AQ48" s="162" t="s">
        <v>128</v>
      </c>
      <c r="AR48" s="162" t="s">
        <v>128</v>
      </c>
      <c r="AS48" s="162" t="s">
        <v>128</v>
      </c>
      <c r="AT48" s="162" t="str">
        <f t="shared" si="5"/>
        <v>D4</v>
      </c>
      <c r="AV48" s="78">
        <f t="shared" si="6"/>
        <v>1</v>
      </c>
      <c r="AW48" s="78" t="s">
        <v>91</v>
      </c>
      <c r="AX48" s="78">
        <f t="shared" si="7"/>
        <v>1</v>
      </c>
      <c r="AY48" s="78" t="s">
        <v>91</v>
      </c>
      <c r="AZ48" s="78" t="s">
        <v>91</v>
      </c>
      <c r="BA48" s="78" t="s">
        <v>91</v>
      </c>
      <c r="BB48" s="78" t="s">
        <v>91</v>
      </c>
      <c r="BC48" s="88" t="s">
        <v>96</v>
      </c>
      <c r="BD48" s="89" t="str">
        <f t="shared" si="8"/>
        <v>pass</v>
      </c>
      <c r="BE48" s="95">
        <v>45455</v>
      </c>
      <c r="BF48" s="95" t="s">
        <v>8</v>
      </c>
      <c r="BG48" s="89" t="s">
        <v>98</v>
      </c>
      <c r="BH48" s="89"/>
    </row>
    <row r="49" ht="29.25" customHeight="1" spans="2:60">
      <c r="B49" s="40"/>
      <c r="C49" s="34"/>
      <c r="D49" s="34" t="s">
        <v>196</v>
      </c>
      <c r="E49" s="24">
        <f t="shared" si="9"/>
        <v>19</v>
      </c>
      <c r="F49" s="162" t="s">
        <v>128</v>
      </c>
      <c r="G49" s="162" t="s">
        <v>128</v>
      </c>
      <c r="H49" s="162" t="s">
        <v>128</v>
      </c>
      <c r="I49" s="162" t="s">
        <v>129</v>
      </c>
      <c r="J49" s="163" t="s">
        <v>128</v>
      </c>
      <c r="K49" s="163" t="s">
        <v>170</v>
      </c>
      <c r="L49" s="164" t="s">
        <v>128</v>
      </c>
      <c r="M49" s="164" t="s">
        <v>197</v>
      </c>
      <c r="N49" s="162" t="s">
        <v>128</v>
      </c>
      <c r="O49" s="162" t="s">
        <v>128</v>
      </c>
      <c r="P49" s="162" t="s">
        <v>128</v>
      </c>
      <c r="Q49" s="162" t="s">
        <v>128</v>
      </c>
      <c r="R49" s="64" t="str">
        <f t="shared" si="4"/>
        <v>DA</v>
      </c>
      <c r="S49" s="24">
        <v>100</v>
      </c>
      <c r="T49" s="24">
        <v>0</v>
      </c>
      <c r="V49" s="24" t="s">
        <v>128</v>
      </c>
      <c r="W49" s="24" t="s">
        <v>128</v>
      </c>
      <c r="X49" s="24" t="s">
        <v>128</v>
      </c>
      <c r="Y49" s="24" t="s">
        <v>129</v>
      </c>
      <c r="Z49" s="24" t="s">
        <v>128</v>
      </c>
      <c r="AA49" s="24" t="s">
        <v>170</v>
      </c>
      <c r="AB49" s="24" t="s">
        <v>128</v>
      </c>
      <c r="AC49" s="24" t="s">
        <v>128</v>
      </c>
      <c r="AD49" s="24" t="s">
        <v>128</v>
      </c>
      <c r="AE49" s="24" t="s">
        <v>128</v>
      </c>
      <c r="AF49" s="24" t="s">
        <v>155</v>
      </c>
      <c r="AG49" s="24">
        <v>59</v>
      </c>
      <c r="AH49" s="24" t="s">
        <v>91</v>
      </c>
      <c r="AJ49" s="33" t="s">
        <v>128</v>
      </c>
      <c r="AK49" s="33" t="s">
        <v>128</v>
      </c>
      <c r="AL49" s="33" t="s">
        <v>128</v>
      </c>
      <c r="AM49" s="33" t="s">
        <v>129</v>
      </c>
      <c r="AN49" s="33" t="s">
        <v>128</v>
      </c>
      <c r="AO49" s="162" t="s">
        <v>170</v>
      </c>
      <c r="AP49" s="33" t="s">
        <v>128</v>
      </c>
      <c r="AQ49" s="162" t="s">
        <v>128</v>
      </c>
      <c r="AR49" s="162" t="s">
        <v>128</v>
      </c>
      <c r="AS49" s="162" t="s">
        <v>128</v>
      </c>
      <c r="AT49" s="162" t="str">
        <f t="shared" si="5"/>
        <v>D4</v>
      </c>
      <c r="AV49" s="78">
        <f t="shared" si="6"/>
        <v>1</v>
      </c>
      <c r="AW49" s="78" t="s">
        <v>91</v>
      </c>
      <c r="AX49" s="78">
        <f t="shared" si="7"/>
        <v>1</v>
      </c>
      <c r="AY49" s="78" t="s">
        <v>91</v>
      </c>
      <c r="AZ49" s="78" t="s">
        <v>91</v>
      </c>
      <c r="BA49" s="78" t="s">
        <v>91</v>
      </c>
      <c r="BB49" s="78" t="s">
        <v>91</v>
      </c>
      <c r="BC49" s="88" t="s">
        <v>96</v>
      </c>
      <c r="BD49" s="89" t="str">
        <f t="shared" si="8"/>
        <v>pass</v>
      </c>
      <c r="BE49" s="95">
        <v>45455</v>
      </c>
      <c r="BF49" s="95" t="s">
        <v>8</v>
      </c>
      <c r="BG49" s="89" t="s">
        <v>98</v>
      </c>
      <c r="BH49" s="89"/>
    </row>
    <row r="50" ht="68.25" customHeight="1" spans="2:60">
      <c r="B50" s="41" t="s">
        <v>198</v>
      </c>
      <c r="C50" s="42" t="s">
        <v>199</v>
      </c>
      <c r="D50" s="41" t="s">
        <v>200</v>
      </c>
      <c r="E50" s="43">
        <f t="shared" si="9"/>
        <v>20</v>
      </c>
      <c r="F50" s="165" t="s">
        <v>128</v>
      </c>
      <c r="G50" s="165" t="s">
        <v>128</v>
      </c>
      <c r="H50" s="165" t="s">
        <v>128</v>
      </c>
      <c r="I50" s="165" t="s">
        <v>129</v>
      </c>
      <c r="J50" s="165" t="s">
        <v>128</v>
      </c>
      <c r="K50" s="165" t="s">
        <v>155</v>
      </c>
      <c r="L50" s="165" t="s">
        <v>128</v>
      </c>
      <c r="M50" s="165" t="s">
        <v>128</v>
      </c>
      <c r="N50" s="165" t="s">
        <v>128</v>
      </c>
      <c r="O50" s="165" t="s">
        <v>128</v>
      </c>
      <c r="P50" s="165" t="s">
        <v>128</v>
      </c>
      <c r="Q50" s="165" t="s">
        <v>128</v>
      </c>
      <c r="R50" s="44" t="str">
        <f t="shared" si="4"/>
        <v>D5</v>
      </c>
      <c r="S50" s="43">
        <v>100</v>
      </c>
      <c r="T50" s="43">
        <v>0</v>
      </c>
      <c r="U50" s="65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 t="s">
        <v>91</v>
      </c>
      <c r="AI50" s="65"/>
      <c r="AJ50" s="44" t="s">
        <v>128</v>
      </c>
      <c r="AK50" s="44" t="s">
        <v>128</v>
      </c>
      <c r="AL50" s="44" t="s">
        <v>128</v>
      </c>
      <c r="AM50" s="44" t="s">
        <v>129</v>
      </c>
      <c r="AN50" s="44" t="s">
        <v>128</v>
      </c>
      <c r="AO50" s="165" t="s">
        <v>155</v>
      </c>
      <c r="AP50" s="165" t="s">
        <v>201</v>
      </c>
      <c r="AQ50" s="165" t="s">
        <v>128</v>
      </c>
      <c r="AR50" s="165" t="s">
        <v>128</v>
      </c>
      <c r="AS50" s="165" t="s">
        <v>128</v>
      </c>
      <c r="AT50" s="165" t="str">
        <f t="shared" si="5"/>
        <v>F5</v>
      </c>
      <c r="AU50" s="76"/>
      <c r="AV50" s="77" t="str">
        <f t="shared" si="6"/>
        <v/>
      </c>
      <c r="AW50" s="77" t="s">
        <v>91</v>
      </c>
      <c r="AX50" s="77" t="str">
        <f t="shared" si="7"/>
        <v/>
      </c>
      <c r="AY50" s="77" t="s">
        <v>91</v>
      </c>
      <c r="AZ50" s="77" t="s">
        <v>91</v>
      </c>
      <c r="BA50" s="77" t="s">
        <v>91</v>
      </c>
      <c r="BB50" s="77" t="s">
        <v>91</v>
      </c>
      <c r="BC50" s="86" t="s">
        <v>92</v>
      </c>
      <c r="BD50" s="87"/>
      <c r="BE50" s="97"/>
      <c r="BF50" s="97"/>
      <c r="BG50" s="87"/>
      <c r="BH50" s="87"/>
    </row>
    <row r="51" ht="19.5" customHeight="1" spans="2:60">
      <c r="B51" s="45"/>
      <c r="C51" s="42" t="s">
        <v>202</v>
      </c>
      <c r="D51" s="45"/>
      <c r="E51" s="43">
        <f t="shared" si="9"/>
        <v>21</v>
      </c>
      <c r="F51" s="165" t="s">
        <v>128</v>
      </c>
      <c r="G51" s="165" t="s">
        <v>128</v>
      </c>
      <c r="H51" s="165" t="s">
        <v>128</v>
      </c>
      <c r="I51" s="165" t="s">
        <v>129</v>
      </c>
      <c r="J51" s="165" t="s">
        <v>128</v>
      </c>
      <c r="K51" s="165" t="s">
        <v>155</v>
      </c>
      <c r="L51" s="165" t="s">
        <v>128</v>
      </c>
      <c r="M51" s="165" t="s">
        <v>128</v>
      </c>
      <c r="N51" s="165" t="s">
        <v>128</v>
      </c>
      <c r="O51" s="165" t="s">
        <v>128</v>
      </c>
      <c r="P51" s="165" t="s">
        <v>128</v>
      </c>
      <c r="Q51" s="165" t="s">
        <v>128</v>
      </c>
      <c r="R51" s="44" t="str">
        <f t="shared" si="4"/>
        <v>D5</v>
      </c>
      <c r="S51" s="43">
        <v>100</v>
      </c>
      <c r="T51" s="43">
        <v>0</v>
      </c>
      <c r="U51" s="65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 t="s">
        <v>91</v>
      </c>
      <c r="AI51" s="65"/>
      <c r="AJ51" s="44" t="s">
        <v>128</v>
      </c>
      <c r="AK51" s="44" t="s">
        <v>128</v>
      </c>
      <c r="AL51" s="44" t="s">
        <v>128</v>
      </c>
      <c r="AM51" s="44" t="s">
        <v>129</v>
      </c>
      <c r="AN51" s="44" t="s">
        <v>128</v>
      </c>
      <c r="AO51" s="165" t="s">
        <v>155</v>
      </c>
      <c r="AP51" s="165" t="s">
        <v>128</v>
      </c>
      <c r="AQ51" s="165" t="s">
        <v>128</v>
      </c>
      <c r="AR51" s="165" t="s">
        <v>128</v>
      </c>
      <c r="AS51" s="165" t="s">
        <v>128</v>
      </c>
      <c r="AT51" s="165" t="str">
        <f t="shared" si="5"/>
        <v>D5</v>
      </c>
      <c r="AU51" s="76"/>
      <c r="AV51" s="77" t="str">
        <f t="shared" si="6"/>
        <v/>
      </c>
      <c r="AW51" s="77" t="s">
        <v>91</v>
      </c>
      <c r="AX51" s="77" t="str">
        <f t="shared" si="7"/>
        <v/>
      </c>
      <c r="AY51" s="77" t="s">
        <v>91</v>
      </c>
      <c r="AZ51" s="77" t="s">
        <v>91</v>
      </c>
      <c r="BA51" s="77" t="s">
        <v>91</v>
      </c>
      <c r="BB51" s="77" t="s">
        <v>91</v>
      </c>
      <c r="BC51" s="86" t="s">
        <v>92</v>
      </c>
      <c r="BD51" s="87"/>
      <c r="BE51" s="97"/>
      <c r="BF51" s="97"/>
      <c r="BG51" s="87"/>
      <c r="BH51" s="87"/>
    </row>
    <row r="52" ht="204.75" customHeight="1" spans="2:60">
      <c r="B52" s="34" t="s">
        <v>203</v>
      </c>
      <c r="C52" s="34" t="s">
        <v>204</v>
      </c>
      <c r="D52" s="34" t="s">
        <v>205</v>
      </c>
      <c r="E52" s="24">
        <f t="shared" si="9"/>
        <v>22</v>
      </c>
      <c r="F52" s="162" t="s">
        <v>128</v>
      </c>
      <c r="G52" s="162" t="s">
        <v>128</v>
      </c>
      <c r="H52" s="162" t="s">
        <v>128</v>
      </c>
      <c r="I52" s="162" t="s">
        <v>129</v>
      </c>
      <c r="J52" s="163" t="s">
        <v>128</v>
      </c>
      <c r="K52" s="163" t="s">
        <v>158</v>
      </c>
      <c r="L52" s="164" t="s">
        <v>128</v>
      </c>
      <c r="M52" s="164" t="s">
        <v>128</v>
      </c>
      <c r="N52" s="162" t="s">
        <v>128</v>
      </c>
      <c r="O52" s="162" t="s">
        <v>128</v>
      </c>
      <c r="P52" s="162" t="s">
        <v>128</v>
      </c>
      <c r="Q52" s="162" t="s">
        <v>128</v>
      </c>
      <c r="R52" s="64" t="str">
        <f t="shared" si="4"/>
        <v>D8</v>
      </c>
      <c r="S52" s="24">
        <v>2000</v>
      </c>
      <c r="T52" s="24">
        <v>0</v>
      </c>
      <c r="V52" s="24" t="s">
        <v>128</v>
      </c>
      <c r="W52" s="24" t="s">
        <v>128</v>
      </c>
      <c r="X52" s="24" t="s">
        <v>128</v>
      </c>
      <c r="Y52" s="24" t="s">
        <v>129</v>
      </c>
      <c r="Z52" s="24" t="s">
        <v>128</v>
      </c>
      <c r="AA52" s="24" t="s">
        <v>158</v>
      </c>
      <c r="AB52" s="24" t="s">
        <v>128</v>
      </c>
      <c r="AC52" s="24" t="s">
        <v>128</v>
      </c>
      <c r="AD52" s="24" t="s">
        <v>128</v>
      </c>
      <c r="AE52" s="24" t="s">
        <v>128</v>
      </c>
      <c r="AF52" s="24" t="s">
        <v>206</v>
      </c>
      <c r="AG52" s="24">
        <v>820</v>
      </c>
      <c r="AH52" s="24" t="s">
        <v>91</v>
      </c>
      <c r="AJ52" s="33" t="s">
        <v>128</v>
      </c>
      <c r="AK52" s="33" t="s">
        <v>128</v>
      </c>
      <c r="AL52" s="33" t="s">
        <v>128</v>
      </c>
      <c r="AM52" s="33" t="s">
        <v>129</v>
      </c>
      <c r="AN52" s="33" t="s">
        <v>128</v>
      </c>
      <c r="AO52" s="162" t="s">
        <v>158</v>
      </c>
      <c r="AP52" s="33" t="s">
        <v>128</v>
      </c>
      <c r="AQ52" s="162" t="s">
        <v>128</v>
      </c>
      <c r="AR52" s="162" t="s">
        <v>128</v>
      </c>
      <c r="AS52" s="162" t="s">
        <v>128</v>
      </c>
      <c r="AT52" s="162" t="str">
        <f t="shared" si="5"/>
        <v>D8</v>
      </c>
      <c r="AV52" s="78">
        <f t="shared" si="6"/>
        <v>1</v>
      </c>
      <c r="AW52" s="78" t="s">
        <v>91</v>
      </c>
      <c r="AX52" s="78">
        <f t="shared" si="7"/>
        <v>1</v>
      </c>
      <c r="AY52" s="78" t="s">
        <v>91</v>
      </c>
      <c r="AZ52" s="78" t="s">
        <v>91</v>
      </c>
      <c r="BA52" s="78" t="s">
        <v>91</v>
      </c>
      <c r="BB52" s="78" t="s">
        <v>91</v>
      </c>
      <c r="BC52" s="88" t="s">
        <v>96</v>
      </c>
      <c r="BD52" s="89" t="str">
        <f>IF(AX52="","未実施",IF(AV52="","未実施",IF(AND(AX52,AV52)=TRUE,"pass","fail")))</f>
        <v>pass</v>
      </c>
      <c r="BE52" s="95">
        <v>45455</v>
      </c>
      <c r="BF52" s="95" t="s">
        <v>8</v>
      </c>
      <c r="BG52" s="89" t="s">
        <v>98</v>
      </c>
      <c r="BH52" s="89"/>
    </row>
    <row r="53" ht="48.75" customHeight="1" spans="2:60">
      <c r="B53" s="41" t="s">
        <v>207</v>
      </c>
      <c r="C53" s="41" t="s">
        <v>208</v>
      </c>
      <c r="D53" s="42" t="s">
        <v>209</v>
      </c>
      <c r="E53" s="43">
        <f t="shared" si="9"/>
        <v>23</v>
      </c>
      <c r="F53" s="165" t="s">
        <v>128</v>
      </c>
      <c r="G53" s="165" t="s">
        <v>128</v>
      </c>
      <c r="H53" s="165" t="s">
        <v>128</v>
      </c>
      <c r="I53" s="165" t="s">
        <v>129</v>
      </c>
      <c r="J53" s="165" t="s">
        <v>128</v>
      </c>
      <c r="K53" s="165" t="s">
        <v>129</v>
      </c>
      <c r="L53" s="165" t="s">
        <v>128</v>
      </c>
      <c r="M53" s="165" t="s">
        <v>210</v>
      </c>
      <c r="N53" s="165" t="s">
        <v>128</v>
      </c>
      <c r="O53" s="165" t="s">
        <v>128</v>
      </c>
      <c r="P53" s="165" t="s">
        <v>128</v>
      </c>
      <c r="Q53" s="165" t="s">
        <v>129</v>
      </c>
      <c r="R53" s="44" t="str">
        <f t="shared" si="4"/>
        <v>3D</v>
      </c>
      <c r="S53" s="43">
        <v>100</v>
      </c>
      <c r="T53" s="43">
        <v>100</v>
      </c>
      <c r="U53" s="65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65"/>
      <c r="AJ53" s="44" t="s">
        <v>128</v>
      </c>
      <c r="AK53" s="44" t="s">
        <v>128</v>
      </c>
      <c r="AL53" s="44" t="s">
        <v>128</v>
      </c>
      <c r="AM53" s="44" t="s">
        <v>129</v>
      </c>
      <c r="AN53" s="44" t="s">
        <v>128</v>
      </c>
      <c r="AO53" s="165" t="s">
        <v>129</v>
      </c>
      <c r="AP53" s="44" t="s">
        <v>128</v>
      </c>
      <c r="AQ53" s="165" t="s">
        <v>128</v>
      </c>
      <c r="AR53" s="165" t="s">
        <v>128</v>
      </c>
      <c r="AS53" s="165" t="s">
        <v>128</v>
      </c>
      <c r="AT53" s="165" t="str">
        <f>RIGHT(DEC2HEX(HEX2DEC(AJ53)+HEX2DEC(AK53)+HEX2DEC(AL53)+HEX2DEC(AM53)+HEX2DEC(AN53)+HEX2DEC(AO53)+HEX2DEC(AP53)+HEX2DEC(AQ53)+HEX2DEC(AR53)+HEX2DEC(AS53),2),2)</f>
        <v>02</v>
      </c>
      <c r="AU53" s="76"/>
      <c r="AV53" s="77" t="str">
        <f t="shared" si="6"/>
        <v/>
      </c>
      <c r="AW53" s="77" t="s">
        <v>91</v>
      </c>
      <c r="AX53" s="77" t="str">
        <f t="shared" si="7"/>
        <v/>
      </c>
      <c r="AY53" s="77" t="s">
        <v>91</v>
      </c>
      <c r="AZ53" s="77" t="s">
        <v>91</v>
      </c>
      <c r="BA53" s="77" t="s">
        <v>91</v>
      </c>
      <c r="BB53" s="77" t="s">
        <v>91</v>
      </c>
      <c r="BC53" s="86" t="s">
        <v>92</v>
      </c>
      <c r="BD53" s="87"/>
      <c r="BE53" s="97"/>
      <c r="BF53" s="97"/>
      <c r="BG53" s="87"/>
      <c r="BH53" s="87"/>
    </row>
    <row r="54" ht="19.5" customHeight="1" spans="2:60">
      <c r="B54" s="45"/>
      <c r="C54" s="45"/>
      <c r="D54" s="42" t="s">
        <v>211</v>
      </c>
      <c r="E54" s="43">
        <f t="shared" si="9"/>
        <v>24</v>
      </c>
      <c r="F54" s="165" t="s">
        <v>128</v>
      </c>
      <c r="G54" s="165" t="s">
        <v>128</v>
      </c>
      <c r="H54" s="165" t="s">
        <v>128</v>
      </c>
      <c r="I54" s="165" t="s">
        <v>129</v>
      </c>
      <c r="J54" s="165" t="s">
        <v>128</v>
      </c>
      <c r="K54" s="165" t="s">
        <v>129</v>
      </c>
      <c r="L54" s="165" t="s">
        <v>128</v>
      </c>
      <c r="M54" s="165" t="s">
        <v>210</v>
      </c>
      <c r="N54" s="165" t="s">
        <v>128</v>
      </c>
      <c r="O54" s="165" t="s">
        <v>128</v>
      </c>
      <c r="P54" s="165" t="s">
        <v>128</v>
      </c>
      <c r="Q54" s="165" t="s">
        <v>128</v>
      </c>
      <c r="R54" s="44" t="str">
        <f t="shared" si="4"/>
        <v>3C</v>
      </c>
      <c r="S54" s="43">
        <v>100</v>
      </c>
      <c r="T54" s="43">
        <v>100</v>
      </c>
      <c r="U54" s="65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65"/>
      <c r="AJ54" s="44" t="s">
        <v>128</v>
      </c>
      <c r="AK54" s="44" t="s">
        <v>128</v>
      </c>
      <c r="AL54" s="44" t="s">
        <v>128</v>
      </c>
      <c r="AM54" s="44" t="s">
        <v>129</v>
      </c>
      <c r="AN54" s="44" t="s">
        <v>128</v>
      </c>
      <c r="AO54" s="165" t="s">
        <v>129</v>
      </c>
      <c r="AP54" s="44" t="s">
        <v>128</v>
      </c>
      <c r="AQ54" s="165" t="s">
        <v>128</v>
      </c>
      <c r="AR54" s="165" t="s">
        <v>128</v>
      </c>
      <c r="AS54" s="165" t="s">
        <v>128</v>
      </c>
      <c r="AT54" s="165" t="str">
        <f>RIGHT(DEC2HEX(HEX2DEC(AJ54)+HEX2DEC(AK54)+HEX2DEC(AL54)+HEX2DEC(AM54)+HEX2DEC(AN54)+HEX2DEC(AO54)+HEX2DEC(AP54)+HEX2DEC(AQ54)+HEX2DEC(AR54)+HEX2DEC(AS54),2),2)</f>
        <v>02</v>
      </c>
      <c r="AU54" s="76"/>
      <c r="AV54" s="77" t="str">
        <f t="shared" si="6"/>
        <v/>
      </c>
      <c r="AW54" s="77" t="s">
        <v>91</v>
      </c>
      <c r="AX54" s="77" t="str">
        <f t="shared" si="7"/>
        <v/>
      </c>
      <c r="AY54" s="77" t="s">
        <v>91</v>
      </c>
      <c r="AZ54" s="77" t="s">
        <v>91</v>
      </c>
      <c r="BA54" s="77" t="s">
        <v>91</v>
      </c>
      <c r="BB54" s="77" t="s">
        <v>91</v>
      </c>
      <c r="BC54" s="86" t="s">
        <v>92</v>
      </c>
      <c r="BD54" s="87"/>
      <c r="BE54" s="97"/>
      <c r="BF54" s="97"/>
      <c r="BG54" s="87"/>
      <c r="BH54" s="87"/>
    </row>
    <row r="55" ht="78" customHeight="1" spans="2:60">
      <c r="B55" s="42" t="s">
        <v>212</v>
      </c>
      <c r="C55" s="42" t="s">
        <v>213</v>
      </c>
      <c r="D55" s="42" t="s">
        <v>214</v>
      </c>
      <c r="E55" s="43" t="s">
        <v>90</v>
      </c>
      <c r="F55" s="43" t="s">
        <v>91</v>
      </c>
      <c r="G55" s="43" t="s">
        <v>91</v>
      </c>
      <c r="H55" s="43" t="s">
        <v>91</v>
      </c>
      <c r="I55" s="43" t="s">
        <v>91</v>
      </c>
      <c r="J55" s="43" t="s">
        <v>91</v>
      </c>
      <c r="K55" s="43" t="s">
        <v>91</v>
      </c>
      <c r="L55" s="43" t="s">
        <v>91</v>
      </c>
      <c r="M55" s="43" t="s">
        <v>91</v>
      </c>
      <c r="N55" s="43" t="s">
        <v>91</v>
      </c>
      <c r="O55" s="43" t="s">
        <v>91</v>
      </c>
      <c r="P55" s="43" t="s">
        <v>91</v>
      </c>
      <c r="Q55" s="43" t="s">
        <v>91</v>
      </c>
      <c r="R55" s="43" t="s">
        <v>91</v>
      </c>
      <c r="S55" s="43" t="s">
        <v>91</v>
      </c>
      <c r="T55" s="43" t="s">
        <v>91</v>
      </c>
      <c r="U55" s="65"/>
      <c r="V55" s="43" t="s">
        <v>91</v>
      </c>
      <c r="W55" s="43" t="s">
        <v>91</v>
      </c>
      <c r="X55" s="43" t="s">
        <v>91</v>
      </c>
      <c r="Y55" s="43" t="s">
        <v>91</v>
      </c>
      <c r="Z55" s="43" t="s">
        <v>91</v>
      </c>
      <c r="AA55" s="43" t="s">
        <v>91</v>
      </c>
      <c r="AB55" s="43" t="s">
        <v>91</v>
      </c>
      <c r="AC55" s="43" t="s">
        <v>91</v>
      </c>
      <c r="AD55" s="43" t="s">
        <v>91</v>
      </c>
      <c r="AE55" s="43" t="s">
        <v>91</v>
      </c>
      <c r="AF55" s="43" t="s">
        <v>91</v>
      </c>
      <c r="AG55" s="43" t="s">
        <v>91</v>
      </c>
      <c r="AH55" s="43" t="s">
        <v>91</v>
      </c>
      <c r="AI55" s="65"/>
      <c r="AJ55" s="43" t="s">
        <v>91</v>
      </c>
      <c r="AK55" s="43" t="s">
        <v>91</v>
      </c>
      <c r="AL55" s="43" t="s">
        <v>91</v>
      </c>
      <c r="AM55" s="43" t="s">
        <v>91</v>
      </c>
      <c r="AN55" s="43" t="s">
        <v>91</v>
      </c>
      <c r="AO55" s="43" t="s">
        <v>91</v>
      </c>
      <c r="AP55" s="43" t="s">
        <v>91</v>
      </c>
      <c r="AQ55" s="43" t="s">
        <v>91</v>
      </c>
      <c r="AR55" s="43" t="s">
        <v>91</v>
      </c>
      <c r="AS55" s="43" t="s">
        <v>91</v>
      </c>
      <c r="AT55" s="43" t="s">
        <v>91</v>
      </c>
      <c r="AU55" s="76"/>
      <c r="AV55" s="77" t="s">
        <v>91</v>
      </c>
      <c r="AW55" s="77" t="s">
        <v>91</v>
      </c>
      <c r="AX55" s="77" t="s">
        <v>91</v>
      </c>
      <c r="AY55" s="87" t="str">
        <f>IF(AZ55="","",IF(AZ55&gt;=BA55,IF(AZ55&lt;=BB55,1,0),0))</f>
        <v/>
      </c>
      <c r="AZ55" s="77"/>
      <c r="BA55" s="77">
        <v>0.2</v>
      </c>
      <c r="BB55" s="77">
        <v>1.8</v>
      </c>
      <c r="BC55" s="86" t="s">
        <v>92</v>
      </c>
      <c r="BD55" s="87"/>
      <c r="BE55" s="97"/>
      <c r="BF55" s="97"/>
      <c r="BG55" s="87"/>
      <c r="BH55" s="87"/>
    </row>
    <row r="56" ht="48.75" customHeight="1" spans="2:60">
      <c r="B56" s="41" t="s">
        <v>215</v>
      </c>
      <c r="C56" s="41" t="s">
        <v>216</v>
      </c>
      <c r="D56" s="42" t="s">
        <v>217</v>
      </c>
      <c r="E56" s="43">
        <f>E54+1</f>
        <v>25</v>
      </c>
      <c r="F56" s="165" t="s">
        <v>128</v>
      </c>
      <c r="G56" s="165" t="s">
        <v>128</v>
      </c>
      <c r="H56" s="165" t="s">
        <v>128</v>
      </c>
      <c r="I56" s="165" t="s">
        <v>129</v>
      </c>
      <c r="J56" s="165" t="s">
        <v>128</v>
      </c>
      <c r="K56" s="165" t="s">
        <v>129</v>
      </c>
      <c r="L56" s="165" t="s">
        <v>128</v>
      </c>
      <c r="M56" s="165" t="s">
        <v>218</v>
      </c>
      <c r="N56" s="165" t="s">
        <v>128</v>
      </c>
      <c r="O56" s="165" t="s">
        <v>128</v>
      </c>
      <c r="P56" s="165" t="s">
        <v>128</v>
      </c>
      <c r="Q56" s="165" t="s">
        <v>129</v>
      </c>
      <c r="R56" s="44" t="str">
        <f>RIGHT("00"&amp;DEC2HEX(MOD(HEX2DEC(F56)+HEX2DEC(G56)+HEX2DEC(H56)+HEX2DEC(I56)+HEX2DEC(J56)+HEX2DEC(K56)+HEX2DEC(L56)+HEX2DEC(M56)+HEX2DEC(N56)+HEX2DEC(O56)+HEX2DEC(P56)+HEX2DEC(Q56),256)),2)</f>
        <v>3E</v>
      </c>
      <c r="S56" s="43">
        <v>100</v>
      </c>
      <c r="T56" s="43">
        <v>100</v>
      </c>
      <c r="U56" s="65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65"/>
      <c r="AJ56" s="44" t="s">
        <v>128</v>
      </c>
      <c r="AK56" s="44" t="s">
        <v>128</v>
      </c>
      <c r="AL56" s="44" t="s">
        <v>128</v>
      </c>
      <c r="AM56" s="44" t="s">
        <v>129</v>
      </c>
      <c r="AN56" s="44" t="s">
        <v>128</v>
      </c>
      <c r="AO56" s="165" t="s">
        <v>129</v>
      </c>
      <c r="AP56" s="44" t="s">
        <v>128</v>
      </c>
      <c r="AQ56" s="165" t="s">
        <v>128</v>
      </c>
      <c r="AR56" s="165" t="s">
        <v>128</v>
      </c>
      <c r="AS56" s="165" t="s">
        <v>128</v>
      </c>
      <c r="AT56" s="165" t="str">
        <f>RIGHT(DEC2HEX(HEX2DEC(AJ56)+HEX2DEC(AK56)+HEX2DEC(AL56)+HEX2DEC(AM56)+HEX2DEC(AN56)+HEX2DEC(AO56)+HEX2DEC(AP56)+HEX2DEC(AQ56)+HEX2DEC(AR56)+HEX2DEC(AS56),2),2)</f>
        <v>02</v>
      </c>
      <c r="AU56" s="76"/>
      <c r="AV56" s="77" t="str">
        <f>IF(AG56="","",IF(S56&gt;AG56,1,0))</f>
        <v/>
      </c>
      <c r="AW56" s="77" t="s">
        <v>91</v>
      </c>
      <c r="AX56" s="77" t="str">
        <f>IF(V56="","",IF(V56&amp;W56&amp;X56&amp;Y56&amp;Z56&amp;AA56&amp;AB56&amp;AC56&amp;AD56&amp;AE56&amp;AF56=AJ56&amp;AK56&amp;AL56&amp;AM56&amp;AN56&amp;AO56&amp;AP56&amp;AQ56&amp;AR56&amp;AS56&amp;AT56,1,0))</f>
        <v/>
      </c>
      <c r="AY56" s="77" t="s">
        <v>91</v>
      </c>
      <c r="AZ56" s="77" t="s">
        <v>91</v>
      </c>
      <c r="BA56" s="77" t="s">
        <v>91</v>
      </c>
      <c r="BB56" s="77" t="s">
        <v>91</v>
      </c>
      <c r="BC56" s="86" t="s">
        <v>92</v>
      </c>
      <c r="BD56" s="87"/>
      <c r="BE56" s="97"/>
      <c r="BF56" s="97"/>
      <c r="BG56" s="87"/>
      <c r="BH56" s="87"/>
    </row>
    <row r="57" ht="19.5" customHeight="1" spans="2:60">
      <c r="B57" s="45"/>
      <c r="C57" s="45"/>
      <c r="D57" s="42" t="s">
        <v>219</v>
      </c>
      <c r="E57" s="43">
        <f>E56+1</f>
        <v>26</v>
      </c>
      <c r="F57" s="165" t="s">
        <v>128</v>
      </c>
      <c r="G57" s="165" t="s">
        <v>128</v>
      </c>
      <c r="H57" s="165" t="s">
        <v>128</v>
      </c>
      <c r="I57" s="165" t="s">
        <v>129</v>
      </c>
      <c r="J57" s="165" t="s">
        <v>128</v>
      </c>
      <c r="K57" s="165" t="s">
        <v>129</v>
      </c>
      <c r="L57" s="165" t="s">
        <v>128</v>
      </c>
      <c r="M57" s="165" t="s">
        <v>218</v>
      </c>
      <c r="N57" s="165" t="s">
        <v>128</v>
      </c>
      <c r="O57" s="165" t="s">
        <v>128</v>
      </c>
      <c r="P57" s="165" t="s">
        <v>128</v>
      </c>
      <c r="Q57" s="165" t="s">
        <v>128</v>
      </c>
      <c r="R57" s="44" t="str">
        <f>RIGHT("00"&amp;DEC2HEX(MOD(HEX2DEC(F57)+HEX2DEC(G57)+HEX2DEC(H57)+HEX2DEC(I57)+HEX2DEC(J57)+HEX2DEC(K57)+HEX2DEC(L57)+HEX2DEC(M57)+HEX2DEC(N57)+HEX2DEC(O57)+HEX2DEC(P57)+HEX2DEC(Q57),256)),2)</f>
        <v>3D</v>
      </c>
      <c r="S57" s="43">
        <v>100</v>
      </c>
      <c r="T57" s="43">
        <v>100</v>
      </c>
      <c r="U57" s="65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65"/>
      <c r="AJ57" s="44" t="s">
        <v>128</v>
      </c>
      <c r="AK57" s="44" t="s">
        <v>128</v>
      </c>
      <c r="AL57" s="44" t="s">
        <v>128</v>
      </c>
      <c r="AM57" s="44" t="s">
        <v>129</v>
      </c>
      <c r="AN57" s="44" t="s">
        <v>128</v>
      </c>
      <c r="AO57" s="165" t="s">
        <v>129</v>
      </c>
      <c r="AP57" s="44" t="s">
        <v>128</v>
      </c>
      <c r="AQ57" s="165" t="s">
        <v>128</v>
      </c>
      <c r="AR57" s="165" t="s">
        <v>128</v>
      </c>
      <c r="AS57" s="165" t="s">
        <v>128</v>
      </c>
      <c r="AT57" s="165" t="str">
        <f>RIGHT(DEC2HEX(HEX2DEC(AJ57)+HEX2DEC(AK57)+HEX2DEC(AL57)+HEX2DEC(AM57)+HEX2DEC(AN57)+HEX2DEC(AO57)+HEX2DEC(AP57)+HEX2DEC(AQ57)+HEX2DEC(AR57)+HEX2DEC(AS57),2),2)</f>
        <v>02</v>
      </c>
      <c r="AU57" s="76"/>
      <c r="AV57" s="77" t="str">
        <f>IF(AG57="","",IF(S57&gt;AG57,1,0))</f>
        <v/>
      </c>
      <c r="AW57" s="77" t="s">
        <v>91</v>
      </c>
      <c r="AX57" s="77" t="str">
        <f>IF(V57="","",IF(V57&amp;W57&amp;X57&amp;Y57&amp;Z57&amp;AA57&amp;AB57&amp;AC57&amp;AD57&amp;AE57&amp;AF57=AJ57&amp;AK57&amp;AL57&amp;AM57&amp;AN57&amp;AO57&amp;AP57&amp;AQ57&amp;AR57&amp;AS57&amp;AT57,1,0))</f>
        <v/>
      </c>
      <c r="AY57" s="77" t="s">
        <v>91</v>
      </c>
      <c r="AZ57" s="77" t="s">
        <v>91</v>
      </c>
      <c r="BA57" s="77" t="s">
        <v>91</v>
      </c>
      <c r="BB57" s="77" t="s">
        <v>91</v>
      </c>
      <c r="BC57" s="86" t="s">
        <v>92</v>
      </c>
      <c r="BD57" s="87"/>
      <c r="BE57" s="97"/>
      <c r="BF57" s="97"/>
      <c r="BG57" s="87"/>
      <c r="BH57" s="87"/>
    </row>
    <row r="58" ht="78" customHeight="1" spans="2:60">
      <c r="B58" s="42" t="s">
        <v>220</v>
      </c>
      <c r="C58" s="42" t="s">
        <v>221</v>
      </c>
      <c r="D58" s="42" t="s">
        <v>222</v>
      </c>
      <c r="E58" s="43" t="s">
        <v>90</v>
      </c>
      <c r="F58" s="43" t="s">
        <v>91</v>
      </c>
      <c r="G58" s="43" t="s">
        <v>91</v>
      </c>
      <c r="H58" s="43" t="s">
        <v>91</v>
      </c>
      <c r="I58" s="43" t="s">
        <v>91</v>
      </c>
      <c r="J58" s="43" t="s">
        <v>91</v>
      </c>
      <c r="K58" s="43" t="s">
        <v>91</v>
      </c>
      <c r="L58" s="43" t="s">
        <v>91</v>
      </c>
      <c r="M58" s="43" t="s">
        <v>91</v>
      </c>
      <c r="N58" s="43" t="s">
        <v>91</v>
      </c>
      <c r="O58" s="43" t="s">
        <v>91</v>
      </c>
      <c r="P58" s="43" t="s">
        <v>91</v>
      </c>
      <c r="Q58" s="43" t="s">
        <v>91</v>
      </c>
      <c r="R58" s="43" t="s">
        <v>91</v>
      </c>
      <c r="S58" s="43" t="s">
        <v>91</v>
      </c>
      <c r="T58" s="43" t="s">
        <v>91</v>
      </c>
      <c r="U58" s="65"/>
      <c r="V58" s="43" t="s">
        <v>91</v>
      </c>
      <c r="W58" s="43" t="s">
        <v>91</v>
      </c>
      <c r="X58" s="43" t="s">
        <v>91</v>
      </c>
      <c r="Y58" s="43" t="s">
        <v>91</v>
      </c>
      <c r="Z58" s="43" t="s">
        <v>91</v>
      </c>
      <c r="AA58" s="43" t="s">
        <v>91</v>
      </c>
      <c r="AB58" s="43" t="s">
        <v>91</v>
      </c>
      <c r="AC58" s="43" t="s">
        <v>91</v>
      </c>
      <c r="AD58" s="43" t="s">
        <v>91</v>
      </c>
      <c r="AE58" s="43" t="s">
        <v>91</v>
      </c>
      <c r="AF58" s="43" t="s">
        <v>91</v>
      </c>
      <c r="AG58" s="43" t="s">
        <v>91</v>
      </c>
      <c r="AH58" s="43" t="s">
        <v>91</v>
      </c>
      <c r="AI58" s="65"/>
      <c r="AJ58" s="43" t="s">
        <v>91</v>
      </c>
      <c r="AK58" s="43" t="s">
        <v>91</v>
      </c>
      <c r="AL58" s="43" t="s">
        <v>91</v>
      </c>
      <c r="AM58" s="43" t="s">
        <v>91</v>
      </c>
      <c r="AN58" s="43" t="s">
        <v>91</v>
      </c>
      <c r="AO58" s="43" t="s">
        <v>91</v>
      </c>
      <c r="AP58" s="43" t="s">
        <v>91</v>
      </c>
      <c r="AQ58" s="43" t="s">
        <v>91</v>
      </c>
      <c r="AR58" s="43" t="s">
        <v>91</v>
      </c>
      <c r="AS58" s="43" t="s">
        <v>91</v>
      </c>
      <c r="AT58" s="43" t="s">
        <v>91</v>
      </c>
      <c r="AU58" s="76"/>
      <c r="AV58" s="77" t="s">
        <v>91</v>
      </c>
      <c r="AW58" s="77" t="s">
        <v>91</v>
      </c>
      <c r="AX58" s="77" t="s">
        <v>91</v>
      </c>
      <c r="AY58" s="87" t="str">
        <f>IF(AZ58="","",IF(AZ58&gt;=BA58,IF(AZ58&lt;=BB58,1,0),0))</f>
        <v/>
      </c>
      <c r="AZ58" s="77"/>
      <c r="BA58" s="77">
        <v>0.2</v>
      </c>
      <c r="BB58" s="77">
        <v>1.8</v>
      </c>
      <c r="BC58" s="86" t="s">
        <v>92</v>
      </c>
      <c r="BD58" s="87"/>
      <c r="BE58" s="97"/>
      <c r="BF58" s="97"/>
      <c r="BG58" s="87"/>
      <c r="BH58" s="87"/>
    </row>
    <row r="59" spans="2:60">
      <c r="B59" s="46" t="s">
        <v>223</v>
      </c>
      <c r="C59" s="47"/>
      <c r="D59" s="47"/>
      <c r="E59" s="28"/>
      <c r="F59" s="28"/>
      <c r="G59" s="28"/>
      <c r="H59" s="28"/>
      <c r="I59" s="28"/>
      <c r="J59" s="58"/>
      <c r="K59" s="58"/>
      <c r="L59" s="59"/>
      <c r="M59" s="59"/>
      <c r="N59" s="28"/>
      <c r="O59" s="28"/>
      <c r="P59" s="28"/>
      <c r="Q59" s="28"/>
      <c r="R59" s="66"/>
      <c r="S59" s="28"/>
      <c r="T59" s="29"/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J59" s="27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79"/>
      <c r="AV59" s="29"/>
      <c r="AW59" s="78"/>
      <c r="AX59" s="78"/>
      <c r="AY59" s="89"/>
      <c r="AZ59" s="89"/>
      <c r="BA59" s="89"/>
      <c r="BB59" s="89"/>
      <c r="BC59" s="88" t="s">
        <v>92</v>
      </c>
      <c r="BD59" s="89"/>
      <c r="BE59" s="95"/>
      <c r="BF59" s="95"/>
      <c r="BG59" s="89"/>
      <c r="BH59" s="89"/>
    </row>
    <row r="60" ht="39" customHeight="1" spans="2:60">
      <c r="B60" s="38" t="s">
        <v>224</v>
      </c>
      <c r="C60" s="38" t="s">
        <v>225</v>
      </c>
      <c r="D60" s="34" t="s">
        <v>226</v>
      </c>
      <c r="E60" s="24">
        <f>E57+1</f>
        <v>27</v>
      </c>
      <c r="F60" s="24" t="s">
        <v>128</v>
      </c>
      <c r="G60" s="24" t="s">
        <v>128</v>
      </c>
      <c r="H60" s="24" t="s">
        <v>128</v>
      </c>
      <c r="I60" s="24" t="s">
        <v>129</v>
      </c>
      <c r="J60" s="54" t="s">
        <v>128</v>
      </c>
      <c r="K60" s="54" t="s">
        <v>129</v>
      </c>
      <c r="L60" s="55" t="s">
        <v>128</v>
      </c>
      <c r="M60" s="55" t="s">
        <v>210</v>
      </c>
      <c r="N60" s="24" t="s">
        <v>128</v>
      </c>
      <c r="O60" s="24" t="s">
        <v>128</v>
      </c>
      <c r="P60" s="24" t="s">
        <v>128</v>
      </c>
      <c r="Q60" s="24" t="s">
        <v>129</v>
      </c>
      <c r="R60" s="64" t="str">
        <f>RIGHT("00"&amp;DEC2HEX(MOD(HEX2DEC(F60)+HEX2DEC(G60)+HEX2DEC(H60)+HEX2DEC(I60)+HEX2DEC(J60)+HEX2DEC(K60)+HEX2DEC(L60)+HEX2DEC(M60)+HEX2DEC(N60)+HEX2DEC(O60)+HEX2DEC(P60)+HEX2DEC(Q60),256)),2)</f>
        <v>3D</v>
      </c>
      <c r="S60" s="24">
        <v>100</v>
      </c>
      <c r="T60" s="24">
        <v>100</v>
      </c>
      <c r="V60" s="24" t="s">
        <v>128</v>
      </c>
      <c r="W60" s="24" t="s">
        <v>128</v>
      </c>
      <c r="X60" s="24" t="s">
        <v>128</v>
      </c>
      <c r="Y60" s="24" t="s">
        <v>129</v>
      </c>
      <c r="Z60" s="24" t="s">
        <v>128</v>
      </c>
      <c r="AA60" s="24" t="s">
        <v>129</v>
      </c>
      <c r="AB60" s="24" t="s">
        <v>128</v>
      </c>
      <c r="AC60" s="24" t="s">
        <v>128</v>
      </c>
      <c r="AD60" s="24" t="s">
        <v>128</v>
      </c>
      <c r="AE60" s="24" t="s">
        <v>128</v>
      </c>
      <c r="AF60" s="24" t="s">
        <v>131</v>
      </c>
      <c r="AG60" s="24">
        <v>59</v>
      </c>
      <c r="AH60" s="24"/>
      <c r="AJ60" s="24" t="s">
        <v>128</v>
      </c>
      <c r="AK60" s="24" t="s">
        <v>128</v>
      </c>
      <c r="AL60" s="24" t="s">
        <v>128</v>
      </c>
      <c r="AM60" s="24" t="s">
        <v>129</v>
      </c>
      <c r="AN60" s="24" t="s">
        <v>128</v>
      </c>
      <c r="AO60" s="24" t="s">
        <v>129</v>
      </c>
      <c r="AP60" s="24" t="s">
        <v>128</v>
      </c>
      <c r="AQ60" s="24" t="s">
        <v>128</v>
      </c>
      <c r="AR60" s="24" t="s">
        <v>128</v>
      </c>
      <c r="AS60" s="24" t="s">
        <v>128</v>
      </c>
      <c r="AT60" s="162" t="str">
        <f>RIGHT(DEC2HEX(HEX2DEC(AJ60)+HEX2DEC(AK60)+HEX2DEC(AL60)+HEX2DEC(AM60)+HEX2DEC(AN60)+HEX2DEC(AO60)+HEX2DEC(AP60)+HEX2DEC(AQ60)+HEX2DEC(AR60)+HEX2DEC(AS60),2),2)</f>
        <v>02</v>
      </c>
      <c r="AV60" s="5">
        <f>IF(AG60="","",IF(S60&gt;AG60,1,0))</f>
        <v>1</v>
      </c>
      <c r="AW60" s="5" t="str">
        <f>IF(AH60="","",IF(T60+S60&gt;AH60,1,0))</f>
        <v/>
      </c>
      <c r="AX60" s="78">
        <f>IF(V60="","",IF(V60&amp;W60&amp;X60&amp;Y60&amp;Z60&amp;AA60&amp;AB60&amp;AC60&amp;AD60&amp;AE60&amp;AF60=AJ60&amp;AK60&amp;AL60&amp;AM60&amp;AN60&amp;AO60&amp;AP60&amp;AQ60&amp;AR60&amp;AS60&amp;AT60,1,0))</f>
        <v>1</v>
      </c>
      <c r="AY60" s="78" t="s">
        <v>91</v>
      </c>
      <c r="AZ60" s="78" t="s">
        <v>91</v>
      </c>
      <c r="BA60" s="78" t="s">
        <v>91</v>
      </c>
      <c r="BB60" s="78" t="s">
        <v>91</v>
      </c>
      <c r="BC60" s="88" t="s">
        <v>96</v>
      </c>
      <c r="BD60" s="89" t="str">
        <f>IF(AX60="","未実施",IF(AV60="","未実施",IF(AW60="","未実施",IF(AND(AX60,AW60,AV60)=TRUE,"pass","fail"))))</f>
        <v>未実施</v>
      </c>
      <c r="BE60" s="95">
        <v>45455</v>
      </c>
      <c r="BF60" s="95" t="s">
        <v>8</v>
      </c>
      <c r="BG60" s="89" t="s">
        <v>98</v>
      </c>
      <c r="BH60" s="89"/>
    </row>
    <row r="61" spans="2:60">
      <c r="B61" s="39"/>
      <c r="C61" s="40"/>
      <c r="D61" s="34" t="s">
        <v>227</v>
      </c>
      <c r="E61" s="24">
        <f>E60+1</f>
        <v>28</v>
      </c>
      <c r="F61" s="24" t="s">
        <v>128</v>
      </c>
      <c r="G61" s="24" t="s">
        <v>128</v>
      </c>
      <c r="H61" s="24" t="s">
        <v>128</v>
      </c>
      <c r="I61" s="24" t="s">
        <v>129</v>
      </c>
      <c r="J61" s="54" t="s">
        <v>128</v>
      </c>
      <c r="K61" s="54" t="s">
        <v>129</v>
      </c>
      <c r="L61" s="55" t="s">
        <v>128</v>
      </c>
      <c r="M61" s="55" t="s">
        <v>210</v>
      </c>
      <c r="N61" s="24" t="s">
        <v>128</v>
      </c>
      <c r="O61" s="24" t="s">
        <v>128</v>
      </c>
      <c r="P61" s="24" t="s">
        <v>128</v>
      </c>
      <c r="Q61" s="24" t="s">
        <v>128</v>
      </c>
      <c r="R61" s="64" t="str">
        <f>RIGHT("00"&amp;DEC2HEX(MOD(HEX2DEC(F61)+HEX2DEC(G61)+HEX2DEC(H61)+HEX2DEC(I61)+HEX2DEC(J61)+HEX2DEC(K61)+HEX2DEC(L61)+HEX2DEC(M61)+HEX2DEC(N61)+HEX2DEC(O61)+HEX2DEC(P61)+HEX2DEC(Q61),256)),2)</f>
        <v>3C</v>
      </c>
      <c r="S61" s="24">
        <v>100</v>
      </c>
      <c r="T61" s="24">
        <v>100</v>
      </c>
      <c r="V61" s="24" t="s">
        <v>128</v>
      </c>
      <c r="W61" s="24" t="s">
        <v>128</v>
      </c>
      <c r="X61" s="24" t="s">
        <v>128</v>
      </c>
      <c r="Y61" s="24" t="s">
        <v>129</v>
      </c>
      <c r="Z61" s="24" t="s">
        <v>128</v>
      </c>
      <c r="AA61" s="24" t="s">
        <v>129</v>
      </c>
      <c r="AB61" s="24" t="s">
        <v>128</v>
      </c>
      <c r="AC61" s="24" t="s">
        <v>128</v>
      </c>
      <c r="AD61" s="24" t="s">
        <v>128</v>
      </c>
      <c r="AE61" s="24" t="s">
        <v>128</v>
      </c>
      <c r="AF61" s="24" t="s">
        <v>131</v>
      </c>
      <c r="AG61" s="24">
        <v>56</v>
      </c>
      <c r="AH61" s="24"/>
      <c r="AJ61" s="24" t="s">
        <v>128</v>
      </c>
      <c r="AK61" s="24" t="s">
        <v>128</v>
      </c>
      <c r="AL61" s="24" t="s">
        <v>128</v>
      </c>
      <c r="AM61" s="24" t="s">
        <v>129</v>
      </c>
      <c r="AN61" s="24" t="s">
        <v>128</v>
      </c>
      <c r="AO61" s="24" t="s">
        <v>129</v>
      </c>
      <c r="AP61" s="24" t="s">
        <v>128</v>
      </c>
      <c r="AQ61" s="24" t="s">
        <v>128</v>
      </c>
      <c r="AR61" s="24" t="s">
        <v>128</v>
      </c>
      <c r="AS61" s="24" t="s">
        <v>128</v>
      </c>
      <c r="AT61" s="162" t="str">
        <f>RIGHT(DEC2HEX(HEX2DEC(AJ61)+HEX2DEC(AK61)+HEX2DEC(AL61)+HEX2DEC(AM61)+HEX2DEC(AN61)+HEX2DEC(AO61)+HEX2DEC(AP61)+HEX2DEC(AQ61)+HEX2DEC(AR61)+HEX2DEC(AS61),2),2)</f>
        <v>02</v>
      </c>
      <c r="AV61" s="5">
        <f>IF(AG61="","",IF(S61&gt;AG61,1,0))</f>
        <v>1</v>
      </c>
      <c r="AW61" s="5" t="str">
        <f>IF(AH61="","",IF(T61+S61&gt;AH61,1,0))</f>
        <v/>
      </c>
      <c r="AX61" s="78">
        <f>IF(V61="","",IF(V61&amp;W61&amp;X61&amp;Y61&amp;Z61&amp;AA61&amp;AB61&amp;AC61&amp;AD61&amp;AE61&amp;AF61=AJ61&amp;AK61&amp;AL61&amp;AM61&amp;AN61&amp;AO61&amp;AP61&amp;AQ61&amp;AR61&amp;AS61&amp;AT61,1,0))</f>
        <v>1</v>
      </c>
      <c r="AY61" s="78" t="s">
        <v>91</v>
      </c>
      <c r="AZ61" s="78" t="s">
        <v>91</v>
      </c>
      <c r="BA61" s="78" t="s">
        <v>91</v>
      </c>
      <c r="BB61" s="78" t="s">
        <v>91</v>
      </c>
      <c r="BC61" s="88" t="s">
        <v>96</v>
      </c>
      <c r="BD61" s="89" t="str">
        <f>IF(AX61="","未実施",IF(AV61="","未実施",IF(AW61="","未実施",IF(AND(AX61,AW61,AV61)=TRUE,"pass","fail"))))</f>
        <v>未実施</v>
      </c>
      <c r="BE61" s="95">
        <v>45455</v>
      </c>
      <c r="BF61" s="95" t="s">
        <v>8</v>
      </c>
      <c r="BG61" s="89" t="s">
        <v>98</v>
      </c>
      <c r="BH61" s="89"/>
    </row>
    <row r="62" ht="39" customHeight="1" spans="2:60">
      <c r="B62" s="39"/>
      <c r="C62" s="38" t="s">
        <v>228</v>
      </c>
      <c r="D62" s="34" t="s">
        <v>229</v>
      </c>
      <c r="E62" s="24">
        <f>E61+1</f>
        <v>29</v>
      </c>
      <c r="F62" s="24" t="s">
        <v>128</v>
      </c>
      <c r="G62" s="24" t="s">
        <v>128</v>
      </c>
      <c r="H62" s="24" t="s">
        <v>128</v>
      </c>
      <c r="I62" s="24" t="s">
        <v>129</v>
      </c>
      <c r="J62" s="54" t="s">
        <v>128</v>
      </c>
      <c r="K62" s="54" t="s">
        <v>129</v>
      </c>
      <c r="L62" s="55" t="s">
        <v>128</v>
      </c>
      <c r="M62" s="55" t="s">
        <v>218</v>
      </c>
      <c r="N62" s="24" t="s">
        <v>128</v>
      </c>
      <c r="O62" s="24" t="s">
        <v>128</v>
      </c>
      <c r="P62" s="24" t="s">
        <v>128</v>
      </c>
      <c r="Q62" s="24" t="s">
        <v>129</v>
      </c>
      <c r="R62" s="64" t="str">
        <f>RIGHT("00"&amp;DEC2HEX(MOD(HEX2DEC(F62)+HEX2DEC(G62)+HEX2DEC(H62)+HEX2DEC(I62)+HEX2DEC(J62)+HEX2DEC(K62)+HEX2DEC(L62)+HEX2DEC(M62)+HEX2DEC(N62)+HEX2DEC(O62)+HEX2DEC(P62)+HEX2DEC(Q62),256)),2)</f>
        <v>3E</v>
      </c>
      <c r="S62" s="24">
        <v>100</v>
      </c>
      <c r="T62" s="24">
        <v>100</v>
      </c>
      <c r="V62" s="24" t="s">
        <v>128</v>
      </c>
      <c r="W62" s="24" t="s">
        <v>128</v>
      </c>
      <c r="X62" s="24" t="s">
        <v>128</v>
      </c>
      <c r="Y62" s="24" t="s">
        <v>129</v>
      </c>
      <c r="Z62" s="24" t="s">
        <v>128</v>
      </c>
      <c r="AA62" s="24" t="s">
        <v>129</v>
      </c>
      <c r="AB62" s="24" t="s">
        <v>128</v>
      </c>
      <c r="AC62" s="24" t="s">
        <v>128</v>
      </c>
      <c r="AD62" s="24" t="s">
        <v>128</v>
      </c>
      <c r="AE62" s="24" t="s">
        <v>128</v>
      </c>
      <c r="AF62" s="24" t="s">
        <v>131</v>
      </c>
      <c r="AG62" s="24">
        <v>64</v>
      </c>
      <c r="AH62" s="24"/>
      <c r="AJ62" s="24" t="s">
        <v>128</v>
      </c>
      <c r="AK62" s="24" t="s">
        <v>128</v>
      </c>
      <c r="AL62" s="24" t="s">
        <v>128</v>
      </c>
      <c r="AM62" s="24" t="s">
        <v>129</v>
      </c>
      <c r="AN62" s="24" t="s">
        <v>128</v>
      </c>
      <c r="AO62" s="24" t="s">
        <v>129</v>
      </c>
      <c r="AP62" s="24" t="s">
        <v>128</v>
      </c>
      <c r="AQ62" s="24" t="s">
        <v>128</v>
      </c>
      <c r="AR62" s="24" t="s">
        <v>128</v>
      </c>
      <c r="AS62" s="24" t="s">
        <v>128</v>
      </c>
      <c r="AT62" s="162" t="str">
        <f>RIGHT(DEC2HEX(HEX2DEC(AJ62)+HEX2DEC(AK62)+HEX2DEC(AL62)+HEX2DEC(AM62)+HEX2DEC(AN62)+HEX2DEC(AO62)+HEX2DEC(AP62)+HEX2DEC(AQ62)+HEX2DEC(AR62)+HEX2DEC(AS62),2),2)</f>
        <v>02</v>
      </c>
      <c r="AV62" s="5">
        <f>IF(AG62="","",IF(S62&gt;AG62,1,0))</f>
        <v>1</v>
      </c>
      <c r="AW62" s="5" t="str">
        <f>IF(AH62="","",IF(T62+S62&gt;AH62,1,0))</f>
        <v/>
      </c>
      <c r="AX62" s="78">
        <f>IF(V62="","",IF(V62&amp;W62&amp;X62&amp;Y62&amp;Z62&amp;AA62&amp;AB62&amp;AC62&amp;AD62&amp;AE62&amp;AF62=AJ62&amp;AK62&amp;AL62&amp;AM62&amp;AN62&amp;AO62&amp;AP62&amp;AQ62&amp;AR62&amp;AS62&amp;AT62,1,0))</f>
        <v>1</v>
      </c>
      <c r="AY62" s="78" t="s">
        <v>91</v>
      </c>
      <c r="AZ62" s="78" t="s">
        <v>91</v>
      </c>
      <c r="BA62" s="78" t="s">
        <v>91</v>
      </c>
      <c r="BB62" s="78" t="s">
        <v>91</v>
      </c>
      <c r="BC62" s="88" t="s">
        <v>96</v>
      </c>
      <c r="BD62" s="89" t="str">
        <f>IF(AX62="","未実施",IF(AV62="","未実施",IF(AW62="","未実施",IF(AND(AX62,AW62,AV62)=TRUE,"pass","fail"))))</f>
        <v>未実施</v>
      </c>
      <c r="BE62" s="95">
        <v>45455</v>
      </c>
      <c r="BF62" s="95" t="s">
        <v>8</v>
      </c>
      <c r="BG62" s="89" t="s">
        <v>98</v>
      </c>
      <c r="BH62" s="89"/>
    </row>
    <row r="63" ht="19.5" customHeight="1" spans="2:60">
      <c r="B63" s="40"/>
      <c r="C63" s="40"/>
      <c r="D63" s="34" t="s">
        <v>230</v>
      </c>
      <c r="E63" s="24">
        <f>E62+1</f>
        <v>30</v>
      </c>
      <c r="F63" s="24" t="s">
        <v>128</v>
      </c>
      <c r="G63" s="24" t="s">
        <v>128</v>
      </c>
      <c r="H63" s="24" t="s">
        <v>128</v>
      </c>
      <c r="I63" s="24" t="s">
        <v>129</v>
      </c>
      <c r="J63" s="54" t="s">
        <v>128</v>
      </c>
      <c r="K63" s="54" t="s">
        <v>129</v>
      </c>
      <c r="L63" s="55" t="s">
        <v>128</v>
      </c>
      <c r="M63" s="55" t="s">
        <v>218</v>
      </c>
      <c r="N63" s="24" t="s">
        <v>128</v>
      </c>
      <c r="O63" s="24" t="s">
        <v>128</v>
      </c>
      <c r="P63" s="24" t="s">
        <v>128</v>
      </c>
      <c r="Q63" s="24" t="s">
        <v>128</v>
      </c>
      <c r="R63" s="64" t="str">
        <f>RIGHT("00"&amp;DEC2HEX(MOD(HEX2DEC(F63)+HEX2DEC(G63)+HEX2DEC(H63)+HEX2DEC(I63)+HEX2DEC(J63)+HEX2DEC(K63)+HEX2DEC(L63)+HEX2DEC(M63)+HEX2DEC(N63)+HEX2DEC(O63)+HEX2DEC(P63)+HEX2DEC(Q63),256)),2)</f>
        <v>3D</v>
      </c>
      <c r="S63" s="24">
        <v>100</v>
      </c>
      <c r="T63" s="24">
        <v>100</v>
      </c>
      <c r="V63" s="24" t="s">
        <v>128</v>
      </c>
      <c r="W63" s="24" t="s">
        <v>128</v>
      </c>
      <c r="X63" s="24" t="s">
        <v>128</v>
      </c>
      <c r="Y63" s="24" t="s">
        <v>129</v>
      </c>
      <c r="Z63" s="24" t="s">
        <v>128</v>
      </c>
      <c r="AA63" s="24" t="s">
        <v>129</v>
      </c>
      <c r="AB63" s="24" t="s">
        <v>128</v>
      </c>
      <c r="AC63" s="24" t="s">
        <v>128</v>
      </c>
      <c r="AD63" s="24" t="s">
        <v>128</v>
      </c>
      <c r="AE63" s="24" t="s">
        <v>128</v>
      </c>
      <c r="AF63" s="24" t="s">
        <v>131</v>
      </c>
      <c r="AG63" s="24">
        <v>55</v>
      </c>
      <c r="AH63" s="24"/>
      <c r="AJ63" s="24" t="s">
        <v>128</v>
      </c>
      <c r="AK63" s="24" t="s">
        <v>128</v>
      </c>
      <c r="AL63" s="24" t="s">
        <v>128</v>
      </c>
      <c r="AM63" s="24" t="s">
        <v>129</v>
      </c>
      <c r="AN63" s="24" t="s">
        <v>128</v>
      </c>
      <c r="AO63" s="24" t="s">
        <v>129</v>
      </c>
      <c r="AP63" s="24" t="s">
        <v>128</v>
      </c>
      <c r="AQ63" s="24" t="s">
        <v>128</v>
      </c>
      <c r="AR63" s="24" t="s">
        <v>128</v>
      </c>
      <c r="AS63" s="24" t="s">
        <v>128</v>
      </c>
      <c r="AT63" s="162" t="str">
        <f>RIGHT(DEC2HEX(HEX2DEC(AJ63)+HEX2DEC(AK63)+HEX2DEC(AL63)+HEX2DEC(AM63)+HEX2DEC(AN63)+HEX2DEC(AO63)+HEX2DEC(AP63)+HEX2DEC(AQ63)+HEX2DEC(AR63)+HEX2DEC(AS63),2),2)</f>
        <v>02</v>
      </c>
      <c r="AV63" s="5">
        <f>IF(AG63="","",IF(S63&gt;AG63,1,0))</f>
        <v>1</v>
      </c>
      <c r="AW63" s="5" t="str">
        <f>IF(AH63="","",IF(T63+S63&gt;AH63,1,0))</f>
        <v/>
      </c>
      <c r="AX63" s="78">
        <f>IF(V63="","",IF(V63&amp;W63&amp;X63&amp;Y63&amp;Z63&amp;AA63&amp;AB63&amp;AC63&amp;AD63&amp;AE63&amp;AF63=AJ63&amp;AK63&amp;AL63&amp;AM63&amp;AN63&amp;AO63&amp;AP63&amp;AQ63&amp;AR63&amp;AS63&amp;AT63,1,0))</f>
        <v>1</v>
      </c>
      <c r="AY63" s="78" t="s">
        <v>91</v>
      </c>
      <c r="AZ63" s="78" t="s">
        <v>91</v>
      </c>
      <c r="BA63" s="78" t="s">
        <v>91</v>
      </c>
      <c r="BB63" s="78" t="s">
        <v>91</v>
      </c>
      <c r="BC63" s="88" t="s">
        <v>96</v>
      </c>
      <c r="BD63" s="89" t="str">
        <f>IF(AX63="","未実施",IF(AV63="","未実施",IF(AW63="","未実施",IF(AND(AX63,AW63,AV63)=TRUE,"pass","fail"))))</f>
        <v>未実施</v>
      </c>
      <c r="BE63" s="95">
        <v>45455</v>
      </c>
      <c r="BF63" s="95" t="s">
        <v>8</v>
      </c>
      <c r="BG63" s="89" t="s">
        <v>98</v>
      </c>
      <c r="BH63" s="89"/>
    </row>
    <row r="64" ht="58.5" customHeight="1" spans="2:60">
      <c r="B64" s="34" t="s">
        <v>231</v>
      </c>
      <c r="C64" s="34" t="s">
        <v>232</v>
      </c>
      <c r="D64" s="34" t="s">
        <v>233</v>
      </c>
      <c r="E64" s="24">
        <f>E63+1</f>
        <v>31</v>
      </c>
      <c r="F64" s="24" t="s">
        <v>128</v>
      </c>
      <c r="G64" s="24" t="s">
        <v>128</v>
      </c>
      <c r="H64" s="24" t="s">
        <v>128</v>
      </c>
      <c r="I64" s="166" t="s">
        <v>131</v>
      </c>
      <c r="J64" s="54" t="s">
        <v>128</v>
      </c>
      <c r="K64" s="54" t="s">
        <v>156</v>
      </c>
      <c r="L64" s="55" t="s">
        <v>128</v>
      </c>
      <c r="M64" s="167" t="s">
        <v>129</v>
      </c>
      <c r="N64" s="24" t="s">
        <v>128</v>
      </c>
      <c r="O64" s="24" t="s">
        <v>128</v>
      </c>
      <c r="P64" s="24" t="s">
        <v>128</v>
      </c>
      <c r="Q64" s="24" t="s">
        <v>128</v>
      </c>
      <c r="R64" s="64" t="str">
        <f>RIGHT("00"&amp;DEC2HEX(MOD(HEX2DEC(F64)+HEX2DEC(G64)+HEX2DEC(H64)+HEX2DEC(I64)+HEX2DEC(J64)+HEX2DEC(K64)+HEX2DEC(L64)+HEX2DEC(M64)+HEX2DEC(N64)+HEX2DEC(O64)+HEX2DEC(P64)+HEX2DEC(Q64),256)),2)</f>
        <v>D9</v>
      </c>
      <c r="S64" s="24">
        <v>100</v>
      </c>
      <c r="T64" s="24">
        <v>0</v>
      </c>
      <c r="V64" s="24" t="s">
        <v>128</v>
      </c>
      <c r="W64" s="24" t="s">
        <v>128</v>
      </c>
      <c r="X64" s="24" t="s">
        <v>128</v>
      </c>
      <c r="Y64" s="24" t="s">
        <v>131</v>
      </c>
      <c r="Z64" s="24" t="s">
        <v>128</v>
      </c>
      <c r="AA64" s="24" t="s">
        <v>156</v>
      </c>
      <c r="AB64" s="24" t="s">
        <v>128</v>
      </c>
      <c r="AC64" s="24" t="s">
        <v>129</v>
      </c>
      <c r="AD64" s="24" t="s">
        <v>128</v>
      </c>
      <c r="AE64" s="24" t="s">
        <v>128</v>
      </c>
      <c r="AF64" s="24" t="s">
        <v>161</v>
      </c>
      <c r="AG64" s="24">
        <v>53</v>
      </c>
      <c r="AH64" s="24" t="s">
        <v>91</v>
      </c>
      <c r="AJ64" s="24" t="s">
        <v>128</v>
      </c>
      <c r="AK64" s="24" t="s">
        <v>128</v>
      </c>
      <c r="AL64" s="24" t="s">
        <v>128</v>
      </c>
      <c r="AM64" s="166" t="s">
        <v>131</v>
      </c>
      <c r="AN64" s="24" t="s">
        <v>128</v>
      </c>
      <c r="AO64" s="24" t="s">
        <v>156</v>
      </c>
      <c r="AP64" s="24" t="s">
        <v>128</v>
      </c>
      <c r="AQ64" s="166" t="s">
        <v>129</v>
      </c>
      <c r="AR64" s="24" t="s">
        <v>128</v>
      </c>
      <c r="AS64" s="24" t="s">
        <v>128</v>
      </c>
      <c r="AT64" s="162" t="str">
        <f>RIGHT(DEC2HEX(HEX2DEC(AJ64)+HEX2DEC(AK64)+HEX2DEC(AL64)+HEX2DEC(AM64)+HEX2DEC(AN64)+HEX2DEC(AO64)+HEX2DEC(AP64)+HEX2DEC(AQ64)+HEX2DEC(AR64)+HEX2DEC(AS64),2),2)</f>
        <v>D9</v>
      </c>
      <c r="AV64" s="5">
        <f>IF(AG64="","",IF(S64&gt;AG64,1,0))</f>
        <v>1</v>
      </c>
      <c r="AW64" s="78" t="s">
        <v>91</v>
      </c>
      <c r="AX64" s="78">
        <f>IF(V64="","",IF(V64&amp;W64&amp;X64&amp;Y64&amp;Z64&amp;AA64&amp;AB64&amp;AC64&amp;AD64&amp;AE64&amp;AF64=AJ64&amp;AK64&amp;AL64&amp;AM64&amp;AN64&amp;AO64&amp;AP64&amp;AQ64&amp;AR64&amp;AS64&amp;AT64,1,0))</f>
        <v>1</v>
      </c>
      <c r="AY64" s="78" t="s">
        <v>91</v>
      </c>
      <c r="AZ64" s="78" t="s">
        <v>91</v>
      </c>
      <c r="BA64" s="78" t="s">
        <v>91</v>
      </c>
      <c r="BB64" s="78" t="s">
        <v>91</v>
      </c>
      <c r="BC64" s="88" t="s">
        <v>96</v>
      </c>
      <c r="BD64" s="89" t="str">
        <f>IF(AX64="","未実施",IF(AV64="","未実施",IF(AW64="","未実施",IF(AND(AX64,AW64,AV64)=TRUE,"pass","fail"))))</f>
        <v>pass</v>
      </c>
      <c r="BE64" s="95">
        <v>45455</v>
      </c>
      <c r="BF64" s="95" t="s">
        <v>8</v>
      </c>
      <c r="BG64" s="89" t="s">
        <v>98</v>
      </c>
      <c r="BH64" s="89"/>
    </row>
    <row r="65" spans="2:60">
      <c r="B65" s="46" t="s">
        <v>234</v>
      </c>
      <c r="C65" s="47"/>
      <c r="D65" s="47"/>
      <c r="E65" s="28"/>
      <c r="F65" s="28"/>
      <c r="G65" s="28"/>
      <c r="H65" s="28"/>
      <c r="I65" s="28"/>
      <c r="J65" s="58"/>
      <c r="K65" s="58"/>
      <c r="L65" s="59"/>
      <c r="M65" s="59"/>
      <c r="N65" s="28"/>
      <c r="O65" s="28"/>
      <c r="P65" s="28"/>
      <c r="Q65" s="28"/>
      <c r="R65" s="66"/>
      <c r="S65" s="28"/>
      <c r="T65" s="29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J65" s="27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79"/>
      <c r="AV65" s="29"/>
      <c r="AW65" s="78"/>
      <c r="AX65" s="78"/>
      <c r="AY65" s="89"/>
      <c r="AZ65" s="89"/>
      <c r="BA65" s="89"/>
      <c r="BB65" s="89"/>
      <c r="BC65" s="88"/>
      <c r="BD65" s="89"/>
      <c r="BE65" s="95"/>
      <c r="BF65" s="95"/>
      <c r="BG65" s="89"/>
      <c r="BH65" s="89"/>
    </row>
    <row r="66" ht="136.5" customHeight="1" spans="2:60">
      <c r="B66" s="34" t="s">
        <v>235</v>
      </c>
      <c r="C66" s="34" t="s">
        <v>236</v>
      </c>
      <c r="D66" s="34" t="s">
        <v>237</v>
      </c>
      <c r="E66" s="24">
        <f>E64+1</f>
        <v>32</v>
      </c>
      <c r="F66" s="24" t="s">
        <v>128</v>
      </c>
      <c r="G66" s="24" t="s">
        <v>128</v>
      </c>
      <c r="H66" s="24" t="s">
        <v>128</v>
      </c>
      <c r="I66" s="166" t="s">
        <v>129</v>
      </c>
      <c r="J66" s="54" t="s">
        <v>128</v>
      </c>
      <c r="K66" s="168" t="s">
        <v>175</v>
      </c>
      <c r="L66" s="167" t="s">
        <v>80</v>
      </c>
      <c r="M66" s="167" t="s">
        <v>80</v>
      </c>
      <c r="N66" s="24" t="s">
        <v>128</v>
      </c>
      <c r="O66" s="24" t="s">
        <v>128</v>
      </c>
      <c r="P66" s="24" t="s">
        <v>128</v>
      </c>
      <c r="Q66" s="24" t="s">
        <v>128</v>
      </c>
      <c r="R66" s="64" t="str">
        <f t="shared" ref="R66:R79" si="10">RIGHT("00"&amp;DEC2HEX(MOD(HEX2DEC(F66)+HEX2DEC(G66)+HEX2DEC(H66)+HEX2DEC(I66)+HEX2DEC(J66)+HEX2DEC(K66)+HEX2DEC(L66)+HEX2DEC(M66)+HEX2DEC(N66)+HEX2DEC(O66)+HEX2DEC(P66)+HEX2DEC(Q66),256)),2)</f>
        <v>32</v>
      </c>
      <c r="S66" s="24">
        <v>100</v>
      </c>
      <c r="T66" s="24">
        <v>0</v>
      </c>
      <c r="V66" s="24" t="s">
        <v>128</v>
      </c>
      <c r="W66" s="24" t="s">
        <v>128</v>
      </c>
      <c r="X66" s="24" t="s">
        <v>128</v>
      </c>
      <c r="Y66" s="24" t="s">
        <v>129</v>
      </c>
      <c r="Z66" s="24" t="s">
        <v>128</v>
      </c>
      <c r="AA66" s="24" t="s">
        <v>175</v>
      </c>
      <c r="AB66" s="24" t="s">
        <v>128</v>
      </c>
      <c r="AC66" s="24" t="s">
        <v>128</v>
      </c>
      <c r="AD66" s="24" t="s">
        <v>238</v>
      </c>
      <c r="AE66" s="24" t="s">
        <v>239</v>
      </c>
      <c r="AF66" s="24" t="s">
        <v>240</v>
      </c>
      <c r="AG66" s="24">
        <v>58</v>
      </c>
      <c r="AH66" s="24" t="s">
        <v>91</v>
      </c>
      <c r="AJ66" s="24" t="s">
        <v>128</v>
      </c>
      <c r="AK66" s="24" t="s">
        <v>128</v>
      </c>
      <c r="AL66" s="24" t="s">
        <v>128</v>
      </c>
      <c r="AM66" s="166" t="s">
        <v>129</v>
      </c>
      <c r="AN66" s="24" t="s">
        <v>128</v>
      </c>
      <c r="AO66" s="166" t="s">
        <v>175</v>
      </c>
      <c r="AP66" s="24" t="s">
        <v>128</v>
      </c>
      <c r="AQ66" s="24" t="s">
        <v>128</v>
      </c>
      <c r="AR66" s="166" t="s">
        <v>238</v>
      </c>
      <c r="AS66" s="166" t="s">
        <v>239</v>
      </c>
      <c r="AT66" s="162" t="str">
        <f t="shared" ref="AT66:AT79" si="11">RIGHT(DEC2HEX(HEX2DEC(AJ66)+HEX2DEC(AK66)+HEX2DEC(AL66)+HEX2DEC(AM66)+HEX2DEC(AN66)+HEX2DEC(AO66)+HEX2DEC(AP66)+HEX2DEC(AQ66)+HEX2DEC(AR66)+HEX2DEC(AS66),2),2)</f>
        <v>48</v>
      </c>
      <c r="AV66" s="5">
        <f t="shared" ref="AV66:AV79" si="12">IF(AG66="","",IF(S66&gt;AG66,1,0))</f>
        <v>1</v>
      </c>
      <c r="AW66" s="78" t="s">
        <v>91</v>
      </c>
      <c r="AX66" s="78">
        <f t="shared" ref="AX66:AX79" si="13">IF(V66="","",IF(V66&amp;W66&amp;X66&amp;Y66&amp;Z66&amp;AA66&amp;AB66&amp;AC66&amp;AD66&amp;AE66&amp;AF66=AJ66&amp;AK66&amp;AL66&amp;AM66&amp;AN66&amp;AO66&amp;AP66&amp;AQ66&amp;AR66&amp;AS66&amp;AT66,1,0))</f>
        <v>1</v>
      </c>
      <c r="AY66" s="78" t="s">
        <v>91</v>
      </c>
      <c r="AZ66" s="78" t="s">
        <v>91</v>
      </c>
      <c r="BA66" s="78" t="s">
        <v>91</v>
      </c>
      <c r="BB66" s="78" t="s">
        <v>91</v>
      </c>
      <c r="BC66" s="88" t="s">
        <v>96</v>
      </c>
      <c r="BD66" s="89" t="str">
        <f t="shared" ref="BD66:BD79" si="14">IF(AX66="","未実施",IF(AV66="","未実施",IF(AW66="","未実施",IF(AND(AX66,AW66,AV66)=TRUE,"pass","fail"))))</f>
        <v>pass</v>
      </c>
      <c r="BE66" s="95">
        <v>45455</v>
      </c>
      <c r="BF66" s="95" t="s">
        <v>8</v>
      </c>
      <c r="BG66" s="89" t="s">
        <v>98</v>
      </c>
      <c r="BH66" s="89"/>
    </row>
    <row r="67" ht="97.5" customHeight="1" spans="2:60">
      <c r="B67" s="38" t="s">
        <v>241</v>
      </c>
      <c r="C67" s="38" t="s">
        <v>242</v>
      </c>
      <c r="D67" s="34" t="s">
        <v>243</v>
      </c>
      <c r="E67" s="24">
        <f t="shared" ref="E67:E79" si="15">E66+1</f>
        <v>33</v>
      </c>
      <c r="F67" s="24" t="s">
        <v>128</v>
      </c>
      <c r="G67" s="24" t="s">
        <v>128</v>
      </c>
      <c r="H67" s="24" t="s">
        <v>128</v>
      </c>
      <c r="I67" s="166" t="s">
        <v>129</v>
      </c>
      <c r="J67" s="54" t="s">
        <v>128</v>
      </c>
      <c r="K67" s="168" t="s">
        <v>129</v>
      </c>
      <c r="L67" s="167" t="s">
        <v>128</v>
      </c>
      <c r="M67" s="167" t="s">
        <v>244</v>
      </c>
      <c r="N67" s="24" t="s">
        <v>128</v>
      </c>
      <c r="O67" s="24" t="s">
        <v>128</v>
      </c>
      <c r="P67" s="24" t="s">
        <v>128</v>
      </c>
      <c r="Q67" s="166" t="s">
        <v>129</v>
      </c>
      <c r="R67" s="64" t="str">
        <f t="shared" si="10"/>
        <v>56</v>
      </c>
      <c r="S67" s="24">
        <v>100</v>
      </c>
      <c r="T67" s="24">
        <v>4000</v>
      </c>
      <c r="V67" s="24" t="s">
        <v>128</v>
      </c>
      <c r="W67" s="24" t="s">
        <v>128</v>
      </c>
      <c r="X67" s="24" t="s">
        <v>128</v>
      </c>
      <c r="Y67" s="24" t="s">
        <v>129</v>
      </c>
      <c r="Z67" s="24" t="s">
        <v>128</v>
      </c>
      <c r="AA67" s="24" t="s">
        <v>129</v>
      </c>
      <c r="AB67" s="24" t="s">
        <v>128</v>
      </c>
      <c r="AC67" s="24" t="s">
        <v>128</v>
      </c>
      <c r="AD67" s="24" t="s">
        <v>128</v>
      </c>
      <c r="AE67" s="24" t="s">
        <v>128</v>
      </c>
      <c r="AF67" s="24" t="s">
        <v>131</v>
      </c>
      <c r="AG67" s="24">
        <v>56</v>
      </c>
      <c r="AH67" s="24"/>
      <c r="AJ67" s="24" t="s">
        <v>128</v>
      </c>
      <c r="AK67" s="24" t="s">
        <v>128</v>
      </c>
      <c r="AL67" s="24" t="s">
        <v>128</v>
      </c>
      <c r="AM67" s="166" t="s">
        <v>129</v>
      </c>
      <c r="AN67" s="24" t="s">
        <v>128</v>
      </c>
      <c r="AO67" s="166" t="s">
        <v>129</v>
      </c>
      <c r="AP67" s="24" t="s">
        <v>128</v>
      </c>
      <c r="AQ67" s="24" t="s">
        <v>128</v>
      </c>
      <c r="AR67" s="24" t="s">
        <v>128</v>
      </c>
      <c r="AS67" s="24" t="s">
        <v>128</v>
      </c>
      <c r="AT67" s="162" t="str">
        <f t="shared" si="11"/>
        <v>02</v>
      </c>
      <c r="AV67" s="5">
        <f t="shared" si="12"/>
        <v>1</v>
      </c>
      <c r="AW67" s="5" t="str">
        <f t="shared" ref="AW67:AW79" si="16">IF(AH67="","",IF(T67+S67&gt;AH67,1,0))</f>
        <v/>
      </c>
      <c r="AX67" s="78">
        <f t="shared" si="13"/>
        <v>1</v>
      </c>
      <c r="AY67" s="78" t="s">
        <v>91</v>
      </c>
      <c r="AZ67" s="78" t="s">
        <v>91</v>
      </c>
      <c r="BA67" s="78" t="s">
        <v>91</v>
      </c>
      <c r="BB67" s="78" t="s">
        <v>91</v>
      </c>
      <c r="BC67" s="88" t="s">
        <v>96</v>
      </c>
      <c r="BD67" s="89" t="str">
        <f t="shared" si="14"/>
        <v>未実施</v>
      </c>
      <c r="BE67" s="95">
        <v>45455</v>
      </c>
      <c r="BF67" s="95" t="s">
        <v>8</v>
      </c>
      <c r="BG67" s="89" t="s">
        <v>98</v>
      </c>
      <c r="BH67" s="89"/>
    </row>
    <row r="68" ht="29.25" customHeight="1" spans="2:60">
      <c r="B68" s="39"/>
      <c r="C68" s="39"/>
      <c r="D68" s="34" t="s">
        <v>245</v>
      </c>
      <c r="E68" s="24">
        <f t="shared" si="15"/>
        <v>34</v>
      </c>
      <c r="F68" s="24" t="s">
        <v>128</v>
      </c>
      <c r="G68" s="24" t="s">
        <v>128</v>
      </c>
      <c r="H68" s="24" t="s">
        <v>128</v>
      </c>
      <c r="I68" s="166" t="s">
        <v>129</v>
      </c>
      <c r="J68" s="54" t="s">
        <v>128</v>
      </c>
      <c r="K68" s="168" t="s">
        <v>129</v>
      </c>
      <c r="L68" s="167" t="s">
        <v>128</v>
      </c>
      <c r="M68" s="167" t="s">
        <v>246</v>
      </c>
      <c r="N68" s="24" t="s">
        <v>128</v>
      </c>
      <c r="O68" s="24" t="s">
        <v>128</v>
      </c>
      <c r="P68" s="24" t="s">
        <v>128</v>
      </c>
      <c r="Q68" s="24" t="s">
        <v>128</v>
      </c>
      <c r="R68" s="64" t="str">
        <f t="shared" si="10"/>
        <v>4E</v>
      </c>
      <c r="S68" s="24">
        <v>100</v>
      </c>
      <c r="T68" s="24">
        <v>300</v>
      </c>
      <c r="V68" s="24" t="s">
        <v>128</v>
      </c>
      <c r="W68" s="24" t="s">
        <v>128</v>
      </c>
      <c r="X68" s="24" t="s">
        <v>128</v>
      </c>
      <c r="Y68" s="24" t="s">
        <v>129</v>
      </c>
      <c r="Z68" s="24" t="s">
        <v>128</v>
      </c>
      <c r="AA68" s="24" t="s">
        <v>129</v>
      </c>
      <c r="AB68" s="24" t="s">
        <v>128</v>
      </c>
      <c r="AC68" s="24" t="s">
        <v>128</v>
      </c>
      <c r="AD68" s="24" t="s">
        <v>128</v>
      </c>
      <c r="AE68" s="24" t="s">
        <v>128</v>
      </c>
      <c r="AF68" s="24" t="s">
        <v>131</v>
      </c>
      <c r="AG68" s="24">
        <v>55</v>
      </c>
      <c r="AH68" s="24"/>
      <c r="AJ68" s="24" t="s">
        <v>128</v>
      </c>
      <c r="AK68" s="24" t="s">
        <v>128</v>
      </c>
      <c r="AL68" s="24" t="s">
        <v>128</v>
      </c>
      <c r="AM68" s="166" t="s">
        <v>129</v>
      </c>
      <c r="AN68" s="24" t="s">
        <v>128</v>
      </c>
      <c r="AO68" s="166" t="s">
        <v>129</v>
      </c>
      <c r="AP68" s="24" t="s">
        <v>128</v>
      </c>
      <c r="AQ68" s="24" t="s">
        <v>128</v>
      </c>
      <c r="AR68" s="24" t="s">
        <v>128</v>
      </c>
      <c r="AS68" s="24" t="s">
        <v>128</v>
      </c>
      <c r="AT68" s="162" t="str">
        <f t="shared" si="11"/>
        <v>02</v>
      </c>
      <c r="AV68" s="5">
        <f t="shared" si="12"/>
        <v>1</v>
      </c>
      <c r="AW68" s="5" t="str">
        <f t="shared" si="16"/>
        <v/>
      </c>
      <c r="AX68" s="78">
        <f t="shared" si="13"/>
        <v>1</v>
      </c>
      <c r="AY68" s="78" t="s">
        <v>91</v>
      </c>
      <c r="AZ68" s="78" t="s">
        <v>91</v>
      </c>
      <c r="BA68" s="78" t="s">
        <v>91</v>
      </c>
      <c r="BB68" s="78" t="s">
        <v>91</v>
      </c>
      <c r="BC68" s="88" t="s">
        <v>96</v>
      </c>
      <c r="BD68" s="89" t="str">
        <f t="shared" si="14"/>
        <v>未実施</v>
      </c>
      <c r="BE68" s="95">
        <v>45455</v>
      </c>
      <c r="BF68" s="95" t="s">
        <v>8</v>
      </c>
      <c r="BG68" s="89" t="s">
        <v>98</v>
      </c>
      <c r="BH68" s="89"/>
    </row>
    <row r="69" ht="29.25" customHeight="1" spans="2:60">
      <c r="B69" s="39"/>
      <c r="C69" s="39"/>
      <c r="D69" s="34" t="s">
        <v>247</v>
      </c>
      <c r="E69" s="24">
        <f t="shared" si="15"/>
        <v>35</v>
      </c>
      <c r="F69" s="24" t="s">
        <v>128</v>
      </c>
      <c r="G69" s="24" t="s">
        <v>128</v>
      </c>
      <c r="H69" s="24" t="s">
        <v>128</v>
      </c>
      <c r="I69" s="166" t="s">
        <v>129</v>
      </c>
      <c r="J69" s="54" t="s">
        <v>128</v>
      </c>
      <c r="K69" s="168" t="s">
        <v>129</v>
      </c>
      <c r="L69" s="167" t="s">
        <v>128</v>
      </c>
      <c r="M69" s="167" t="s">
        <v>248</v>
      </c>
      <c r="N69" s="24" t="s">
        <v>128</v>
      </c>
      <c r="O69" s="24" t="s">
        <v>128</v>
      </c>
      <c r="P69" s="24" t="s">
        <v>128</v>
      </c>
      <c r="Q69" s="166" t="s">
        <v>148</v>
      </c>
      <c r="R69" s="64" t="str">
        <f t="shared" si="10"/>
        <v>7F</v>
      </c>
      <c r="S69" s="24">
        <v>100</v>
      </c>
      <c r="T69" s="24">
        <v>300</v>
      </c>
      <c r="V69" s="24" t="s">
        <v>128</v>
      </c>
      <c r="W69" s="24" t="s">
        <v>128</v>
      </c>
      <c r="X69" s="24" t="s">
        <v>128</v>
      </c>
      <c r="Y69" s="24" t="s">
        <v>129</v>
      </c>
      <c r="Z69" s="24" t="s">
        <v>128</v>
      </c>
      <c r="AA69" s="24" t="s">
        <v>129</v>
      </c>
      <c r="AB69" s="24" t="s">
        <v>128</v>
      </c>
      <c r="AC69" s="24" t="s">
        <v>128</v>
      </c>
      <c r="AD69" s="24" t="s">
        <v>128</v>
      </c>
      <c r="AE69" s="24" t="s">
        <v>128</v>
      </c>
      <c r="AF69" s="24" t="s">
        <v>131</v>
      </c>
      <c r="AG69" s="24">
        <v>55</v>
      </c>
      <c r="AH69" s="24"/>
      <c r="AJ69" s="24" t="s">
        <v>128</v>
      </c>
      <c r="AK69" s="24" t="s">
        <v>128</v>
      </c>
      <c r="AL69" s="24" t="s">
        <v>128</v>
      </c>
      <c r="AM69" s="166" t="s">
        <v>129</v>
      </c>
      <c r="AN69" s="24" t="s">
        <v>128</v>
      </c>
      <c r="AO69" s="166" t="s">
        <v>129</v>
      </c>
      <c r="AP69" s="24" t="s">
        <v>128</v>
      </c>
      <c r="AQ69" s="24" t="s">
        <v>128</v>
      </c>
      <c r="AR69" s="24" t="s">
        <v>128</v>
      </c>
      <c r="AS69" s="24" t="s">
        <v>128</v>
      </c>
      <c r="AT69" s="162" t="str">
        <f t="shared" si="11"/>
        <v>02</v>
      </c>
      <c r="AV69" s="5">
        <f t="shared" si="12"/>
        <v>1</v>
      </c>
      <c r="AW69" s="5" t="str">
        <f t="shared" si="16"/>
        <v/>
      </c>
      <c r="AX69" s="78">
        <f t="shared" si="13"/>
        <v>1</v>
      </c>
      <c r="AY69" s="89">
        <f>IF(AZ69="","",IF(AZ69&gt;=BA69,IF(AZ69&lt;=BB69,1,0),0))</f>
        <v>1</v>
      </c>
      <c r="AZ69" s="78">
        <v>98</v>
      </c>
      <c r="BA69" s="78">
        <v>60</v>
      </c>
      <c r="BB69" s="78">
        <v>1000</v>
      </c>
      <c r="BC69" s="88" t="s">
        <v>96</v>
      </c>
      <c r="BD69" s="89" t="str">
        <f t="shared" si="14"/>
        <v>未実施</v>
      </c>
      <c r="BE69" s="95">
        <v>45455</v>
      </c>
      <c r="BF69" s="95" t="s">
        <v>8</v>
      </c>
      <c r="BG69" s="89" t="s">
        <v>98</v>
      </c>
      <c r="BH69" s="89"/>
    </row>
    <row r="70" ht="39" customHeight="1" spans="2:60">
      <c r="B70" s="39"/>
      <c r="C70" s="39"/>
      <c r="D70" s="34" t="s">
        <v>249</v>
      </c>
      <c r="E70" s="24">
        <f t="shared" si="15"/>
        <v>36</v>
      </c>
      <c r="F70" s="24" t="s">
        <v>128</v>
      </c>
      <c r="G70" s="24" t="s">
        <v>128</v>
      </c>
      <c r="H70" s="24" t="s">
        <v>128</v>
      </c>
      <c r="I70" s="166" t="s">
        <v>129</v>
      </c>
      <c r="J70" s="54" t="s">
        <v>128</v>
      </c>
      <c r="K70" s="168" t="s">
        <v>129</v>
      </c>
      <c r="L70" s="167" t="s">
        <v>128</v>
      </c>
      <c r="M70" s="167" t="s">
        <v>244</v>
      </c>
      <c r="N70" s="24" t="s">
        <v>128</v>
      </c>
      <c r="O70" s="24" t="s">
        <v>128</v>
      </c>
      <c r="P70" s="24" t="s">
        <v>128</v>
      </c>
      <c r="Q70" s="166" t="s">
        <v>131</v>
      </c>
      <c r="R70" s="64" t="str">
        <f t="shared" si="10"/>
        <v>57</v>
      </c>
      <c r="S70" s="24">
        <v>100</v>
      </c>
      <c r="T70" s="24">
        <v>4000</v>
      </c>
      <c r="V70" s="24" t="s">
        <v>128</v>
      </c>
      <c r="W70" s="24" t="s">
        <v>128</v>
      </c>
      <c r="X70" s="24" t="s">
        <v>128</v>
      </c>
      <c r="Y70" s="24" t="s">
        <v>129</v>
      </c>
      <c r="Z70" s="24" t="s">
        <v>128</v>
      </c>
      <c r="AA70" s="24" t="s">
        <v>129</v>
      </c>
      <c r="AB70" s="24" t="s">
        <v>128</v>
      </c>
      <c r="AC70" s="24" t="s">
        <v>128</v>
      </c>
      <c r="AD70" s="24" t="s">
        <v>128</v>
      </c>
      <c r="AE70" s="24" t="s">
        <v>128</v>
      </c>
      <c r="AF70" s="24" t="s">
        <v>131</v>
      </c>
      <c r="AG70" s="24">
        <v>60</v>
      </c>
      <c r="AH70" s="24"/>
      <c r="AJ70" s="24" t="s">
        <v>128</v>
      </c>
      <c r="AK70" s="24" t="s">
        <v>128</v>
      </c>
      <c r="AL70" s="24" t="s">
        <v>128</v>
      </c>
      <c r="AM70" s="166" t="s">
        <v>129</v>
      </c>
      <c r="AN70" s="24" t="s">
        <v>128</v>
      </c>
      <c r="AO70" s="166" t="s">
        <v>129</v>
      </c>
      <c r="AP70" s="24" t="s">
        <v>128</v>
      </c>
      <c r="AQ70" s="24" t="s">
        <v>128</v>
      </c>
      <c r="AR70" s="24" t="s">
        <v>128</v>
      </c>
      <c r="AS70" s="24" t="s">
        <v>128</v>
      </c>
      <c r="AT70" s="162" t="str">
        <f t="shared" si="11"/>
        <v>02</v>
      </c>
      <c r="AV70" s="5">
        <f t="shared" si="12"/>
        <v>1</v>
      </c>
      <c r="AW70" s="5" t="str">
        <f t="shared" si="16"/>
        <v/>
      </c>
      <c r="AX70" s="78">
        <f t="shared" si="13"/>
        <v>1</v>
      </c>
      <c r="AY70" s="78" t="s">
        <v>91</v>
      </c>
      <c r="AZ70" s="78" t="s">
        <v>91</v>
      </c>
      <c r="BA70" s="78" t="s">
        <v>91</v>
      </c>
      <c r="BB70" s="78" t="s">
        <v>91</v>
      </c>
      <c r="BC70" s="88" t="s">
        <v>96</v>
      </c>
      <c r="BD70" s="89" t="str">
        <f t="shared" si="14"/>
        <v>未実施</v>
      </c>
      <c r="BE70" s="95">
        <v>45455</v>
      </c>
      <c r="BF70" s="95" t="s">
        <v>8</v>
      </c>
      <c r="BG70" s="89" t="s">
        <v>98</v>
      </c>
      <c r="BH70" s="89"/>
    </row>
    <row r="71" ht="29.25" customHeight="1" spans="2:60">
      <c r="B71" s="39"/>
      <c r="C71" s="39"/>
      <c r="D71" s="34" t="s">
        <v>250</v>
      </c>
      <c r="E71" s="24">
        <f t="shared" si="15"/>
        <v>37</v>
      </c>
      <c r="F71" s="24" t="s">
        <v>128</v>
      </c>
      <c r="G71" s="24" t="s">
        <v>128</v>
      </c>
      <c r="H71" s="24" t="s">
        <v>128</v>
      </c>
      <c r="I71" s="166" t="s">
        <v>129</v>
      </c>
      <c r="J71" s="54" t="s">
        <v>128</v>
      </c>
      <c r="K71" s="168" t="s">
        <v>129</v>
      </c>
      <c r="L71" s="167" t="s">
        <v>128</v>
      </c>
      <c r="M71" s="167" t="s">
        <v>246</v>
      </c>
      <c r="N71" s="24" t="s">
        <v>128</v>
      </c>
      <c r="O71" s="24" t="s">
        <v>128</v>
      </c>
      <c r="P71" s="24" t="s">
        <v>128</v>
      </c>
      <c r="Q71" s="24" t="s">
        <v>128</v>
      </c>
      <c r="R71" s="64" t="str">
        <f t="shared" si="10"/>
        <v>4E</v>
      </c>
      <c r="S71" s="24">
        <v>100</v>
      </c>
      <c r="T71" s="24">
        <v>300</v>
      </c>
      <c r="V71" s="24" t="s">
        <v>128</v>
      </c>
      <c r="W71" s="24" t="s">
        <v>128</v>
      </c>
      <c r="X71" s="24" t="s">
        <v>128</v>
      </c>
      <c r="Y71" s="24" t="s">
        <v>129</v>
      </c>
      <c r="Z71" s="24" t="s">
        <v>128</v>
      </c>
      <c r="AA71" s="24" t="s">
        <v>129</v>
      </c>
      <c r="AB71" s="24" t="s">
        <v>128</v>
      </c>
      <c r="AC71" s="24" t="s">
        <v>128</v>
      </c>
      <c r="AD71" s="24" t="s">
        <v>128</v>
      </c>
      <c r="AE71" s="24" t="s">
        <v>128</v>
      </c>
      <c r="AF71" s="24" t="s">
        <v>131</v>
      </c>
      <c r="AG71" s="24">
        <v>55</v>
      </c>
      <c r="AH71" s="24"/>
      <c r="AJ71" s="24" t="s">
        <v>128</v>
      </c>
      <c r="AK71" s="24" t="s">
        <v>128</v>
      </c>
      <c r="AL71" s="24" t="s">
        <v>128</v>
      </c>
      <c r="AM71" s="166" t="s">
        <v>129</v>
      </c>
      <c r="AN71" s="24" t="s">
        <v>128</v>
      </c>
      <c r="AO71" s="166" t="s">
        <v>129</v>
      </c>
      <c r="AP71" s="24" t="s">
        <v>128</v>
      </c>
      <c r="AQ71" s="24" t="s">
        <v>128</v>
      </c>
      <c r="AR71" s="24" t="s">
        <v>128</v>
      </c>
      <c r="AS71" s="24" t="s">
        <v>128</v>
      </c>
      <c r="AT71" s="162" t="str">
        <f t="shared" si="11"/>
        <v>02</v>
      </c>
      <c r="AV71" s="5">
        <f t="shared" si="12"/>
        <v>1</v>
      </c>
      <c r="AW71" s="5" t="str">
        <f t="shared" si="16"/>
        <v/>
      </c>
      <c r="AX71" s="78">
        <f t="shared" si="13"/>
        <v>1</v>
      </c>
      <c r="AY71" s="78" t="s">
        <v>91</v>
      </c>
      <c r="AZ71" s="78" t="s">
        <v>91</v>
      </c>
      <c r="BA71" s="78" t="s">
        <v>91</v>
      </c>
      <c r="BB71" s="78" t="s">
        <v>91</v>
      </c>
      <c r="BC71" s="88" t="s">
        <v>96</v>
      </c>
      <c r="BD71" s="89" t="str">
        <f t="shared" si="14"/>
        <v>未実施</v>
      </c>
      <c r="BE71" s="95">
        <v>45455</v>
      </c>
      <c r="BF71" s="95" t="s">
        <v>8</v>
      </c>
      <c r="BG71" s="89" t="s">
        <v>98</v>
      </c>
      <c r="BH71" s="89"/>
    </row>
    <row r="72" ht="29.25" customHeight="1" spans="2:60">
      <c r="B72" s="39"/>
      <c r="C72" s="39"/>
      <c r="D72" s="34" t="s">
        <v>251</v>
      </c>
      <c r="E72" s="24">
        <f t="shared" si="15"/>
        <v>38</v>
      </c>
      <c r="F72" s="24" t="s">
        <v>128</v>
      </c>
      <c r="G72" s="24" t="s">
        <v>128</v>
      </c>
      <c r="H72" s="24" t="s">
        <v>128</v>
      </c>
      <c r="I72" s="166" t="s">
        <v>129</v>
      </c>
      <c r="J72" s="54" t="s">
        <v>128</v>
      </c>
      <c r="K72" s="168" t="s">
        <v>129</v>
      </c>
      <c r="L72" s="167" t="s">
        <v>128</v>
      </c>
      <c r="M72" s="167" t="s">
        <v>248</v>
      </c>
      <c r="N72" s="24" t="s">
        <v>128</v>
      </c>
      <c r="O72" s="24" t="s">
        <v>128</v>
      </c>
      <c r="P72" s="24" t="s">
        <v>128</v>
      </c>
      <c r="Q72" s="166" t="s">
        <v>252</v>
      </c>
      <c r="R72" s="64" t="str">
        <f t="shared" si="10"/>
        <v>82</v>
      </c>
      <c r="S72" s="24">
        <v>100</v>
      </c>
      <c r="T72" s="24">
        <v>300</v>
      </c>
      <c r="V72" s="24" t="s">
        <v>128</v>
      </c>
      <c r="W72" s="24" t="s">
        <v>128</v>
      </c>
      <c r="X72" s="24" t="s">
        <v>128</v>
      </c>
      <c r="Y72" s="24" t="s">
        <v>129</v>
      </c>
      <c r="Z72" s="24" t="s">
        <v>128</v>
      </c>
      <c r="AA72" s="24" t="s">
        <v>129</v>
      </c>
      <c r="AB72" s="24" t="s">
        <v>128</v>
      </c>
      <c r="AC72" s="24" t="s">
        <v>128</v>
      </c>
      <c r="AD72" s="24" t="s">
        <v>128</v>
      </c>
      <c r="AE72" s="24" t="s">
        <v>128</v>
      </c>
      <c r="AF72" s="24" t="s">
        <v>131</v>
      </c>
      <c r="AG72" s="24">
        <v>55</v>
      </c>
      <c r="AH72" s="24"/>
      <c r="AJ72" s="24" t="s">
        <v>128</v>
      </c>
      <c r="AK72" s="24" t="s">
        <v>128</v>
      </c>
      <c r="AL72" s="24" t="s">
        <v>128</v>
      </c>
      <c r="AM72" s="166" t="s">
        <v>129</v>
      </c>
      <c r="AN72" s="24" t="s">
        <v>128</v>
      </c>
      <c r="AO72" s="166" t="s">
        <v>129</v>
      </c>
      <c r="AP72" s="24" t="s">
        <v>128</v>
      </c>
      <c r="AQ72" s="24" t="s">
        <v>128</v>
      </c>
      <c r="AR72" s="24" t="s">
        <v>128</v>
      </c>
      <c r="AS72" s="24" t="s">
        <v>128</v>
      </c>
      <c r="AT72" s="162" t="str">
        <f t="shared" si="11"/>
        <v>02</v>
      </c>
      <c r="AV72" s="5">
        <f t="shared" si="12"/>
        <v>1</v>
      </c>
      <c r="AW72" s="5" t="str">
        <f t="shared" si="16"/>
        <v/>
      </c>
      <c r="AX72" s="78">
        <f t="shared" si="13"/>
        <v>1</v>
      </c>
      <c r="AY72" s="89">
        <f>IF(AZ72="","",IF(AZ72&gt;=BA72,IF(AZ72&lt;=BB72,1,0),0))</f>
        <v>1</v>
      </c>
      <c r="AZ72" s="78">
        <v>119</v>
      </c>
      <c r="BA72" s="78">
        <v>60</v>
      </c>
      <c r="BB72" s="78">
        <v>1000</v>
      </c>
      <c r="BC72" s="88" t="s">
        <v>96</v>
      </c>
      <c r="BD72" s="89" t="str">
        <f t="shared" si="14"/>
        <v>未実施</v>
      </c>
      <c r="BE72" s="95">
        <v>45455</v>
      </c>
      <c r="BF72" s="95" t="s">
        <v>8</v>
      </c>
      <c r="BG72" s="89" t="s">
        <v>98</v>
      </c>
      <c r="BH72" s="89"/>
    </row>
    <row r="73" ht="39" customHeight="1" spans="2:60">
      <c r="B73" s="39"/>
      <c r="C73" s="39"/>
      <c r="D73" s="34" t="s">
        <v>253</v>
      </c>
      <c r="E73" s="24">
        <f t="shared" si="15"/>
        <v>39</v>
      </c>
      <c r="F73" s="24" t="s">
        <v>128</v>
      </c>
      <c r="G73" s="24" t="s">
        <v>128</v>
      </c>
      <c r="H73" s="24" t="s">
        <v>128</v>
      </c>
      <c r="I73" s="166" t="s">
        <v>129</v>
      </c>
      <c r="J73" s="54" t="s">
        <v>128</v>
      </c>
      <c r="K73" s="168" t="s">
        <v>129</v>
      </c>
      <c r="L73" s="167" t="s">
        <v>128</v>
      </c>
      <c r="M73" s="167" t="s">
        <v>244</v>
      </c>
      <c r="N73" s="24" t="s">
        <v>128</v>
      </c>
      <c r="O73" s="24" t="s">
        <v>128</v>
      </c>
      <c r="P73" s="24" t="s">
        <v>128</v>
      </c>
      <c r="Q73" s="166" t="s">
        <v>192</v>
      </c>
      <c r="R73" s="64" t="str">
        <f t="shared" si="10"/>
        <v>58</v>
      </c>
      <c r="S73" s="24">
        <v>100</v>
      </c>
      <c r="T73" s="24">
        <v>4000</v>
      </c>
      <c r="V73" s="24" t="s">
        <v>128</v>
      </c>
      <c r="W73" s="24" t="s">
        <v>128</v>
      </c>
      <c r="X73" s="24" t="s">
        <v>128</v>
      </c>
      <c r="Y73" s="24" t="s">
        <v>129</v>
      </c>
      <c r="Z73" s="24" t="s">
        <v>128</v>
      </c>
      <c r="AA73" s="24" t="s">
        <v>129</v>
      </c>
      <c r="AB73" s="24" t="s">
        <v>128</v>
      </c>
      <c r="AC73" s="24" t="s">
        <v>128</v>
      </c>
      <c r="AD73" s="24" t="s">
        <v>128</v>
      </c>
      <c r="AE73" s="24" t="s">
        <v>128</v>
      </c>
      <c r="AF73" s="24" t="s">
        <v>131</v>
      </c>
      <c r="AG73" s="24">
        <v>61</v>
      </c>
      <c r="AH73" s="24"/>
      <c r="AJ73" s="24" t="s">
        <v>128</v>
      </c>
      <c r="AK73" s="24" t="s">
        <v>128</v>
      </c>
      <c r="AL73" s="24" t="s">
        <v>128</v>
      </c>
      <c r="AM73" s="166" t="s">
        <v>129</v>
      </c>
      <c r="AN73" s="24" t="s">
        <v>128</v>
      </c>
      <c r="AO73" s="166" t="s">
        <v>129</v>
      </c>
      <c r="AP73" s="24" t="s">
        <v>128</v>
      </c>
      <c r="AQ73" s="24" t="s">
        <v>128</v>
      </c>
      <c r="AR73" s="24" t="s">
        <v>128</v>
      </c>
      <c r="AS73" s="24" t="s">
        <v>128</v>
      </c>
      <c r="AT73" s="162" t="str">
        <f t="shared" si="11"/>
        <v>02</v>
      </c>
      <c r="AV73" s="5">
        <f t="shared" si="12"/>
        <v>1</v>
      </c>
      <c r="AW73" s="5" t="str">
        <f t="shared" si="16"/>
        <v/>
      </c>
      <c r="AX73" s="78">
        <f t="shared" si="13"/>
        <v>1</v>
      </c>
      <c r="AY73" s="78" t="s">
        <v>91</v>
      </c>
      <c r="AZ73" s="78" t="s">
        <v>91</v>
      </c>
      <c r="BA73" s="78" t="s">
        <v>91</v>
      </c>
      <c r="BB73" s="78" t="s">
        <v>91</v>
      </c>
      <c r="BC73" s="88" t="s">
        <v>96</v>
      </c>
      <c r="BD73" s="89" t="str">
        <f t="shared" si="14"/>
        <v>未実施</v>
      </c>
      <c r="BE73" s="95">
        <v>45455</v>
      </c>
      <c r="BF73" s="95" t="s">
        <v>8</v>
      </c>
      <c r="BG73" s="89" t="s">
        <v>98</v>
      </c>
      <c r="BH73" s="89"/>
    </row>
    <row r="74" ht="29.25" customHeight="1" spans="2:60">
      <c r="B74" s="39"/>
      <c r="C74" s="39"/>
      <c r="D74" s="34" t="s">
        <v>250</v>
      </c>
      <c r="E74" s="24">
        <f t="shared" si="15"/>
        <v>40</v>
      </c>
      <c r="F74" s="24" t="s">
        <v>128</v>
      </c>
      <c r="G74" s="24" t="s">
        <v>128</v>
      </c>
      <c r="H74" s="24" t="s">
        <v>128</v>
      </c>
      <c r="I74" s="166" t="s">
        <v>129</v>
      </c>
      <c r="J74" s="54" t="s">
        <v>128</v>
      </c>
      <c r="K74" s="168" t="s">
        <v>129</v>
      </c>
      <c r="L74" s="167" t="s">
        <v>128</v>
      </c>
      <c r="M74" s="167" t="s">
        <v>246</v>
      </c>
      <c r="N74" s="24" t="s">
        <v>128</v>
      </c>
      <c r="O74" s="24" t="s">
        <v>128</v>
      </c>
      <c r="P74" s="24" t="s">
        <v>128</v>
      </c>
      <c r="Q74" s="24" t="s">
        <v>128</v>
      </c>
      <c r="R74" s="64" t="str">
        <f t="shared" si="10"/>
        <v>4E</v>
      </c>
      <c r="S74" s="24">
        <v>100</v>
      </c>
      <c r="T74" s="24">
        <v>300</v>
      </c>
      <c r="V74" s="24" t="s">
        <v>128</v>
      </c>
      <c r="W74" s="24" t="s">
        <v>128</v>
      </c>
      <c r="X74" s="24" t="s">
        <v>128</v>
      </c>
      <c r="Y74" s="24" t="s">
        <v>129</v>
      </c>
      <c r="Z74" s="24" t="s">
        <v>128</v>
      </c>
      <c r="AA74" s="24" t="s">
        <v>129</v>
      </c>
      <c r="AB74" s="24" t="s">
        <v>128</v>
      </c>
      <c r="AC74" s="24" t="s">
        <v>128</v>
      </c>
      <c r="AD74" s="24" t="s">
        <v>128</v>
      </c>
      <c r="AE74" s="24" t="s">
        <v>128</v>
      </c>
      <c r="AF74" s="24" t="s">
        <v>131</v>
      </c>
      <c r="AG74" s="24">
        <v>55</v>
      </c>
      <c r="AH74" s="24"/>
      <c r="AJ74" s="24" t="s">
        <v>128</v>
      </c>
      <c r="AK74" s="24" t="s">
        <v>128</v>
      </c>
      <c r="AL74" s="24" t="s">
        <v>128</v>
      </c>
      <c r="AM74" s="166" t="s">
        <v>129</v>
      </c>
      <c r="AN74" s="24" t="s">
        <v>128</v>
      </c>
      <c r="AO74" s="166" t="s">
        <v>129</v>
      </c>
      <c r="AP74" s="24" t="s">
        <v>128</v>
      </c>
      <c r="AQ74" s="24" t="s">
        <v>128</v>
      </c>
      <c r="AR74" s="24" t="s">
        <v>128</v>
      </c>
      <c r="AS74" s="24" t="s">
        <v>128</v>
      </c>
      <c r="AT74" s="162" t="str">
        <f t="shared" si="11"/>
        <v>02</v>
      </c>
      <c r="AV74" s="5">
        <f t="shared" si="12"/>
        <v>1</v>
      </c>
      <c r="AW74" s="5" t="str">
        <f t="shared" si="16"/>
        <v/>
      </c>
      <c r="AX74" s="78">
        <f t="shared" si="13"/>
        <v>1</v>
      </c>
      <c r="AY74" s="78" t="s">
        <v>91</v>
      </c>
      <c r="AZ74" s="78" t="s">
        <v>91</v>
      </c>
      <c r="BA74" s="78" t="s">
        <v>91</v>
      </c>
      <c r="BB74" s="78" t="s">
        <v>91</v>
      </c>
      <c r="BC74" s="88" t="s">
        <v>96</v>
      </c>
      <c r="BD74" s="89" t="str">
        <f t="shared" si="14"/>
        <v>未実施</v>
      </c>
      <c r="BE74" s="95">
        <v>45455</v>
      </c>
      <c r="BF74" s="95" t="s">
        <v>8</v>
      </c>
      <c r="BG74" s="89" t="s">
        <v>98</v>
      </c>
      <c r="BH74" s="89"/>
    </row>
    <row r="75" ht="117" customHeight="1" spans="2:60">
      <c r="B75" s="40"/>
      <c r="C75" s="40"/>
      <c r="D75" s="34" t="s">
        <v>254</v>
      </c>
      <c r="E75" s="24">
        <f t="shared" si="15"/>
        <v>41</v>
      </c>
      <c r="F75" s="24" t="s">
        <v>128</v>
      </c>
      <c r="G75" s="24" t="s">
        <v>128</v>
      </c>
      <c r="H75" s="24" t="s">
        <v>128</v>
      </c>
      <c r="I75" s="166" t="s">
        <v>129</v>
      </c>
      <c r="J75" s="54" t="s">
        <v>128</v>
      </c>
      <c r="K75" s="168" t="s">
        <v>129</v>
      </c>
      <c r="L75" s="167" t="s">
        <v>128</v>
      </c>
      <c r="M75" s="167" t="s">
        <v>248</v>
      </c>
      <c r="N75" s="24" t="s">
        <v>128</v>
      </c>
      <c r="O75" s="24" t="s">
        <v>128</v>
      </c>
      <c r="P75" s="24" t="s">
        <v>128</v>
      </c>
      <c r="Q75" s="166" t="s">
        <v>255</v>
      </c>
      <c r="R75" s="64" t="str">
        <f t="shared" si="10"/>
        <v>7D</v>
      </c>
      <c r="S75" s="24">
        <v>100</v>
      </c>
      <c r="T75" s="24">
        <v>300</v>
      </c>
      <c r="V75" s="24" t="s">
        <v>128</v>
      </c>
      <c r="W75" s="24" t="s">
        <v>128</v>
      </c>
      <c r="X75" s="24" t="s">
        <v>128</v>
      </c>
      <c r="Y75" s="24" t="s">
        <v>129</v>
      </c>
      <c r="Z75" s="24" t="s">
        <v>128</v>
      </c>
      <c r="AA75" s="24" t="s">
        <v>129</v>
      </c>
      <c r="AB75" s="24" t="s">
        <v>128</v>
      </c>
      <c r="AC75" s="24" t="s">
        <v>128</v>
      </c>
      <c r="AD75" s="24" t="s">
        <v>128</v>
      </c>
      <c r="AE75" s="24" t="s">
        <v>128</v>
      </c>
      <c r="AF75" s="24" t="s">
        <v>131</v>
      </c>
      <c r="AG75" s="24">
        <v>55</v>
      </c>
      <c r="AH75" s="24"/>
      <c r="AJ75" s="24" t="s">
        <v>128</v>
      </c>
      <c r="AK75" s="24" t="s">
        <v>128</v>
      </c>
      <c r="AL75" s="24" t="s">
        <v>128</v>
      </c>
      <c r="AM75" s="166" t="s">
        <v>129</v>
      </c>
      <c r="AN75" s="24" t="s">
        <v>128</v>
      </c>
      <c r="AO75" s="166" t="s">
        <v>129</v>
      </c>
      <c r="AP75" s="24" t="s">
        <v>128</v>
      </c>
      <c r="AQ75" s="24" t="s">
        <v>128</v>
      </c>
      <c r="AR75" s="24" t="s">
        <v>128</v>
      </c>
      <c r="AS75" s="24" t="s">
        <v>128</v>
      </c>
      <c r="AT75" s="162" t="str">
        <f t="shared" si="11"/>
        <v>02</v>
      </c>
      <c r="AV75" s="5">
        <f t="shared" si="12"/>
        <v>1</v>
      </c>
      <c r="AW75" s="5" t="str">
        <f t="shared" si="16"/>
        <v/>
      </c>
      <c r="AX75" s="78">
        <f t="shared" si="13"/>
        <v>1</v>
      </c>
      <c r="AY75" s="89">
        <f>IF(AZ75="","",IF(AZ75&gt;=BA75,IF(AZ75&lt;=BB75,1,0),0))</f>
        <v>1</v>
      </c>
      <c r="AZ75" s="78">
        <v>105</v>
      </c>
      <c r="BA75" s="78">
        <v>60</v>
      </c>
      <c r="BB75" s="78">
        <v>1000</v>
      </c>
      <c r="BC75" s="88" t="s">
        <v>96</v>
      </c>
      <c r="BD75" s="89" t="str">
        <f t="shared" si="14"/>
        <v>未実施</v>
      </c>
      <c r="BE75" s="95">
        <v>45455</v>
      </c>
      <c r="BF75" s="95" t="s">
        <v>8</v>
      </c>
      <c r="BG75" s="89" t="s">
        <v>98</v>
      </c>
      <c r="BH75" s="89"/>
    </row>
    <row r="76" ht="117" customHeight="1" spans="2:60">
      <c r="B76" s="39" t="s">
        <v>256</v>
      </c>
      <c r="C76" s="39" t="s">
        <v>257</v>
      </c>
      <c r="D76" s="34" t="s">
        <v>258</v>
      </c>
      <c r="E76" s="24">
        <f t="shared" si="15"/>
        <v>42</v>
      </c>
      <c r="F76" s="24" t="s">
        <v>128</v>
      </c>
      <c r="G76" s="24" t="s">
        <v>128</v>
      </c>
      <c r="H76" s="24" t="s">
        <v>128</v>
      </c>
      <c r="I76" s="166" t="s">
        <v>129</v>
      </c>
      <c r="J76" s="54" t="s">
        <v>128</v>
      </c>
      <c r="K76" s="168" t="s">
        <v>129</v>
      </c>
      <c r="L76" s="167" t="s">
        <v>128</v>
      </c>
      <c r="M76" s="167" t="s">
        <v>244</v>
      </c>
      <c r="N76" s="24" t="s">
        <v>128</v>
      </c>
      <c r="O76" s="24" t="s">
        <v>128</v>
      </c>
      <c r="P76" s="24" t="s">
        <v>128</v>
      </c>
      <c r="Q76" s="166" t="s">
        <v>160</v>
      </c>
      <c r="R76" s="64" t="str">
        <f t="shared" si="10"/>
        <v>59</v>
      </c>
      <c r="S76" s="24">
        <v>100</v>
      </c>
      <c r="T76" s="24">
        <v>4000</v>
      </c>
      <c r="V76" s="24" t="s">
        <v>128</v>
      </c>
      <c r="W76" s="24" t="s">
        <v>128</v>
      </c>
      <c r="X76" s="24" t="s">
        <v>128</v>
      </c>
      <c r="Y76" s="24" t="s">
        <v>129</v>
      </c>
      <c r="Z76" s="24" t="s">
        <v>128</v>
      </c>
      <c r="AA76" s="24" t="s">
        <v>129</v>
      </c>
      <c r="AB76" s="24" t="s">
        <v>128</v>
      </c>
      <c r="AC76" s="24" t="s">
        <v>128</v>
      </c>
      <c r="AD76" s="24" t="s">
        <v>128</v>
      </c>
      <c r="AE76" s="24" t="s">
        <v>128</v>
      </c>
      <c r="AF76" s="24" t="s">
        <v>131</v>
      </c>
      <c r="AG76" s="24">
        <v>60</v>
      </c>
      <c r="AH76" s="24"/>
      <c r="AJ76" s="24" t="s">
        <v>128</v>
      </c>
      <c r="AK76" s="24" t="s">
        <v>128</v>
      </c>
      <c r="AL76" s="24" t="s">
        <v>128</v>
      </c>
      <c r="AM76" s="166" t="s">
        <v>129</v>
      </c>
      <c r="AN76" s="24" t="s">
        <v>128</v>
      </c>
      <c r="AO76" s="166" t="s">
        <v>129</v>
      </c>
      <c r="AP76" s="24" t="s">
        <v>128</v>
      </c>
      <c r="AQ76" s="24" t="s">
        <v>128</v>
      </c>
      <c r="AR76" s="24" t="s">
        <v>128</v>
      </c>
      <c r="AS76" s="24" t="s">
        <v>128</v>
      </c>
      <c r="AT76" s="162" t="str">
        <f t="shared" si="11"/>
        <v>02</v>
      </c>
      <c r="AV76" s="5">
        <f t="shared" si="12"/>
        <v>1</v>
      </c>
      <c r="AW76" s="5" t="str">
        <f t="shared" si="16"/>
        <v/>
      </c>
      <c r="AX76" s="78">
        <f t="shared" si="13"/>
        <v>1</v>
      </c>
      <c r="AY76" s="78" t="s">
        <v>91</v>
      </c>
      <c r="AZ76" s="78" t="s">
        <v>91</v>
      </c>
      <c r="BA76" s="78" t="s">
        <v>91</v>
      </c>
      <c r="BB76" s="78" t="s">
        <v>91</v>
      </c>
      <c r="BC76" s="88" t="s">
        <v>96</v>
      </c>
      <c r="BD76" s="89" t="str">
        <f t="shared" si="14"/>
        <v>未実施</v>
      </c>
      <c r="BE76" s="95">
        <v>45455</v>
      </c>
      <c r="BF76" s="95" t="s">
        <v>8</v>
      </c>
      <c r="BG76" s="89" t="s">
        <v>98</v>
      </c>
      <c r="BH76" s="89"/>
    </row>
    <row r="77" ht="29.25" customHeight="1" spans="2:60">
      <c r="B77" s="39"/>
      <c r="C77" s="39"/>
      <c r="D77" s="34" t="s">
        <v>259</v>
      </c>
      <c r="E77" s="24">
        <f t="shared" si="15"/>
        <v>43</v>
      </c>
      <c r="F77" s="24" t="s">
        <v>128</v>
      </c>
      <c r="G77" s="24" t="s">
        <v>128</v>
      </c>
      <c r="H77" s="24" t="s">
        <v>128</v>
      </c>
      <c r="I77" s="166" t="s">
        <v>129</v>
      </c>
      <c r="J77" s="54" t="s">
        <v>128</v>
      </c>
      <c r="K77" s="168" t="s">
        <v>260</v>
      </c>
      <c r="L77" s="167" t="s">
        <v>128</v>
      </c>
      <c r="M77" s="167" t="s">
        <v>128</v>
      </c>
      <c r="N77" s="24" t="s">
        <v>128</v>
      </c>
      <c r="O77" s="24" t="s">
        <v>128</v>
      </c>
      <c r="P77" s="24" t="s">
        <v>128</v>
      </c>
      <c r="Q77" s="24" t="s">
        <v>128</v>
      </c>
      <c r="R77" s="64" t="str">
        <f t="shared" si="10"/>
        <v>2D</v>
      </c>
      <c r="S77" s="24">
        <v>100</v>
      </c>
      <c r="T77" s="24">
        <v>2000</v>
      </c>
      <c r="V77" s="24" t="s">
        <v>128</v>
      </c>
      <c r="W77" s="24" t="s">
        <v>128</v>
      </c>
      <c r="X77" s="24" t="s">
        <v>128</v>
      </c>
      <c r="Y77" s="24" t="s">
        <v>129</v>
      </c>
      <c r="Z77" s="24" t="s">
        <v>128</v>
      </c>
      <c r="AA77" s="24" t="s">
        <v>260</v>
      </c>
      <c r="AB77" s="24" t="s">
        <v>128</v>
      </c>
      <c r="AC77" s="24" t="s">
        <v>128</v>
      </c>
      <c r="AD77" s="24" t="s">
        <v>128</v>
      </c>
      <c r="AE77" s="24" t="s">
        <v>128</v>
      </c>
      <c r="AF77" s="24" t="s">
        <v>261</v>
      </c>
      <c r="AG77" s="24">
        <v>60</v>
      </c>
      <c r="AH77" s="24"/>
      <c r="AJ77" s="24" t="s">
        <v>128</v>
      </c>
      <c r="AK77" s="24" t="s">
        <v>128</v>
      </c>
      <c r="AL77" s="24" t="s">
        <v>128</v>
      </c>
      <c r="AM77" s="166" t="s">
        <v>129</v>
      </c>
      <c r="AN77" s="24" t="s">
        <v>128</v>
      </c>
      <c r="AO77" s="166" t="s">
        <v>260</v>
      </c>
      <c r="AP77" s="24" t="s">
        <v>128</v>
      </c>
      <c r="AQ77" s="24" t="s">
        <v>128</v>
      </c>
      <c r="AR77" s="24" t="s">
        <v>128</v>
      </c>
      <c r="AS77" s="24" t="s">
        <v>128</v>
      </c>
      <c r="AT77" s="162" t="str">
        <f t="shared" si="11"/>
        <v>2D</v>
      </c>
      <c r="AV77" s="5">
        <f t="shared" si="12"/>
        <v>1</v>
      </c>
      <c r="AW77" s="5" t="str">
        <f t="shared" si="16"/>
        <v/>
      </c>
      <c r="AX77" s="78">
        <f t="shared" si="13"/>
        <v>1</v>
      </c>
      <c r="AY77" s="78" t="s">
        <v>91</v>
      </c>
      <c r="AZ77" s="78" t="s">
        <v>91</v>
      </c>
      <c r="BA77" s="78" t="s">
        <v>91</v>
      </c>
      <c r="BB77" s="78" t="s">
        <v>91</v>
      </c>
      <c r="BC77" s="88" t="s">
        <v>96</v>
      </c>
      <c r="BD77" s="89" t="str">
        <f t="shared" si="14"/>
        <v>未実施</v>
      </c>
      <c r="BE77" s="95">
        <v>45455</v>
      </c>
      <c r="BF77" s="95" t="s">
        <v>8</v>
      </c>
      <c r="BG77" s="89" t="s">
        <v>98</v>
      </c>
      <c r="BH77" s="89"/>
    </row>
    <row r="78" ht="97.5" customHeight="1" spans="2:60">
      <c r="B78" s="40"/>
      <c r="C78" s="40"/>
      <c r="D78" s="34" t="s">
        <v>262</v>
      </c>
      <c r="E78" s="24">
        <f t="shared" si="15"/>
        <v>44</v>
      </c>
      <c r="F78" s="24" t="s">
        <v>128</v>
      </c>
      <c r="G78" s="24" t="s">
        <v>128</v>
      </c>
      <c r="H78" s="24" t="s">
        <v>128</v>
      </c>
      <c r="I78" s="166" t="s">
        <v>129</v>
      </c>
      <c r="J78" s="54" t="s">
        <v>128</v>
      </c>
      <c r="K78" s="168" t="s">
        <v>261</v>
      </c>
      <c r="L78" s="167" t="s">
        <v>128</v>
      </c>
      <c r="M78" s="167" t="s">
        <v>128</v>
      </c>
      <c r="N78" s="24" t="s">
        <v>128</v>
      </c>
      <c r="O78" s="24" t="s">
        <v>128</v>
      </c>
      <c r="P78" s="24" t="s">
        <v>128</v>
      </c>
      <c r="Q78" s="24" t="s">
        <v>128</v>
      </c>
      <c r="R78" s="64" t="str">
        <f t="shared" si="10"/>
        <v>2E</v>
      </c>
      <c r="S78" s="24">
        <v>100</v>
      </c>
      <c r="T78" s="24">
        <v>2000</v>
      </c>
      <c r="V78" s="24" t="s">
        <v>128</v>
      </c>
      <c r="W78" s="24" t="s">
        <v>128</v>
      </c>
      <c r="X78" s="24" t="s">
        <v>128</v>
      </c>
      <c r="Y78" s="24" t="s">
        <v>129</v>
      </c>
      <c r="Z78" s="24" t="s">
        <v>128</v>
      </c>
      <c r="AA78" s="24" t="s">
        <v>261</v>
      </c>
      <c r="AB78" s="24" t="s">
        <v>128</v>
      </c>
      <c r="AC78" s="24" t="s">
        <v>128</v>
      </c>
      <c r="AD78" s="24" t="s">
        <v>128</v>
      </c>
      <c r="AE78" s="24" t="s">
        <v>128</v>
      </c>
      <c r="AF78" s="24" t="s">
        <v>263</v>
      </c>
      <c r="AG78" s="24">
        <v>61</v>
      </c>
      <c r="AH78" s="24"/>
      <c r="AJ78" s="24" t="s">
        <v>128</v>
      </c>
      <c r="AK78" s="24" t="s">
        <v>128</v>
      </c>
      <c r="AL78" s="24" t="s">
        <v>128</v>
      </c>
      <c r="AM78" s="166" t="s">
        <v>129</v>
      </c>
      <c r="AN78" s="24" t="s">
        <v>128</v>
      </c>
      <c r="AO78" s="166" t="s">
        <v>261</v>
      </c>
      <c r="AP78" s="24" t="s">
        <v>128</v>
      </c>
      <c r="AQ78" s="24" t="s">
        <v>128</v>
      </c>
      <c r="AR78" s="24" t="s">
        <v>128</v>
      </c>
      <c r="AS78" s="24" t="s">
        <v>128</v>
      </c>
      <c r="AT78" s="162" t="str">
        <f t="shared" si="11"/>
        <v>2E</v>
      </c>
      <c r="AV78" s="5">
        <f t="shared" si="12"/>
        <v>1</v>
      </c>
      <c r="AW78" s="5" t="str">
        <f t="shared" si="16"/>
        <v/>
      </c>
      <c r="AX78" s="78">
        <f t="shared" si="13"/>
        <v>1</v>
      </c>
      <c r="AY78" s="89">
        <f>IF(AZ78="","",IF(AZ78&gt;=BA78,1,0))</f>
        <v>1</v>
      </c>
      <c r="AZ78" s="78" t="s">
        <v>264</v>
      </c>
      <c r="BA78" s="78" t="s">
        <v>264</v>
      </c>
      <c r="BB78" s="78" t="s">
        <v>91</v>
      </c>
      <c r="BC78" s="88" t="s">
        <v>96</v>
      </c>
      <c r="BD78" s="89" t="str">
        <f t="shared" si="14"/>
        <v>未実施</v>
      </c>
      <c r="BE78" s="95">
        <v>45455</v>
      </c>
      <c r="BF78" s="95" t="s">
        <v>8</v>
      </c>
      <c r="BG78" s="89" t="s">
        <v>98</v>
      </c>
      <c r="BH78" s="89"/>
    </row>
    <row r="79" ht="39" customHeight="1" spans="2:60">
      <c r="B79" s="40" t="s">
        <v>265</v>
      </c>
      <c r="C79" s="40" t="s">
        <v>265</v>
      </c>
      <c r="D79" s="34" t="s">
        <v>266</v>
      </c>
      <c r="E79" s="24">
        <f t="shared" si="15"/>
        <v>45</v>
      </c>
      <c r="F79" s="24" t="s">
        <v>128</v>
      </c>
      <c r="G79" s="24" t="s">
        <v>128</v>
      </c>
      <c r="H79" s="24" t="s">
        <v>128</v>
      </c>
      <c r="I79" s="166" t="s">
        <v>129</v>
      </c>
      <c r="J79" s="54" t="s">
        <v>128</v>
      </c>
      <c r="K79" s="168" t="s">
        <v>129</v>
      </c>
      <c r="L79" s="167" t="s">
        <v>128</v>
      </c>
      <c r="M79" s="167" t="s">
        <v>248</v>
      </c>
      <c r="N79" s="24" t="s">
        <v>128</v>
      </c>
      <c r="O79" s="24" t="s">
        <v>128</v>
      </c>
      <c r="P79" s="166" t="s">
        <v>192</v>
      </c>
      <c r="Q79" s="166" t="s">
        <v>267</v>
      </c>
      <c r="R79" s="64" t="str">
        <f t="shared" si="10"/>
        <v>B9</v>
      </c>
      <c r="S79" s="24">
        <v>100</v>
      </c>
      <c r="T79" s="24">
        <v>300</v>
      </c>
      <c r="V79" s="24" t="s">
        <v>128</v>
      </c>
      <c r="W79" s="24" t="s">
        <v>128</v>
      </c>
      <c r="X79" s="24" t="s">
        <v>128</v>
      </c>
      <c r="Y79" s="24" t="s">
        <v>129</v>
      </c>
      <c r="Z79" s="24" t="s">
        <v>128</v>
      </c>
      <c r="AA79" s="24" t="s">
        <v>129</v>
      </c>
      <c r="AB79" s="24" t="s">
        <v>128</v>
      </c>
      <c r="AC79" s="24" t="s">
        <v>128</v>
      </c>
      <c r="AD79" s="24" t="s">
        <v>128</v>
      </c>
      <c r="AE79" s="24" t="s">
        <v>128</v>
      </c>
      <c r="AF79" s="24" t="s">
        <v>131</v>
      </c>
      <c r="AG79" s="24">
        <v>66</v>
      </c>
      <c r="AH79" s="24"/>
      <c r="AJ79" s="24" t="s">
        <v>128</v>
      </c>
      <c r="AK79" s="24" t="s">
        <v>128</v>
      </c>
      <c r="AL79" s="24" t="s">
        <v>128</v>
      </c>
      <c r="AM79" s="166" t="s">
        <v>129</v>
      </c>
      <c r="AN79" s="24" t="s">
        <v>128</v>
      </c>
      <c r="AO79" s="166" t="s">
        <v>129</v>
      </c>
      <c r="AP79" s="24" t="s">
        <v>128</v>
      </c>
      <c r="AQ79" s="24" t="s">
        <v>128</v>
      </c>
      <c r="AR79" s="24" t="s">
        <v>128</v>
      </c>
      <c r="AS79" s="24" t="s">
        <v>128</v>
      </c>
      <c r="AT79" s="162" t="str">
        <f t="shared" si="11"/>
        <v>02</v>
      </c>
      <c r="AV79" s="5">
        <f t="shared" si="12"/>
        <v>1</v>
      </c>
      <c r="AW79" s="5" t="str">
        <f t="shared" si="16"/>
        <v/>
      </c>
      <c r="AX79" s="78">
        <f t="shared" si="13"/>
        <v>1</v>
      </c>
      <c r="AY79" s="78" t="s">
        <v>91</v>
      </c>
      <c r="AZ79" s="78" t="s">
        <v>91</v>
      </c>
      <c r="BA79" s="78" t="s">
        <v>91</v>
      </c>
      <c r="BB79" s="78" t="s">
        <v>91</v>
      </c>
      <c r="BC79" s="88" t="s">
        <v>96</v>
      </c>
      <c r="BD79" s="89" t="str">
        <f t="shared" si="14"/>
        <v>未実施</v>
      </c>
      <c r="BE79" s="95">
        <v>45455</v>
      </c>
      <c r="BF79" s="95" t="s">
        <v>8</v>
      </c>
      <c r="BG79" s="89" t="s">
        <v>98</v>
      </c>
      <c r="BH79" s="89"/>
    </row>
    <row r="80" ht="29.25" customHeight="1" spans="2:60">
      <c r="B80" s="98"/>
      <c r="C80" s="47"/>
      <c r="D80" s="37" t="s">
        <v>268</v>
      </c>
      <c r="E80" s="24"/>
      <c r="F80" s="24"/>
      <c r="G80" s="24"/>
      <c r="H80" s="24"/>
      <c r="I80" s="24"/>
      <c r="J80" s="54"/>
      <c r="K80" s="54"/>
      <c r="L80" s="55"/>
      <c r="M80" s="55"/>
      <c r="N80" s="24"/>
      <c r="O80" s="24"/>
      <c r="P80" s="24"/>
      <c r="Q80" s="24"/>
      <c r="R80" s="64"/>
      <c r="S80" s="24"/>
      <c r="T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33"/>
      <c r="AV80" s="5"/>
      <c r="AW80" s="5"/>
      <c r="AX80" s="78"/>
      <c r="AY80" s="89"/>
      <c r="AZ80" s="78"/>
      <c r="BA80" s="78"/>
      <c r="BB80" s="78"/>
      <c r="BC80" s="88"/>
      <c r="BD80" s="89"/>
      <c r="BE80" s="95"/>
      <c r="BF80" s="95"/>
      <c r="BG80" s="89"/>
      <c r="BH80" s="89"/>
    </row>
    <row r="81" ht="48.75" customHeight="1" spans="2:60">
      <c r="B81" s="40" t="s">
        <v>269</v>
      </c>
      <c r="C81" s="40" t="s">
        <v>270</v>
      </c>
      <c r="D81" s="34" t="s">
        <v>271</v>
      </c>
      <c r="E81" s="24">
        <f>E79+1</f>
        <v>46</v>
      </c>
      <c r="F81" s="24" t="s">
        <v>128</v>
      </c>
      <c r="G81" s="24" t="s">
        <v>128</v>
      </c>
      <c r="H81" s="24" t="s">
        <v>128</v>
      </c>
      <c r="I81" s="166" t="s">
        <v>129</v>
      </c>
      <c r="J81" s="54" t="s">
        <v>128</v>
      </c>
      <c r="K81" s="168" t="s">
        <v>175</v>
      </c>
      <c r="L81" s="167" t="s">
        <v>128</v>
      </c>
      <c r="M81" s="167" t="s">
        <v>248</v>
      </c>
      <c r="N81" s="24" t="s">
        <v>128</v>
      </c>
      <c r="O81" s="24" t="s">
        <v>128</v>
      </c>
      <c r="P81" s="24" t="s">
        <v>128</v>
      </c>
      <c r="Q81" s="24" t="s">
        <v>128</v>
      </c>
      <c r="R81" s="64" t="str">
        <f>RIGHT("00"&amp;DEC2HEX(MOD(HEX2DEC(F81)+HEX2DEC(G81)+HEX2DEC(H81)+HEX2DEC(I81)+HEX2DEC(J81)+HEX2DEC(K81)+HEX2DEC(L81)+HEX2DEC(M81)+HEX2DEC(N81)+HEX2DEC(O81)+HEX2DEC(P81)+HEX2DEC(Q81),256)),2)</f>
        <v>4E</v>
      </c>
      <c r="S81" s="24">
        <v>100</v>
      </c>
      <c r="T81" s="24">
        <v>0</v>
      </c>
      <c r="V81" s="24" t="s">
        <v>128</v>
      </c>
      <c r="W81" s="24" t="s">
        <v>128</v>
      </c>
      <c r="X81" s="24" t="s">
        <v>128</v>
      </c>
      <c r="Y81" s="24" t="s">
        <v>129</v>
      </c>
      <c r="Z81" s="24" t="s">
        <v>128</v>
      </c>
      <c r="AA81" s="24" t="s">
        <v>175</v>
      </c>
      <c r="AB81" s="24" t="s">
        <v>128</v>
      </c>
      <c r="AC81" s="24" t="s">
        <v>128</v>
      </c>
      <c r="AD81" s="24" t="s">
        <v>192</v>
      </c>
      <c r="AE81" s="24" t="s">
        <v>267</v>
      </c>
      <c r="AF81" s="24" t="s">
        <v>272</v>
      </c>
      <c r="AG81" s="24">
        <v>63.4</v>
      </c>
      <c r="AH81" s="24" t="s">
        <v>60</v>
      </c>
      <c r="AJ81" s="24" t="s">
        <v>128</v>
      </c>
      <c r="AK81" s="24" t="s">
        <v>128</v>
      </c>
      <c r="AL81" s="24" t="s">
        <v>128</v>
      </c>
      <c r="AM81" s="166" t="s">
        <v>129</v>
      </c>
      <c r="AN81" s="24" t="s">
        <v>128</v>
      </c>
      <c r="AO81" s="166" t="s">
        <v>175</v>
      </c>
      <c r="AP81" s="24" t="s">
        <v>128</v>
      </c>
      <c r="AQ81" s="24" t="s">
        <v>128</v>
      </c>
      <c r="AR81" s="166" t="s">
        <v>192</v>
      </c>
      <c r="AS81" s="166" t="s">
        <v>267</v>
      </c>
      <c r="AT81" s="162" t="str">
        <f>RIGHT(DEC2HEX(HEX2DEC(AJ81)+HEX2DEC(AK81)+HEX2DEC(AL81)+HEX2DEC(AM81)+HEX2DEC(AN81)+HEX2DEC(AO81)+HEX2DEC(AP81)+HEX2DEC(AQ81)+HEX2DEC(AR81)+HEX2DEC(AS81),2),2)</f>
        <v>8D</v>
      </c>
      <c r="AV81" s="5">
        <f t="shared" ref="AV81:AV108" si="17">IF(AG81="","",IF(S81&gt;AG81,1,0))</f>
        <v>1</v>
      </c>
      <c r="AW81" s="5" t="s">
        <v>60</v>
      </c>
      <c r="AX81" s="78">
        <f>IF(V81="","",IF(V81&amp;W81&amp;X81&amp;Y81&amp;Z81&amp;AA81&amp;AB81&amp;AC81&amp;AD81&amp;AE81&amp;AF81=AJ81&amp;AK81&amp;AL81&amp;AM81&amp;AN81&amp;AO81&amp;AP81&amp;AQ81&amp;AR81&amp;AS81&amp;AT81,1,0))</f>
        <v>1</v>
      </c>
      <c r="AY81" s="78" t="s">
        <v>91</v>
      </c>
      <c r="AZ81" s="78" t="s">
        <v>91</v>
      </c>
      <c r="BA81" s="78" t="s">
        <v>91</v>
      </c>
      <c r="BB81" s="78" t="s">
        <v>91</v>
      </c>
      <c r="BC81" s="88" t="s">
        <v>96</v>
      </c>
      <c r="BD81" s="89" t="str">
        <f t="shared" ref="BD81:BD108" si="18">IF(AX81="","未実施",IF(AV81="","未実施",IF(AW81="","未実施",IF(AND(AX81,AW81,AV81)=TRUE,"pass","fail"))))</f>
        <v>pass</v>
      </c>
      <c r="BE81" s="95">
        <v>45456</v>
      </c>
      <c r="BF81" s="95" t="s">
        <v>8</v>
      </c>
      <c r="BG81" s="89" t="s">
        <v>98</v>
      </c>
      <c r="BH81" s="89"/>
    </row>
    <row r="82" ht="39" customHeight="1" spans="2:60">
      <c r="B82" s="40" t="s">
        <v>144</v>
      </c>
      <c r="C82" s="40" t="s">
        <v>145</v>
      </c>
      <c r="D82" s="34" t="s">
        <v>146</v>
      </c>
      <c r="E82" s="24">
        <f t="shared" ref="E82:E115" si="19">E81+1</f>
        <v>47</v>
      </c>
      <c r="F82" s="162" t="s">
        <v>128</v>
      </c>
      <c r="G82" s="162" t="s">
        <v>128</v>
      </c>
      <c r="H82" s="162" t="s">
        <v>128</v>
      </c>
      <c r="I82" s="162" t="s">
        <v>129</v>
      </c>
      <c r="J82" s="163" t="s">
        <v>128</v>
      </c>
      <c r="K82" s="163" t="s">
        <v>147</v>
      </c>
      <c r="L82" s="164" t="s">
        <v>128</v>
      </c>
      <c r="M82" s="164" t="s">
        <v>128</v>
      </c>
      <c r="N82" s="162" t="s">
        <v>128</v>
      </c>
      <c r="O82" s="162" t="s">
        <v>128</v>
      </c>
      <c r="P82" s="162" t="s">
        <v>128</v>
      </c>
      <c r="Q82" s="162" t="s">
        <v>128</v>
      </c>
      <c r="R82" s="64" t="str">
        <f>RIGHT("00"&amp;DEC2HEX(MOD(HEX2DEC(F82)+HEX2DEC(G82)+HEX2DEC(H82)+HEX2DEC(I82)+HEX2DEC(J82)+HEX2DEC(K82)+HEX2DEC(L82)+HEX2DEC(M82)+HEX2DEC(N82)+HEX2DEC(O82)+HEX2DEC(P82)+HEX2DEC(Q82),256)),2)</f>
        <v>41</v>
      </c>
      <c r="S82" s="33">
        <v>3000</v>
      </c>
      <c r="T82" s="33">
        <v>0</v>
      </c>
      <c r="V82" s="24" t="s">
        <v>128</v>
      </c>
      <c r="W82" s="24" t="s">
        <v>128</v>
      </c>
      <c r="X82" s="24" t="s">
        <v>128</v>
      </c>
      <c r="Y82" s="24" t="s">
        <v>129</v>
      </c>
      <c r="Z82" s="24" t="s">
        <v>128</v>
      </c>
      <c r="AA82" s="24" t="s">
        <v>147</v>
      </c>
      <c r="AB82" s="24" t="s">
        <v>128</v>
      </c>
      <c r="AC82" s="24" t="s">
        <v>128</v>
      </c>
      <c r="AD82" s="24" t="s">
        <v>128</v>
      </c>
      <c r="AE82" s="24" t="s">
        <v>128</v>
      </c>
      <c r="AF82" s="24" t="s">
        <v>148</v>
      </c>
      <c r="AG82" s="24">
        <v>2.644</v>
      </c>
      <c r="AH82" s="24"/>
      <c r="AJ82" s="33" t="s">
        <v>128</v>
      </c>
      <c r="AK82" s="33" t="s">
        <v>128</v>
      </c>
      <c r="AL82" s="33" t="s">
        <v>128</v>
      </c>
      <c r="AM82" s="33" t="s">
        <v>129</v>
      </c>
      <c r="AN82" s="33" t="s">
        <v>128</v>
      </c>
      <c r="AO82" s="162" t="s">
        <v>147</v>
      </c>
      <c r="AP82" s="33" t="s">
        <v>128</v>
      </c>
      <c r="AQ82" s="162" t="s">
        <v>128</v>
      </c>
      <c r="AR82" s="33" t="s">
        <v>128</v>
      </c>
      <c r="AS82" s="33" t="s">
        <v>128</v>
      </c>
      <c r="AT82" s="162" t="str">
        <f>RIGHT(DEC2HEX(HEX2DEC(AJ82)+HEX2DEC(AK82)+HEX2DEC(AL82)+HEX2DEC(AM82)+HEX2DEC(AN82)+HEX2DEC(AO82)+HEX2DEC(AP82)+HEX2DEC(AQ82)+HEX2DEC(AR82)+HEX2DEC(AS82),2),2)</f>
        <v>41</v>
      </c>
      <c r="AV82" s="5">
        <f t="shared" si="17"/>
        <v>1</v>
      </c>
      <c r="AW82" s="5" t="str">
        <f>IF(AH82="","",IF(T82+S82&gt;AH82,1,0))</f>
        <v/>
      </c>
      <c r="AX82" s="78">
        <f>IF(V82="","",IF(V82&amp;W82&amp;X82&amp;Y82&amp;Z82&amp;AA82&amp;AB82&amp;AC82&amp;AD82&amp;AE82&amp;AF82=AJ82&amp;AK82&amp;AL82&amp;AM82&amp;AN82&amp;AO82&amp;AP82&amp;AQ82&amp;AR82&amp;AS82&amp;AT82,1,0))</f>
        <v>1</v>
      </c>
      <c r="AY82" s="78" t="s">
        <v>91</v>
      </c>
      <c r="AZ82" s="78" t="s">
        <v>91</v>
      </c>
      <c r="BA82" s="78" t="s">
        <v>91</v>
      </c>
      <c r="BB82" s="78" t="s">
        <v>91</v>
      </c>
      <c r="BC82" s="88" t="s">
        <v>96</v>
      </c>
      <c r="BD82" s="89" t="str">
        <f t="shared" si="18"/>
        <v>未実施</v>
      </c>
      <c r="BE82" s="95">
        <v>45457</v>
      </c>
      <c r="BF82" s="95" t="s">
        <v>8</v>
      </c>
      <c r="BG82" s="89" t="s">
        <v>98</v>
      </c>
      <c r="BH82" s="89"/>
    </row>
    <row r="83" ht="87.75" customHeight="1" spans="2:60">
      <c r="B83" s="38" t="s">
        <v>273</v>
      </c>
      <c r="C83" s="38" t="s">
        <v>274</v>
      </c>
      <c r="D83" s="34" t="s">
        <v>275</v>
      </c>
      <c r="E83" s="24">
        <f t="shared" si="19"/>
        <v>48</v>
      </c>
      <c r="F83" s="162" t="s">
        <v>128</v>
      </c>
      <c r="G83" s="162" t="s">
        <v>128</v>
      </c>
      <c r="H83" s="162" t="s">
        <v>128</v>
      </c>
      <c r="I83" s="162" t="s">
        <v>129</v>
      </c>
      <c r="J83" s="163" t="s">
        <v>128</v>
      </c>
      <c r="K83" s="163" t="s">
        <v>175</v>
      </c>
      <c r="L83" s="164" t="s">
        <v>128</v>
      </c>
      <c r="M83" s="164" t="s">
        <v>192</v>
      </c>
      <c r="N83" s="162" t="s">
        <v>128</v>
      </c>
      <c r="O83" s="162" t="s">
        <v>128</v>
      </c>
      <c r="P83" s="162" t="s">
        <v>128</v>
      </c>
      <c r="Q83" s="162" t="s">
        <v>128</v>
      </c>
      <c r="R83" s="64" t="str">
        <f>RIGHT("00"&amp;DEC2HEX(MOD(HEX2DEC(F83)+HEX2DEC(G83)+HEX2DEC(H83)+HEX2DEC(I83)+HEX2DEC(J83)+HEX2DEC(K83)+HEX2DEC(L83)+HEX2DEC(M83)+HEX2DEC(N83)+HEX2DEC(O83)+HEX2DEC(P83)+HEX2DEC(Q83),256)),2)</f>
        <v>15</v>
      </c>
      <c r="S83" s="33">
        <v>100</v>
      </c>
      <c r="T83" s="33">
        <v>0</v>
      </c>
      <c r="V83" s="24" t="s">
        <v>128</v>
      </c>
      <c r="W83" s="24" t="s">
        <v>128</v>
      </c>
      <c r="X83" s="24" t="s">
        <v>128</v>
      </c>
      <c r="Y83" s="24" t="s">
        <v>129</v>
      </c>
      <c r="Z83" s="24" t="s">
        <v>128</v>
      </c>
      <c r="AA83" s="24" t="s">
        <v>175</v>
      </c>
      <c r="AB83" s="24" t="s">
        <v>128</v>
      </c>
      <c r="AC83" s="24" t="s">
        <v>128</v>
      </c>
      <c r="AD83" s="24" t="s">
        <v>276</v>
      </c>
      <c r="AE83" s="24" t="s">
        <v>277</v>
      </c>
      <c r="AF83" s="24" t="s">
        <v>278</v>
      </c>
      <c r="AG83" s="24">
        <v>54.2</v>
      </c>
      <c r="AH83" s="24" t="s">
        <v>60</v>
      </c>
      <c r="AJ83" s="33" t="s">
        <v>128</v>
      </c>
      <c r="AK83" s="33" t="s">
        <v>128</v>
      </c>
      <c r="AL83" s="33" t="s">
        <v>128</v>
      </c>
      <c r="AM83" s="33" t="s">
        <v>129</v>
      </c>
      <c r="AN83" s="33" t="s">
        <v>128</v>
      </c>
      <c r="AO83" s="162" t="s">
        <v>175</v>
      </c>
      <c r="AP83" s="33" t="s">
        <v>128</v>
      </c>
      <c r="AQ83" s="162" t="s">
        <v>128</v>
      </c>
      <c r="AR83" s="33" t="s">
        <v>279</v>
      </c>
      <c r="AS83" s="33" t="s">
        <v>279</v>
      </c>
      <c r="AT83" s="33" t="s">
        <v>279</v>
      </c>
      <c r="AV83" s="5">
        <f t="shared" si="17"/>
        <v>1</v>
      </c>
      <c r="AW83" s="5" t="s">
        <v>60</v>
      </c>
      <c r="AX83" s="78">
        <f>IF(V83="","",IF(V83&amp;W83&amp;X83&amp;Y83&amp;Z83&amp;AA83&amp;AB83&amp;AC83=AJ83&amp;AK83&amp;AL83&amp;AM83&amp;AN83&amp;AO83&amp;AP83&amp;AQ83,1,0))</f>
        <v>1</v>
      </c>
      <c r="AY83" s="99">
        <f t="shared" ref="AY83:AY108" si="20">IF(AZ83="00","",IF(AZ83&gt;BA83,IF(AZ83&lt;BB83,1,0),0))</f>
        <v>1</v>
      </c>
      <c r="AZ83" s="78">
        <f t="shared" ref="AZ83:AZ108" si="21">HEX2DEC(AD83&amp;AE83)</f>
        <v>48952</v>
      </c>
      <c r="BA83" s="78">
        <v>1024</v>
      </c>
      <c r="BB83" s="78">
        <v>76800</v>
      </c>
      <c r="BC83" s="88" t="s">
        <v>96</v>
      </c>
      <c r="BD83" s="89" t="str">
        <f t="shared" si="18"/>
        <v>pass</v>
      </c>
      <c r="BE83" s="95">
        <v>45457</v>
      </c>
      <c r="BF83" s="95" t="s">
        <v>8</v>
      </c>
      <c r="BG83" s="89" t="s">
        <v>98</v>
      </c>
      <c r="BH83" s="89"/>
    </row>
    <row r="84" ht="19.5" customHeight="1" spans="2:60">
      <c r="B84" s="39"/>
      <c r="C84" s="39"/>
      <c r="D84" s="34" t="s">
        <v>280</v>
      </c>
      <c r="E84" s="24">
        <f t="shared" si="19"/>
        <v>49</v>
      </c>
      <c r="F84" s="162" t="s">
        <v>128</v>
      </c>
      <c r="G84" s="162" t="s">
        <v>128</v>
      </c>
      <c r="H84" s="162" t="s">
        <v>128</v>
      </c>
      <c r="I84" s="162" t="s">
        <v>129</v>
      </c>
      <c r="J84" s="163" t="s">
        <v>128</v>
      </c>
      <c r="K84" s="163" t="s">
        <v>175</v>
      </c>
      <c r="L84" s="164" t="s">
        <v>128</v>
      </c>
      <c r="M84" s="164" t="s">
        <v>160</v>
      </c>
      <c r="N84" s="162" t="s">
        <v>128</v>
      </c>
      <c r="O84" s="162" t="s">
        <v>128</v>
      </c>
      <c r="P84" s="162" t="s">
        <v>128</v>
      </c>
      <c r="Q84" s="162" t="s">
        <v>128</v>
      </c>
      <c r="R84" s="64" t="str">
        <f>RIGHT("00"&amp;DEC2HEX(MOD(HEX2DEC(F84)+HEX2DEC(G84)+HEX2DEC(H84)+HEX2DEC(I84)+HEX2DEC(J84)+HEX2DEC(K84)+HEX2DEC(L84)+HEX2DEC(M84)+HEX2DEC(N84)+HEX2DEC(O84)+HEX2DEC(P84)+HEX2DEC(Q84),256)),2)</f>
        <v>16</v>
      </c>
      <c r="S84" s="33">
        <v>100</v>
      </c>
      <c r="T84" s="33">
        <v>0</v>
      </c>
      <c r="V84" s="24" t="s">
        <v>128</v>
      </c>
      <c r="W84" s="24" t="s">
        <v>128</v>
      </c>
      <c r="X84" s="24" t="s">
        <v>128</v>
      </c>
      <c r="Y84" s="24" t="s">
        <v>129</v>
      </c>
      <c r="Z84" s="24" t="s">
        <v>128</v>
      </c>
      <c r="AA84" s="24" t="s">
        <v>175</v>
      </c>
      <c r="AB84" s="24" t="s">
        <v>128</v>
      </c>
      <c r="AC84" s="24" t="s">
        <v>128</v>
      </c>
      <c r="AD84" s="24" t="s">
        <v>281</v>
      </c>
      <c r="AE84" s="24" t="s">
        <v>282</v>
      </c>
      <c r="AF84" s="24" t="s">
        <v>128</v>
      </c>
      <c r="AG84" s="24">
        <v>56.8</v>
      </c>
      <c r="AH84" s="24" t="s">
        <v>60</v>
      </c>
      <c r="AJ84" s="33" t="s">
        <v>128</v>
      </c>
      <c r="AK84" s="33" t="s">
        <v>128</v>
      </c>
      <c r="AL84" s="33" t="s">
        <v>128</v>
      </c>
      <c r="AM84" s="33" t="s">
        <v>129</v>
      </c>
      <c r="AN84" s="33" t="s">
        <v>128</v>
      </c>
      <c r="AO84" s="162" t="s">
        <v>175</v>
      </c>
      <c r="AP84" s="33" t="s">
        <v>128</v>
      </c>
      <c r="AQ84" s="162" t="s">
        <v>128</v>
      </c>
      <c r="AR84" s="33" t="s">
        <v>279</v>
      </c>
      <c r="AS84" s="33" t="s">
        <v>279</v>
      </c>
      <c r="AT84" s="33" t="s">
        <v>279</v>
      </c>
      <c r="AV84" s="5">
        <f t="shared" si="17"/>
        <v>1</v>
      </c>
      <c r="AW84" s="5" t="s">
        <v>60</v>
      </c>
      <c r="AX84" s="78">
        <f>IF(V84="","",IF(V84&amp;W84&amp;X84&amp;Y84&amp;Z84&amp;AA84&amp;AB84&amp;AC84=AJ84&amp;AK84&amp;AL84&amp;AM84&amp;AN84&amp;AO84&amp;AP84&amp;AQ84,1,0))</f>
        <v>1</v>
      </c>
      <c r="AY84" s="78">
        <f t="shared" si="20"/>
        <v>1</v>
      </c>
      <c r="AZ84" s="78">
        <f t="shared" si="21"/>
        <v>46903</v>
      </c>
      <c r="BA84" s="78">
        <v>1024</v>
      </c>
      <c r="BB84" s="78">
        <v>76800</v>
      </c>
      <c r="BC84" s="88" t="s">
        <v>96</v>
      </c>
      <c r="BD84" s="89" t="str">
        <f t="shared" si="18"/>
        <v>pass</v>
      </c>
      <c r="BE84" s="95">
        <v>45457</v>
      </c>
      <c r="BF84" s="95" t="s">
        <v>8</v>
      </c>
      <c r="BG84" s="89" t="s">
        <v>98</v>
      </c>
      <c r="BH84" s="89"/>
    </row>
    <row r="85" ht="19.5" customHeight="1" spans="2:60">
      <c r="B85" s="39"/>
      <c r="C85" s="39"/>
      <c r="D85" s="34" t="s">
        <v>283</v>
      </c>
      <c r="E85" s="24">
        <f t="shared" si="19"/>
        <v>50</v>
      </c>
      <c r="F85" s="162" t="s">
        <v>128</v>
      </c>
      <c r="G85" s="162" t="s">
        <v>128</v>
      </c>
      <c r="H85" s="162" t="s">
        <v>128</v>
      </c>
      <c r="I85" s="162" t="s">
        <v>129</v>
      </c>
      <c r="J85" s="163" t="s">
        <v>128</v>
      </c>
      <c r="K85" s="163" t="s">
        <v>175</v>
      </c>
      <c r="L85" s="164" t="s">
        <v>128</v>
      </c>
      <c r="M85" s="164" t="s">
        <v>195</v>
      </c>
      <c r="N85" s="162" t="s">
        <v>128</v>
      </c>
      <c r="O85" s="162" t="s">
        <v>128</v>
      </c>
      <c r="P85" s="162" t="s">
        <v>128</v>
      </c>
      <c r="Q85" s="162" t="s">
        <v>128</v>
      </c>
      <c r="R85" s="64" t="str">
        <f>RIGHT("00"&amp;DEC2HEX(MOD(HEX2DEC(F85)+HEX2DEC(G85)+HEX2DEC(H85)+HEX2DEC(I85)+HEX2DEC(J85)+HEX2DEC(K85)+HEX2DEC(L85)+HEX2DEC(M85)+HEX2DEC(N85)+HEX2DEC(O85)+HEX2DEC(P85)+HEX2DEC(Q85),256)),2)</f>
        <v>17</v>
      </c>
      <c r="S85" s="33">
        <v>100</v>
      </c>
      <c r="T85" s="33">
        <v>0</v>
      </c>
      <c r="V85" s="24" t="s">
        <v>128</v>
      </c>
      <c r="W85" s="24" t="s">
        <v>128</v>
      </c>
      <c r="X85" s="24" t="s">
        <v>128</v>
      </c>
      <c r="Y85" s="24" t="s">
        <v>129</v>
      </c>
      <c r="Z85" s="24" t="s">
        <v>128</v>
      </c>
      <c r="AA85" s="24" t="s">
        <v>175</v>
      </c>
      <c r="AB85" s="24" t="s">
        <v>128</v>
      </c>
      <c r="AC85" s="24" t="s">
        <v>128</v>
      </c>
      <c r="AD85" s="24" t="s">
        <v>284</v>
      </c>
      <c r="AE85" s="24" t="s">
        <v>285</v>
      </c>
      <c r="AF85" s="24" t="s">
        <v>286</v>
      </c>
      <c r="AG85" s="24">
        <v>61.5</v>
      </c>
      <c r="AH85" s="24" t="s">
        <v>60</v>
      </c>
      <c r="AJ85" s="33" t="s">
        <v>128</v>
      </c>
      <c r="AK85" s="33" t="s">
        <v>128</v>
      </c>
      <c r="AL85" s="33" t="s">
        <v>128</v>
      </c>
      <c r="AM85" s="33" t="s">
        <v>129</v>
      </c>
      <c r="AN85" s="33" t="s">
        <v>128</v>
      </c>
      <c r="AO85" s="162" t="s">
        <v>175</v>
      </c>
      <c r="AP85" s="33" t="s">
        <v>128</v>
      </c>
      <c r="AQ85" s="162" t="s">
        <v>128</v>
      </c>
      <c r="AR85" s="33" t="s">
        <v>279</v>
      </c>
      <c r="AS85" s="33" t="s">
        <v>279</v>
      </c>
      <c r="AT85" s="33" t="s">
        <v>279</v>
      </c>
      <c r="AV85" s="5">
        <f t="shared" si="17"/>
        <v>1</v>
      </c>
      <c r="AW85" s="5" t="s">
        <v>60</v>
      </c>
      <c r="AX85" s="78">
        <f t="shared" ref="AX85:AX108" si="22">IF(V85="","",IF(V85&amp;W85&amp;X85&amp;Y85&amp;Z85&amp;AA85&amp;AB85&amp;AC85=AJ85&amp;AK85&amp;AL85&amp;AM85&amp;AN85&amp;AO85&amp;AP85&amp;AQ85,1,0))</f>
        <v>1</v>
      </c>
      <c r="AY85" s="78">
        <f t="shared" si="20"/>
        <v>1</v>
      </c>
      <c r="AZ85" s="78">
        <f t="shared" si="21"/>
        <v>47356</v>
      </c>
      <c r="BA85" s="78">
        <v>1024</v>
      </c>
      <c r="BB85" s="78">
        <v>76800</v>
      </c>
      <c r="BC85" s="88" t="s">
        <v>96</v>
      </c>
      <c r="BD85" s="89" t="str">
        <f t="shared" si="18"/>
        <v>pass</v>
      </c>
      <c r="BE85" s="95">
        <v>45457</v>
      </c>
      <c r="BF85" s="95" t="s">
        <v>8</v>
      </c>
      <c r="BG85" s="89" t="s">
        <v>98</v>
      </c>
      <c r="BH85" s="89"/>
    </row>
    <row r="86" ht="19.5" customHeight="1" spans="2:60">
      <c r="B86" s="39"/>
      <c r="C86" s="39"/>
      <c r="D86" s="34" t="s">
        <v>287</v>
      </c>
      <c r="E86" s="24">
        <f t="shared" si="19"/>
        <v>51</v>
      </c>
      <c r="F86" s="162" t="s">
        <v>128</v>
      </c>
      <c r="G86" s="162" t="s">
        <v>128</v>
      </c>
      <c r="H86" s="162" t="s">
        <v>128</v>
      </c>
      <c r="I86" s="162" t="s">
        <v>129</v>
      </c>
      <c r="J86" s="163" t="s">
        <v>128</v>
      </c>
      <c r="K86" s="163" t="s">
        <v>175</v>
      </c>
      <c r="L86" s="164" t="s">
        <v>128</v>
      </c>
      <c r="M86" s="164" t="s">
        <v>197</v>
      </c>
      <c r="N86" s="162" t="s">
        <v>128</v>
      </c>
      <c r="O86" s="162" t="s">
        <v>128</v>
      </c>
      <c r="P86" s="162" t="s">
        <v>128</v>
      </c>
      <c r="Q86" s="162" t="s">
        <v>128</v>
      </c>
      <c r="R86" s="64" t="str">
        <f t="shared" ref="R86:R108" si="23">RIGHT("00"&amp;DEC2HEX(MOD(HEX2DEC(F86)+HEX2DEC(G86)+HEX2DEC(H86)+HEX2DEC(I86)+HEX2DEC(J86)+HEX2DEC(K86)+HEX2DEC(L86)+HEX2DEC(M86)+HEX2DEC(N86)+HEX2DEC(O86)+HEX2DEC(P86)+HEX2DEC(Q86),256)),2)</f>
        <v>18</v>
      </c>
      <c r="S86" s="33">
        <v>100</v>
      </c>
      <c r="T86" s="33">
        <v>0</v>
      </c>
      <c r="V86" s="24" t="s">
        <v>128</v>
      </c>
      <c r="W86" s="24" t="s">
        <v>128</v>
      </c>
      <c r="X86" s="24" t="s">
        <v>128</v>
      </c>
      <c r="Y86" s="24" t="s">
        <v>129</v>
      </c>
      <c r="Z86" s="24" t="s">
        <v>128</v>
      </c>
      <c r="AA86" s="24" t="s">
        <v>175</v>
      </c>
      <c r="AB86" s="24" t="s">
        <v>128</v>
      </c>
      <c r="AC86" s="24" t="s">
        <v>128</v>
      </c>
      <c r="AD86" s="24" t="s">
        <v>288</v>
      </c>
      <c r="AE86" s="24" t="s">
        <v>289</v>
      </c>
      <c r="AF86" s="24" t="s">
        <v>290</v>
      </c>
      <c r="AG86" s="24">
        <v>62.75</v>
      </c>
      <c r="AH86" s="24" t="s">
        <v>60</v>
      </c>
      <c r="AJ86" s="33" t="s">
        <v>128</v>
      </c>
      <c r="AK86" s="33" t="s">
        <v>128</v>
      </c>
      <c r="AL86" s="33" t="s">
        <v>128</v>
      </c>
      <c r="AM86" s="33" t="s">
        <v>129</v>
      </c>
      <c r="AN86" s="33" t="s">
        <v>128</v>
      </c>
      <c r="AO86" s="162" t="s">
        <v>175</v>
      </c>
      <c r="AP86" s="33" t="s">
        <v>128</v>
      </c>
      <c r="AQ86" s="162" t="s">
        <v>128</v>
      </c>
      <c r="AR86" s="33" t="s">
        <v>279</v>
      </c>
      <c r="AS86" s="33" t="s">
        <v>279</v>
      </c>
      <c r="AT86" s="33" t="s">
        <v>279</v>
      </c>
      <c r="AV86" s="5">
        <f t="shared" si="17"/>
        <v>1</v>
      </c>
      <c r="AW86" s="5" t="s">
        <v>60</v>
      </c>
      <c r="AX86" s="78">
        <f t="shared" si="22"/>
        <v>1</v>
      </c>
      <c r="AY86" s="78">
        <f t="shared" si="20"/>
        <v>1</v>
      </c>
      <c r="AZ86" s="78">
        <f t="shared" si="21"/>
        <v>46819</v>
      </c>
      <c r="BA86" s="78">
        <v>1024</v>
      </c>
      <c r="BB86" s="78">
        <v>76800</v>
      </c>
      <c r="BC86" s="88" t="s">
        <v>96</v>
      </c>
      <c r="BD86" s="89" t="str">
        <f t="shared" si="18"/>
        <v>pass</v>
      </c>
      <c r="BE86" s="95">
        <v>45457</v>
      </c>
      <c r="BF86" s="95" t="s">
        <v>8</v>
      </c>
      <c r="BG86" s="89" t="s">
        <v>98</v>
      </c>
      <c r="BH86" s="89"/>
    </row>
    <row r="87" ht="19.5" customHeight="1" spans="2:60">
      <c r="B87" s="39"/>
      <c r="C87" s="39"/>
      <c r="D87" s="34" t="s">
        <v>291</v>
      </c>
      <c r="E87" s="24">
        <f t="shared" si="19"/>
        <v>52</v>
      </c>
      <c r="F87" s="162" t="s">
        <v>128</v>
      </c>
      <c r="G87" s="162" t="s">
        <v>128</v>
      </c>
      <c r="H87" s="162" t="s">
        <v>128</v>
      </c>
      <c r="I87" s="162" t="s">
        <v>129</v>
      </c>
      <c r="J87" s="163" t="s">
        <v>128</v>
      </c>
      <c r="K87" s="163" t="s">
        <v>175</v>
      </c>
      <c r="L87" s="164" t="s">
        <v>128</v>
      </c>
      <c r="M87" s="164" t="s">
        <v>176</v>
      </c>
      <c r="N87" s="162" t="s">
        <v>128</v>
      </c>
      <c r="O87" s="162" t="s">
        <v>128</v>
      </c>
      <c r="P87" s="162" t="s">
        <v>128</v>
      </c>
      <c r="Q87" s="162" t="s">
        <v>128</v>
      </c>
      <c r="R87" s="64" t="str">
        <f t="shared" si="23"/>
        <v>19</v>
      </c>
      <c r="S87" s="33">
        <v>100</v>
      </c>
      <c r="T87" s="33">
        <v>0</v>
      </c>
      <c r="V87" s="24" t="s">
        <v>128</v>
      </c>
      <c r="W87" s="24" t="s">
        <v>128</v>
      </c>
      <c r="X87" s="24" t="s">
        <v>128</v>
      </c>
      <c r="Y87" s="24" t="s">
        <v>129</v>
      </c>
      <c r="Z87" s="24" t="s">
        <v>128</v>
      </c>
      <c r="AA87" s="24" t="s">
        <v>175</v>
      </c>
      <c r="AB87" s="24" t="s">
        <v>128</v>
      </c>
      <c r="AC87" s="24" t="s">
        <v>128</v>
      </c>
      <c r="AD87" s="24" t="s">
        <v>292</v>
      </c>
      <c r="AE87" s="24" t="s">
        <v>293</v>
      </c>
      <c r="AF87" s="24" t="s">
        <v>294</v>
      </c>
      <c r="AG87" s="24">
        <v>52.3</v>
      </c>
      <c r="AH87" s="24" t="s">
        <v>60</v>
      </c>
      <c r="AJ87" s="33" t="s">
        <v>128</v>
      </c>
      <c r="AK87" s="33" t="s">
        <v>128</v>
      </c>
      <c r="AL87" s="33" t="s">
        <v>128</v>
      </c>
      <c r="AM87" s="33" t="s">
        <v>129</v>
      </c>
      <c r="AN87" s="33" t="s">
        <v>128</v>
      </c>
      <c r="AO87" s="162" t="s">
        <v>175</v>
      </c>
      <c r="AP87" s="33" t="s">
        <v>128</v>
      </c>
      <c r="AQ87" s="162" t="s">
        <v>128</v>
      </c>
      <c r="AR87" s="33" t="s">
        <v>279</v>
      </c>
      <c r="AS87" s="33" t="s">
        <v>279</v>
      </c>
      <c r="AT87" s="33" t="s">
        <v>279</v>
      </c>
      <c r="AV87" s="5">
        <f t="shared" si="17"/>
        <v>1</v>
      </c>
      <c r="AW87" s="5" t="s">
        <v>60</v>
      </c>
      <c r="AX87" s="78">
        <f t="shared" si="22"/>
        <v>1</v>
      </c>
      <c r="AY87" s="78">
        <f t="shared" si="20"/>
        <v>1</v>
      </c>
      <c r="AZ87" s="78">
        <f t="shared" si="21"/>
        <v>44428</v>
      </c>
      <c r="BA87" s="78">
        <v>1024</v>
      </c>
      <c r="BB87" s="78">
        <v>76800</v>
      </c>
      <c r="BC87" s="88" t="s">
        <v>96</v>
      </c>
      <c r="BD87" s="89" t="str">
        <f t="shared" si="18"/>
        <v>pass</v>
      </c>
      <c r="BE87" s="95">
        <v>45457</v>
      </c>
      <c r="BF87" s="95" t="s">
        <v>8</v>
      </c>
      <c r="BG87" s="89" t="s">
        <v>98</v>
      </c>
      <c r="BH87" s="89"/>
    </row>
    <row r="88" ht="19.5" customHeight="1" spans="2:60">
      <c r="B88" s="39"/>
      <c r="C88" s="39"/>
      <c r="D88" s="34" t="s">
        <v>295</v>
      </c>
      <c r="E88" s="24">
        <f t="shared" si="19"/>
        <v>53</v>
      </c>
      <c r="F88" s="162" t="s">
        <v>128</v>
      </c>
      <c r="G88" s="162" t="s">
        <v>128</v>
      </c>
      <c r="H88" s="162" t="s">
        <v>128</v>
      </c>
      <c r="I88" s="162" t="s">
        <v>129</v>
      </c>
      <c r="J88" s="163" t="s">
        <v>128</v>
      </c>
      <c r="K88" s="163" t="s">
        <v>175</v>
      </c>
      <c r="L88" s="164" t="s">
        <v>128</v>
      </c>
      <c r="M88" s="164" t="s">
        <v>163</v>
      </c>
      <c r="N88" s="162" t="s">
        <v>128</v>
      </c>
      <c r="O88" s="162" t="s">
        <v>128</v>
      </c>
      <c r="P88" s="162" t="s">
        <v>128</v>
      </c>
      <c r="Q88" s="162" t="s">
        <v>128</v>
      </c>
      <c r="R88" s="64" t="str">
        <f t="shared" si="23"/>
        <v>1A</v>
      </c>
      <c r="S88" s="33">
        <v>100</v>
      </c>
      <c r="T88" s="33">
        <v>0</v>
      </c>
      <c r="V88" s="24" t="s">
        <v>128</v>
      </c>
      <c r="W88" s="24" t="s">
        <v>128</v>
      </c>
      <c r="X88" s="24" t="s">
        <v>128</v>
      </c>
      <c r="Y88" s="24" t="s">
        <v>129</v>
      </c>
      <c r="Z88" s="24" t="s">
        <v>128</v>
      </c>
      <c r="AA88" s="24" t="s">
        <v>175</v>
      </c>
      <c r="AB88" s="24" t="s">
        <v>128</v>
      </c>
      <c r="AC88" s="24" t="s">
        <v>128</v>
      </c>
      <c r="AD88" s="24" t="s">
        <v>296</v>
      </c>
      <c r="AE88" s="24" t="s">
        <v>297</v>
      </c>
      <c r="AF88" s="24" t="s">
        <v>298</v>
      </c>
      <c r="AG88" s="24">
        <v>55.47</v>
      </c>
      <c r="AH88" s="24" t="s">
        <v>60</v>
      </c>
      <c r="AJ88" s="33" t="s">
        <v>128</v>
      </c>
      <c r="AK88" s="33" t="s">
        <v>128</v>
      </c>
      <c r="AL88" s="33" t="s">
        <v>128</v>
      </c>
      <c r="AM88" s="33" t="s">
        <v>129</v>
      </c>
      <c r="AN88" s="33" t="s">
        <v>128</v>
      </c>
      <c r="AO88" s="162" t="s">
        <v>175</v>
      </c>
      <c r="AP88" s="33" t="s">
        <v>128</v>
      </c>
      <c r="AQ88" s="162" t="s">
        <v>128</v>
      </c>
      <c r="AR88" s="33" t="s">
        <v>279</v>
      </c>
      <c r="AS88" s="33" t="s">
        <v>279</v>
      </c>
      <c r="AT88" s="33" t="s">
        <v>279</v>
      </c>
      <c r="AV88" s="5">
        <f t="shared" si="17"/>
        <v>1</v>
      </c>
      <c r="AW88" s="5" t="s">
        <v>60</v>
      </c>
      <c r="AX88" s="78">
        <f t="shared" si="22"/>
        <v>1</v>
      </c>
      <c r="AY88" s="78">
        <f t="shared" si="20"/>
        <v>1</v>
      </c>
      <c r="AZ88" s="78">
        <f t="shared" si="21"/>
        <v>45035</v>
      </c>
      <c r="BA88" s="78">
        <v>1024</v>
      </c>
      <c r="BB88" s="78">
        <v>76800</v>
      </c>
      <c r="BC88" s="88" t="s">
        <v>96</v>
      </c>
      <c r="BD88" s="89" t="str">
        <f t="shared" si="18"/>
        <v>pass</v>
      </c>
      <c r="BE88" s="95">
        <v>45457</v>
      </c>
      <c r="BF88" s="95" t="s">
        <v>8</v>
      </c>
      <c r="BG88" s="89" t="s">
        <v>98</v>
      </c>
      <c r="BH88" s="89"/>
    </row>
    <row r="89" ht="19.5" customHeight="1" spans="2:60">
      <c r="B89" s="39"/>
      <c r="C89" s="39"/>
      <c r="D89" s="34" t="s">
        <v>299</v>
      </c>
      <c r="E89" s="24">
        <f t="shared" si="19"/>
        <v>54</v>
      </c>
      <c r="F89" s="162" t="s">
        <v>128</v>
      </c>
      <c r="G89" s="162" t="s">
        <v>128</v>
      </c>
      <c r="H89" s="162" t="s">
        <v>128</v>
      </c>
      <c r="I89" s="162" t="s">
        <v>129</v>
      </c>
      <c r="J89" s="163" t="s">
        <v>128</v>
      </c>
      <c r="K89" s="163" t="s">
        <v>175</v>
      </c>
      <c r="L89" s="164" t="s">
        <v>128</v>
      </c>
      <c r="M89" s="164" t="s">
        <v>278</v>
      </c>
      <c r="N89" s="162" t="s">
        <v>128</v>
      </c>
      <c r="O89" s="162" t="s">
        <v>128</v>
      </c>
      <c r="P89" s="162" t="s">
        <v>128</v>
      </c>
      <c r="Q89" s="162" t="s">
        <v>128</v>
      </c>
      <c r="R89" s="64" t="str">
        <f t="shared" si="23"/>
        <v>1B</v>
      </c>
      <c r="S89" s="33">
        <v>100</v>
      </c>
      <c r="T89" s="33">
        <v>0</v>
      </c>
      <c r="V89" s="24" t="s">
        <v>128</v>
      </c>
      <c r="W89" s="24" t="s">
        <v>128</v>
      </c>
      <c r="X89" s="24" t="s">
        <v>128</v>
      </c>
      <c r="Y89" s="24" t="s">
        <v>129</v>
      </c>
      <c r="Z89" s="24" t="s">
        <v>128</v>
      </c>
      <c r="AA89" s="24" t="s">
        <v>175</v>
      </c>
      <c r="AB89" s="24" t="s">
        <v>128</v>
      </c>
      <c r="AC89" s="24" t="s">
        <v>128</v>
      </c>
      <c r="AD89" s="24" t="s">
        <v>156</v>
      </c>
      <c r="AE89" s="24" t="s">
        <v>300</v>
      </c>
      <c r="AF89" s="24" t="s">
        <v>301</v>
      </c>
      <c r="AG89" s="24">
        <v>61.76</v>
      </c>
      <c r="AH89" s="24" t="s">
        <v>60</v>
      </c>
      <c r="AJ89" s="33" t="s">
        <v>128</v>
      </c>
      <c r="AK89" s="33" t="s">
        <v>128</v>
      </c>
      <c r="AL89" s="33" t="s">
        <v>128</v>
      </c>
      <c r="AM89" s="33" t="s">
        <v>129</v>
      </c>
      <c r="AN89" s="33" t="s">
        <v>128</v>
      </c>
      <c r="AO89" s="162" t="s">
        <v>175</v>
      </c>
      <c r="AP89" s="33" t="s">
        <v>128</v>
      </c>
      <c r="AQ89" s="162" t="s">
        <v>128</v>
      </c>
      <c r="AR89" s="33" t="s">
        <v>279</v>
      </c>
      <c r="AS89" s="33" t="s">
        <v>279</v>
      </c>
      <c r="AT89" s="33" t="s">
        <v>279</v>
      </c>
      <c r="AV89" s="5">
        <f t="shared" si="17"/>
        <v>1</v>
      </c>
      <c r="AW89" s="5" t="s">
        <v>60</v>
      </c>
      <c r="AX89" s="78">
        <f t="shared" si="22"/>
        <v>1</v>
      </c>
      <c r="AY89" s="78">
        <f t="shared" si="20"/>
        <v>1</v>
      </c>
      <c r="AZ89" s="78">
        <f t="shared" si="21"/>
        <v>54932</v>
      </c>
      <c r="BA89" s="78">
        <v>1024</v>
      </c>
      <c r="BB89" s="78">
        <v>76800</v>
      </c>
      <c r="BC89" s="88" t="s">
        <v>96</v>
      </c>
      <c r="BD89" s="89" t="str">
        <f t="shared" si="18"/>
        <v>pass</v>
      </c>
      <c r="BE89" s="95">
        <v>45457</v>
      </c>
      <c r="BF89" s="95" t="s">
        <v>8</v>
      </c>
      <c r="BG89" s="89" t="s">
        <v>98</v>
      </c>
      <c r="BH89" s="89"/>
    </row>
    <row r="90" ht="19.5" customHeight="1" spans="2:60">
      <c r="B90" s="39"/>
      <c r="C90" s="39"/>
      <c r="D90" s="34" t="s">
        <v>302</v>
      </c>
      <c r="E90" s="24">
        <f t="shared" si="19"/>
        <v>55</v>
      </c>
      <c r="F90" s="162" t="s">
        <v>128</v>
      </c>
      <c r="G90" s="162" t="s">
        <v>128</v>
      </c>
      <c r="H90" s="162" t="s">
        <v>128</v>
      </c>
      <c r="I90" s="162" t="s">
        <v>129</v>
      </c>
      <c r="J90" s="163" t="s">
        <v>128</v>
      </c>
      <c r="K90" s="163" t="s">
        <v>175</v>
      </c>
      <c r="L90" s="164" t="s">
        <v>128</v>
      </c>
      <c r="M90" s="164" t="s">
        <v>303</v>
      </c>
      <c r="N90" s="162" t="s">
        <v>128</v>
      </c>
      <c r="O90" s="162" t="s">
        <v>128</v>
      </c>
      <c r="P90" s="162" t="s">
        <v>128</v>
      </c>
      <c r="Q90" s="162" t="s">
        <v>128</v>
      </c>
      <c r="R90" s="64" t="str">
        <f t="shared" si="23"/>
        <v>1C</v>
      </c>
      <c r="S90" s="33">
        <v>100</v>
      </c>
      <c r="T90" s="33">
        <v>0</v>
      </c>
      <c r="V90" s="24" t="s">
        <v>128</v>
      </c>
      <c r="W90" s="24" t="s">
        <v>128</v>
      </c>
      <c r="X90" s="24" t="s">
        <v>128</v>
      </c>
      <c r="Y90" s="24" t="s">
        <v>129</v>
      </c>
      <c r="Z90" s="24" t="s">
        <v>128</v>
      </c>
      <c r="AA90" s="24" t="s">
        <v>175</v>
      </c>
      <c r="AB90" s="24" t="s">
        <v>128</v>
      </c>
      <c r="AC90" s="24" t="s">
        <v>128</v>
      </c>
      <c r="AD90" s="24" t="s">
        <v>138</v>
      </c>
      <c r="AE90" s="24" t="s">
        <v>304</v>
      </c>
      <c r="AF90" s="24" t="s">
        <v>305</v>
      </c>
      <c r="AG90" s="24">
        <v>59.18</v>
      </c>
      <c r="AH90" s="24" t="s">
        <v>60</v>
      </c>
      <c r="AJ90" s="33" t="s">
        <v>128</v>
      </c>
      <c r="AK90" s="33" t="s">
        <v>128</v>
      </c>
      <c r="AL90" s="33" t="s">
        <v>128</v>
      </c>
      <c r="AM90" s="33" t="s">
        <v>129</v>
      </c>
      <c r="AN90" s="33" t="s">
        <v>128</v>
      </c>
      <c r="AO90" s="162" t="s">
        <v>175</v>
      </c>
      <c r="AP90" s="33" t="s">
        <v>128</v>
      </c>
      <c r="AQ90" s="162" t="s">
        <v>128</v>
      </c>
      <c r="AR90" s="33" t="s">
        <v>279</v>
      </c>
      <c r="AS90" s="33" t="s">
        <v>279</v>
      </c>
      <c r="AT90" s="33" t="s">
        <v>279</v>
      </c>
      <c r="AV90" s="5">
        <f t="shared" si="17"/>
        <v>1</v>
      </c>
      <c r="AW90" s="5" t="s">
        <v>60</v>
      </c>
      <c r="AX90" s="78">
        <f t="shared" si="22"/>
        <v>1</v>
      </c>
      <c r="AY90" s="78">
        <f t="shared" si="20"/>
        <v>1</v>
      </c>
      <c r="AZ90" s="78">
        <f t="shared" si="21"/>
        <v>53289</v>
      </c>
      <c r="BA90" s="78">
        <v>1024</v>
      </c>
      <c r="BB90" s="78">
        <v>76800</v>
      </c>
      <c r="BC90" s="88" t="s">
        <v>96</v>
      </c>
      <c r="BD90" s="89" t="str">
        <f t="shared" si="18"/>
        <v>pass</v>
      </c>
      <c r="BE90" s="95">
        <v>45457</v>
      </c>
      <c r="BF90" s="95" t="s">
        <v>8</v>
      </c>
      <c r="BG90" s="89" t="s">
        <v>98</v>
      </c>
      <c r="BH90" s="89"/>
    </row>
    <row r="91" ht="19.5" customHeight="1" spans="2:60">
      <c r="B91" s="39"/>
      <c r="C91" s="39"/>
      <c r="D91" s="34" t="s">
        <v>306</v>
      </c>
      <c r="E91" s="24">
        <f t="shared" si="19"/>
        <v>56</v>
      </c>
      <c r="F91" s="162" t="s">
        <v>128</v>
      </c>
      <c r="G91" s="162" t="s">
        <v>128</v>
      </c>
      <c r="H91" s="162" t="s">
        <v>128</v>
      </c>
      <c r="I91" s="162" t="s">
        <v>129</v>
      </c>
      <c r="J91" s="163" t="s">
        <v>128</v>
      </c>
      <c r="K91" s="163" t="s">
        <v>175</v>
      </c>
      <c r="L91" s="164" t="s">
        <v>128</v>
      </c>
      <c r="M91" s="164" t="s">
        <v>305</v>
      </c>
      <c r="N91" s="162" t="s">
        <v>128</v>
      </c>
      <c r="O91" s="162" t="s">
        <v>128</v>
      </c>
      <c r="P91" s="162" t="s">
        <v>128</v>
      </c>
      <c r="Q91" s="162" t="s">
        <v>128</v>
      </c>
      <c r="R91" s="64" t="str">
        <f t="shared" si="23"/>
        <v>1D</v>
      </c>
      <c r="S91" s="33">
        <v>100</v>
      </c>
      <c r="T91" s="33">
        <v>0</v>
      </c>
      <c r="V91" s="24" t="s">
        <v>128</v>
      </c>
      <c r="W91" s="24" t="s">
        <v>128</v>
      </c>
      <c r="X91" s="24" t="s">
        <v>128</v>
      </c>
      <c r="Y91" s="24" t="s">
        <v>129</v>
      </c>
      <c r="Z91" s="24" t="s">
        <v>128</v>
      </c>
      <c r="AA91" s="24" t="s">
        <v>175</v>
      </c>
      <c r="AB91" s="24" t="s">
        <v>128</v>
      </c>
      <c r="AC91" s="24" t="s">
        <v>128</v>
      </c>
      <c r="AD91" s="24" t="s">
        <v>307</v>
      </c>
      <c r="AE91" s="24" t="s">
        <v>308</v>
      </c>
      <c r="AF91" s="24" t="s">
        <v>309</v>
      </c>
      <c r="AG91" s="24">
        <v>59.52</v>
      </c>
      <c r="AH91" s="24" t="s">
        <v>60</v>
      </c>
      <c r="AJ91" s="33" t="s">
        <v>128</v>
      </c>
      <c r="AK91" s="33" t="s">
        <v>128</v>
      </c>
      <c r="AL91" s="33" t="s">
        <v>128</v>
      </c>
      <c r="AM91" s="33" t="s">
        <v>129</v>
      </c>
      <c r="AN91" s="33" t="s">
        <v>128</v>
      </c>
      <c r="AO91" s="162" t="s">
        <v>175</v>
      </c>
      <c r="AP91" s="33" t="s">
        <v>128</v>
      </c>
      <c r="AQ91" s="162" t="s">
        <v>128</v>
      </c>
      <c r="AR91" s="33" t="s">
        <v>279</v>
      </c>
      <c r="AS91" s="33" t="s">
        <v>279</v>
      </c>
      <c r="AT91" s="33" t="s">
        <v>279</v>
      </c>
      <c r="AV91" s="5">
        <f t="shared" si="17"/>
        <v>1</v>
      </c>
      <c r="AW91" s="5" t="s">
        <v>60</v>
      </c>
      <c r="AX91" s="78">
        <f t="shared" si="22"/>
        <v>1</v>
      </c>
      <c r="AY91" s="78">
        <f t="shared" si="20"/>
        <v>1</v>
      </c>
      <c r="AZ91" s="78">
        <f t="shared" si="21"/>
        <v>53018</v>
      </c>
      <c r="BA91" s="78">
        <v>1024</v>
      </c>
      <c r="BB91" s="78">
        <v>76800</v>
      </c>
      <c r="BC91" s="88" t="s">
        <v>96</v>
      </c>
      <c r="BD91" s="89" t="str">
        <f t="shared" si="18"/>
        <v>pass</v>
      </c>
      <c r="BE91" s="95">
        <v>45457</v>
      </c>
      <c r="BF91" s="95" t="s">
        <v>8</v>
      </c>
      <c r="BG91" s="89" t="s">
        <v>98</v>
      </c>
      <c r="BH91" s="89"/>
    </row>
    <row r="92" ht="19.5" customHeight="1" spans="2:60">
      <c r="B92" s="39"/>
      <c r="C92" s="39"/>
      <c r="D92" s="34" t="s">
        <v>310</v>
      </c>
      <c r="E92" s="24">
        <f t="shared" si="19"/>
        <v>57</v>
      </c>
      <c r="F92" s="162" t="s">
        <v>128</v>
      </c>
      <c r="G92" s="162" t="s">
        <v>128</v>
      </c>
      <c r="H92" s="162" t="s">
        <v>128</v>
      </c>
      <c r="I92" s="162" t="s">
        <v>129</v>
      </c>
      <c r="J92" s="163" t="s">
        <v>128</v>
      </c>
      <c r="K92" s="163" t="s">
        <v>175</v>
      </c>
      <c r="L92" s="164" t="s">
        <v>128</v>
      </c>
      <c r="M92" s="164" t="s">
        <v>311</v>
      </c>
      <c r="N92" s="162" t="s">
        <v>128</v>
      </c>
      <c r="O92" s="162" t="s">
        <v>128</v>
      </c>
      <c r="P92" s="162" t="s">
        <v>128</v>
      </c>
      <c r="Q92" s="162" t="s">
        <v>128</v>
      </c>
      <c r="R92" s="64" t="str">
        <f t="shared" si="23"/>
        <v>1E</v>
      </c>
      <c r="S92" s="33">
        <v>100</v>
      </c>
      <c r="T92" s="33">
        <v>0</v>
      </c>
      <c r="V92" s="24" t="s">
        <v>128</v>
      </c>
      <c r="W92" s="24" t="s">
        <v>128</v>
      </c>
      <c r="X92" s="24" t="s">
        <v>128</v>
      </c>
      <c r="Y92" s="24" t="s">
        <v>129</v>
      </c>
      <c r="Z92" s="24" t="s">
        <v>128</v>
      </c>
      <c r="AA92" s="24" t="s">
        <v>175</v>
      </c>
      <c r="AB92" s="24" t="s">
        <v>128</v>
      </c>
      <c r="AC92" s="24" t="s">
        <v>128</v>
      </c>
      <c r="AD92" s="24" t="s">
        <v>312</v>
      </c>
      <c r="AE92" s="24" t="s">
        <v>313</v>
      </c>
      <c r="AF92" s="24" t="s">
        <v>314</v>
      </c>
      <c r="AG92" s="24">
        <v>63.68</v>
      </c>
      <c r="AH92" s="24" t="s">
        <v>60</v>
      </c>
      <c r="AJ92" s="33" t="s">
        <v>128</v>
      </c>
      <c r="AK92" s="33" t="s">
        <v>128</v>
      </c>
      <c r="AL92" s="33" t="s">
        <v>128</v>
      </c>
      <c r="AM92" s="33" t="s">
        <v>129</v>
      </c>
      <c r="AN92" s="33" t="s">
        <v>128</v>
      </c>
      <c r="AO92" s="162" t="s">
        <v>175</v>
      </c>
      <c r="AP92" s="33" t="s">
        <v>128</v>
      </c>
      <c r="AQ92" s="162" t="s">
        <v>128</v>
      </c>
      <c r="AR92" s="33" t="s">
        <v>279</v>
      </c>
      <c r="AS92" s="33" t="s">
        <v>279</v>
      </c>
      <c r="AT92" s="33" t="s">
        <v>279</v>
      </c>
      <c r="AV92" s="5">
        <f t="shared" si="17"/>
        <v>1</v>
      </c>
      <c r="AW92" s="5" t="s">
        <v>60</v>
      </c>
      <c r="AX92" s="78">
        <f t="shared" si="22"/>
        <v>1</v>
      </c>
      <c r="AY92" s="78">
        <f t="shared" si="20"/>
        <v>1</v>
      </c>
      <c r="AZ92" s="78">
        <f t="shared" si="21"/>
        <v>52278</v>
      </c>
      <c r="BA92" s="78">
        <v>1024</v>
      </c>
      <c r="BB92" s="78">
        <v>76800</v>
      </c>
      <c r="BC92" s="88" t="s">
        <v>96</v>
      </c>
      <c r="BD92" s="89" t="str">
        <f t="shared" si="18"/>
        <v>pass</v>
      </c>
      <c r="BE92" s="95">
        <v>45457</v>
      </c>
      <c r="BF92" s="95" t="s">
        <v>8</v>
      </c>
      <c r="BG92" s="89" t="s">
        <v>98</v>
      </c>
      <c r="BH92" s="89"/>
    </row>
    <row r="93" ht="19.5" customHeight="1" spans="2:60">
      <c r="B93" s="39"/>
      <c r="C93" s="39"/>
      <c r="D93" s="34" t="s">
        <v>315</v>
      </c>
      <c r="E93" s="24">
        <f t="shared" si="19"/>
        <v>58</v>
      </c>
      <c r="F93" s="162" t="s">
        <v>128</v>
      </c>
      <c r="G93" s="162" t="s">
        <v>128</v>
      </c>
      <c r="H93" s="162" t="s">
        <v>128</v>
      </c>
      <c r="I93" s="162" t="s">
        <v>129</v>
      </c>
      <c r="J93" s="163" t="s">
        <v>128</v>
      </c>
      <c r="K93" s="163" t="s">
        <v>175</v>
      </c>
      <c r="L93" s="164" t="s">
        <v>128</v>
      </c>
      <c r="M93" s="164" t="s">
        <v>316</v>
      </c>
      <c r="N93" s="162" t="s">
        <v>128</v>
      </c>
      <c r="O93" s="162" t="s">
        <v>128</v>
      </c>
      <c r="P93" s="162" t="s">
        <v>128</v>
      </c>
      <c r="Q93" s="162" t="s">
        <v>128</v>
      </c>
      <c r="R93" s="64" t="str">
        <f t="shared" si="23"/>
        <v>1F</v>
      </c>
      <c r="S93" s="33">
        <v>100</v>
      </c>
      <c r="T93" s="33">
        <v>0</v>
      </c>
      <c r="V93" s="24" t="s">
        <v>128</v>
      </c>
      <c r="W93" s="24" t="s">
        <v>128</v>
      </c>
      <c r="X93" s="24" t="s">
        <v>128</v>
      </c>
      <c r="Y93" s="24" t="s">
        <v>129</v>
      </c>
      <c r="Z93" s="24" t="s">
        <v>128</v>
      </c>
      <c r="AA93" s="24" t="s">
        <v>175</v>
      </c>
      <c r="AB93" s="24" t="s">
        <v>128</v>
      </c>
      <c r="AC93" s="24" t="s">
        <v>128</v>
      </c>
      <c r="AD93" s="24" t="s">
        <v>286</v>
      </c>
      <c r="AE93" s="24" t="s">
        <v>317</v>
      </c>
      <c r="AF93" s="24" t="s">
        <v>318</v>
      </c>
      <c r="AG93" s="24">
        <v>52.53</v>
      </c>
      <c r="AH93" s="24" t="s">
        <v>60</v>
      </c>
      <c r="AJ93" s="33" t="s">
        <v>128</v>
      </c>
      <c r="AK93" s="33" t="s">
        <v>128</v>
      </c>
      <c r="AL93" s="33" t="s">
        <v>128</v>
      </c>
      <c r="AM93" s="33" t="s">
        <v>129</v>
      </c>
      <c r="AN93" s="33" t="s">
        <v>128</v>
      </c>
      <c r="AO93" s="162" t="s">
        <v>175</v>
      </c>
      <c r="AP93" s="33" t="s">
        <v>128</v>
      </c>
      <c r="AQ93" s="162" t="s">
        <v>128</v>
      </c>
      <c r="AR93" s="33" t="s">
        <v>279</v>
      </c>
      <c r="AS93" s="33" t="s">
        <v>279</v>
      </c>
      <c r="AT93" s="33" t="s">
        <v>279</v>
      </c>
      <c r="AV93" s="5">
        <f t="shared" si="17"/>
        <v>1</v>
      </c>
      <c r="AW93" s="5" t="s">
        <v>60</v>
      </c>
      <c r="AX93" s="78">
        <f t="shared" si="22"/>
        <v>1</v>
      </c>
      <c r="AY93" s="78">
        <f t="shared" si="20"/>
        <v>1</v>
      </c>
      <c r="AZ93" s="78">
        <f t="shared" si="21"/>
        <v>50831</v>
      </c>
      <c r="BA93" s="78">
        <v>1024</v>
      </c>
      <c r="BB93" s="78">
        <v>76800</v>
      </c>
      <c r="BC93" s="88" t="s">
        <v>96</v>
      </c>
      <c r="BD93" s="89" t="str">
        <f t="shared" si="18"/>
        <v>pass</v>
      </c>
      <c r="BE93" s="95">
        <v>45457</v>
      </c>
      <c r="BF93" s="95" t="s">
        <v>8</v>
      </c>
      <c r="BG93" s="89" t="s">
        <v>98</v>
      </c>
      <c r="BH93" s="89"/>
    </row>
    <row r="94" ht="19.5" customHeight="1" spans="2:60">
      <c r="B94" s="39"/>
      <c r="C94" s="39"/>
      <c r="D94" s="34" t="s">
        <v>319</v>
      </c>
      <c r="E94" s="24">
        <f t="shared" si="19"/>
        <v>59</v>
      </c>
      <c r="F94" s="162" t="s">
        <v>128</v>
      </c>
      <c r="G94" s="162" t="s">
        <v>128</v>
      </c>
      <c r="H94" s="162" t="s">
        <v>128</v>
      </c>
      <c r="I94" s="162" t="s">
        <v>129</v>
      </c>
      <c r="J94" s="163" t="s">
        <v>128</v>
      </c>
      <c r="K94" s="163" t="s">
        <v>175</v>
      </c>
      <c r="L94" s="164" t="s">
        <v>128</v>
      </c>
      <c r="M94" s="164" t="s">
        <v>320</v>
      </c>
      <c r="N94" s="162" t="s">
        <v>128</v>
      </c>
      <c r="O94" s="162" t="s">
        <v>128</v>
      </c>
      <c r="P94" s="162" t="s">
        <v>128</v>
      </c>
      <c r="Q94" s="162" t="s">
        <v>128</v>
      </c>
      <c r="R94" s="64" t="str">
        <f t="shared" si="23"/>
        <v>20</v>
      </c>
      <c r="S94" s="33">
        <v>100</v>
      </c>
      <c r="T94" s="33">
        <v>0</v>
      </c>
      <c r="V94" s="24" t="s">
        <v>128</v>
      </c>
      <c r="W94" s="24" t="s">
        <v>128</v>
      </c>
      <c r="X94" s="24" t="s">
        <v>128</v>
      </c>
      <c r="Y94" s="24" t="s">
        <v>129</v>
      </c>
      <c r="Z94" s="24" t="s">
        <v>128</v>
      </c>
      <c r="AA94" s="24" t="s">
        <v>175</v>
      </c>
      <c r="AB94" s="24" t="s">
        <v>128</v>
      </c>
      <c r="AC94" s="24" t="s">
        <v>128</v>
      </c>
      <c r="AD94" s="24" t="s">
        <v>286</v>
      </c>
      <c r="AE94" s="24" t="s">
        <v>321</v>
      </c>
      <c r="AF94" s="24" t="s">
        <v>322</v>
      </c>
      <c r="AG94" s="24">
        <v>60.58</v>
      </c>
      <c r="AH94" s="24" t="s">
        <v>60</v>
      </c>
      <c r="AJ94" s="33" t="s">
        <v>128</v>
      </c>
      <c r="AK94" s="33" t="s">
        <v>128</v>
      </c>
      <c r="AL94" s="33" t="s">
        <v>128</v>
      </c>
      <c r="AM94" s="33" t="s">
        <v>129</v>
      </c>
      <c r="AN94" s="33" t="s">
        <v>128</v>
      </c>
      <c r="AO94" s="162" t="s">
        <v>175</v>
      </c>
      <c r="AP94" s="33" t="s">
        <v>128</v>
      </c>
      <c r="AQ94" s="162" t="s">
        <v>128</v>
      </c>
      <c r="AR94" s="33" t="s">
        <v>279</v>
      </c>
      <c r="AS94" s="33" t="s">
        <v>279</v>
      </c>
      <c r="AT94" s="33" t="s">
        <v>279</v>
      </c>
      <c r="AV94" s="5">
        <f t="shared" si="17"/>
        <v>1</v>
      </c>
      <c r="AW94" s="5" t="s">
        <v>60</v>
      </c>
      <c r="AX94" s="78">
        <f t="shared" si="22"/>
        <v>1</v>
      </c>
      <c r="AY94" s="78">
        <f t="shared" si="20"/>
        <v>1</v>
      </c>
      <c r="AZ94" s="78">
        <f t="shared" si="21"/>
        <v>50837</v>
      </c>
      <c r="BA94" s="78">
        <v>1024</v>
      </c>
      <c r="BB94" s="78">
        <v>76800</v>
      </c>
      <c r="BC94" s="88" t="s">
        <v>96</v>
      </c>
      <c r="BD94" s="89" t="str">
        <f t="shared" si="18"/>
        <v>pass</v>
      </c>
      <c r="BE94" s="95">
        <v>45457</v>
      </c>
      <c r="BF94" s="95" t="s">
        <v>8</v>
      </c>
      <c r="BG94" s="89" t="s">
        <v>98</v>
      </c>
      <c r="BH94" s="89"/>
    </row>
    <row r="95" ht="19.5" customHeight="1" spans="2:60">
      <c r="B95" s="39"/>
      <c r="C95" s="39"/>
      <c r="D95" s="34" t="s">
        <v>323</v>
      </c>
      <c r="E95" s="24">
        <f t="shared" si="19"/>
        <v>60</v>
      </c>
      <c r="F95" s="162" t="s">
        <v>128</v>
      </c>
      <c r="G95" s="162" t="s">
        <v>128</v>
      </c>
      <c r="H95" s="162" t="s">
        <v>128</v>
      </c>
      <c r="I95" s="162" t="s">
        <v>129</v>
      </c>
      <c r="J95" s="163" t="s">
        <v>128</v>
      </c>
      <c r="K95" s="163" t="s">
        <v>175</v>
      </c>
      <c r="L95" s="164" t="s">
        <v>128</v>
      </c>
      <c r="M95" s="164" t="s">
        <v>239</v>
      </c>
      <c r="N95" s="162" t="s">
        <v>128</v>
      </c>
      <c r="O95" s="162" t="s">
        <v>128</v>
      </c>
      <c r="P95" s="162" t="s">
        <v>128</v>
      </c>
      <c r="Q95" s="162" t="s">
        <v>128</v>
      </c>
      <c r="R95" s="64" t="str">
        <f t="shared" si="23"/>
        <v>21</v>
      </c>
      <c r="S95" s="33">
        <v>100</v>
      </c>
      <c r="T95" s="33">
        <v>0</v>
      </c>
      <c r="V95" s="24" t="s">
        <v>128</v>
      </c>
      <c r="W95" s="24" t="s">
        <v>128</v>
      </c>
      <c r="X95" s="24" t="s">
        <v>128</v>
      </c>
      <c r="Y95" s="24" t="s">
        <v>129</v>
      </c>
      <c r="Z95" s="24" t="s">
        <v>128</v>
      </c>
      <c r="AA95" s="24" t="s">
        <v>175</v>
      </c>
      <c r="AB95" s="24" t="s">
        <v>128</v>
      </c>
      <c r="AC95" s="24" t="s">
        <v>128</v>
      </c>
      <c r="AD95" s="24" t="s">
        <v>156</v>
      </c>
      <c r="AE95" s="24" t="s">
        <v>324</v>
      </c>
      <c r="AF95" s="24" t="s">
        <v>294</v>
      </c>
      <c r="AG95" s="24">
        <v>59.3</v>
      </c>
      <c r="AH95" s="24" t="s">
        <v>60</v>
      </c>
      <c r="AJ95" s="33" t="s">
        <v>128</v>
      </c>
      <c r="AK95" s="33" t="s">
        <v>128</v>
      </c>
      <c r="AL95" s="33" t="s">
        <v>128</v>
      </c>
      <c r="AM95" s="33" t="s">
        <v>129</v>
      </c>
      <c r="AN95" s="33" t="s">
        <v>128</v>
      </c>
      <c r="AO95" s="162" t="s">
        <v>175</v>
      </c>
      <c r="AP95" s="33" t="s">
        <v>128</v>
      </c>
      <c r="AQ95" s="162" t="s">
        <v>128</v>
      </c>
      <c r="AR95" s="33" t="s">
        <v>279</v>
      </c>
      <c r="AS95" s="33" t="s">
        <v>279</v>
      </c>
      <c r="AT95" s="33" t="s">
        <v>279</v>
      </c>
      <c r="AV95" s="5">
        <f t="shared" si="17"/>
        <v>1</v>
      </c>
      <c r="AW95" s="5" t="s">
        <v>60</v>
      </c>
      <c r="AX95" s="78">
        <f t="shared" si="22"/>
        <v>1</v>
      </c>
      <c r="AY95" s="78">
        <f t="shared" si="20"/>
        <v>1</v>
      </c>
      <c r="AZ95" s="78">
        <f t="shared" si="21"/>
        <v>54883</v>
      </c>
      <c r="BA95" s="78">
        <v>1024</v>
      </c>
      <c r="BB95" s="78">
        <v>76800</v>
      </c>
      <c r="BC95" s="88" t="s">
        <v>96</v>
      </c>
      <c r="BD95" s="89" t="str">
        <f t="shared" si="18"/>
        <v>pass</v>
      </c>
      <c r="BE95" s="95">
        <v>45457</v>
      </c>
      <c r="BF95" s="95" t="s">
        <v>8</v>
      </c>
      <c r="BG95" s="89" t="s">
        <v>98</v>
      </c>
      <c r="BH95" s="89"/>
    </row>
    <row r="96" ht="19.5" customHeight="1" spans="2:60">
      <c r="B96" s="39"/>
      <c r="C96" s="39"/>
      <c r="D96" s="34" t="s">
        <v>325</v>
      </c>
      <c r="E96" s="24">
        <f t="shared" si="19"/>
        <v>61</v>
      </c>
      <c r="F96" s="162" t="s">
        <v>128</v>
      </c>
      <c r="G96" s="162" t="s">
        <v>128</v>
      </c>
      <c r="H96" s="162" t="s">
        <v>128</v>
      </c>
      <c r="I96" s="162" t="s">
        <v>129</v>
      </c>
      <c r="J96" s="163" t="s">
        <v>128</v>
      </c>
      <c r="K96" s="163" t="s">
        <v>175</v>
      </c>
      <c r="L96" s="164" t="s">
        <v>128</v>
      </c>
      <c r="M96" s="164" t="s">
        <v>80</v>
      </c>
      <c r="N96" s="162" t="s">
        <v>128</v>
      </c>
      <c r="O96" s="162" t="s">
        <v>128</v>
      </c>
      <c r="P96" s="162" t="s">
        <v>128</v>
      </c>
      <c r="Q96" s="162" t="s">
        <v>128</v>
      </c>
      <c r="R96" s="64" t="str">
        <f t="shared" si="23"/>
        <v>22</v>
      </c>
      <c r="S96" s="33">
        <v>100</v>
      </c>
      <c r="T96" s="33">
        <v>0</v>
      </c>
      <c r="V96" s="24" t="s">
        <v>128</v>
      </c>
      <c r="W96" s="24" t="s">
        <v>128</v>
      </c>
      <c r="X96" s="24" t="s">
        <v>128</v>
      </c>
      <c r="Y96" s="24" t="s">
        <v>129</v>
      </c>
      <c r="Z96" s="24" t="s">
        <v>128</v>
      </c>
      <c r="AA96" s="24" t="s">
        <v>175</v>
      </c>
      <c r="AB96" s="24" t="s">
        <v>128</v>
      </c>
      <c r="AC96" s="24" t="s">
        <v>128</v>
      </c>
      <c r="AD96" s="24" t="s">
        <v>307</v>
      </c>
      <c r="AE96" s="24" t="s">
        <v>206</v>
      </c>
      <c r="AF96" s="24" t="s">
        <v>326</v>
      </c>
      <c r="AG96" s="24">
        <v>64.09</v>
      </c>
      <c r="AH96" s="24" t="s">
        <v>60</v>
      </c>
      <c r="AJ96" s="33" t="s">
        <v>128</v>
      </c>
      <c r="AK96" s="33" t="s">
        <v>128</v>
      </c>
      <c r="AL96" s="33" t="s">
        <v>128</v>
      </c>
      <c r="AM96" s="33" t="s">
        <v>129</v>
      </c>
      <c r="AN96" s="33" t="s">
        <v>128</v>
      </c>
      <c r="AO96" s="162" t="s">
        <v>175</v>
      </c>
      <c r="AP96" s="33" t="s">
        <v>128</v>
      </c>
      <c r="AQ96" s="162" t="s">
        <v>128</v>
      </c>
      <c r="AR96" s="33" t="s">
        <v>279</v>
      </c>
      <c r="AS96" s="33" t="s">
        <v>279</v>
      </c>
      <c r="AT96" s="33" t="s">
        <v>279</v>
      </c>
      <c r="AV96" s="5">
        <f t="shared" si="17"/>
        <v>1</v>
      </c>
      <c r="AW96" s="5" t="s">
        <v>60</v>
      </c>
      <c r="AX96" s="78">
        <f t="shared" si="22"/>
        <v>1</v>
      </c>
      <c r="AY96" s="78">
        <f t="shared" si="20"/>
        <v>1</v>
      </c>
      <c r="AZ96" s="78">
        <f t="shared" si="21"/>
        <v>53208</v>
      </c>
      <c r="BA96" s="78">
        <v>1024</v>
      </c>
      <c r="BB96" s="78">
        <v>76800</v>
      </c>
      <c r="BC96" s="88" t="s">
        <v>96</v>
      </c>
      <c r="BD96" s="89" t="str">
        <f t="shared" si="18"/>
        <v>pass</v>
      </c>
      <c r="BE96" s="95">
        <v>45457</v>
      </c>
      <c r="BF96" s="95" t="s">
        <v>8</v>
      </c>
      <c r="BG96" s="89" t="s">
        <v>98</v>
      </c>
      <c r="BH96" s="89"/>
    </row>
    <row r="97" ht="19.5" customHeight="1" spans="2:60">
      <c r="B97" s="39"/>
      <c r="C97" s="39"/>
      <c r="D97" s="34" t="s">
        <v>327</v>
      </c>
      <c r="E97" s="24">
        <f t="shared" si="19"/>
        <v>62</v>
      </c>
      <c r="F97" s="162" t="s">
        <v>128</v>
      </c>
      <c r="G97" s="162" t="s">
        <v>128</v>
      </c>
      <c r="H97" s="162" t="s">
        <v>128</v>
      </c>
      <c r="I97" s="162" t="s">
        <v>129</v>
      </c>
      <c r="J97" s="163" t="s">
        <v>128</v>
      </c>
      <c r="K97" s="163" t="s">
        <v>175</v>
      </c>
      <c r="L97" s="164" t="s">
        <v>128</v>
      </c>
      <c r="M97" s="164" t="s">
        <v>175</v>
      </c>
      <c r="N97" s="162" t="s">
        <v>128</v>
      </c>
      <c r="O97" s="162" t="s">
        <v>128</v>
      </c>
      <c r="P97" s="162" t="s">
        <v>128</v>
      </c>
      <c r="Q97" s="162" t="s">
        <v>128</v>
      </c>
      <c r="R97" s="64" t="str">
        <f t="shared" si="23"/>
        <v>23</v>
      </c>
      <c r="S97" s="33">
        <v>100</v>
      </c>
      <c r="T97" s="33">
        <v>0</v>
      </c>
      <c r="V97" s="24" t="s">
        <v>128</v>
      </c>
      <c r="W97" s="24" t="s">
        <v>128</v>
      </c>
      <c r="X97" s="24" t="s">
        <v>128</v>
      </c>
      <c r="Y97" s="24" t="s">
        <v>129</v>
      </c>
      <c r="Z97" s="24" t="s">
        <v>128</v>
      </c>
      <c r="AA97" s="24" t="s">
        <v>175</v>
      </c>
      <c r="AB97" s="24" t="s">
        <v>128</v>
      </c>
      <c r="AC97" s="24" t="s">
        <v>128</v>
      </c>
      <c r="AD97" s="24" t="s">
        <v>328</v>
      </c>
      <c r="AE97" s="24" t="s">
        <v>329</v>
      </c>
      <c r="AF97" s="24" t="s">
        <v>330</v>
      </c>
      <c r="AG97" s="24">
        <v>62.03</v>
      </c>
      <c r="AH97" s="24" t="s">
        <v>60</v>
      </c>
      <c r="AJ97" s="33" t="s">
        <v>128</v>
      </c>
      <c r="AK97" s="33" t="s">
        <v>128</v>
      </c>
      <c r="AL97" s="33" t="s">
        <v>128</v>
      </c>
      <c r="AM97" s="33" t="s">
        <v>129</v>
      </c>
      <c r="AN97" s="33" t="s">
        <v>128</v>
      </c>
      <c r="AO97" s="162" t="s">
        <v>175</v>
      </c>
      <c r="AP97" s="33" t="s">
        <v>128</v>
      </c>
      <c r="AQ97" s="162" t="s">
        <v>128</v>
      </c>
      <c r="AR97" s="33" t="s">
        <v>279</v>
      </c>
      <c r="AS97" s="33" t="s">
        <v>279</v>
      </c>
      <c r="AT97" s="33" t="s">
        <v>279</v>
      </c>
      <c r="AV97" s="5">
        <f t="shared" si="17"/>
        <v>1</v>
      </c>
      <c r="AW97" s="5" t="s">
        <v>60</v>
      </c>
      <c r="AX97" s="78">
        <f t="shared" si="22"/>
        <v>1</v>
      </c>
      <c r="AY97" s="78">
        <f t="shared" si="20"/>
        <v>1</v>
      </c>
      <c r="AZ97" s="78">
        <f t="shared" si="21"/>
        <v>52962</v>
      </c>
      <c r="BA97" s="78">
        <v>1024</v>
      </c>
      <c r="BB97" s="78">
        <v>76800</v>
      </c>
      <c r="BC97" s="88" t="s">
        <v>96</v>
      </c>
      <c r="BD97" s="89" t="str">
        <f t="shared" si="18"/>
        <v>pass</v>
      </c>
      <c r="BE97" s="95">
        <v>45457</v>
      </c>
      <c r="BF97" s="95" t="s">
        <v>8</v>
      </c>
      <c r="BG97" s="89" t="s">
        <v>98</v>
      </c>
      <c r="BH97" s="89"/>
    </row>
    <row r="98" ht="19.5" customHeight="1" spans="2:60">
      <c r="B98" s="39"/>
      <c r="C98" s="39"/>
      <c r="D98" s="34" t="s">
        <v>331</v>
      </c>
      <c r="E98" s="24">
        <f t="shared" si="19"/>
        <v>63</v>
      </c>
      <c r="F98" s="162" t="s">
        <v>128</v>
      </c>
      <c r="G98" s="162" t="s">
        <v>128</v>
      </c>
      <c r="H98" s="162" t="s">
        <v>128</v>
      </c>
      <c r="I98" s="162" t="s">
        <v>129</v>
      </c>
      <c r="J98" s="163" t="s">
        <v>128</v>
      </c>
      <c r="K98" s="163" t="s">
        <v>175</v>
      </c>
      <c r="L98" s="164" t="s">
        <v>128</v>
      </c>
      <c r="M98" s="164" t="s">
        <v>332</v>
      </c>
      <c r="N98" s="162" t="s">
        <v>128</v>
      </c>
      <c r="O98" s="162" t="s">
        <v>128</v>
      </c>
      <c r="P98" s="162" t="s">
        <v>128</v>
      </c>
      <c r="Q98" s="162" t="s">
        <v>128</v>
      </c>
      <c r="R98" s="64" t="str">
        <f t="shared" si="23"/>
        <v>24</v>
      </c>
      <c r="S98" s="33">
        <v>100</v>
      </c>
      <c r="T98" s="33">
        <v>0</v>
      </c>
      <c r="V98" s="24" t="s">
        <v>128</v>
      </c>
      <c r="W98" s="24" t="s">
        <v>128</v>
      </c>
      <c r="X98" s="24" t="s">
        <v>128</v>
      </c>
      <c r="Y98" s="24" t="s">
        <v>129</v>
      </c>
      <c r="Z98" s="24" t="s">
        <v>128</v>
      </c>
      <c r="AA98" s="24" t="s">
        <v>175</v>
      </c>
      <c r="AB98" s="24" t="s">
        <v>128</v>
      </c>
      <c r="AC98" s="24" t="s">
        <v>128</v>
      </c>
      <c r="AD98" s="24" t="s">
        <v>333</v>
      </c>
      <c r="AE98" s="24" t="s">
        <v>334</v>
      </c>
      <c r="AF98" s="24" t="s">
        <v>335</v>
      </c>
      <c r="AG98" s="24">
        <v>64.3</v>
      </c>
      <c r="AH98" s="24" t="s">
        <v>60</v>
      </c>
      <c r="AJ98" s="33" t="s">
        <v>128</v>
      </c>
      <c r="AK98" s="33" t="s">
        <v>128</v>
      </c>
      <c r="AL98" s="33" t="s">
        <v>128</v>
      </c>
      <c r="AM98" s="33" t="s">
        <v>129</v>
      </c>
      <c r="AN98" s="33" t="s">
        <v>128</v>
      </c>
      <c r="AO98" s="162" t="s">
        <v>175</v>
      </c>
      <c r="AP98" s="33" t="s">
        <v>128</v>
      </c>
      <c r="AQ98" s="162" t="s">
        <v>128</v>
      </c>
      <c r="AR98" s="33" t="s">
        <v>279</v>
      </c>
      <c r="AS98" s="33" t="s">
        <v>279</v>
      </c>
      <c r="AT98" s="33" t="s">
        <v>279</v>
      </c>
      <c r="AV98" s="5">
        <f t="shared" si="17"/>
        <v>1</v>
      </c>
      <c r="AW98" s="5" t="s">
        <v>60</v>
      </c>
      <c r="AX98" s="78">
        <f t="shared" si="22"/>
        <v>1</v>
      </c>
      <c r="AY98" s="78">
        <f t="shared" si="20"/>
        <v>1</v>
      </c>
      <c r="AZ98" s="78">
        <f t="shared" si="21"/>
        <v>52132</v>
      </c>
      <c r="BA98" s="78">
        <v>1024</v>
      </c>
      <c r="BB98" s="78">
        <v>76800</v>
      </c>
      <c r="BC98" s="88" t="s">
        <v>96</v>
      </c>
      <c r="BD98" s="89" t="str">
        <f t="shared" si="18"/>
        <v>pass</v>
      </c>
      <c r="BE98" s="95">
        <v>45457</v>
      </c>
      <c r="BF98" s="95" t="s">
        <v>8</v>
      </c>
      <c r="BG98" s="89" t="s">
        <v>98</v>
      </c>
      <c r="BH98" s="89"/>
    </row>
    <row r="99" ht="19.5" customHeight="1" spans="2:60">
      <c r="B99" s="39"/>
      <c r="C99" s="39"/>
      <c r="D99" s="34" t="s">
        <v>336</v>
      </c>
      <c r="E99" s="24">
        <f t="shared" si="19"/>
        <v>64</v>
      </c>
      <c r="F99" s="162" t="s">
        <v>128</v>
      </c>
      <c r="G99" s="162" t="s">
        <v>128</v>
      </c>
      <c r="H99" s="162" t="s">
        <v>128</v>
      </c>
      <c r="I99" s="162" t="s">
        <v>129</v>
      </c>
      <c r="J99" s="163" t="s">
        <v>128</v>
      </c>
      <c r="K99" s="163" t="s">
        <v>175</v>
      </c>
      <c r="L99" s="164" t="s">
        <v>128</v>
      </c>
      <c r="M99" s="164" t="s">
        <v>337</v>
      </c>
      <c r="N99" s="162" t="s">
        <v>128</v>
      </c>
      <c r="O99" s="162" t="s">
        <v>128</v>
      </c>
      <c r="P99" s="162" t="s">
        <v>128</v>
      </c>
      <c r="Q99" s="162" t="s">
        <v>128</v>
      </c>
      <c r="R99" s="64" t="str">
        <f t="shared" si="23"/>
        <v>25</v>
      </c>
      <c r="S99" s="33">
        <v>100</v>
      </c>
      <c r="T99" s="33">
        <v>0</v>
      </c>
      <c r="V99" s="24" t="s">
        <v>128</v>
      </c>
      <c r="W99" s="24" t="s">
        <v>128</v>
      </c>
      <c r="X99" s="24" t="s">
        <v>128</v>
      </c>
      <c r="Y99" s="24" t="s">
        <v>129</v>
      </c>
      <c r="Z99" s="24" t="s">
        <v>128</v>
      </c>
      <c r="AA99" s="24" t="s">
        <v>175</v>
      </c>
      <c r="AB99" s="24" t="s">
        <v>128</v>
      </c>
      <c r="AC99" s="24" t="s">
        <v>128</v>
      </c>
      <c r="AD99" s="24" t="s">
        <v>286</v>
      </c>
      <c r="AE99" s="24" t="s">
        <v>338</v>
      </c>
      <c r="AF99" s="24" t="s">
        <v>339</v>
      </c>
      <c r="AG99" s="24">
        <v>61.42</v>
      </c>
      <c r="AH99" s="24" t="s">
        <v>60</v>
      </c>
      <c r="AJ99" s="33" t="s">
        <v>128</v>
      </c>
      <c r="AK99" s="33" t="s">
        <v>128</v>
      </c>
      <c r="AL99" s="33" t="s">
        <v>128</v>
      </c>
      <c r="AM99" s="33" t="s">
        <v>129</v>
      </c>
      <c r="AN99" s="33" t="s">
        <v>128</v>
      </c>
      <c r="AO99" s="162" t="s">
        <v>175</v>
      </c>
      <c r="AP99" s="33" t="s">
        <v>128</v>
      </c>
      <c r="AQ99" s="162" t="s">
        <v>128</v>
      </c>
      <c r="AR99" s="33" t="s">
        <v>279</v>
      </c>
      <c r="AS99" s="33" t="s">
        <v>279</v>
      </c>
      <c r="AT99" s="33" t="s">
        <v>279</v>
      </c>
      <c r="AV99" s="5">
        <f t="shared" si="17"/>
        <v>1</v>
      </c>
      <c r="AW99" s="5" t="s">
        <v>60</v>
      </c>
      <c r="AX99" s="78">
        <f t="shared" si="22"/>
        <v>1</v>
      </c>
      <c r="AY99" s="78">
        <f t="shared" si="20"/>
        <v>1</v>
      </c>
      <c r="AZ99" s="78">
        <f t="shared" si="21"/>
        <v>50851</v>
      </c>
      <c r="BA99" s="78">
        <v>1024</v>
      </c>
      <c r="BB99" s="78">
        <v>76800</v>
      </c>
      <c r="BC99" s="88" t="s">
        <v>96</v>
      </c>
      <c r="BD99" s="89" t="str">
        <f t="shared" si="18"/>
        <v>pass</v>
      </c>
      <c r="BE99" s="95">
        <v>45457</v>
      </c>
      <c r="BF99" s="95" t="s">
        <v>8</v>
      </c>
      <c r="BG99" s="89" t="s">
        <v>98</v>
      </c>
      <c r="BH99" s="89"/>
    </row>
    <row r="100" ht="19.5" customHeight="1" spans="2:60">
      <c r="B100" s="39"/>
      <c r="C100" s="39"/>
      <c r="D100" s="34" t="s">
        <v>340</v>
      </c>
      <c r="E100" s="24">
        <f t="shared" si="19"/>
        <v>65</v>
      </c>
      <c r="F100" s="162" t="s">
        <v>128</v>
      </c>
      <c r="G100" s="162" t="s">
        <v>128</v>
      </c>
      <c r="H100" s="162" t="s">
        <v>128</v>
      </c>
      <c r="I100" s="162" t="s">
        <v>129</v>
      </c>
      <c r="J100" s="163" t="s">
        <v>128</v>
      </c>
      <c r="K100" s="163" t="s">
        <v>175</v>
      </c>
      <c r="L100" s="164" t="s">
        <v>128</v>
      </c>
      <c r="M100" s="164" t="s">
        <v>314</v>
      </c>
      <c r="N100" s="162" t="s">
        <v>128</v>
      </c>
      <c r="O100" s="162" t="s">
        <v>128</v>
      </c>
      <c r="P100" s="162" t="s">
        <v>128</v>
      </c>
      <c r="Q100" s="162" t="s">
        <v>128</v>
      </c>
      <c r="R100" s="64" t="str">
        <f t="shared" si="23"/>
        <v>26</v>
      </c>
      <c r="S100" s="33">
        <v>100</v>
      </c>
      <c r="T100" s="33">
        <v>0</v>
      </c>
      <c r="V100" s="24" t="s">
        <v>128</v>
      </c>
      <c r="W100" s="24" t="s">
        <v>128</v>
      </c>
      <c r="X100" s="24" t="s">
        <v>128</v>
      </c>
      <c r="Y100" s="24" t="s">
        <v>129</v>
      </c>
      <c r="Z100" s="24" t="s">
        <v>128</v>
      </c>
      <c r="AA100" s="24" t="s">
        <v>175</v>
      </c>
      <c r="AB100" s="24" t="s">
        <v>128</v>
      </c>
      <c r="AC100" s="24" t="s">
        <v>128</v>
      </c>
      <c r="AD100" s="24" t="s">
        <v>286</v>
      </c>
      <c r="AE100" s="24" t="s">
        <v>341</v>
      </c>
      <c r="AF100" s="24" t="s">
        <v>342</v>
      </c>
      <c r="AG100" s="24">
        <v>64.08</v>
      </c>
      <c r="AH100" s="24" t="s">
        <v>60</v>
      </c>
      <c r="AJ100" s="33" t="s">
        <v>128</v>
      </c>
      <c r="AK100" s="33" t="s">
        <v>128</v>
      </c>
      <c r="AL100" s="33" t="s">
        <v>128</v>
      </c>
      <c r="AM100" s="33" t="s">
        <v>129</v>
      </c>
      <c r="AN100" s="33" t="s">
        <v>128</v>
      </c>
      <c r="AO100" s="162" t="s">
        <v>175</v>
      </c>
      <c r="AP100" s="33" t="s">
        <v>128</v>
      </c>
      <c r="AQ100" s="162" t="s">
        <v>128</v>
      </c>
      <c r="AR100" s="33" t="s">
        <v>279</v>
      </c>
      <c r="AS100" s="33" t="s">
        <v>279</v>
      </c>
      <c r="AT100" s="33" t="s">
        <v>279</v>
      </c>
      <c r="AV100" s="5">
        <f t="shared" si="17"/>
        <v>1</v>
      </c>
      <c r="AW100" s="5" t="s">
        <v>60</v>
      </c>
      <c r="AX100" s="78">
        <f t="shared" si="22"/>
        <v>1</v>
      </c>
      <c r="AY100" s="78">
        <f t="shared" si="20"/>
        <v>1</v>
      </c>
      <c r="AZ100" s="78">
        <f t="shared" si="21"/>
        <v>50758</v>
      </c>
      <c r="BA100" s="78">
        <v>1024</v>
      </c>
      <c r="BB100" s="78">
        <v>76800</v>
      </c>
      <c r="BC100" s="88" t="s">
        <v>96</v>
      </c>
      <c r="BD100" s="89" t="str">
        <f t="shared" si="18"/>
        <v>pass</v>
      </c>
      <c r="BE100" s="95">
        <v>45457</v>
      </c>
      <c r="BF100" s="95" t="s">
        <v>8</v>
      </c>
      <c r="BG100" s="89" t="s">
        <v>98</v>
      </c>
      <c r="BH100" s="89"/>
    </row>
    <row r="101" ht="19.5" customHeight="1" spans="2:60">
      <c r="B101" s="39"/>
      <c r="C101" s="39"/>
      <c r="D101" s="34" t="s">
        <v>343</v>
      </c>
      <c r="E101" s="24">
        <f t="shared" si="19"/>
        <v>66</v>
      </c>
      <c r="F101" s="162" t="s">
        <v>128</v>
      </c>
      <c r="G101" s="162" t="s">
        <v>128</v>
      </c>
      <c r="H101" s="162" t="s">
        <v>128</v>
      </c>
      <c r="I101" s="162" t="s">
        <v>129</v>
      </c>
      <c r="J101" s="163" t="s">
        <v>128</v>
      </c>
      <c r="K101" s="163" t="s">
        <v>175</v>
      </c>
      <c r="L101" s="164" t="s">
        <v>128</v>
      </c>
      <c r="M101" s="164" t="s">
        <v>344</v>
      </c>
      <c r="N101" s="162" t="s">
        <v>128</v>
      </c>
      <c r="O101" s="162" t="s">
        <v>128</v>
      </c>
      <c r="P101" s="162" t="s">
        <v>128</v>
      </c>
      <c r="Q101" s="162" t="s">
        <v>128</v>
      </c>
      <c r="R101" s="64" t="str">
        <f t="shared" si="23"/>
        <v>27</v>
      </c>
      <c r="S101" s="33">
        <v>100</v>
      </c>
      <c r="T101" s="33">
        <v>0</v>
      </c>
      <c r="V101" s="24" t="s">
        <v>128</v>
      </c>
      <c r="W101" s="24" t="s">
        <v>128</v>
      </c>
      <c r="X101" s="24" t="s">
        <v>128</v>
      </c>
      <c r="Y101" s="24" t="s">
        <v>129</v>
      </c>
      <c r="Z101" s="24" t="s">
        <v>128</v>
      </c>
      <c r="AA101" s="24" t="s">
        <v>175</v>
      </c>
      <c r="AB101" s="24" t="s">
        <v>128</v>
      </c>
      <c r="AC101" s="24" t="s">
        <v>128</v>
      </c>
      <c r="AD101" s="24" t="s">
        <v>156</v>
      </c>
      <c r="AE101" s="24" t="s">
        <v>345</v>
      </c>
      <c r="AF101" s="24" t="s">
        <v>346</v>
      </c>
      <c r="AG101" s="24">
        <v>61.77</v>
      </c>
      <c r="AH101" s="24" t="s">
        <v>60</v>
      </c>
      <c r="AJ101" s="33" t="s">
        <v>128</v>
      </c>
      <c r="AK101" s="33" t="s">
        <v>128</v>
      </c>
      <c r="AL101" s="33" t="s">
        <v>128</v>
      </c>
      <c r="AM101" s="33" t="s">
        <v>129</v>
      </c>
      <c r="AN101" s="33" t="s">
        <v>128</v>
      </c>
      <c r="AO101" s="162" t="s">
        <v>175</v>
      </c>
      <c r="AP101" s="33" t="s">
        <v>128</v>
      </c>
      <c r="AQ101" s="162" t="s">
        <v>128</v>
      </c>
      <c r="AR101" s="33" t="s">
        <v>279</v>
      </c>
      <c r="AS101" s="33" t="s">
        <v>279</v>
      </c>
      <c r="AT101" s="33" t="s">
        <v>279</v>
      </c>
      <c r="AV101" s="5">
        <f t="shared" si="17"/>
        <v>1</v>
      </c>
      <c r="AW101" s="5" t="s">
        <v>60</v>
      </c>
      <c r="AX101" s="78">
        <f t="shared" si="22"/>
        <v>1</v>
      </c>
      <c r="AY101" s="78">
        <f t="shared" si="20"/>
        <v>1</v>
      </c>
      <c r="AZ101" s="78">
        <f t="shared" si="21"/>
        <v>54920</v>
      </c>
      <c r="BA101" s="78">
        <v>1024</v>
      </c>
      <c r="BB101" s="78">
        <v>76800</v>
      </c>
      <c r="BC101" s="88" t="s">
        <v>96</v>
      </c>
      <c r="BD101" s="89" t="str">
        <f t="shared" si="18"/>
        <v>pass</v>
      </c>
      <c r="BE101" s="95">
        <v>45457</v>
      </c>
      <c r="BF101" s="95" t="s">
        <v>8</v>
      </c>
      <c r="BG101" s="89" t="s">
        <v>98</v>
      </c>
      <c r="BH101" s="89"/>
    </row>
    <row r="102" ht="19.5" customHeight="1" spans="2:60">
      <c r="B102" s="39"/>
      <c r="C102" s="39"/>
      <c r="D102" s="34" t="s">
        <v>347</v>
      </c>
      <c r="E102" s="24">
        <f t="shared" si="19"/>
        <v>67</v>
      </c>
      <c r="F102" s="162" t="s">
        <v>128</v>
      </c>
      <c r="G102" s="162" t="s">
        <v>128</v>
      </c>
      <c r="H102" s="162" t="s">
        <v>128</v>
      </c>
      <c r="I102" s="162" t="s">
        <v>129</v>
      </c>
      <c r="J102" s="163" t="s">
        <v>128</v>
      </c>
      <c r="K102" s="163" t="s">
        <v>175</v>
      </c>
      <c r="L102" s="164" t="s">
        <v>128</v>
      </c>
      <c r="M102" s="164" t="s">
        <v>182</v>
      </c>
      <c r="N102" s="162" t="s">
        <v>128</v>
      </c>
      <c r="O102" s="162" t="s">
        <v>128</v>
      </c>
      <c r="P102" s="162" t="s">
        <v>128</v>
      </c>
      <c r="Q102" s="162" t="s">
        <v>128</v>
      </c>
      <c r="R102" s="64" t="str">
        <f t="shared" si="23"/>
        <v>28</v>
      </c>
      <c r="S102" s="33">
        <v>100</v>
      </c>
      <c r="T102" s="33">
        <v>0</v>
      </c>
      <c r="V102" s="24" t="s">
        <v>128</v>
      </c>
      <c r="W102" s="24" t="s">
        <v>128</v>
      </c>
      <c r="X102" s="24" t="s">
        <v>128</v>
      </c>
      <c r="Y102" s="24" t="s">
        <v>129</v>
      </c>
      <c r="Z102" s="24" t="s">
        <v>128</v>
      </c>
      <c r="AA102" s="24" t="s">
        <v>175</v>
      </c>
      <c r="AB102" s="24" t="s">
        <v>128</v>
      </c>
      <c r="AC102" s="24" t="s">
        <v>128</v>
      </c>
      <c r="AD102" s="24" t="s">
        <v>138</v>
      </c>
      <c r="AE102" s="24" t="s">
        <v>239</v>
      </c>
      <c r="AF102" s="24" t="s">
        <v>348</v>
      </c>
      <c r="AG102" s="24">
        <v>58.34</v>
      </c>
      <c r="AH102" s="24" t="s">
        <v>60</v>
      </c>
      <c r="AJ102" s="33" t="s">
        <v>128</v>
      </c>
      <c r="AK102" s="33" t="s">
        <v>128</v>
      </c>
      <c r="AL102" s="33" t="s">
        <v>128</v>
      </c>
      <c r="AM102" s="33" t="s">
        <v>129</v>
      </c>
      <c r="AN102" s="33" t="s">
        <v>128</v>
      </c>
      <c r="AO102" s="162" t="s">
        <v>175</v>
      </c>
      <c r="AP102" s="33" t="s">
        <v>128</v>
      </c>
      <c r="AQ102" s="162" t="s">
        <v>128</v>
      </c>
      <c r="AR102" s="33" t="s">
        <v>279</v>
      </c>
      <c r="AS102" s="33" t="s">
        <v>279</v>
      </c>
      <c r="AT102" s="33" t="s">
        <v>279</v>
      </c>
      <c r="AV102" s="5">
        <f t="shared" si="17"/>
        <v>1</v>
      </c>
      <c r="AW102" s="5" t="s">
        <v>60</v>
      </c>
      <c r="AX102" s="78">
        <f t="shared" si="22"/>
        <v>1</v>
      </c>
      <c r="AY102" s="78">
        <f t="shared" si="20"/>
        <v>1</v>
      </c>
      <c r="AZ102" s="78">
        <f t="shared" si="21"/>
        <v>53263</v>
      </c>
      <c r="BA102" s="78">
        <v>1024</v>
      </c>
      <c r="BB102" s="78">
        <v>76800</v>
      </c>
      <c r="BC102" s="88" t="s">
        <v>96</v>
      </c>
      <c r="BD102" s="89" t="str">
        <f t="shared" si="18"/>
        <v>pass</v>
      </c>
      <c r="BE102" s="95">
        <v>45457</v>
      </c>
      <c r="BF102" s="95" t="s">
        <v>8</v>
      </c>
      <c r="BG102" s="89" t="s">
        <v>98</v>
      </c>
      <c r="BH102" s="89"/>
    </row>
    <row r="103" ht="19.5" customHeight="1" spans="2:60">
      <c r="B103" s="39"/>
      <c r="C103" s="39"/>
      <c r="D103" s="34" t="s">
        <v>349</v>
      </c>
      <c r="E103" s="24">
        <f t="shared" si="19"/>
        <v>68</v>
      </c>
      <c r="F103" s="162" t="s">
        <v>128</v>
      </c>
      <c r="G103" s="162" t="s">
        <v>128</v>
      </c>
      <c r="H103" s="162" t="s">
        <v>128</v>
      </c>
      <c r="I103" s="162" t="s">
        <v>129</v>
      </c>
      <c r="J103" s="163" t="s">
        <v>128</v>
      </c>
      <c r="K103" s="163" t="s">
        <v>175</v>
      </c>
      <c r="L103" s="164" t="s">
        <v>128</v>
      </c>
      <c r="M103" s="164" t="s">
        <v>350</v>
      </c>
      <c r="N103" s="162" t="s">
        <v>128</v>
      </c>
      <c r="O103" s="162" t="s">
        <v>128</v>
      </c>
      <c r="P103" s="162" t="s">
        <v>128</v>
      </c>
      <c r="Q103" s="162" t="s">
        <v>128</v>
      </c>
      <c r="R103" s="64" t="str">
        <f t="shared" si="23"/>
        <v>29</v>
      </c>
      <c r="S103" s="33">
        <v>100</v>
      </c>
      <c r="T103" s="33">
        <v>0</v>
      </c>
      <c r="V103" s="24" t="s">
        <v>128</v>
      </c>
      <c r="W103" s="24" t="s">
        <v>128</v>
      </c>
      <c r="X103" s="24" t="s">
        <v>128</v>
      </c>
      <c r="Y103" s="24" t="s">
        <v>129</v>
      </c>
      <c r="Z103" s="24" t="s">
        <v>128</v>
      </c>
      <c r="AA103" s="24" t="s">
        <v>175</v>
      </c>
      <c r="AB103" s="24" t="s">
        <v>128</v>
      </c>
      <c r="AC103" s="24" t="s">
        <v>128</v>
      </c>
      <c r="AD103" s="24" t="s">
        <v>328</v>
      </c>
      <c r="AE103" s="24" t="s">
        <v>351</v>
      </c>
      <c r="AF103" s="24" t="s">
        <v>160</v>
      </c>
      <c r="AG103" s="24">
        <v>60.05</v>
      </c>
      <c r="AH103" s="24" t="s">
        <v>60</v>
      </c>
      <c r="AJ103" s="33" t="s">
        <v>128</v>
      </c>
      <c r="AK103" s="33" t="s">
        <v>128</v>
      </c>
      <c r="AL103" s="33" t="s">
        <v>128</v>
      </c>
      <c r="AM103" s="33" t="s">
        <v>129</v>
      </c>
      <c r="AN103" s="33" t="s">
        <v>128</v>
      </c>
      <c r="AO103" s="162" t="s">
        <v>175</v>
      </c>
      <c r="AP103" s="33" t="s">
        <v>128</v>
      </c>
      <c r="AQ103" s="162" t="s">
        <v>128</v>
      </c>
      <c r="AR103" s="33" t="s">
        <v>279</v>
      </c>
      <c r="AS103" s="33" t="s">
        <v>279</v>
      </c>
      <c r="AT103" s="33" t="s">
        <v>279</v>
      </c>
      <c r="AV103" s="5">
        <f t="shared" si="17"/>
        <v>1</v>
      </c>
      <c r="AW103" s="5" t="s">
        <v>60</v>
      </c>
      <c r="AX103" s="78">
        <f t="shared" si="22"/>
        <v>1</v>
      </c>
      <c r="AY103" s="78">
        <f t="shared" si="20"/>
        <v>1</v>
      </c>
      <c r="AZ103" s="78">
        <f t="shared" si="21"/>
        <v>52772</v>
      </c>
      <c r="BA103" s="78">
        <v>1024</v>
      </c>
      <c r="BB103" s="78">
        <v>76800</v>
      </c>
      <c r="BC103" s="88" t="s">
        <v>96</v>
      </c>
      <c r="BD103" s="89" t="str">
        <f t="shared" si="18"/>
        <v>pass</v>
      </c>
      <c r="BE103" s="95">
        <v>45457</v>
      </c>
      <c r="BF103" s="95" t="s">
        <v>8</v>
      </c>
      <c r="BG103" s="89" t="s">
        <v>98</v>
      </c>
      <c r="BH103" s="89"/>
    </row>
    <row r="104" ht="19.5" customHeight="1" spans="2:60">
      <c r="B104" s="39"/>
      <c r="C104" s="39"/>
      <c r="D104" s="34" t="s">
        <v>352</v>
      </c>
      <c r="E104" s="24">
        <f t="shared" si="19"/>
        <v>69</v>
      </c>
      <c r="F104" s="162" t="s">
        <v>128</v>
      </c>
      <c r="G104" s="162" t="s">
        <v>128</v>
      </c>
      <c r="H104" s="162" t="s">
        <v>128</v>
      </c>
      <c r="I104" s="162" t="s">
        <v>129</v>
      </c>
      <c r="J104" s="163" t="s">
        <v>128</v>
      </c>
      <c r="K104" s="163" t="s">
        <v>175</v>
      </c>
      <c r="L104" s="164" t="s">
        <v>128</v>
      </c>
      <c r="M104" s="164" t="s">
        <v>353</v>
      </c>
      <c r="N104" s="162" t="s">
        <v>128</v>
      </c>
      <c r="O104" s="162" t="s">
        <v>128</v>
      </c>
      <c r="P104" s="162" t="s">
        <v>128</v>
      </c>
      <c r="Q104" s="162" t="s">
        <v>128</v>
      </c>
      <c r="R104" s="64" t="str">
        <f t="shared" si="23"/>
        <v>2A</v>
      </c>
      <c r="S104" s="33">
        <v>100</v>
      </c>
      <c r="T104" s="33">
        <v>0</v>
      </c>
      <c r="V104" s="24" t="s">
        <v>128</v>
      </c>
      <c r="W104" s="24" t="s">
        <v>128</v>
      </c>
      <c r="X104" s="24" t="s">
        <v>128</v>
      </c>
      <c r="Y104" s="24" t="s">
        <v>129</v>
      </c>
      <c r="Z104" s="24" t="s">
        <v>128</v>
      </c>
      <c r="AA104" s="24" t="s">
        <v>175</v>
      </c>
      <c r="AB104" s="24" t="s">
        <v>128</v>
      </c>
      <c r="AC104" s="24" t="s">
        <v>128</v>
      </c>
      <c r="AD104" s="24" t="s">
        <v>312</v>
      </c>
      <c r="AE104" s="24" t="s">
        <v>354</v>
      </c>
      <c r="AF104" s="24" t="s">
        <v>239</v>
      </c>
      <c r="AG104" s="24">
        <v>57.42</v>
      </c>
      <c r="AH104" s="24" t="s">
        <v>60</v>
      </c>
      <c r="AJ104" s="33" t="s">
        <v>128</v>
      </c>
      <c r="AK104" s="33" t="s">
        <v>128</v>
      </c>
      <c r="AL104" s="33" t="s">
        <v>128</v>
      </c>
      <c r="AM104" s="33" t="s">
        <v>129</v>
      </c>
      <c r="AN104" s="33" t="s">
        <v>128</v>
      </c>
      <c r="AO104" s="162" t="s">
        <v>175</v>
      </c>
      <c r="AP104" s="33" t="s">
        <v>128</v>
      </c>
      <c r="AQ104" s="162" t="s">
        <v>128</v>
      </c>
      <c r="AR104" s="33" t="s">
        <v>279</v>
      </c>
      <c r="AS104" s="33" t="s">
        <v>279</v>
      </c>
      <c r="AT104" s="33" t="s">
        <v>279</v>
      </c>
      <c r="AV104" s="5">
        <f t="shared" si="17"/>
        <v>1</v>
      </c>
      <c r="AW104" s="5" t="s">
        <v>60</v>
      </c>
      <c r="AX104" s="78">
        <f t="shared" si="22"/>
        <v>1</v>
      </c>
      <c r="AY104" s="78">
        <f t="shared" si="20"/>
        <v>1</v>
      </c>
      <c r="AZ104" s="78">
        <f t="shared" si="21"/>
        <v>52273</v>
      </c>
      <c r="BA104" s="78">
        <v>1024</v>
      </c>
      <c r="BB104" s="78">
        <v>76800</v>
      </c>
      <c r="BC104" s="88" t="s">
        <v>96</v>
      </c>
      <c r="BD104" s="89" t="str">
        <f t="shared" si="18"/>
        <v>pass</v>
      </c>
      <c r="BE104" s="95">
        <v>45457</v>
      </c>
      <c r="BF104" s="95" t="s">
        <v>8</v>
      </c>
      <c r="BG104" s="89" t="s">
        <v>98</v>
      </c>
      <c r="BH104" s="89"/>
    </row>
    <row r="105" ht="19.5" customHeight="1" spans="2:60">
      <c r="B105" s="39"/>
      <c r="C105" s="39"/>
      <c r="D105" s="34" t="s">
        <v>355</v>
      </c>
      <c r="E105" s="24">
        <f t="shared" si="19"/>
        <v>70</v>
      </c>
      <c r="F105" s="162" t="s">
        <v>128</v>
      </c>
      <c r="G105" s="162" t="s">
        <v>128</v>
      </c>
      <c r="H105" s="162" t="s">
        <v>128</v>
      </c>
      <c r="I105" s="162" t="s">
        <v>129</v>
      </c>
      <c r="J105" s="163" t="s">
        <v>128</v>
      </c>
      <c r="K105" s="163" t="s">
        <v>175</v>
      </c>
      <c r="L105" s="164" t="s">
        <v>128</v>
      </c>
      <c r="M105" s="164" t="s">
        <v>356</v>
      </c>
      <c r="N105" s="162" t="s">
        <v>128</v>
      </c>
      <c r="O105" s="162" t="s">
        <v>128</v>
      </c>
      <c r="P105" s="162" t="s">
        <v>128</v>
      </c>
      <c r="Q105" s="162" t="s">
        <v>128</v>
      </c>
      <c r="R105" s="64" t="str">
        <f t="shared" si="23"/>
        <v>2B</v>
      </c>
      <c r="S105" s="33">
        <v>100</v>
      </c>
      <c r="T105" s="33">
        <v>0</v>
      </c>
      <c r="V105" s="24" t="s">
        <v>128</v>
      </c>
      <c r="W105" s="24" t="s">
        <v>128</v>
      </c>
      <c r="X105" s="24" t="s">
        <v>128</v>
      </c>
      <c r="Y105" s="24" t="s">
        <v>129</v>
      </c>
      <c r="Z105" s="24" t="s">
        <v>128</v>
      </c>
      <c r="AA105" s="24" t="s">
        <v>175</v>
      </c>
      <c r="AB105" s="24" t="s">
        <v>128</v>
      </c>
      <c r="AC105" s="24" t="s">
        <v>128</v>
      </c>
      <c r="AD105" s="24" t="s">
        <v>286</v>
      </c>
      <c r="AE105" s="24" t="s">
        <v>357</v>
      </c>
      <c r="AF105" s="24" t="s">
        <v>358</v>
      </c>
      <c r="AG105" s="24">
        <v>60.05</v>
      </c>
      <c r="AH105" s="24" t="s">
        <v>60</v>
      </c>
      <c r="AJ105" s="33" t="s">
        <v>128</v>
      </c>
      <c r="AK105" s="33" t="s">
        <v>128</v>
      </c>
      <c r="AL105" s="33" t="s">
        <v>128</v>
      </c>
      <c r="AM105" s="33" t="s">
        <v>129</v>
      </c>
      <c r="AN105" s="33" t="s">
        <v>128</v>
      </c>
      <c r="AO105" s="162" t="s">
        <v>175</v>
      </c>
      <c r="AP105" s="33" t="s">
        <v>128</v>
      </c>
      <c r="AQ105" s="162" t="s">
        <v>128</v>
      </c>
      <c r="AR105" s="33" t="s">
        <v>279</v>
      </c>
      <c r="AS105" s="33" t="s">
        <v>279</v>
      </c>
      <c r="AT105" s="33" t="s">
        <v>279</v>
      </c>
      <c r="AV105" s="5">
        <f t="shared" si="17"/>
        <v>1</v>
      </c>
      <c r="AW105" s="5" t="s">
        <v>60</v>
      </c>
      <c r="AX105" s="78">
        <f t="shared" si="22"/>
        <v>1</v>
      </c>
      <c r="AY105" s="78">
        <f t="shared" si="20"/>
        <v>1</v>
      </c>
      <c r="AZ105" s="78">
        <f t="shared" si="21"/>
        <v>50819</v>
      </c>
      <c r="BA105" s="78">
        <v>1024</v>
      </c>
      <c r="BB105" s="78">
        <v>76800</v>
      </c>
      <c r="BC105" s="88" t="s">
        <v>96</v>
      </c>
      <c r="BD105" s="89" t="str">
        <f t="shared" si="18"/>
        <v>pass</v>
      </c>
      <c r="BE105" s="95">
        <v>45457</v>
      </c>
      <c r="BF105" s="95" t="s">
        <v>8</v>
      </c>
      <c r="BG105" s="89" t="s">
        <v>98</v>
      </c>
      <c r="BH105" s="89"/>
    </row>
    <row r="106" ht="29.25" customHeight="1" spans="2:60">
      <c r="B106" s="40"/>
      <c r="C106" s="40"/>
      <c r="D106" s="34" t="s">
        <v>359</v>
      </c>
      <c r="E106" s="24">
        <f t="shared" si="19"/>
        <v>71</v>
      </c>
      <c r="F106" s="162" t="s">
        <v>128</v>
      </c>
      <c r="G106" s="162" t="s">
        <v>128</v>
      </c>
      <c r="H106" s="162" t="s">
        <v>128</v>
      </c>
      <c r="I106" s="162" t="s">
        <v>129</v>
      </c>
      <c r="J106" s="163" t="s">
        <v>128</v>
      </c>
      <c r="K106" s="163" t="s">
        <v>175</v>
      </c>
      <c r="L106" s="164" t="s">
        <v>128</v>
      </c>
      <c r="M106" s="164" t="s">
        <v>308</v>
      </c>
      <c r="N106" s="162" t="s">
        <v>128</v>
      </c>
      <c r="O106" s="162" t="s">
        <v>128</v>
      </c>
      <c r="P106" s="162" t="s">
        <v>128</v>
      </c>
      <c r="Q106" s="162" t="s">
        <v>128</v>
      </c>
      <c r="R106" s="64" t="str">
        <f t="shared" si="23"/>
        <v>2C</v>
      </c>
      <c r="S106" s="33">
        <v>100</v>
      </c>
      <c r="T106" s="33">
        <v>0</v>
      </c>
      <c r="V106" s="24" t="s">
        <v>128</v>
      </c>
      <c r="W106" s="24" t="s">
        <v>128</v>
      </c>
      <c r="X106" s="24" t="s">
        <v>128</v>
      </c>
      <c r="Y106" s="24" t="s">
        <v>129</v>
      </c>
      <c r="Z106" s="24" t="s">
        <v>128</v>
      </c>
      <c r="AA106" s="24" t="s">
        <v>175</v>
      </c>
      <c r="AB106" s="24" t="s">
        <v>128</v>
      </c>
      <c r="AC106" s="24" t="s">
        <v>128</v>
      </c>
      <c r="AD106" s="24" t="s">
        <v>286</v>
      </c>
      <c r="AE106" s="24" t="s">
        <v>240</v>
      </c>
      <c r="AF106" s="24" t="s">
        <v>201</v>
      </c>
      <c r="AG106" s="24">
        <v>64.34</v>
      </c>
      <c r="AH106" s="24" t="s">
        <v>60</v>
      </c>
      <c r="AJ106" s="33" t="s">
        <v>128</v>
      </c>
      <c r="AK106" s="33" t="s">
        <v>128</v>
      </c>
      <c r="AL106" s="33" t="s">
        <v>128</v>
      </c>
      <c r="AM106" s="33" t="s">
        <v>129</v>
      </c>
      <c r="AN106" s="33" t="s">
        <v>128</v>
      </c>
      <c r="AO106" s="162" t="s">
        <v>175</v>
      </c>
      <c r="AP106" s="33" t="s">
        <v>128</v>
      </c>
      <c r="AQ106" s="162" t="s">
        <v>128</v>
      </c>
      <c r="AR106" s="33" t="s">
        <v>279</v>
      </c>
      <c r="AS106" s="33" t="s">
        <v>279</v>
      </c>
      <c r="AT106" s="33" t="s">
        <v>279</v>
      </c>
      <c r="AV106" s="5">
        <f t="shared" si="17"/>
        <v>1</v>
      </c>
      <c r="AW106" s="5" t="s">
        <v>60</v>
      </c>
      <c r="AX106" s="78">
        <f t="shared" si="22"/>
        <v>1</v>
      </c>
      <c r="AY106" s="78">
        <f t="shared" si="20"/>
        <v>1</v>
      </c>
      <c r="AZ106" s="78">
        <f t="shared" si="21"/>
        <v>50760</v>
      </c>
      <c r="BA106" s="78">
        <v>1024</v>
      </c>
      <c r="BB106" s="78">
        <v>76800</v>
      </c>
      <c r="BC106" s="88" t="s">
        <v>96</v>
      </c>
      <c r="BD106" s="89" t="str">
        <f t="shared" si="18"/>
        <v>pass</v>
      </c>
      <c r="BE106" s="95">
        <v>45457</v>
      </c>
      <c r="BF106" s="95" t="s">
        <v>8</v>
      </c>
      <c r="BG106" s="89" t="s">
        <v>98</v>
      </c>
      <c r="BH106" s="89"/>
    </row>
    <row r="107" ht="58.5" customHeight="1" spans="2:60">
      <c r="B107" s="39" t="s">
        <v>360</v>
      </c>
      <c r="C107" s="39" t="s">
        <v>361</v>
      </c>
      <c r="D107" s="34" t="s">
        <v>362</v>
      </c>
      <c r="E107" s="24">
        <f t="shared" si="19"/>
        <v>72</v>
      </c>
      <c r="F107" s="162" t="s">
        <v>128</v>
      </c>
      <c r="G107" s="162" t="s">
        <v>128</v>
      </c>
      <c r="H107" s="162" t="s">
        <v>128</v>
      </c>
      <c r="I107" s="162" t="s">
        <v>129</v>
      </c>
      <c r="J107" s="163" t="s">
        <v>128</v>
      </c>
      <c r="K107" s="163" t="s">
        <v>175</v>
      </c>
      <c r="L107" s="164" t="s">
        <v>128</v>
      </c>
      <c r="M107" s="164" t="s">
        <v>363</v>
      </c>
      <c r="N107" s="162" t="s">
        <v>128</v>
      </c>
      <c r="O107" s="162" t="s">
        <v>128</v>
      </c>
      <c r="P107" s="162" t="s">
        <v>128</v>
      </c>
      <c r="Q107" s="162" t="s">
        <v>128</v>
      </c>
      <c r="R107" s="64" t="str">
        <f t="shared" si="23"/>
        <v>2D</v>
      </c>
      <c r="S107" s="33">
        <v>100</v>
      </c>
      <c r="T107" s="33">
        <v>0</v>
      </c>
      <c r="V107" s="24" t="s">
        <v>128</v>
      </c>
      <c r="W107" s="24" t="s">
        <v>128</v>
      </c>
      <c r="X107" s="24" t="s">
        <v>128</v>
      </c>
      <c r="Y107" s="24" t="s">
        <v>129</v>
      </c>
      <c r="Z107" s="24" t="s">
        <v>128</v>
      </c>
      <c r="AA107" s="24" t="s">
        <v>175</v>
      </c>
      <c r="AB107" s="24" t="s">
        <v>128</v>
      </c>
      <c r="AC107" s="24" t="s">
        <v>128</v>
      </c>
      <c r="AD107" s="24" t="s">
        <v>160</v>
      </c>
      <c r="AE107" s="24" t="s">
        <v>364</v>
      </c>
      <c r="AF107" s="24" t="s">
        <v>158</v>
      </c>
      <c r="AG107" s="24">
        <v>59.41</v>
      </c>
      <c r="AH107" s="24" t="s">
        <v>60</v>
      </c>
      <c r="AJ107" s="33" t="s">
        <v>128</v>
      </c>
      <c r="AK107" s="33" t="s">
        <v>128</v>
      </c>
      <c r="AL107" s="33" t="s">
        <v>128</v>
      </c>
      <c r="AM107" s="33" t="s">
        <v>129</v>
      </c>
      <c r="AN107" s="33" t="s">
        <v>128</v>
      </c>
      <c r="AO107" s="162" t="s">
        <v>175</v>
      </c>
      <c r="AP107" s="33" t="s">
        <v>128</v>
      </c>
      <c r="AQ107" s="162" t="s">
        <v>128</v>
      </c>
      <c r="AR107" s="33" t="s">
        <v>279</v>
      </c>
      <c r="AS107" s="33" t="s">
        <v>279</v>
      </c>
      <c r="AT107" s="33" t="s">
        <v>279</v>
      </c>
      <c r="AV107" s="5">
        <f t="shared" si="17"/>
        <v>1</v>
      </c>
      <c r="AW107" s="5" t="s">
        <v>60</v>
      </c>
      <c r="AX107" s="78">
        <f t="shared" si="22"/>
        <v>1</v>
      </c>
      <c r="AY107" s="78">
        <f t="shared" si="20"/>
        <v>1</v>
      </c>
      <c r="AZ107" s="78">
        <f t="shared" si="21"/>
        <v>1217</v>
      </c>
      <c r="BA107" s="78">
        <v>1024</v>
      </c>
      <c r="BB107" s="78">
        <v>76800</v>
      </c>
      <c r="BC107" s="88" t="s">
        <v>96</v>
      </c>
      <c r="BD107" s="89" t="str">
        <f t="shared" si="18"/>
        <v>pass</v>
      </c>
      <c r="BE107" s="95">
        <v>45457</v>
      </c>
      <c r="BF107" s="95" t="s">
        <v>8</v>
      </c>
      <c r="BG107" s="89" t="s">
        <v>98</v>
      </c>
      <c r="BH107" s="89"/>
    </row>
    <row r="108" ht="29.25" customHeight="1" spans="2:60">
      <c r="B108" s="39"/>
      <c r="C108" s="39" t="s">
        <v>365</v>
      </c>
      <c r="D108" s="34" t="s">
        <v>366</v>
      </c>
      <c r="E108" s="24">
        <f t="shared" si="19"/>
        <v>73</v>
      </c>
      <c r="F108" s="162" t="s">
        <v>128</v>
      </c>
      <c r="G108" s="162" t="s">
        <v>128</v>
      </c>
      <c r="H108" s="162" t="s">
        <v>128</v>
      </c>
      <c r="I108" s="162" t="s">
        <v>129</v>
      </c>
      <c r="J108" s="163" t="s">
        <v>128</v>
      </c>
      <c r="K108" s="163" t="s">
        <v>175</v>
      </c>
      <c r="L108" s="164" t="s">
        <v>128</v>
      </c>
      <c r="M108" s="164" t="s">
        <v>367</v>
      </c>
      <c r="N108" s="162" t="s">
        <v>128</v>
      </c>
      <c r="O108" s="162" t="s">
        <v>128</v>
      </c>
      <c r="P108" s="162" t="s">
        <v>128</v>
      </c>
      <c r="Q108" s="162" t="s">
        <v>128</v>
      </c>
      <c r="R108" s="64" t="str">
        <f t="shared" si="23"/>
        <v>2E</v>
      </c>
      <c r="S108" s="33">
        <v>100</v>
      </c>
      <c r="T108" s="33">
        <v>0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 t="s">
        <v>60</v>
      </c>
      <c r="AJ108" s="33" t="s">
        <v>128</v>
      </c>
      <c r="AK108" s="33" t="s">
        <v>128</v>
      </c>
      <c r="AL108" s="33" t="s">
        <v>128</v>
      </c>
      <c r="AM108" s="33" t="s">
        <v>129</v>
      </c>
      <c r="AN108" s="33" t="s">
        <v>128</v>
      </c>
      <c r="AO108" s="162" t="s">
        <v>175</v>
      </c>
      <c r="AP108" s="33" t="s">
        <v>128</v>
      </c>
      <c r="AQ108" s="162" t="s">
        <v>128</v>
      </c>
      <c r="AR108" s="33" t="s">
        <v>279</v>
      </c>
      <c r="AS108" s="33" t="s">
        <v>279</v>
      </c>
      <c r="AT108" s="33" t="s">
        <v>279</v>
      </c>
      <c r="AV108" s="5" t="str">
        <f t="shared" si="17"/>
        <v/>
      </c>
      <c r="AW108" s="5" t="s">
        <v>60</v>
      </c>
      <c r="AX108" s="78" t="str">
        <f t="shared" si="22"/>
        <v/>
      </c>
      <c r="AY108" s="78">
        <f t="shared" si="20"/>
        <v>0</v>
      </c>
      <c r="AZ108" s="78">
        <f t="shared" si="21"/>
        <v>0</v>
      </c>
      <c r="BA108" s="78">
        <v>1024</v>
      </c>
      <c r="BB108" s="78">
        <v>76800</v>
      </c>
      <c r="BC108" s="88" t="s">
        <v>96</v>
      </c>
      <c r="BD108" s="89" t="str">
        <f t="shared" si="18"/>
        <v>未実施</v>
      </c>
      <c r="BE108" s="95">
        <v>45457</v>
      </c>
      <c r="BF108" s="95" t="s">
        <v>8</v>
      </c>
      <c r="BG108" s="89" t="s">
        <v>98</v>
      </c>
      <c r="BH108" s="89"/>
    </row>
    <row r="109" ht="19.5" customHeight="1" spans="2:60">
      <c r="B109" s="39"/>
      <c r="C109" s="39" t="s">
        <v>368</v>
      </c>
      <c r="D109" s="34" t="s">
        <v>369</v>
      </c>
      <c r="E109" s="24">
        <f t="shared" si="19"/>
        <v>74</v>
      </c>
      <c r="F109" s="33"/>
      <c r="G109" s="33"/>
      <c r="H109" s="33"/>
      <c r="I109" s="33"/>
      <c r="J109" s="56"/>
      <c r="K109" s="56"/>
      <c r="L109" s="57"/>
      <c r="M109" s="57"/>
      <c r="N109" s="33"/>
      <c r="O109" s="33"/>
      <c r="P109" s="33"/>
      <c r="Q109" s="33"/>
      <c r="R109" s="64"/>
      <c r="S109" s="33"/>
      <c r="T109" s="33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V109" s="5"/>
      <c r="AW109" s="5"/>
      <c r="AX109" s="78"/>
      <c r="AY109" s="78"/>
      <c r="AZ109" s="78"/>
      <c r="BA109" s="78"/>
      <c r="BB109" s="78"/>
      <c r="BC109" s="88"/>
      <c r="BD109" s="89"/>
      <c r="BE109" s="95"/>
      <c r="BF109" s="95"/>
      <c r="BG109" s="89"/>
      <c r="BH109" s="89"/>
    </row>
    <row r="110" ht="29.25" customHeight="1" spans="2:60">
      <c r="B110" s="40"/>
      <c r="C110" s="40" t="s">
        <v>370</v>
      </c>
      <c r="D110" s="34" t="s">
        <v>371</v>
      </c>
      <c r="E110" s="24">
        <f t="shared" si="19"/>
        <v>75</v>
      </c>
      <c r="F110" s="33"/>
      <c r="G110" s="33"/>
      <c r="H110" s="33"/>
      <c r="I110" s="33"/>
      <c r="J110" s="56"/>
      <c r="K110" s="56"/>
      <c r="L110" s="57"/>
      <c r="M110" s="57"/>
      <c r="N110" s="33"/>
      <c r="O110" s="33"/>
      <c r="P110" s="33"/>
      <c r="Q110" s="33"/>
      <c r="R110" s="64"/>
      <c r="S110" s="33"/>
      <c r="T110" s="33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V110" s="5"/>
      <c r="AW110" s="5"/>
      <c r="AX110" s="78"/>
      <c r="AY110" s="78"/>
      <c r="AZ110" s="78"/>
      <c r="BA110" s="78"/>
      <c r="BB110" s="78"/>
      <c r="BC110" s="88"/>
      <c r="BD110" s="89"/>
      <c r="BE110" s="95"/>
      <c r="BF110" s="95"/>
      <c r="BG110" s="89"/>
      <c r="BH110" s="89"/>
    </row>
    <row r="111" spans="2:60">
      <c r="B111" s="40"/>
      <c r="C111" s="40"/>
      <c r="D111" s="34"/>
      <c r="E111" s="24">
        <f t="shared" si="19"/>
        <v>76</v>
      </c>
      <c r="F111" s="33"/>
      <c r="G111" s="33"/>
      <c r="H111" s="33"/>
      <c r="I111" s="33"/>
      <c r="J111" s="56"/>
      <c r="K111" s="56"/>
      <c r="L111" s="57"/>
      <c r="M111" s="57"/>
      <c r="N111" s="33"/>
      <c r="O111" s="33"/>
      <c r="P111" s="33"/>
      <c r="Q111" s="33"/>
      <c r="R111" s="64"/>
      <c r="S111" s="33"/>
      <c r="T111" s="33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V111" s="5"/>
      <c r="AW111" s="5"/>
      <c r="AX111" s="78"/>
      <c r="AY111" s="78"/>
      <c r="AZ111" s="78"/>
      <c r="BA111" s="78"/>
      <c r="BB111" s="78"/>
      <c r="BC111" s="88"/>
      <c r="BD111" s="89"/>
      <c r="BE111" s="95"/>
      <c r="BF111" s="95"/>
      <c r="BG111" s="89"/>
      <c r="BH111" s="89"/>
    </row>
    <row r="112" spans="2:60">
      <c r="B112" s="40"/>
      <c r="C112" s="40"/>
      <c r="D112" s="34"/>
      <c r="E112" s="24">
        <f t="shared" si="19"/>
        <v>77</v>
      </c>
      <c r="F112" s="33"/>
      <c r="G112" s="33"/>
      <c r="H112" s="33"/>
      <c r="I112" s="33"/>
      <c r="J112" s="56"/>
      <c r="K112" s="56"/>
      <c r="L112" s="57"/>
      <c r="M112" s="57"/>
      <c r="N112" s="33"/>
      <c r="O112" s="33"/>
      <c r="P112" s="33"/>
      <c r="Q112" s="33"/>
      <c r="R112" s="64"/>
      <c r="S112" s="33"/>
      <c r="T112" s="33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V112" s="5"/>
      <c r="AW112" s="5"/>
      <c r="AX112" s="78"/>
      <c r="AY112" s="78"/>
      <c r="AZ112" s="78"/>
      <c r="BA112" s="78"/>
      <c r="BB112" s="78"/>
      <c r="BC112" s="88"/>
      <c r="BD112" s="89"/>
      <c r="BE112" s="95"/>
      <c r="BF112" s="95"/>
      <c r="BG112" s="89"/>
      <c r="BH112" s="89"/>
    </row>
    <row r="113" spans="2:60">
      <c r="B113" s="40"/>
      <c r="C113" s="40"/>
      <c r="D113" s="34"/>
      <c r="E113" s="24">
        <f t="shared" si="19"/>
        <v>78</v>
      </c>
      <c r="F113" s="33"/>
      <c r="G113" s="33"/>
      <c r="H113" s="33"/>
      <c r="I113" s="33"/>
      <c r="J113" s="56"/>
      <c r="K113" s="56"/>
      <c r="L113" s="57"/>
      <c r="M113" s="57"/>
      <c r="N113" s="33"/>
      <c r="O113" s="33"/>
      <c r="P113" s="33"/>
      <c r="Q113" s="33"/>
      <c r="R113" s="64"/>
      <c r="S113" s="33"/>
      <c r="T113" s="33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V113" s="5"/>
      <c r="AW113" s="5"/>
      <c r="AX113" s="78"/>
      <c r="AY113" s="78"/>
      <c r="AZ113" s="78"/>
      <c r="BA113" s="78"/>
      <c r="BB113" s="78"/>
      <c r="BC113" s="88"/>
      <c r="BD113" s="89"/>
      <c r="BE113" s="95"/>
      <c r="BF113" s="95"/>
      <c r="BG113" s="89"/>
      <c r="BH113" s="89"/>
    </row>
    <row r="114" spans="2:60">
      <c r="B114" s="40"/>
      <c r="C114" s="40"/>
      <c r="D114" s="34"/>
      <c r="E114" s="24">
        <f t="shared" si="19"/>
        <v>79</v>
      </c>
      <c r="F114" s="33"/>
      <c r="G114" s="33"/>
      <c r="H114" s="33"/>
      <c r="I114" s="33"/>
      <c r="J114" s="56"/>
      <c r="K114" s="56"/>
      <c r="L114" s="57"/>
      <c r="M114" s="57"/>
      <c r="N114" s="33"/>
      <c r="O114" s="33"/>
      <c r="P114" s="33"/>
      <c r="Q114" s="33"/>
      <c r="R114" s="64"/>
      <c r="S114" s="33"/>
      <c r="T114" s="33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V114" s="5"/>
      <c r="AW114" s="5"/>
      <c r="AX114" s="78"/>
      <c r="AY114" s="78"/>
      <c r="AZ114" s="78"/>
      <c r="BA114" s="78"/>
      <c r="BB114" s="78"/>
      <c r="BC114" s="88"/>
      <c r="BD114" s="89"/>
      <c r="BE114" s="95"/>
      <c r="BF114" s="95"/>
      <c r="BG114" s="89"/>
      <c r="BH114" s="89"/>
    </row>
    <row r="115" spans="2:60">
      <c r="B115" s="40"/>
      <c r="C115" s="40"/>
      <c r="D115" s="34"/>
      <c r="E115" s="24">
        <f t="shared" si="19"/>
        <v>80</v>
      </c>
      <c r="F115" s="33"/>
      <c r="G115" s="33"/>
      <c r="H115" s="33"/>
      <c r="I115" s="33"/>
      <c r="J115" s="56"/>
      <c r="K115" s="56"/>
      <c r="L115" s="57"/>
      <c r="M115" s="57"/>
      <c r="N115" s="33"/>
      <c r="O115" s="33"/>
      <c r="P115" s="33"/>
      <c r="Q115" s="33"/>
      <c r="R115" s="64"/>
      <c r="S115" s="33"/>
      <c r="T115" s="33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V115" s="5"/>
      <c r="AW115" s="5"/>
      <c r="AX115" s="78"/>
      <c r="AY115" s="78"/>
      <c r="AZ115" s="78"/>
      <c r="BA115" s="78"/>
      <c r="BB115" s="78"/>
      <c r="BC115" s="88"/>
      <c r="BD115" s="89"/>
      <c r="BE115" s="95"/>
      <c r="BF115" s="95"/>
      <c r="BG115" s="89"/>
      <c r="BH115" s="89"/>
    </row>
    <row r="116" spans="2:60">
      <c r="B116" s="40"/>
      <c r="C116" s="40"/>
      <c r="D116" s="34"/>
      <c r="E116" s="24"/>
      <c r="F116" s="33"/>
      <c r="G116" s="33"/>
      <c r="H116" s="33"/>
      <c r="I116" s="33"/>
      <c r="J116" s="56"/>
      <c r="K116" s="56"/>
      <c r="L116" s="57"/>
      <c r="M116" s="57"/>
      <c r="N116" s="33"/>
      <c r="O116" s="33"/>
      <c r="P116" s="33"/>
      <c r="Q116" s="33"/>
      <c r="R116" s="64"/>
      <c r="S116" s="33"/>
      <c r="T116" s="33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V116" s="5"/>
      <c r="AW116" s="5"/>
      <c r="AX116" s="78"/>
      <c r="AY116" s="78"/>
      <c r="AZ116" s="78"/>
      <c r="BA116" s="78"/>
      <c r="BB116" s="78"/>
      <c r="BC116" s="88"/>
      <c r="BD116" s="89"/>
      <c r="BE116" s="95"/>
      <c r="BF116" s="95"/>
      <c r="BG116" s="89"/>
      <c r="BH116" s="89"/>
    </row>
    <row r="117" spans="2:60">
      <c r="B117" s="40"/>
      <c r="C117" s="40"/>
      <c r="D117" s="34"/>
      <c r="E117" s="24"/>
      <c r="F117" s="33"/>
      <c r="G117" s="33"/>
      <c r="H117" s="33"/>
      <c r="I117" s="33"/>
      <c r="J117" s="56"/>
      <c r="K117" s="56"/>
      <c r="L117" s="57"/>
      <c r="M117" s="57"/>
      <c r="N117" s="33"/>
      <c r="O117" s="33"/>
      <c r="P117" s="33"/>
      <c r="Q117" s="33"/>
      <c r="R117" s="64"/>
      <c r="S117" s="33"/>
      <c r="T117" s="33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V117" s="5"/>
      <c r="AW117" s="5"/>
      <c r="AX117" s="78"/>
      <c r="AY117" s="78"/>
      <c r="AZ117" s="78"/>
      <c r="BA117" s="78"/>
      <c r="BB117" s="78"/>
      <c r="BC117" s="88"/>
      <c r="BD117" s="89"/>
      <c r="BE117" s="95"/>
      <c r="BF117" s="95"/>
      <c r="BG117" s="89"/>
      <c r="BH117" s="89"/>
    </row>
    <row r="118" spans="2:60">
      <c r="B118" s="40"/>
      <c r="C118" s="40"/>
      <c r="D118" s="34"/>
      <c r="E118" s="24"/>
      <c r="F118" s="33"/>
      <c r="G118" s="33"/>
      <c r="H118" s="33"/>
      <c r="I118" s="33"/>
      <c r="J118" s="56"/>
      <c r="K118" s="56"/>
      <c r="L118" s="57"/>
      <c r="M118" s="57"/>
      <c r="N118" s="33"/>
      <c r="O118" s="33"/>
      <c r="P118" s="33"/>
      <c r="Q118" s="33"/>
      <c r="R118" s="64"/>
      <c r="S118" s="33"/>
      <c r="T118" s="33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V118" s="5"/>
      <c r="AW118" s="5"/>
      <c r="AX118" s="78"/>
      <c r="AY118" s="78"/>
      <c r="AZ118" s="78"/>
      <c r="BA118" s="78"/>
      <c r="BB118" s="78"/>
      <c r="BC118" s="88"/>
      <c r="BD118" s="89"/>
      <c r="BE118" s="95"/>
      <c r="BF118" s="95"/>
      <c r="BG118" s="89"/>
      <c r="BH118" s="89"/>
    </row>
    <row r="119" spans="2:60">
      <c r="B119" s="40"/>
      <c r="C119" s="40"/>
      <c r="D119" s="34"/>
      <c r="E119" s="24"/>
      <c r="F119" s="33"/>
      <c r="G119" s="33"/>
      <c r="H119" s="33"/>
      <c r="I119" s="33"/>
      <c r="J119" s="56"/>
      <c r="K119" s="56"/>
      <c r="L119" s="57"/>
      <c r="M119" s="57"/>
      <c r="N119" s="33"/>
      <c r="O119" s="33"/>
      <c r="P119" s="33"/>
      <c r="Q119" s="33"/>
      <c r="R119" s="64"/>
      <c r="S119" s="33"/>
      <c r="T119" s="33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V119" s="5"/>
      <c r="AW119" s="5"/>
      <c r="AX119" s="78"/>
      <c r="AY119" s="78"/>
      <c r="AZ119" s="78"/>
      <c r="BA119" s="78"/>
      <c r="BB119" s="78"/>
      <c r="BC119" s="88"/>
      <c r="BD119" s="89"/>
      <c r="BE119" s="95"/>
      <c r="BF119" s="95"/>
      <c r="BG119" s="89"/>
      <c r="BH119" s="89"/>
    </row>
    <row r="120" spans="2:60">
      <c r="B120" s="40"/>
      <c r="C120" s="40"/>
      <c r="D120" s="34"/>
      <c r="E120" s="24"/>
      <c r="F120" s="33"/>
      <c r="G120" s="33"/>
      <c r="H120" s="33"/>
      <c r="I120" s="33"/>
      <c r="J120" s="56"/>
      <c r="K120" s="56"/>
      <c r="L120" s="57"/>
      <c r="M120" s="57"/>
      <c r="N120" s="33"/>
      <c r="O120" s="33"/>
      <c r="P120" s="33"/>
      <c r="Q120" s="33"/>
      <c r="R120" s="64"/>
      <c r="S120" s="33"/>
      <c r="T120" s="33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V120" s="5"/>
      <c r="AW120" s="5"/>
      <c r="AX120" s="78"/>
      <c r="AY120" s="78"/>
      <c r="AZ120" s="78"/>
      <c r="BA120" s="78"/>
      <c r="BB120" s="78"/>
      <c r="BC120" s="88"/>
      <c r="BD120" s="89"/>
      <c r="BE120" s="95"/>
      <c r="BF120" s="95"/>
      <c r="BG120" s="89"/>
      <c r="BH120" s="89"/>
    </row>
    <row r="121" spans="2:60">
      <c r="B121" s="40"/>
      <c r="C121" s="40"/>
      <c r="D121" s="34"/>
      <c r="E121" s="24"/>
      <c r="F121" s="33"/>
      <c r="G121" s="33"/>
      <c r="H121" s="33"/>
      <c r="I121" s="33"/>
      <c r="J121" s="56"/>
      <c r="K121" s="56"/>
      <c r="L121" s="57"/>
      <c r="M121" s="57"/>
      <c r="N121" s="33"/>
      <c r="O121" s="33"/>
      <c r="P121" s="33"/>
      <c r="Q121" s="33"/>
      <c r="R121" s="64"/>
      <c r="S121" s="33"/>
      <c r="T121" s="33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V121" s="5"/>
      <c r="AW121" s="5"/>
      <c r="AX121" s="78"/>
      <c r="AY121" s="78"/>
      <c r="AZ121" s="78"/>
      <c r="BA121" s="78"/>
      <c r="BB121" s="78"/>
      <c r="BC121" s="88"/>
      <c r="BD121" s="89"/>
      <c r="BE121" s="95"/>
      <c r="BF121" s="95"/>
      <c r="BG121" s="89"/>
      <c r="BH121" s="89"/>
    </row>
    <row r="122" spans="2:60">
      <c r="B122" s="40"/>
      <c r="C122" s="40"/>
      <c r="D122" s="34"/>
      <c r="E122" s="24"/>
      <c r="F122" s="33"/>
      <c r="G122" s="33"/>
      <c r="H122" s="33"/>
      <c r="I122" s="33"/>
      <c r="J122" s="56"/>
      <c r="K122" s="56"/>
      <c r="L122" s="57"/>
      <c r="M122" s="57"/>
      <c r="N122" s="33"/>
      <c r="O122" s="33"/>
      <c r="P122" s="33"/>
      <c r="Q122" s="33"/>
      <c r="R122" s="64"/>
      <c r="S122" s="33"/>
      <c r="T122" s="33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V122" s="5"/>
      <c r="AW122" s="5"/>
      <c r="AX122" s="78"/>
      <c r="AY122" s="78"/>
      <c r="AZ122" s="78"/>
      <c r="BA122" s="78"/>
      <c r="BB122" s="78"/>
      <c r="BC122" s="88"/>
      <c r="BD122" s="89"/>
      <c r="BE122" s="95"/>
      <c r="BF122" s="95"/>
      <c r="BG122" s="89"/>
      <c r="BH122" s="89"/>
    </row>
    <row r="123" spans="2:60">
      <c r="B123" s="40"/>
      <c r="C123" s="40"/>
      <c r="D123" s="34"/>
      <c r="E123" s="24"/>
      <c r="F123" s="33"/>
      <c r="G123" s="33"/>
      <c r="H123" s="33"/>
      <c r="I123" s="33"/>
      <c r="J123" s="56"/>
      <c r="K123" s="56"/>
      <c r="L123" s="57"/>
      <c r="M123" s="57"/>
      <c r="N123" s="33"/>
      <c r="O123" s="33"/>
      <c r="P123" s="33"/>
      <c r="Q123" s="33"/>
      <c r="R123" s="64"/>
      <c r="S123" s="33"/>
      <c r="T123" s="33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V123" s="5"/>
      <c r="AW123" s="5"/>
      <c r="AX123" s="78"/>
      <c r="AY123" s="78"/>
      <c r="AZ123" s="78"/>
      <c r="BA123" s="78"/>
      <c r="BB123" s="78"/>
      <c r="BC123" s="88"/>
      <c r="BD123" s="89"/>
      <c r="BE123" s="95"/>
      <c r="BF123" s="95"/>
      <c r="BG123" s="89"/>
      <c r="BH123" s="89"/>
    </row>
    <row r="124" spans="2:60">
      <c r="B124" s="40"/>
      <c r="C124" s="40"/>
      <c r="D124" s="34"/>
      <c r="E124" s="24"/>
      <c r="F124" s="33"/>
      <c r="G124" s="33"/>
      <c r="H124" s="33"/>
      <c r="I124" s="33"/>
      <c r="J124" s="56"/>
      <c r="K124" s="56"/>
      <c r="L124" s="57"/>
      <c r="M124" s="57"/>
      <c r="N124" s="33"/>
      <c r="O124" s="33"/>
      <c r="P124" s="33"/>
      <c r="Q124" s="33"/>
      <c r="R124" s="64"/>
      <c r="S124" s="33"/>
      <c r="T124" s="33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V124" s="5"/>
      <c r="AW124" s="5"/>
      <c r="AX124" s="78"/>
      <c r="AY124" s="78"/>
      <c r="AZ124" s="78"/>
      <c r="BA124" s="78"/>
      <c r="BB124" s="78"/>
      <c r="BC124" s="88"/>
      <c r="BD124" s="89"/>
      <c r="BE124" s="95"/>
      <c r="BF124" s="95"/>
      <c r="BG124" s="89"/>
      <c r="BH124" s="89"/>
    </row>
    <row r="125" spans="2:60">
      <c r="B125" s="40"/>
      <c r="C125" s="40"/>
      <c r="D125" s="34"/>
      <c r="E125" s="24"/>
      <c r="F125" s="33"/>
      <c r="G125" s="33"/>
      <c r="H125" s="33"/>
      <c r="I125" s="33"/>
      <c r="J125" s="56"/>
      <c r="K125" s="56"/>
      <c r="L125" s="57"/>
      <c r="M125" s="57"/>
      <c r="N125" s="33"/>
      <c r="O125" s="33"/>
      <c r="P125" s="33"/>
      <c r="Q125" s="33"/>
      <c r="R125" s="64"/>
      <c r="S125" s="33"/>
      <c r="T125" s="33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V125" s="5"/>
      <c r="AW125" s="5"/>
      <c r="AX125" s="78"/>
      <c r="AY125" s="78"/>
      <c r="AZ125" s="78"/>
      <c r="BA125" s="78"/>
      <c r="BB125" s="78"/>
      <c r="BC125" s="88"/>
      <c r="BD125" s="89"/>
      <c r="BE125" s="95"/>
      <c r="BF125" s="95"/>
      <c r="BG125" s="89"/>
      <c r="BH125" s="89"/>
    </row>
    <row r="126" spans="2:60">
      <c r="B126" s="40"/>
      <c r="C126" s="40"/>
      <c r="D126" s="34"/>
      <c r="E126" s="24"/>
      <c r="F126" s="33"/>
      <c r="G126" s="33"/>
      <c r="H126" s="33"/>
      <c r="I126" s="33"/>
      <c r="J126" s="56"/>
      <c r="K126" s="56"/>
      <c r="L126" s="57"/>
      <c r="M126" s="57"/>
      <c r="N126" s="33"/>
      <c r="O126" s="33"/>
      <c r="P126" s="33"/>
      <c r="Q126" s="33"/>
      <c r="R126" s="64"/>
      <c r="S126" s="33"/>
      <c r="T126" s="33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V126" s="5"/>
      <c r="AW126" s="5"/>
      <c r="AX126" s="78"/>
      <c r="AY126" s="78"/>
      <c r="AZ126" s="78"/>
      <c r="BA126" s="78"/>
      <c r="BB126" s="78"/>
      <c r="BC126" s="88"/>
      <c r="BD126" s="89"/>
      <c r="BE126" s="95"/>
      <c r="BF126" s="95"/>
      <c r="BG126" s="89"/>
      <c r="BH126" s="89"/>
    </row>
    <row r="127" spans="2:60">
      <c r="B127" s="34"/>
      <c r="C127" s="34"/>
      <c r="D127" s="34"/>
      <c r="E127" s="24"/>
      <c r="F127" s="24"/>
      <c r="G127" s="24"/>
      <c r="H127" s="24"/>
      <c r="I127" s="24"/>
      <c r="J127" s="54"/>
      <c r="K127" s="54"/>
      <c r="L127" s="55"/>
      <c r="M127" s="55"/>
      <c r="N127" s="24"/>
      <c r="O127" s="24"/>
      <c r="P127" s="24"/>
      <c r="Q127" s="24"/>
      <c r="R127" s="62"/>
      <c r="S127" s="24"/>
      <c r="T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V127" s="78"/>
      <c r="AW127" s="78"/>
      <c r="AX127" s="78"/>
      <c r="AY127" s="89"/>
      <c r="AZ127" s="89"/>
      <c r="BA127" s="89"/>
      <c r="BB127" s="89"/>
      <c r="BC127" s="88"/>
      <c r="BD127" s="89"/>
      <c r="BE127" s="95"/>
      <c r="BF127" s="95"/>
      <c r="BG127" s="89"/>
      <c r="BH127" s="89"/>
    </row>
    <row r="128" spans="2:60">
      <c r="B128" s="33"/>
      <c r="C128" s="33"/>
      <c r="D128" s="33"/>
      <c r="E128" s="33"/>
      <c r="F128" s="33"/>
      <c r="G128" s="33"/>
      <c r="H128" s="33"/>
      <c r="I128" s="33"/>
      <c r="J128" s="56"/>
      <c r="K128" s="56"/>
      <c r="L128" s="57"/>
      <c r="M128" s="57"/>
      <c r="N128" s="33"/>
      <c r="O128" s="33"/>
      <c r="P128" s="33"/>
      <c r="Q128" s="33"/>
      <c r="R128" s="64"/>
      <c r="S128" s="33"/>
      <c r="T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V128" s="5"/>
      <c r="AW128" s="5"/>
      <c r="AX128" s="89"/>
      <c r="AY128" s="89"/>
      <c r="AZ128" s="89"/>
      <c r="BA128" s="89"/>
      <c r="BB128" s="89"/>
      <c r="BC128" s="88"/>
      <c r="BD128" s="89"/>
      <c r="BE128" s="95"/>
      <c r="BF128" s="95"/>
      <c r="BG128" s="89"/>
      <c r="BH128" s="89"/>
    </row>
    <row r="129" spans="2:60">
      <c r="B129" s="33"/>
      <c r="C129" s="33"/>
      <c r="D129" s="33"/>
      <c r="E129" s="33"/>
      <c r="F129" s="33"/>
      <c r="G129" s="33"/>
      <c r="H129" s="33"/>
      <c r="I129" s="33"/>
      <c r="J129" s="56"/>
      <c r="K129" s="56"/>
      <c r="L129" s="57"/>
      <c r="M129" s="57"/>
      <c r="N129" s="33"/>
      <c r="O129" s="33"/>
      <c r="P129" s="33"/>
      <c r="Q129" s="33"/>
      <c r="R129" s="64"/>
      <c r="S129" s="33"/>
      <c r="T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V129" s="5"/>
      <c r="AW129" s="5"/>
      <c r="AX129" s="89"/>
      <c r="AY129" s="89"/>
      <c r="AZ129" s="89"/>
      <c r="BA129" s="89"/>
      <c r="BB129" s="89"/>
      <c r="BC129" s="88"/>
      <c r="BD129" s="89"/>
      <c r="BE129" s="89"/>
      <c r="BF129" s="89"/>
      <c r="BG129" s="89"/>
      <c r="BH129" s="89"/>
    </row>
    <row r="130" spans="2:60">
      <c r="B130" s="33"/>
      <c r="C130" s="33"/>
      <c r="D130" s="33"/>
      <c r="E130" s="33"/>
      <c r="F130" s="33"/>
      <c r="G130" s="33"/>
      <c r="H130" s="33"/>
      <c r="I130" s="33"/>
      <c r="J130" s="56"/>
      <c r="K130" s="56"/>
      <c r="L130" s="57"/>
      <c r="M130" s="57"/>
      <c r="N130" s="33"/>
      <c r="O130" s="33"/>
      <c r="P130" s="33"/>
      <c r="Q130" s="33"/>
      <c r="R130" s="64"/>
      <c r="S130" s="33"/>
      <c r="T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V130" s="5"/>
      <c r="AW130" s="5"/>
      <c r="AX130" s="89"/>
      <c r="AY130" s="89"/>
      <c r="AZ130" s="89"/>
      <c r="BA130" s="89"/>
      <c r="BB130" s="89"/>
      <c r="BC130" s="88"/>
      <c r="BD130" s="89"/>
      <c r="BE130" s="89"/>
      <c r="BF130" s="89"/>
      <c r="BG130" s="89"/>
      <c r="BH130" s="89"/>
    </row>
  </sheetData>
  <mergeCells count="28">
    <mergeCell ref="F10:R10"/>
    <mergeCell ref="V10:AF10"/>
    <mergeCell ref="AJ10:AT10"/>
    <mergeCell ref="AV10:BB10"/>
    <mergeCell ref="F11:I11"/>
    <mergeCell ref="J11:K11"/>
    <mergeCell ref="L11:M11"/>
    <mergeCell ref="N11:Q11"/>
    <mergeCell ref="V11:Y11"/>
    <mergeCell ref="Z11:AA11"/>
    <mergeCell ref="AB11:AE11"/>
    <mergeCell ref="AJ11:AM11"/>
    <mergeCell ref="AN11:AO11"/>
    <mergeCell ref="AP11:AS11"/>
    <mergeCell ref="BA11:BB11"/>
    <mergeCell ref="E10:E12"/>
    <mergeCell ref="R11:R12"/>
    <mergeCell ref="S10:S12"/>
    <mergeCell ref="T10:T12"/>
    <mergeCell ref="AF11:AF12"/>
    <mergeCell ref="AG10:AG12"/>
    <mergeCell ref="AH10:AH12"/>
    <mergeCell ref="AT11:AT12"/>
    <mergeCell ref="AV11:AV12"/>
    <mergeCell ref="AW11:AW12"/>
    <mergeCell ref="AX11:AX12"/>
    <mergeCell ref="AY11:AY12"/>
    <mergeCell ref="AZ11:AZ12"/>
  </mergeCells>
  <conditionalFormatting sqref="BE2">
    <cfRule type="expression" dxfId="0" priority="1">
      <formula>$D$31="不合格"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集計</vt:lpstr>
      <vt:lpstr>ca0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Matsushima / OC-IAB PBD-SEN DEVEL 1-2</dc:creator>
  <cp:lastModifiedBy>user</cp:lastModifiedBy>
  <dcterms:created xsi:type="dcterms:W3CDTF">2024-06-11T11:52:00Z</dcterms:created>
  <dcterms:modified xsi:type="dcterms:W3CDTF">2024-06-15T12:02:32Z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0x01010006C8F2C357E3A04893CC577C4CED1243</vt:lpwstr>
  </property>
  <property fmtid="{D5CDD505-2E9C-101B-9397-08002B2CF9AE}" pid="3" name="MediaServiceImageTags">
    <vt:lpwstr/>
  </property>
  <property fmtid="{D5CDD505-2E9C-101B-9397-08002B2CF9AE}" pid="4" name="KSOProductBuildVer">
    <vt:lpwstr>1041-11.8.2.10334</vt:lpwstr>
  </property>
</Properties>
</file>