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6" rupBuild="14420"/>
  <workbookPr defaultThemeVersion="124226"/>
  <x15ac:absPath xmlns:x15ac="http://schemas.microsoft.com/office/spreadsheetml/2010/11/ac" xmlns:mc="http://schemas.openxmlformats.org/markup-compatibility/2006" url="C:\Users\612267891\desktop\MyFol_Local\Automation Projects\Performance Management\New Performance project\"/>
  <bookViews>
    <workbookView xWindow="0" yWindow="0" windowWidth="24000" windowHeight="9735" firstSheet="1" activeTab="1"/>
  </bookViews>
  <sheets>
    <sheet sheetId="6" state="hidden" r:id="rId1" name="Exception Last 3 Month Perform"/>
    <sheet sheetId="1" r:id="rId2" name="Back Office"/>
    <sheet sheetId="5" state="hidden" r:id="rId3" name="GCB Robotics"/>
    <sheet sheetId="3" state="hidden" r:id="rId4" name="Billing Offline - SBT"/>
    <sheet sheetId="4" state="hidden" r:id="rId5" name="Billing Offline - ETC"/>
    <sheet r:id="rId10" sheetId="7" name="PIP_MISFormat"/>
  </sheets>
  <definedNames>
    <definedName name="_xlnm._FilterDatabase" localSheetId="1">'Back Office'!$A$16:$AA$16</definedName>
    <definedName name="_xlnm._FilterDatabase" localSheetId="4">'Billing Offline - ETC'!$A$14:$AC$146</definedName>
    <definedName name="_xlnm._FilterDatabase" localSheetId="3">'Billing Offline - SBT'!$A$14:$AC$24</definedName>
    <definedName name="_xlnm._FilterDatabase" localSheetId="2">'GCB Robotics'!$A$14:$R$146</definedName>
    <definedName name="PIP_MISFormat">'PIP_MISFormat'!$A$1:$AG$1</definedName>
  </definedNames>
  <calcPr calcId="152511" fullCalcOnLoad="true"/>
</workbook>
</file>

<file path=xl/calcChain.xml><?xml version="1.0" encoding="utf-8"?>
<calcChain xmlns="http://schemas.openxmlformats.org/spreadsheetml/2006/main">
  <c r="K18" i="1" l="1"/>
  <c r="L18" i="1" s="1"/>
  <c r="N18" i="1"/>
  <c r="O18" i="1" s="1"/>
  <c r="K19" i="1"/>
  <c r="L19" i="1" s="1"/>
  <c r="AB19" i="1" s="1"/>
  <c r="N19" i="1"/>
  <c r="O19" i="1" s="1"/>
  <c r="X19" i="1" s="1"/>
  <c r="Q19" i="1" s="1"/>
  <c r="Y19" i="1" s="1"/>
  <c r="K20" i="1"/>
  <c r="L20" i="1" s="1"/>
  <c r="N20" i="1"/>
  <c r="O20" i="1"/>
  <c r="K21" i="1"/>
  <c r="L21" i="1" s="1"/>
  <c r="N21" i="1"/>
  <c r="O21" i="1"/>
  <c r="K22" i="1"/>
  <c r="L22" i="1" s="1"/>
  <c r="N22" i="1"/>
  <c r="O22" i="1" s="1"/>
  <c r="X21" i="1" l="1"/>
  <c r="Q21" i="1" s="1"/>
  <c r="Y21" i="1" s="1"/>
  <c r="P21" i="1"/>
  <c r="X20" i="1"/>
  <c r="Q20" i="1" s="1"/>
  <c r="Y20" i="1" s="1"/>
  <c r="X18" i="1"/>
  <c r="X22" i="1"/>
  <c r="Q22" i="1" s="1"/>
  <c r="Y22" i="1" s="1"/>
  <c r="AB21" i="1"/>
  <c r="P20" i="1"/>
  <c r="AB22" i="1"/>
  <c r="AB20" i="1"/>
  <c r="AB18" i="1"/>
  <c r="P22" i="1"/>
  <c r="P18" i="1"/>
  <c r="P19" i="1"/>
  <c r="B1" i="1"/>
  <c r="C1" i="1"/>
  <c r="Z16" i="1" l="1"/>
  <c r="K17" i="1" l="1"/>
  <c r="L17" i="1" s="1"/>
  <c r="N17" i="1"/>
  <c r="O17" i="1" s="1"/>
  <c r="AB17" i="1" l="1"/>
  <c r="X17" i="1"/>
  <c r="Q17" i="1" s="1"/>
  <c r="Y17" i="1" s="1"/>
  <c r="P17" i="1"/>
  <c r="Q18" i="1" l="1"/>
  <c r="Y18" i="1" s="1"/>
  <c r="I15" i="3"/>
  <c r="J15" i="3" s="1"/>
  <c r="F20" i="3"/>
  <c r="G20" i="3" s="1"/>
  <c r="I20" i="3"/>
  <c r="J20" i="3" s="1"/>
  <c r="L20" i="3"/>
  <c r="M20" i="3" s="1"/>
  <c r="O20" i="3"/>
  <c r="P20" i="3"/>
  <c r="R20" i="3"/>
  <c r="S20" i="3" s="1"/>
  <c r="F15" i="3"/>
  <c r="G15" i="3" s="1"/>
  <c r="L15" i="3"/>
  <c r="M15" i="3"/>
  <c r="O15" i="3"/>
  <c r="P15" i="3"/>
  <c r="R15" i="3"/>
  <c r="S15" i="3" s="1"/>
  <c r="Z15" i="3" l="1"/>
  <c r="U15" i="3" s="1"/>
  <c r="AA15" i="3" s="1"/>
  <c r="T15" i="3"/>
  <c r="Z20" i="3"/>
  <c r="U20" i="3" s="1"/>
  <c r="AA20" i="3" s="1"/>
  <c r="T20" i="3"/>
  <c r="O18" i="3" l="1"/>
  <c r="P18" i="3"/>
  <c r="R18" i="3"/>
  <c r="S18" i="3" s="1"/>
  <c r="I18" i="3"/>
  <c r="J18" i="3" s="1"/>
  <c r="L18" i="3"/>
  <c r="M18" i="3" s="1"/>
  <c r="F18" i="3"/>
  <c r="T18" i="3" l="1"/>
  <c r="G18" i="3"/>
  <c r="Z18" i="3" s="1"/>
  <c r="U18" i="3" s="1"/>
  <c r="AA18" i="3" s="1"/>
  <c r="F21" i="3" l="1"/>
  <c r="I21" i="3"/>
  <c r="J21" i="3" s="1"/>
  <c r="L21" i="3"/>
  <c r="M21" i="3" s="1"/>
  <c r="O21" i="3"/>
  <c r="P21" i="3"/>
  <c r="R21" i="3"/>
  <c r="S21" i="3" s="1"/>
  <c r="F22" i="3"/>
  <c r="G22" i="3" s="1"/>
  <c r="I22" i="3"/>
  <c r="L22" i="3"/>
  <c r="M22" i="3" s="1"/>
  <c r="O22" i="3"/>
  <c r="P22" i="3"/>
  <c r="R22" i="3"/>
  <c r="S22" i="3" s="1"/>
  <c r="F23" i="3"/>
  <c r="G23" i="3" s="1"/>
  <c r="I23" i="3"/>
  <c r="J23" i="3" s="1"/>
  <c r="L23" i="3"/>
  <c r="M23" i="3" s="1"/>
  <c r="P23" i="3"/>
  <c r="O23" i="3"/>
  <c r="R23" i="3"/>
  <c r="S23" i="3" s="1"/>
  <c r="F19" i="3"/>
  <c r="I19" i="3"/>
  <c r="J19" i="3" s="1"/>
  <c r="L19" i="3"/>
  <c r="M19" i="3" s="1"/>
  <c r="O19" i="3"/>
  <c r="R19" i="3"/>
  <c r="S19" i="3" s="1"/>
  <c r="F26" i="3"/>
  <c r="I26" i="3"/>
  <c r="J26" i="3" s="1"/>
  <c r="L26" i="3"/>
  <c r="M26" i="3" s="1"/>
  <c r="O26" i="3"/>
  <c r="P26" i="3"/>
  <c r="R26" i="3"/>
  <c r="S26" i="3" s="1"/>
  <c r="F25" i="3"/>
  <c r="G25" i="3" s="1"/>
  <c r="I25" i="3"/>
  <c r="L25" i="3"/>
  <c r="M25" i="3" s="1"/>
  <c r="O25" i="3"/>
  <c r="P25" i="3"/>
  <c r="R25" i="3"/>
  <c r="S25" i="3" s="1"/>
  <c r="F16" i="3"/>
  <c r="G16" i="3" s="1"/>
  <c r="I16" i="3"/>
  <c r="J16" i="3" s="1"/>
  <c r="L16" i="3"/>
  <c r="M16" i="3" s="1"/>
  <c r="P16" i="3"/>
  <c r="O16" i="3"/>
  <c r="R16" i="3"/>
  <c r="S16" i="3" s="1"/>
  <c r="F17" i="3"/>
  <c r="I17" i="3"/>
  <c r="J17" i="3" s="1"/>
  <c r="L17" i="3"/>
  <c r="M17" i="3" s="1"/>
  <c r="O17" i="3"/>
  <c r="R17" i="3"/>
  <c r="S17" i="3" s="1"/>
  <c r="Z23" i="3" l="1"/>
  <c r="G17" i="3"/>
  <c r="T17" i="3"/>
  <c r="Z16" i="3"/>
  <c r="U16" i="3" s="1"/>
  <c r="AA16" i="3" s="1"/>
  <c r="J22" i="3"/>
  <c r="Z22" i="3" s="1"/>
  <c r="U22" i="3" s="1"/>
  <c r="AA22" i="3" s="1"/>
  <c r="T22" i="3"/>
  <c r="G26" i="3"/>
  <c r="Z26" i="3" s="1"/>
  <c r="U26" i="3" s="1"/>
  <c r="AA26" i="3" s="1"/>
  <c r="T26" i="3"/>
  <c r="U23" i="3"/>
  <c r="AA23" i="3" s="1"/>
  <c r="J25" i="3"/>
  <c r="Z25" i="3" s="1"/>
  <c r="U25" i="3" s="1"/>
  <c r="AA25" i="3" s="1"/>
  <c r="T25" i="3"/>
  <c r="G19" i="3"/>
  <c r="T19" i="3"/>
  <c r="G21" i="3"/>
  <c r="Z21" i="3" s="1"/>
  <c r="U21" i="3" s="1"/>
  <c r="AA21" i="3" s="1"/>
  <c r="T21" i="3"/>
  <c r="P17" i="3"/>
  <c r="P19" i="3"/>
  <c r="T16" i="3"/>
  <c r="T23" i="3"/>
  <c r="Z19" i="3" l="1"/>
  <c r="U19" i="3" s="1"/>
  <c r="AA19" i="3" s="1"/>
  <c r="Z17" i="3"/>
  <c r="U17" i="3" s="1"/>
  <c r="AA17" i="3" s="1"/>
  <c r="I24" i="3" l="1"/>
  <c r="J24" i="3" s="1"/>
  <c r="F24" i="3"/>
  <c r="L24" i="3"/>
  <c r="M24" i="3" s="1"/>
  <c r="O24" i="3"/>
  <c r="R24" i="3"/>
  <c r="S24" i="3" s="1"/>
  <c r="T24" i="3" l="1"/>
  <c r="G24" i="3"/>
  <c r="P24" i="3"/>
  <c r="Z24" i="3" l="1"/>
  <c r="U24" i="3" s="1"/>
  <c r="AA24" i="3" s="1"/>
  <c r="F16" i="5" l="1"/>
  <c r="G16" i="5" s="1"/>
  <c r="J16" i="5"/>
  <c r="I16" i="5"/>
  <c r="L16" i="5"/>
  <c r="M16" i="5" s="1"/>
  <c r="F17" i="5"/>
  <c r="G17" i="5" s="1"/>
  <c r="I17" i="5"/>
  <c r="J17" i="5"/>
  <c r="L17" i="5"/>
  <c r="M17" i="5" s="1"/>
  <c r="N17" i="5" l="1"/>
  <c r="N16" i="5"/>
  <c r="O17" i="5"/>
  <c r="P17" i="5" s="1"/>
  <c r="O16" i="5"/>
  <c r="P16" i="5" s="1"/>
  <c r="H2" i="6" l="1"/>
  <c r="H3" i="6"/>
  <c r="F15" i="5" l="1"/>
  <c r="G15" i="5" s="1"/>
  <c r="L15" i="5"/>
  <c r="M15" i="5" s="1"/>
  <c r="J15" i="5"/>
  <c r="I15" i="5"/>
  <c r="K13" i="5"/>
  <c r="H13" i="5"/>
  <c r="E13" i="5"/>
  <c r="O3" i="5"/>
  <c r="R15" i="4"/>
  <c r="S15" i="4" s="1"/>
  <c r="P15" i="4"/>
  <c r="O15" i="4"/>
  <c r="L15" i="4"/>
  <c r="M15" i="4" s="1"/>
  <c r="I15" i="4"/>
  <c r="J15" i="4" s="1"/>
  <c r="F15" i="4"/>
  <c r="G15" i="4" s="1"/>
  <c r="Q13" i="4"/>
  <c r="N13" i="4"/>
  <c r="K13" i="4"/>
  <c r="H13" i="4"/>
  <c r="E13" i="4"/>
  <c r="U3" i="4"/>
  <c r="Q13" i="3"/>
  <c r="N13" i="3"/>
  <c r="K13" i="3"/>
  <c r="H13" i="3"/>
  <c r="E13" i="3"/>
  <c r="U3" i="3"/>
  <c r="Z15" i="4" l="1"/>
  <c r="U15" i="4" s="1"/>
  <c r="AA15" i="4" s="1"/>
  <c r="N15" i="5"/>
  <c r="O15" i="5"/>
  <c r="P15" i="5" s="1"/>
  <c r="T15" i="4"/>
  <c r="Q5" i="1" l="1"/>
  <c r="M15" i="1" l="1"/>
  <c r="J15" i="1"/>
</calcChain>
</file>

<file path=xl/comments1.xml><?xml version="1.0" encoding="utf-8"?>
<comments xmlns="http://schemas.openxmlformats.org/spreadsheetml/2006/main">
  <authors>
    <author>Sood,S,Sandeep,CSH2A 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Approved by Bindia Kapoor &amp; Dipak Patel
Tue 17/03/2020 21:13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Approved by Bindia Kapoor &amp; Dipak Patel
Tue 17/03/2020 21:13</t>
        </r>
      </text>
    </comment>
  </commentList>
</comments>
</file>

<file path=xl/comments2.xml><?xml version="1.0" encoding="utf-8"?>
<comments xmlns="http://schemas.openxmlformats.org/spreadsheetml/2006/main">
  <authors>
    <author>Sood,S,Sandeep,CSH2A R</author>
  </authors>
  <commentList>
    <comment ref="Z16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Total Days in the month.
(END DATE - START DATE + 1)</t>
        </r>
      </text>
    </comment>
  </commentList>
</comments>
</file>

<file path=xl/comments3.xml><?xml version="1.0" encoding="utf-8"?>
<comments xmlns="http://schemas.openxmlformats.org/spreadsheetml/2006/main">
  <authors>
    <author>Sood,S,Sandeep,CSH2A R</author>
  </authors>
  <commentList>
    <comment ref="Q14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Total Days in the month.
(END DATE - START DATE + 1)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 &amp; Dipak Patel
Tue 07/07/2020 17:51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 &amp; Dipak Patel
Tue 07/07/2020 17:51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
Mon 22/06/2020 20:18
As discussed with Dipak Patel all excetion has approved, check in sent Iteam
Mon 22/06/2020 20:26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 &amp; Dipak Patel
Tue 07/07/2020 17:51
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 &amp; Dipak Patel
Tue 07/07/2020 17:51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
Mon 22/06/2020 20:18
As discussed with Dipak Patel all excetion has approved, check in sent Iteam
Mon 22/06/2020 20:26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 &amp; Dipak Patel
Tue 07/07/2020 17:51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 &amp; Dipak Patel
Tue 07/07/2020 17:51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Vikas Kapoor
Mon 22/06/2020 20:18
As discussed with Dipak Patel all excetion has approved, check in sent Iteam
Mon 22/06/2020 20:26</t>
        </r>
      </text>
    </comment>
  </commentList>
</comments>
</file>

<file path=xl/comments4.xml><?xml version="1.0" encoding="utf-8"?>
<comments xmlns="http://schemas.openxmlformats.org/spreadsheetml/2006/main">
  <authors>
    <author>Sood,S,Sandeep,CSH2A R</author>
  </authors>
  <commentList>
    <comment ref="AB14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Total Days in the month.
(END DATE - START DATE + 1)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Exception approved by Bindia Kapoor &amp; Dipak Patel
Tue 07/07/2020 17:51</t>
        </r>
      </text>
    </comment>
  </commentList>
</comments>
</file>

<file path=xl/comments5.xml><?xml version="1.0" encoding="utf-8"?>
<comments xmlns="http://schemas.openxmlformats.org/spreadsheetml/2006/main">
  <authors>
    <author>Sood,S,Sandeep,CSH2A R</author>
  </authors>
  <commentList>
    <comment ref="AB14" authorId="0" shapeId="0">
      <text>
        <r>
          <rPr>
            <b/>
            <sz val="9"/>
            <color indexed="81"/>
            <rFont val="Tahoma"/>
            <family val="2"/>
          </rPr>
          <t>Sood,S,Sandeep,CSH2A R:</t>
        </r>
        <r>
          <rPr>
            <sz val="9"/>
            <color indexed="81"/>
            <rFont val="Tahoma"/>
            <family val="2"/>
          </rPr>
          <t xml:space="preserve">
Total Days in the month.
(END DATE - START DATE + 1)</t>
        </r>
      </text>
    </comment>
  </commentList>
</comments>
</file>

<file path=xl/sharedStrings.xml><?xml version="1.0" encoding="utf-8"?>
<sst xmlns="http://schemas.openxmlformats.org/spreadsheetml/2006/main" count="298" uniqueCount="116">
  <si>
    <t>ParameterName</t>
  </si>
  <si>
    <t>Quality</t>
  </si>
  <si>
    <t>HLE</t>
  </si>
  <si>
    <t>Unplanned Leave</t>
  </si>
  <si>
    <t>Weightages</t>
  </si>
  <si>
    <t>&gt;=95%</t>
  </si>
  <si>
    <t>&lt;1</t>
  </si>
  <si>
    <t/>
  </si>
  <si>
    <t>Employee wise performance data.</t>
  </si>
  <si>
    <t>EIN ID</t>
  </si>
  <si>
    <t>NAME</t>
  </si>
  <si>
    <t>ACHIEVE</t>
  </si>
  <si>
    <t>Campaign Name</t>
  </si>
  <si>
    <t>Amount</t>
  </si>
  <si>
    <t>Efficiency</t>
  </si>
  <si>
    <t>Grid Details.</t>
  </si>
  <si>
    <t>&gt;=100%</t>
  </si>
  <si>
    <t>Actual Score</t>
  </si>
  <si>
    <t>Attainment Score</t>
  </si>
  <si>
    <t>Final Actual Score</t>
  </si>
  <si>
    <t>Final Attainment Score</t>
  </si>
  <si>
    <t>Target</t>
  </si>
  <si>
    <t>Rajesh Kumar</t>
  </si>
  <si>
    <t>Supervisor</t>
  </si>
  <si>
    <t>Santosh Singh</t>
  </si>
  <si>
    <t>Priya Juneja</t>
  </si>
  <si>
    <t>Days</t>
  </si>
  <si>
    <t>Isha Gupta</t>
  </si>
  <si>
    <t>Criteria Metric</t>
  </si>
  <si>
    <t>Present &lt;10</t>
  </si>
  <si>
    <t>Overall Score</t>
  </si>
  <si>
    <t>Attendance</t>
  </si>
  <si>
    <t>&gt;=90% to &lt;100%</t>
  </si>
  <si>
    <t>&lt;90%</t>
  </si>
  <si>
    <t>Unplanned Leaves - UPL</t>
  </si>
  <si>
    <t>Unauthorized Leaves - UA</t>
  </si>
  <si>
    <t>&gt;=90%</t>
  </si>
  <si>
    <t>GCB Robotics</t>
  </si>
  <si>
    <t>Mondira Lahiri</t>
  </si>
  <si>
    <t>Manish Kumar</t>
  </si>
  <si>
    <t>Productivity</t>
  </si>
  <si>
    <t>&gt;=85%</t>
  </si>
  <si>
    <t>&gt;=90% to &lt;95%</t>
  </si>
  <si>
    <t>&gt;=85% to &lt;90%</t>
  </si>
  <si>
    <t>Work Stream</t>
  </si>
  <si>
    <t>Deepika Sharma</t>
  </si>
  <si>
    <t>Bhawna Rudra</t>
  </si>
  <si>
    <t>Raja Kanjilal</t>
  </si>
  <si>
    <t>Manveen Kaur</t>
  </si>
  <si>
    <t>Sudhanshu Banerjee</t>
  </si>
  <si>
    <t>Pinaki Majumder</t>
  </si>
  <si>
    <t>Pendency</t>
  </si>
  <si>
    <t>17/Hour</t>
  </si>
  <si>
    <t>3 instances</t>
  </si>
  <si>
    <t>&gt;17</t>
  </si>
  <si>
    <t>&gt;=1 to &lt;=3</t>
  </si>
  <si>
    <t>&gt;3</t>
  </si>
  <si>
    <t>SBT</t>
  </si>
  <si>
    <t>Shweta</t>
  </si>
  <si>
    <t>Dushyant Kumar Singh</t>
  </si>
  <si>
    <t>Olemjungla Jamir</t>
  </si>
  <si>
    <t>Sahil Malhotra</t>
  </si>
  <si>
    <t>Harsha</t>
  </si>
  <si>
    <t>Punam Kumari</t>
  </si>
  <si>
    <t>12/Hour</t>
  </si>
  <si>
    <t>&gt;12</t>
  </si>
  <si>
    <t>Saumya Srivastava</t>
  </si>
  <si>
    <t>ETC</t>
  </si>
  <si>
    <t>&lt;=0</t>
  </si>
  <si>
    <t>Bhagwati Bisht</t>
  </si>
  <si>
    <t>Anish P Abraham</t>
  </si>
  <si>
    <t>Site</t>
  </si>
  <si>
    <t>Pradeep Singh Rawat</t>
  </si>
  <si>
    <t>Copper to Fiber</t>
  </si>
  <si>
    <t>Jul'19</t>
  </si>
  <si>
    <t>Jun'19</t>
  </si>
  <si>
    <t>May'19</t>
  </si>
  <si>
    <t>NA</t>
  </si>
  <si>
    <t>Feb'20</t>
  </si>
  <si>
    <t xml:space="preserve">2 Unplanned (UPL) - 50% Pay-out </t>
  </si>
  <si>
    <t>4 Unplanned (SL/UPL) - 0% Pay-out</t>
  </si>
  <si>
    <t>QLT 1 Critical -50% Pay-Out</t>
  </si>
  <si>
    <t>QLT 2 Critical -0% Pay-Out</t>
  </si>
  <si>
    <t>Overall Score &lt; 60%</t>
  </si>
  <si>
    <t>&gt;=97% &amp; &lt;100%</t>
  </si>
  <si>
    <t xml:space="preserve">&gt;95% &amp; &lt;97% </t>
  </si>
  <si>
    <t>=95%</t>
  </si>
  <si>
    <t>IPS</t>
  </si>
  <si>
    <t>Month</t>
  </si>
  <si>
    <t>Period</t>
  </si>
  <si>
    <t>Till Date :- 31/07/2020</t>
  </si>
  <si>
    <t>From Date :-27/06/2020</t>
  </si>
  <si>
    <t>Ops Manager</t>
  </si>
  <si>
    <t>Gurugram</t>
  </si>
  <si>
    <t>Kolkata</t>
  </si>
  <si>
    <t>LOB</t>
  </si>
  <si>
    <t>B&amp;PS Back office</t>
  </si>
  <si>
    <t>B&amp;PS Chat</t>
  </si>
  <si>
    <t>B&amp;PS Voice</t>
  </si>
  <si>
    <t>PM Requirement</t>
  </si>
  <si>
    <t>Hide</t>
  </si>
  <si>
    <t>&lt;10days=Not Eligible</t>
  </si>
  <si>
    <t>Advisor Name</t>
  </si>
  <si>
    <t>Team Leader</t>
  </si>
  <si>
    <t>Sum of the attainment scores on all "Employee wise performance data.".</t>
  </si>
  <si>
    <t>Go Live Date</t>
  </si>
  <si>
    <t>LWD</t>
  </si>
  <si>
    <t>EIN</t>
  </si>
  <si>
    <t>Parit Saxena</t>
  </si>
  <si>
    <t>Amit Kumar</t>
  </si>
  <si>
    <t>Vinay Kumar</t>
  </si>
  <si>
    <t>Nimesh Rana</t>
  </si>
  <si>
    <t>Anuj Kumar</t>
  </si>
  <si>
    <t>Priya Singla</t>
  </si>
  <si>
    <t>Madhur Kumar</t>
  </si>
  <si>
    <t>Geeta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</si>
</sst>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_-[$₹-44D]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0"/>
      <color theme="6" tint="0.39997558519241921"/>
      <name val="Arial"/>
      <family val="2"/>
    </font>
    <font>
      <sz val="10"/>
      <color theme="0"/>
      <name val="Arial"/>
      <family val="2"/>
    </font>
    <font>
      <b/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2D050"/>
      <name val="Arial"/>
      <family val="2"/>
    </font>
    <font>
      <sz val="10"/>
      <color theme="6" tint="0.79998168889431442"/>
      <name val="Arial"/>
      <family val="2"/>
    </font>
    <font>
      <b/>
      <sz val="10"/>
      <color theme="7"/>
      <name val="Arial"/>
      <family val="2"/>
    </font>
    <font>
      <b/>
      <sz val="10"/>
      <color theme="6" tint="0.7999816888943144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3" borderId="3" xfId="0" applyFont="1" applyFill="1" applyBorder="1"/>
    <xf numFmtId="0" fontId="1" fillId="0" borderId="0" xfId="0" applyFon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3" fillId="3" borderId="3" xfId="0" applyNumberFormat="1" applyFont="1" applyFill="1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0" fontId="3" fillId="3" borderId="2" xfId="0" applyFont="1" applyFill="1" applyBorder="1" applyAlignment="1"/>
    <xf numFmtId="0" fontId="3" fillId="3" borderId="1" xfId="0" applyFont="1" applyFill="1" applyBorder="1"/>
    <xf numFmtId="0" fontId="3" fillId="3" borderId="5" xfId="0" applyFont="1" applyFill="1" applyBorder="1"/>
    <xf numFmtId="164" fontId="1" fillId="0" borderId="0" xfId="0" applyNumberFormat="1" applyFont="1" applyAlignment="1">
      <alignment horizontal="center"/>
    </xf>
    <xf numFmtId="10" fontId="0" fillId="0" borderId="0" xfId="0" applyNumberFormat="1"/>
    <xf numFmtId="0" fontId="7" fillId="0" borderId="0" xfId="0" applyFont="1"/>
    <xf numFmtId="0" fontId="8" fillId="4" borderId="5" xfId="0" applyFont="1" applyFill="1" applyBorder="1"/>
    <xf numFmtId="165" fontId="0" fillId="8" borderId="5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9" fillId="9" borderId="5" xfId="0" applyFont="1" applyFill="1" applyBorder="1"/>
    <xf numFmtId="0" fontId="3" fillId="3" borderId="9" xfId="0" applyFont="1" applyFill="1" applyBorder="1" applyAlignment="1">
      <alignment horizontal="center"/>
    </xf>
    <xf numFmtId="0" fontId="0" fillId="0" borderId="10" xfId="0" applyBorder="1"/>
    <xf numFmtId="164" fontId="1" fillId="10" borderId="5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10" borderId="5" xfId="0" applyNumberFormat="1" applyFill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1" fontId="0" fillId="10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4" fontId="0" fillId="10" borderId="5" xfId="0" applyNumberFormat="1" applyFont="1" applyFill="1" applyBorder="1" applyAlignment="1">
      <alignment horizontal="center"/>
    </xf>
    <xf numFmtId="10" fontId="0" fillId="7" borderId="5" xfId="0" applyNumberFormat="1" applyFill="1" applyBorder="1" applyAlignment="1">
      <alignment horizontal="center"/>
    </xf>
    <xf numFmtId="0" fontId="0" fillId="0" borderId="5" xfId="0" applyBorder="1"/>
    <xf numFmtId="0" fontId="13" fillId="5" borderId="5" xfId="0" applyFont="1" applyFill="1" applyBorder="1"/>
    <xf numFmtId="0" fontId="7" fillId="11" borderId="5" xfId="0" applyFont="1" applyFill="1" applyBorder="1"/>
    <xf numFmtId="0" fontId="0" fillId="7" borderId="5" xfId="0" applyNumberFormat="1" applyFill="1" applyBorder="1" applyAlignment="1">
      <alignment horizontal="center"/>
    </xf>
    <xf numFmtId="164" fontId="0" fillId="7" borderId="5" xfId="0" applyNumberFormat="1" applyFon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0" fontId="14" fillId="14" borderId="5" xfId="0" applyFont="1" applyFill="1" applyBorder="1" applyAlignment="1">
      <alignment horizontal="center"/>
    </xf>
    <xf numFmtId="0" fontId="15" fillId="16" borderId="5" xfId="0" applyFont="1" applyFill="1" applyBorder="1" applyAlignment="1">
      <alignment horizontal="center"/>
    </xf>
    <xf numFmtId="14" fontId="4" fillId="13" borderId="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theme="5" tint="0.79998168889431442"/>
      </font>
      <fill>
        <patternFill>
          <bgColor rgb="FFFF0000"/>
        </patternFill>
      </fill>
    </dxf>
    <dxf>
      <font>
        <color theme="6" tint="0.39994506668294322"/>
      </font>
    </dxf>
    <dxf>
      <font>
        <color rgb="FFC00000"/>
      </font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6" tint="0.39994506668294322"/>
      </font>
    </dxf>
    <dxf>
      <font>
        <color rgb="FFC00000"/>
      </font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6" tint="0.39994506668294322"/>
      </font>
    </dxf>
    <dxf>
      <font>
        <color rgb="FFC00000"/>
      </font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6" tint="0.39994506668294322"/>
      </font>
    </dxf>
    <dxf>
      <font>
        <color rgb="FFC00000"/>
      </font>
    </dxf>
    <dxf>
      <font>
        <color theme="6" tint="0.39994506668294322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66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5" tint="0.79998168889431442"/>
      </font>
      <fill>
        <patternFill>
          <bgColor rgb="FFFF66FF"/>
        </patternFill>
      </fill>
    </dxf>
    <dxf>
      <font>
        <color theme="5" tint="0.79998168889431442"/>
      </font>
      <fill>
        <patternFill>
          <bgColor rgb="FFFF0000"/>
        </patternFill>
      </fill>
    </dxf>
    <dxf>
      <font>
        <color theme="6" tint="0.39994506668294322"/>
      </font>
    </dxf>
    <dxf>
      <font>
        <color rgb="FFC00000"/>
      </font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showGridLines="0" workbookViewId="0">
      <selection activeCell="A2" sqref="A2"/>
    </sheetView>
  </sheetViews>
  <sheetFormatPr defaultRowHeight="12.75" x14ac:dyDescent="0.2"/>
  <cols>
    <col min="1" max="1" width="10" bestFit="1" customWidth="1"/>
    <col min="2" max="2" width="15.7109375" bestFit="1" customWidth="1"/>
    <col min="3" max="3" width="14.85546875" bestFit="1" customWidth="1"/>
    <col min="4" max="4" width="11.140625" bestFit="1" customWidth="1"/>
  </cols>
  <sheetData>
    <row r="1" spans="1:8" x14ac:dyDescent="0.2">
      <c r="A1" s="52" t="s">
        <v>9</v>
      </c>
      <c r="B1" s="52" t="s">
        <v>10</v>
      </c>
      <c r="C1" s="52" t="s">
        <v>12</v>
      </c>
      <c r="D1" s="52" t="s">
        <v>23</v>
      </c>
      <c r="E1" s="52" t="s">
        <v>76</v>
      </c>
      <c r="F1" s="52" t="s">
        <v>75</v>
      </c>
      <c r="G1" s="52" t="s">
        <v>74</v>
      </c>
      <c r="H1" s="51" t="s">
        <v>78</v>
      </c>
    </row>
    <row r="2" spans="1:8" x14ac:dyDescent="0.2">
      <c r="A2" s="50">
        <v>609394784</v>
      </c>
      <c r="B2" s="50" t="s">
        <v>22</v>
      </c>
      <c r="C2" s="50" t="s">
        <v>73</v>
      </c>
      <c r="D2" s="50" t="s">
        <v>25</v>
      </c>
      <c r="E2" s="27">
        <v>1.4</v>
      </c>
      <c r="F2" s="27">
        <v>1.2</v>
      </c>
      <c r="G2" s="27">
        <v>1.4</v>
      </c>
      <c r="H2" s="49">
        <f>AVERAGE(E2:G2)</f>
        <v>1.3333333333333333</v>
      </c>
    </row>
    <row r="3" spans="1:8" x14ac:dyDescent="0.2">
      <c r="A3" s="50">
        <v>612428261</v>
      </c>
      <c r="B3" s="50" t="s">
        <v>70</v>
      </c>
      <c r="C3" s="50" t="s">
        <v>73</v>
      </c>
      <c r="D3" s="50" t="s">
        <v>25</v>
      </c>
      <c r="E3" s="27">
        <v>1.4</v>
      </c>
      <c r="F3" s="27">
        <v>1.2</v>
      </c>
      <c r="G3" s="27">
        <v>1.4</v>
      </c>
      <c r="H3" s="49">
        <f>AVERAGE(E3:G3)</f>
        <v>1.3333333333333333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2"/>
  <sheetViews>
    <sheetView showGridLines="0" tabSelected="1" workbookViewId="0">
      <selection activeCell="G33" sqref="G33"/>
    </sheetView>
  </sheetViews>
  <sheetFormatPr defaultRowHeight="12.75" x14ac:dyDescent="0.2"/>
  <cols>
    <col min="1" max="1" width="13.85546875" bestFit="1" customWidth="1"/>
    <col min="2" max="2" width="22.28515625" bestFit="1" customWidth="1"/>
    <col min="3" max="3" width="20.28515625" bestFit="1" customWidth="1"/>
    <col min="4" max="4" width="20.28515625" customWidth="1"/>
    <col min="5" max="5" width="15.42578125" bestFit="1" customWidth="1"/>
    <col min="6" max="8" width="15.42578125" customWidth="1"/>
    <col min="9" max="9" width="15.42578125" bestFit="1" customWidth="1"/>
    <col min="10" max="10" width="14.5703125" bestFit="1" customWidth="1"/>
    <col min="11" max="11" width="12.5703125" bestFit="1" customWidth="1"/>
    <col min="12" max="12" width="16.85546875" bestFit="1" customWidth="1"/>
    <col min="13" max="13" width="9" bestFit="1" customWidth="1"/>
    <col min="14" max="14" width="12.5703125" bestFit="1" customWidth="1"/>
    <col min="15" max="15" width="16.85546875" bestFit="1" customWidth="1"/>
    <col min="16" max="16" width="18" bestFit="1" customWidth="1"/>
    <col min="17" max="17" width="22.28515625" bestFit="1" customWidth="1"/>
    <col min="18" max="18" width="11.140625" bestFit="1" customWidth="1"/>
    <col min="19" max="19" width="22.85546875" bestFit="1" customWidth="1"/>
    <col min="20" max="20" width="30.28515625" customWidth="1"/>
    <col min="21" max="21" width="25" customWidth="1"/>
    <col min="22" max="22" width="31.5703125" customWidth="1"/>
    <col min="23" max="23" width="25" customWidth="1"/>
    <col min="24" max="24" width="18.28515625" bestFit="1" customWidth="1"/>
    <col min="25" max="25" width="8" bestFit="1" customWidth="1"/>
    <col min="26" max="26" width="5.28515625" bestFit="1" customWidth="1"/>
    <col min="27" max="27" width="19" bestFit="1" customWidth="1"/>
    <col min="28" max="28" width="14.42578125" customWidth="1"/>
    <col min="29" max="29" width="23.7109375" bestFit="1" customWidth="1"/>
  </cols>
  <sheetData>
    <row r="1" spans="1:28" x14ac:dyDescent="0.2">
      <c r="A1" s="56" t="s">
        <v>88</v>
      </c>
      <c r="B1" s="57" t="str">
        <f>TEXT(RIGHT(C2,10),"mmm' yy")</f>
        <v>Jul' 20</v>
      </c>
      <c r="C1" s="56" t="str">
        <f>"Total No of Days :- "&amp;(RIGHT(C2,10)-RIGHT(B2,10))+1</f>
        <v>Total No of Days :- 35</v>
      </c>
      <c r="D1" s="59"/>
    </row>
    <row r="2" spans="1:28" x14ac:dyDescent="0.2">
      <c r="A2" s="56" t="s">
        <v>89</v>
      </c>
      <c r="B2" s="58" t="s">
        <v>91</v>
      </c>
      <c r="C2" s="58" t="s">
        <v>90</v>
      </c>
    </row>
    <row r="3" spans="1:28" x14ac:dyDescent="0.2">
      <c r="A3" s="62" t="s">
        <v>15</v>
      </c>
      <c r="B3" s="63"/>
      <c r="C3" s="63"/>
      <c r="D3" s="63"/>
      <c r="E3" s="64"/>
      <c r="F3" s="64"/>
      <c r="G3" s="64"/>
      <c r="H3" s="64"/>
      <c r="I3" s="64"/>
      <c r="J3" s="65"/>
      <c r="K3" s="64"/>
      <c r="L3" s="64"/>
      <c r="M3" s="65"/>
      <c r="N3" s="64"/>
      <c r="O3" s="64"/>
      <c r="P3" s="64"/>
      <c r="Q3" s="64"/>
    </row>
    <row r="4" spans="1:28" x14ac:dyDescent="0.2">
      <c r="A4" s="1" t="s">
        <v>0</v>
      </c>
      <c r="B4" s="1"/>
      <c r="C4" s="16"/>
      <c r="D4" s="16"/>
      <c r="E4" s="16"/>
      <c r="F4" s="16"/>
      <c r="G4" s="16"/>
      <c r="H4" s="16"/>
      <c r="I4" s="16"/>
      <c r="J4" s="32" t="s">
        <v>1</v>
      </c>
      <c r="K4" s="2"/>
      <c r="L4" s="2"/>
      <c r="M4" s="32" t="s">
        <v>14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8" x14ac:dyDescent="0.2">
      <c r="A5" s="1" t="s">
        <v>4</v>
      </c>
      <c r="B5" s="1"/>
      <c r="C5" s="16"/>
      <c r="D5" s="16"/>
      <c r="E5" s="16"/>
      <c r="F5" s="16"/>
      <c r="G5" s="16"/>
      <c r="H5" s="16"/>
      <c r="I5" s="16"/>
      <c r="J5" s="24">
        <v>0.5</v>
      </c>
      <c r="K5" s="3"/>
      <c r="L5" s="3"/>
      <c r="M5" s="24">
        <v>0.5</v>
      </c>
      <c r="N5" s="3"/>
      <c r="O5" s="3"/>
      <c r="P5" s="3"/>
      <c r="Q5" s="14">
        <f>SUM(J5:P5)</f>
        <v>1</v>
      </c>
      <c r="R5" s="14"/>
      <c r="S5" s="14"/>
      <c r="T5" s="14"/>
      <c r="U5" s="14"/>
      <c r="V5" s="14"/>
      <c r="W5" s="14"/>
      <c r="X5" s="14"/>
    </row>
    <row r="6" spans="1:28" x14ac:dyDescent="0.2">
      <c r="A6" s="1" t="s">
        <v>21</v>
      </c>
      <c r="B6" s="1"/>
      <c r="C6" s="16"/>
      <c r="D6" s="16"/>
      <c r="E6" s="16"/>
      <c r="F6" s="16"/>
      <c r="G6" s="16"/>
      <c r="H6" s="16"/>
      <c r="I6" s="16"/>
      <c r="J6" s="25" t="s">
        <v>5</v>
      </c>
      <c r="K6" s="4"/>
      <c r="L6" s="4"/>
      <c r="M6" s="30" t="s">
        <v>16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8" hidden="1" x14ac:dyDescent="0.2">
      <c r="A7" s="6">
        <v>1</v>
      </c>
      <c r="B7" s="1"/>
      <c r="C7" s="16"/>
      <c r="D7" s="16"/>
      <c r="E7" s="16"/>
      <c r="F7" s="16"/>
      <c r="G7" s="16"/>
      <c r="H7" s="16"/>
      <c r="I7" s="16"/>
      <c r="J7" s="24">
        <v>0.95</v>
      </c>
      <c r="K7" s="7"/>
      <c r="L7" s="7"/>
      <c r="M7" s="24">
        <v>1</v>
      </c>
      <c r="N7" s="18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8" hidden="1" x14ac:dyDescent="0.2">
      <c r="A8" s="6">
        <v>1.1000000000000001</v>
      </c>
      <c r="B8" s="1"/>
      <c r="C8" s="16"/>
      <c r="D8" s="16"/>
      <c r="E8" s="16"/>
      <c r="F8" s="16"/>
      <c r="G8" s="16"/>
      <c r="H8" s="16"/>
      <c r="I8" s="16"/>
      <c r="J8" s="24">
        <v>1</v>
      </c>
      <c r="K8" s="24">
        <v>1.5</v>
      </c>
      <c r="L8" s="7"/>
      <c r="M8" s="24">
        <v>1.25</v>
      </c>
      <c r="N8" s="24">
        <v>1.5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1:28" hidden="1" x14ac:dyDescent="0.2">
      <c r="A9" s="6">
        <v>1.2</v>
      </c>
      <c r="B9" s="1"/>
      <c r="C9" s="16"/>
      <c r="D9" s="16"/>
      <c r="E9" s="16"/>
      <c r="F9" s="16"/>
      <c r="G9" s="16"/>
      <c r="H9" s="16"/>
      <c r="I9" s="16"/>
      <c r="J9" s="24" t="s">
        <v>84</v>
      </c>
      <c r="K9" s="24">
        <v>1.4</v>
      </c>
      <c r="L9" s="7"/>
      <c r="M9" s="24"/>
      <c r="N9" s="24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8" hidden="1" x14ac:dyDescent="0.2">
      <c r="A10" s="6">
        <v>1.3</v>
      </c>
      <c r="B10" s="1"/>
      <c r="C10" s="16"/>
      <c r="D10" s="16"/>
      <c r="E10" s="16"/>
      <c r="F10" s="16"/>
      <c r="G10" s="16"/>
      <c r="H10" s="16"/>
      <c r="I10" s="16"/>
      <c r="J10" s="24" t="s">
        <v>85</v>
      </c>
      <c r="K10" s="24">
        <v>1.2</v>
      </c>
      <c r="L10" s="7"/>
      <c r="M10" s="24"/>
      <c r="N10" s="24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8" hidden="1" x14ac:dyDescent="0.2">
      <c r="A11" s="6">
        <v>1.4</v>
      </c>
      <c r="B11" s="1"/>
      <c r="C11" s="16"/>
      <c r="D11" s="16"/>
      <c r="E11" s="16"/>
      <c r="F11" s="16"/>
      <c r="G11" s="16"/>
      <c r="H11" s="16"/>
      <c r="I11" s="16"/>
      <c r="J11" s="24" t="s">
        <v>86</v>
      </c>
      <c r="K11" s="24">
        <v>1</v>
      </c>
      <c r="L11" s="7"/>
      <c r="M11" s="24"/>
      <c r="N11" s="24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8" hidden="1" x14ac:dyDescent="0.2">
      <c r="A12" s="6">
        <v>1.5</v>
      </c>
      <c r="B12" s="1"/>
      <c r="C12" s="16"/>
      <c r="D12" s="16"/>
      <c r="E12" s="16"/>
      <c r="F12" s="16"/>
      <c r="G12" s="16"/>
      <c r="H12" s="16"/>
      <c r="I12" s="16"/>
      <c r="J12" s="24"/>
      <c r="K12" s="24"/>
      <c r="L12" s="7"/>
      <c r="M12" s="24"/>
      <c r="N12" s="24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8" ht="13.5" thickBot="1" x14ac:dyDescent="0.25">
      <c r="A13" s="8" t="s">
        <v>7</v>
      </c>
      <c r="B13" s="8"/>
      <c r="C13" s="15"/>
      <c r="D13" s="15"/>
      <c r="E13" s="15"/>
      <c r="F13" s="15"/>
      <c r="G13" s="15"/>
      <c r="H13" s="15"/>
      <c r="I13" s="15"/>
      <c r="J13" s="23"/>
      <c r="K13" s="9"/>
      <c r="L13" s="9"/>
      <c r="M13" s="23"/>
      <c r="N13" s="9"/>
      <c r="O13" s="9"/>
      <c r="P13" s="10"/>
      <c r="Q13" s="10"/>
    </row>
    <row r="14" spans="1:28" ht="13.5" thickBot="1" x14ac:dyDescent="0.25">
      <c r="A14" s="66" t="s">
        <v>8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7" t="s">
        <v>28</v>
      </c>
      <c r="S14" s="68"/>
      <c r="T14" s="68"/>
      <c r="U14" s="68"/>
      <c r="V14" s="68"/>
      <c r="W14" s="68"/>
      <c r="X14" s="69"/>
      <c r="Y14" s="20">
        <v>2000</v>
      </c>
      <c r="AA14" s="61" t="s">
        <v>100</v>
      </c>
      <c r="AB14" s="61" t="s">
        <v>100</v>
      </c>
    </row>
    <row r="15" spans="1:28" x14ac:dyDescent="0.2">
      <c r="A15" s="11" t="s">
        <v>107</v>
      </c>
      <c r="B15" s="11" t="s">
        <v>102</v>
      </c>
      <c r="C15" s="11" t="s">
        <v>103</v>
      </c>
      <c r="D15" s="11" t="s">
        <v>92</v>
      </c>
      <c r="E15" s="11" t="s">
        <v>12</v>
      </c>
      <c r="F15" s="11" t="s">
        <v>71</v>
      </c>
      <c r="G15" s="11" t="s">
        <v>105</v>
      </c>
      <c r="H15" s="11" t="s">
        <v>106</v>
      </c>
      <c r="I15" s="11" t="s">
        <v>95</v>
      </c>
      <c r="J15" s="32" t="str">
        <f>J4</f>
        <v>Quality</v>
      </c>
      <c r="K15" s="7"/>
      <c r="L15" s="7"/>
      <c r="M15" s="32" t="str">
        <f>M4</f>
        <v>Efficiency</v>
      </c>
      <c r="N15" s="4"/>
      <c r="O15" s="4"/>
      <c r="P15" s="7"/>
      <c r="Q15" s="7"/>
      <c r="R15" s="41" t="s">
        <v>29</v>
      </c>
      <c r="S15" s="42" t="s">
        <v>35</v>
      </c>
      <c r="T15" s="42" t="s">
        <v>79</v>
      </c>
      <c r="U15" s="42" t="s">
        <v>81</v>
      </c>
      <c r="V15" s="42" t="s">
        <v>80</v>
      </c>
      <c r="W15" s="42" t="s">
        <v>82</v>
      </c>
      <c r="X15" s="26" t="s">
        <v>83</v>
      </c>
      <c r="Y15" s="21" t="s">
        <v>13</v>
      </c>
      <c r="Z15" s="21" t="s">
        <v>26</v>
      </c>
      <c r="AA15" s="60" t="s">
        <v>31</v>
      </c>
      <c r="AB15" s="60" t="s">
        <v>99</v>
      </c>
    </row>
    <row r="16" spans="1:28" x14ac:dyDescent="0.2">
      <c r="A16" s="33"/>
      <c r="B16" s="33"/>
      <c r="C16" s="33"/>
      <c r="D16" s="33"/>
      <c r="E16" s="33"/>
      <c r="F16" s="33"/>
      <c r="G16" s="33"/>
      <c r="H16" s="33"/>
      <c r="I16" s="33"/>
      <c r="J16" s="12" t="s">
        <v>11</v>
      </c>
      <c r="K16" s="12" t="s">
        <v>17</v>
      </c>
      <c r="L16" s="12" t="s">
        <v>18</v>
      </c>
      <c r="M16" s="12" t="s">
        <v>11</v>
      </c>
      <c r="N16" s="12" t="s">
        <v>17</v>
      </c>
      <c r="O16" s="12" t="s">
        <v>18</v>
      </c>
      <c r="P16" s="13" t="s">
        <v>19</v>
      </c>
      <c r="Q16" s="13" t="s">
        <v>20</v>
      </c>
      <c r="R16" s="43"/>
      <c r="S16" s="43"/>
      <c r="T16" s="43"/>
      <c r="U16" s="43"/>
      <c r="V16" s="43"/>
      <c r="W16" s="43"/>
      <c r="X16" s="43"/>
      <c r="Y16" s="34"/>
      <c r="Z16" s="40">
        <f>(RIGHT(C2,10)-RIGHT(B2,10))+1</f>
        <v>35</v>
      </c>
      <c r="AA16" s="50"/>
      <c r="AB16" s="50" t="s">
        <v>104</v>
      </c>
    </row>
    <row r="17" spans="1:28" x14ac:dyDescent="0.2">
      <c r="A17" s="33">
        <v>123456781</v>
      </c>
      <c r="B17" s="33" t="s">
        <v>108</v>
      </c>
      <c r="C17" s="33" t="s">
        <v>109</v>
      </c>
      <c r="D17" s="33" t="s">
        <v>110</v>
      </c>
      <c r="E17" s="17" t="s">
        <v>87</v>
      </c>
      <c r="F17" s="17" t="s">
        <v>93</v>
      </c>
      <c r="G17" s="17"/>
      <c r="H17" s="17"/>
      <c r="I17" s="17" t="s">
        <v>96</v>
      </c>
      <c r="J17" s="48">
        <v>1</v>
      </c>
      <c r="K17" s="36">
        <f>IF(J17="NA",0%,IF(J17&gt;=$J$7,$J$5,0%))</f>
        <v>0.5</v>
      </c>
      <c r="L17" s="36">
        <f>IF(K17&lt;&gt;$J$5,0%,IF(J17&gt;=100%,150%,IF(AND(J17&gt;=97%,J17&lt;100%),140%,IF(AND(J17&gt;95%,J17&lt;97%),120%,IF(J17=95%,100%,0%)))))</f>
        <v>1.5</v>
      </c>
      <c r="M17" s="37">
        <v>1.3167538063774782</v>
      </c>
      <c r="N17" s="36">
        <f>IF(M17="NA",0%,IF(M17&gt;=$M$7,$M$5,0%))</f>
        <v>0.5</v>
      </c>
      <c r="O17" s="36">
        <f>IF(M17="NA",0%,IF(N17=$M$5,IF(M17/$M$7&gt;=125%,150%,M17/$M$7),0%))</f>
        <v>1.5</v>
      </c>
      <c r="P17" s="38">
        <f t="shared" ref="P17" si="0">K17+N17</f>
        <v>1</v>
      </c>
      <c r="Q17" s="38">
        <f>IF(OR(S17&gt;=1,X17&lt;60%,R17&lt;10,V17&gt;=4,W17&gt;=2),0%,IF(OR(T17&gt;=2,U17=1),(IF((L17*$J$5+O17*$M$5)&gt;=145%,150%,(L17*$J$5+O17*$M$5)))/2,IF((L17*$J$5+O17*$M$5)&gt;=145%,150%,(L17*$J$5+O17*$M$5))))</f>
        <v>1.5</v>
      </c>
      <c r="R17" s="44">
        <v>23.5</v>
      </c>
      <c r="S17" s="44">
        <v>0</v>
      </c>
      <c r="T17" s="44">
        <v>0</v>
      </c>
      <c r="U17" s="44">
        <v>0</v>
      </c>
      <c r="V17" s="44">
        <v>0.5</v>
      </c>
      <c r="W17" s="44">
        <v>0</v>
      </c>
      <c r="X17" s="37">
        <f>(L17*$J$5+O17*$M$5)</f>
        <v>1.5</v>
      </c>
      <c r="Y17" s="22">
        <f>IF(Z17="",(Q17*$Y$14),((Q17*$Y$14)/$Z$16)*Z17)</f>
        <v>3000</v>
      </c>
      <c r="Z17" s="29" t="s">
        <v>7</v>
      </c>
      <c r="AA17" s="29" t="s">
        <v>101</v>
      </c>
      <c r="AB17" s="27">
        <f>L17+O17</f>
        <v>3</v>
      </c>
    </row>
    <row r="18" spans="1:28" x14ac:dyDescent="0.2">
      <c r="A18" s="33">
        <v>123456782</v>
      </c>
      <c r="B18" s="33" t="s">
        <v>111</v>
      </c>
      <c r="C18" s="33" t="s">
        <v>109</v>
      </c>
      <c r="D18" s="33" t="s">
        <v>110</v>
      </c>
      <c r="E18" s="17" t="s">
        <v>87</v>
      </c>
      <c r="F18" s="17" t="s">
        <v>94</v>
      </c>
      <c r="G18" s="17"/>
      <c r="H18" s="17"/>
      <c r="I18" s="17" t="s">
        <v>97</v>
      </c>
      <c r="J18" s="48">
        <v>1</v>
      </c>
      <c r="K18" s="36">
        <f t="shared" ref="K18:K22" si="1">IF(J18="NA",0%,IF(J18&gt;=$J$7,$J$5,0%))</f>
        <v>0.5</v>
      </c>
      <c r="L18" s="36">
        <f t="shared" ref="L18:L22" si="2">IF(K18&lt;&gt;$J$5,0%,IF(J18&gt;=100%,150%,IF(AND(J18&gt;=97%,J18&lt;100%),140%,IF(AND(J18&gt;95%,J18&lt;97%),120%,IF(J18=95%,100%,0%)))))</f>
        <v>1.5</v>
      </c>
      <c r="M18" s="37">
        <v>1.3167538063774782</v>
      </c>
      <c r="N18" s="36">
        <f t="shared" ref="N18:N22" si="3">IF(M18="NA",0%,IF(M18&gt;=$M$7,$M$5,0%))</f>
        <v>0.5</v>
      </c>
      <c r="O18" s="36">
        <f t="shared" ref="O18:O22" si="4">IF(M18="NA",0%,IF(N18=$M$5,IF(M18/$M$7&gt;=125%,150%,M18/$M$7),0%))</f>
        <v>1.5</v>
      </c>
      <c r="P18" s="38">
        <f t="shared" ref="P18:P22" si="5">K18+N18</f>
        <v>1</v>
      </c>
      <c r="Q18" s="38">
        <f t="shared" ref="Q18:Q22" si="6">IF(OR(S18&gt;=1,X18&lt;60%,R18&lt;10,V18&gt;=4,W18&gt;=2),0%,IF(OR(T18&gt;=2,U18=1),(IF((L18*$J$5+O18*$M$5)&gt;=145%,150%,(L18*$J$5+O18*$M$5)))/2,IF((L18*$J$5+O18*$M$5)&gt;=145%,150%,(L18*$J$5+O18*$M$5))))</f>
        <v>1.5</v>
      </c>
      <c r="R18" s="44">
        <v>23.5</v>
      </c>
      <c r="S18" s="44">
        <v>0</v>
      </c>
      <c r="T18" s="44">
        <v>0</v>
      </c>
      <c r="U18" s="44">
        <v>0</v>
      </c>
      <c r="V18" s="44">
        <v>0.5</v>
      </c>
      <c r="W18" s="44">
        <v>0</v>
      </c>
      <c r="X18" s="37">
        <f t="shared" ref="X18:X22" si="7">(L18*$J$5+O18*$M$5)</f>
        <v>1.5</v>
      </c>
      <c r="Y18" s="22">
        <f t="shared" ref="Y18:Y22" si="8">IF(Z18="",(Q18*$Y$14),((Q18*$Y$14)/$Z$16)*Z18)</f>
        <v>3000</v>
      </c>
      <c r="Z18" s="29" t="s">
        <v>7</v>
      </c>
      <c r="AA18" s="29" t="s">
        <v>101</v>
      </c>
      <c r="AB18" s="27">
        <f t="shared" ref="AB18:AB22" si="9">L18+O18</f>
        <v>3</v>
      </c>
    </row>
    <row r="19" spans="1:28" x14ac:dyDescent="0.2">
      <c r="A19" s="33">
        <v>123456783</v>
      </c>
      <c r="B19" s="33" t="s">
        <v>112</v>
      </c>
      <c r="C19" s="33" t="s">
        <v>109</v>
      </c>
      <c r="D19" s="33" t="s">
        <v>110</v>
      </c>
      <c r="E19" s="17" t="s">
        <v>87</v>
      </c>
      <c r="F19" s="17" t="s">
        <v>93</v>
      </c>
      <c r="G19" s="17"/>
      <c r="H19" s="17"/>
      <c r="I19" s="17" t="s">
        <v>98</v>
      </c>
      <c r="J19" s="48">
        <v>1</v>
      </c>
      <c r="K19" s="36">
        <f t="shared" si="1"/>
        <v>0.5</v>
      </c>
      <c r="L19" s="36">
        <f t="shared" si="2"/>
        <v>1.5</v>
      </c>
      <c r="M19" s="37">
        <v>1.3167538063774782</v>
      </c>
      <c r="N19" s="36">
        <f t="shared" si="3"/>
        <v>0.5</v>
      </c>
      <c r="O19" s="36">
        <f t="shared" si="4"/>
        <v>1.5</v>
      </c>
      <c r="P19" s="38">
        <f t="shared" si="5"/>
        <v>1</v>
      </c>
      <c r="Q19" s="38">
        <f t="shared" si="6"/>
        <v>1.5</v>
      </c>
      <c r="R19" s="44">
        <v>23.5</v>
      </c>
      <c r="S19" s="44">
        <v>0</v>
      </c>
      <c r="T19" s="44">
        <v>0</v>
      </c>
      <c r="U19" s="44">
        <v>0</v>
      </c>
      <c r="V19" s="44">
        <v>0.5</v>
      </c>
      <c r="W19" s="44">
        <v>0</v>
      </c>
      <c r="X19" s="37">
        <f t="shared" si="7"/>
        <v>1.5</v>
      </c>
      <c r="Y19" s="22">
        <f t="shared" si="8"/>
        <v>3000</v>
      </c>
      <c r="Z19" s="29" t="s">
        <v>7</v>
      </c>
      <c r="AA19" s="29" t="s">
        <v>101</v>
      </c>
      <c r="AB19" s="27">
        <f t="shared" si="9"/>
        <v>3</v>
      </c>
    </row>
    <row r="20" spans="1:28" x14ac:dyDescent="0.2">
      <c r="A20" s="33">
        <v>123456784</v>
      </c>
      <c r="B20" s="33" t="s">
        <v>113</v>
      </c>
      <c r="C20" s="33" t="s">
        <v>109</v>
      </c>
      <c r="D20" s="33" t="s">
        <v>110</v>
      </c>
      <c r="E20" s="17" t="s">
        <v>87</v>
      </c>
      <c r="F20" s="17" t="s">
        <v>93</v>
      </c>
      <c r="G20" s="17"/>
      <c r="H20" s="17"/>
      <c r="I20" s="17" t="s">
        <v>96</v>
      </c>
      <c r="J20" s="48">
        <v>1</v>
      </c>
      <c r="K20" s="36">
        <f t="shared" si="1"/>
        <v>0.5</v>
      </c>
      <c r="L20" s="36">
        <f t="shared" si="2"/>
        <v>1.5</v>
      </c>
      <c r="M20" s="37">
        <v>1.3167538063774782</v>
      </c>
      <c r="N20" s="36">
        <f t="shared" si="3"/>
        <v>0.5</v>
      </c>
      <c r="O20" s="36">
        <f t="shared" si="4"/>
        <v>1.5</v>
      </c>
      <c r="P20" s="38">
        <f t="shared" si="5"/>
        <v>1</v>
      </c>
      <c r="Q20" s="38">
        <f t="shared" si="6"/>
        <v>1.5</v>
      </c>
      <c r="R20" s="44">
        <v>23.5</v>
      </c>
      <c r="S20" s="44">
        <v>0</v>
      </c>
      <c r="T20" s="44">
        <v>0</v>
      </c>
      <c r="U20" s="44">
        <v>0</v>
      </c>
      <c r="V20" s="44">
        <v>0.5</v>
      </c>
      <c r="W20" s="44">
        <v>0</v>
      </c>
      <c r="X20" s="37">
        <f t="shared" si="7"/>
        <v>1.5</v>
      </c>
      <c r="Y20" s="22">
        <f t="shared" si="8"/>
        <v>3000</v>
      </c>
      <c r="Z20" s="29" t="s">
        <v>7</v>
      </c>
      <c r="AA20" s="29" t="s">
        <v>101</v>
      </c>
      <c r="AB20" s="27">
        <f t="shared" si="9"/>
        <v>3</v>
      </c>
    </row>
    <row r="21" spans="1:28" x14ac:dyDescent="0.2">
      <c r="A21" s="33">
        <v>123456785</v>
      </c>
      <c r="B21" s="33" t="s">
        <v>114</v>
      </c>
      <c r="C21" s="33" t="s">
        <v>109</v>
      </c>
      <c r="D21" s="33" t="s">
        <v>110</v>
      </c>
      <c r="E21" s="17" t="s">
        <v>87</v>
      </c>
      <c r="F21" s="17" t="s">
        <v>93</v>
      </c>
      <c r="G21" s="17"/>
      <c r="H21" s="17"/>
      <c r="I21" s="17" t="s">
        <v>97</v>
      </c>
      <c r="J21" s="48">
        <v>1</v>
      </c>
      <c r="K21" s="36">
        <f t="shared" si="1"/>
        <v>0.5</v>
      </c>
      <c r="L21" s="36">
        <f t="shared" si="2"/>
        <v>1.5</v>
      </c>
      <c r="M21" s="37">
        <v>1.3167538063774782</v>
      </c>
      <c r="N21" s="36">
        <f t="shared" si="3"/>
        <v>0.5</v>
      </c>
      <c r="O21" s="36">
        <f t="shared" si="4"/>
        <v>1.5</v>
      </c>
      <c r="P21" s="38">
        <f t="shared" si="5"/>
        <v>1</v>
      </c>
      <c r="Q21" s="38">
        <f t="shared" si="6"/>
        <v>1.5</v>
      </c>
      <c r="R21" s="44">
        <v>23.5</v>
      </c>
      <c r="S21" s="44">
        <v>0</v>
      </c>
      <c r="T21" s="44">
        <v>0</v>
      </c>
      <c r="U21" s="44">
        <v>0</v>
      </c>
      <c r="V21" s="44">
        <v>0.5</v>
      </c>
      <c r="W21" s="44">
        <v>0</v>
      </c>
      <c r="X21" s="37">
        <f t="shared" si="7"/>
        <v>1.5</v>
      </c>
      <c r="Y21" s="22">
        <f t="shared" si="8"/>
        <v>3000</v>
      </c>
      <c r="Z21" s="29" t="s">
        <v>7</v>
      </c>
      <c r="AA21" s="29" t="s">
        <v>101</v>
      </c>
      <c r="AB21" s="27">
        <f t="shared" si="9"/>
        <v>3</v>
      </c>
    </row>
    <row r="22" spans="1:28" x14ac:dyDescent="0.2">
      <c r="A22" s="33">
        <v>123456786</v>
      </c>
      <c r="B22" s="33" t="s">
        <v>115</v>
      </c>
      <c r="C22" s="33" t="s">
        <v>109</v>
      </c>
      <c r="D22" s="33" t="s">
        <v>110</v>
      </c>
      <c r="E22" s="17" t="s">
        <v>87</v>
      </c>
      <c r="F22" s="17" t="s">
        <v>93</v>
      </c>
      <c r="G22" s="17"/>
      <c r="H22" s="17"/>
      <c r="I22" s="17" t="s">
        <v>98</v>
      </c>
      <c r="J22" s="48">
        <v>1</v>
      </c>
      <c r="K22" s="36">
        <f t="shared" si="1"/>
        <v>0.5</v>
      </c>
      <c r="L22" s="36">
        <f t="shared" si="2"/>
        <v>1.5</v>
      </c>
      <c r="M22" s="37">
        <v>1.3167538063774782</v>
      </c>
      <c r="N22" s="36">
        <f t="shared" si="3"/>
        <v>0.5</v>
      </c>
      <c r="O22" s="36">
        <f t="shared" si="4"/>
        <v>1.5</v>
      </c>
      <c r="P22" s="38">
        <f t="shared" si="5"/>
        <v>1</v>
      </c>
      <c r="Q22" s="38">
        <f t="shared" si="6"/>
        <v>1.5</v>
      </c>
      <c r="R22" s="44">
        <v>23.5</v>
      </c>
      <c r="S22" s="44">
        <v>0</v>
      </c>
      <c r="T22" s="44">
        <v>0</v>
      </c>
      <c r="U22" s="44">
        <v>0</v>
      </c>
      <c r="V22" s="44">
        <v>0.5</v>
      </c>
      <c r="W22" s="44">
        <v>0</v>
      </c>
      <c r="X22" s="37">
        <f t="shared" si="7"/>
        <v>1.5</v>
      </c>
      <c r="Y22" s="22">
        <f t="shared" si="8"/>
        <v>3000</v>
      </c>
      <c r="Z22" s="29" t="s">
        <v>7</v>
      </c>
      <c r="AA22" s="29" t="s">
        <v>101</v>
      </c>
      <c r="AB22" s="27">
        <f t="shared" si="9"/>
        <v>3</v>
      </c>
    </row>
  </sheetData>
  <sortState ref="A15:Z200">
    <sortCondition ref="I15:I200"/>
    <sortCondition descending="1" ref="Q15:Q200"/>
    <sortCondition descending="1" ref="X15:X200"/>
  </sortState>
  <mergeCells count="3">
    <mergeCell ref="A3:Q3"/>
    <mergeCell ref="A14:Q14"/>
    <mergeCell ref="R14:X14"/>
  </mergeCells>
  <conditionalFormatting sqref="Q5:X5">
    <cfRule type="expression" dxfId="30" priority="202" stopIfTrue="1">
      <formula>IF(Q5=100%,1,0)=0</formula>
    </cfRule>
    <cfRule type="expression" dxfId="29" priority="203" stopIfTrue="1">
      <formula>IF(Q5=100%,1,0)=1</formula>
    </cfRule>
  </conditionalFormatting>
  <conditionalFormatting sqref="R17:R22">
    <cfRule type="cellIs" dxfId="28" priority="201" operator="lessThan">
      <formula>10</formula>
    </cfRule>
  </conditionalFormatting>
  <conditionalFormatting sqref="T17:T22">
    <cfRule type="cellIs" dxfId="27" priority="200" operator="greaterThanOrEqual">
      <formula>2</formula>
    </cfRule>
  </conditionalFormatting>
  <conditionalFormatting sqref="X17:X22">
    <cfRule type="cellIs" dxfId="26" priority="198" operator="lessThan">
      <formula>0.6</formula>
    </cfRule>
  </conditionalFormatting>
  <conditionalFormatting sqref="U17:U22">
    <cfRule type="cellIs" dxfId="25" priority="10" operator="greaterThan">
      <formula>1</formula>
    </cfRule>
    <cfRule type="cellIs" dxfId="24" priority="11" operator="equal">
      <formula>1</formula>
    </cfRule>
  </conditionalFormatting>
  <conditionalFormatting sqref="V17:V22">
    <cfRule type="cellIs" dxfId="23" priority="9" operator="greaterThanOrEqual">
      <formula>4</formula>
    </cfRule>
  </conditionalFormatting>
  <conditionalFormatting sqref="W17:W22">
    <cfRule type="cellIs" dxfId="22" priority="8" operator="greaterThanOrEqual">
      <formula>2</formula>
    </cfRule>
  </conditionalFormatting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showGridLines="0" workbookViewId="0">
      <pane ySplit="14" topLeftCell="A15" activePane="bottomLeft" state="frozen"/>
      <selection pane="bottomLeft" activeCell="A15" sqref="A15"/>
    </sheetView>
  </sheetViews>
  <sheetFormatPr defaultRowHeight="12.75" x14ac:dyDescent="0.2"/>
  <cols>
    <col min="1" max="1" width="13.85546875" bestFit="1" customWidth="1"/>
    <col min="2" max="2" width="22.28515625" bestFit="1" customWidth="1"/>
    <col min="3" max="3" width="16.5703125" bestFit="1" customWidth="1"/>
    <col min="4" max="4" width="15.42578125" bestFit="1" customWidth="1"/>
    <col min="5" max="5" width="12.28515625" bestFit="1" customWidth="1"/>
    <col min="6" max="6" width="12.5703125" bestFit="1" customWidth="1"/>
    <col min="7" max="7" width="16.85546875" bestFit="1" customWidth="1"/>
    <col min="8" max="8" width="15.7109375" bestFit="1" customWidth="1"/>
    <col min="9" max="9" width="12.5703125" bestFit="1" customWidth="1"/>
    <col min="10" max="10" width="16.85546875" bestFit="1" customWidth="1"/>
    <col min="11" max="11" width="15.140625" bestFit="1" customWidth="1"/>
    <col min="12" max="12" width="12.5703125" bestFit="1" customWidth="1"/>
    <col min="13" max="13" width="16.85546875" bestFit="1" customWidth="1"/>
    <col min="14" max="14" width="18" bestFit="1" customWidth="1"/>
    <col min="15" max="15" width="22.28515625" bestFit="1" customWidth="1"/>
    <col min="16" max="16" width="8" bestFit="1" customWidth="1"/>
    <col min="17" max="17" width="5.28515625" bestFit="1" customWidth="1"/>
    <col min="18" max="18" width="8.85546875" bestFit="1" customWidth="1"/>
    <col min="19" max="19" width="21.140625" bestFit="1" customWidth="1"/>
    <col min="20" max="20" width="23.7109375" bestFit="1" customWidth="1"/>
  </cols>
  <sheetData>
    <row r="1" spans="1:18" x14ac:dyDescent="0.2">
      <c r="A1" s="66" t="s">
        <v>15</v>
      </c>
      <c r="B1" s="64"/>
      <c r="C1" s="64"/>
      <c r="D1" s="64"/>
      <c r="E1" s="65"/>
      <c r="F1" s="64"/>
      <c r="G1" s="64"/>
      <c r="H1" s="65"/>
      <c r="I1" s="64"/>
      <c r="J1" s="64"/>
      <c r="K1" s="65"/>
      <c r="L1" s="64"/>
      <c r="M1" s="64"/>
      <c r="N1" s="64"/>
      <c r="O1" s="64"/>
    </row>
    <row r="2" spans="1:18" x14ac:dyDescent="0.2">
      <c r="A2" s="1" t="s">
        <v>0</v>
      </c>
      <c r="B2" s="1"/>
      <c r="C2" s="16"/>
      <c r="D2" s="16"/>
      <c r="E2" s="32" t="s">
        <v>2</v>
      </c>
      <c r="F2" s="2"/>
      <c r="G2" s="2"/>
      <c r="H2" s="32" t="s">
        <v>31</v>
      </c>
      <c r="I2" s="2"/>
      <c r="J2" s="2"/>
      <c r="K2" s="32" t="s">
        <v>3</v>
      </c>
      <c r="L2" s="2"/>
      <c r="M2" s="2"/>
      <c r="N2" s="2"/>
      <c r="O2" s="2"/>
    </row>
    <row r="3" spans="1:18" x14ac:dyDescent="0.2">
      <c r="A3" s="1" t="s">
        <v>4</v>
      </c>
      <c r="B3" s="1"/>
      <c r="C3" s="16"/>
      <c r="D3" s="16"/>
      <c r="E3" s="24">
        <v>0.7</v>
      </c>
      <c r="F3" s="3"/>
      <c r="G3" s="3"/>
      <c r="H3" s="24">
        <v>0.1</v>
      </c>
      <c r="I3" s="3"/>
      <c r="J3" s="3"/>
      <c r="K3" s="24">
        <v>0.2</v>
      </c>
      <c r="L3" s="3"/>
      <c r="M3" s="3"/>
      <c r="N3" s="3"/>
      <c r="O3" s="14">
        <f>SUM(E3:N3)</f>
        <v>1</v>
      </c>
    </row>
    <row r="4" spans="1:18" x14ac:dyDescent="0.2">
      <c r="A4" s="1" t="s">
        <v>21</v>
      </c>
      <c r="B4" s="1"/>
      <c r="C4" s="16"/>
      <c r="D4" s="16"/>
      <c r="E4" s="26" t="s">
        <v>68</v>
      </c>
      <c r="F4" s="4"/>
      <c r="G4" s="4"/>
      <c r="H4" s="30" t="s">
        <v>36</v>
      </c>
      <c r="I4" s="5"/>
      <c r="J4" s="5"/>
      <c r="K4" s="28" t="s">
        <v>6</v>
      </c>
      <c r="L4" s="5"/>
      <c r="M4" s="5"/>
      <c r="N4" s="5"/>
      <c r="O4" s="5"/>
    </row>
    <row r="5" spans="1:18" hidden="1" x14ac:dyDescent="0.2">
      <c r="A5" s="6">
        <v>1</v>
      </c>
      <c r="B5" s="1"/>
      <c r="C5" s="16"/>
      <c r="D5" s="16"/>
      <c r="E5" s="47">
        <v>0</v>
      </c>
      <c r="F5" s="7"/>
      <c r="G5" s="7"/>
      <c r="H5" s="24">
        <v>0.9</v>
      </c>
      <c r="I5" s="7"/>
      <c r="J5" s="7"/>
      <c r="K5" s="29">
        <v>1</v>
      </c>
      <c r="L5" s="7"/>
      <c r="M5" s="7"/>
      <c r="N5" s="7"/>
      <c r="O5" s="7"/>
    </row>
    <row r="6" spans="1:18" hidden="1" x14ac:dyDescent="0.2">
      <c r="A6" s="6">
        <v>1.1000000000000001</v>
      </c>
      <c r="B6" s="1"/>
      <c r="C6" s="16"/>
      <c r="D6" s="16"/>
      <c r="E6" s="27"/>
      <c r="F6" s="7"/>
      <c r="G6" s="7"/>
      <c r="H6" s="24">
        <v>1</v>
      </c>
      <c r="I6" s="24">
        <v>1.5</v>
      </c>
      <c r="J6" s="7"/>
      <c r="K6" s="29"/>
      <c r="L6" s="7"/>
      <c r="M6" s="7"/>
      <c r="N6" s="7"/>
      <c r="O6" s="7"/>
    </row>
    <row r="7" spans="1:18" hidden="1" x14ac:dyDescent="0.2">
      <c r="A7" s="6">
        <v>1.2</v>
      </c>
      <c r="B7" s="1"/>
      <c r="C7" s="16"/>
      <c r="D7" s="16"/>
      <c r="E7" s="27"/>
      <c r="F7" s="7"/>
      <c r="G7" s="7"/>
      <c r="H7" s="29" t="s">
        <v>32</v>
      </c>
      <c r="I7" s="24">
        <v>1</v>
      </c>
      <c r="J7" s="7"/>
      <c r="K7" s="29"/>
      <c r="L7" s="7"/>
      <c r="M7" s="7"/>
      <c r="N7" s="7"/>
      <c r="O7" s="7"/>
    </row>
    <row r="8" spans="1:18" hidden="1" x14ac:dyDescent="0.2">
      <c r="A8" s="6">
        <v>1.3</v>
      </c>
      <c r="B8" s="1"/>
      <c r="C8" s="16"/>
      <c r="D8" s="16"/>
      <c r="E8" s="27"/>
      <c r="F8" s="7"/>
      <c r="G8" s="7"/>
      <c r="H8" s="29" t="s">
        <v>33</v>
      </c>
      <c r="I8" s="24">
        <v>0</v>
      </c>
      <c r="J8" s="7"/>
      <c r="K8" s="29"/>
      <c r="L8" s="7"/>
      <c r="M8" s="7"/>
      <c r="N8" s="7"/>
      <c r="O8" s="7"/>
    </row>
    <row r="9" spans="1:18" hidden="1" x14ac:dyDescent="0.2">
      <c r="A9" s="6">
        <v>1.4</v>
      </c>
      <c r="B9" s="1"/>
      <c r="C9" s="16"/>
      <c r="D9" s="16"/>
      <c r="E9" s="27"/>
      <c r="F9" s="7"/>
      <c r="G9" s="7"/>
      <c r="H9" s="29"/>
      <c r="I9" s="24"/>
      <c r="J9" s="7"/>
      <c r="K9" s="29"/>
      <c r="L9" s="7"/>
      <c r="M9" s="7"/>
      <c r="N9" s="7"/>
      <c r="O9" s="7"/>
    </row>
    <row r="10" spans="1:18" hidden="1" x14ac:dyDescent="0.2">
      <c r="A10" s="6">
        <v>1.5</v>
      </c>
      <c r="B10" s="1"/>
      <c r="C10" s="16"/>
      <c r="D10" s="16"/>
      <c r="E10" s="27"/>
      <c r="F10" s="7"/>
      <c r="G10" s="7"/>
      <c r="H10" s="29"/>
      <c r="I10" s="24"/>
      <c r="J10" s="7"/>
      <c r="K10" s="29"/>
      <c r="L10" s="7"/>
      <c r="M10" s="7"/>
      <c r="N10" s="7"/>
      <c r="O10" s="7"/>
    </row>
    <row r="11" spans="1:18" x14ac:dyDescent="0.2">
      <c r="A11" s="8" t="s">
        <v>7</v>
      </c>
      <c r="B11" s="8"/>
      <c r="C11" s="15"/>
      <c r="D11" s="15"/>
      <c r="E11" s="23"/>
      <c r="F11" s="9"/>
      <c r="G11" s="9"/>
      <c r="H11" s="23"/>
      <c r="I11" s="9"/>
      <c r="J11" s="9"/>
      <c r="K11" s="31"/>
      <c r="L11" s="10"/>
      <c r="M11" s="10"/>
      <c r="N11" s="10"/>
      <c r="O11" s="10"/>
    </row>
    <row r="12" spans="1:18" x14ac:dyDescent="0.2">
      <c r="A12" s="66" t="s">
        <v>8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20">
        <v>2000</v>
      </c>
      <c r="R12" s="19"/>
    </row>
    <row r="13" spans="1:18" x14ac:dyDescent="0.2">
      <c r="A13" s="11" t="s">
        <v>9</v>
      </c>
      <c r="B13" s="11" t="s">
        <v>10</v>
      </c>
      <c r="C13" s="11" t="s">
        <v>12</v>
      </c>
      <c r="D13" s="11" t="s">
        <v>23</v>
      </c>
      <c r="E13" s="32" t="str">
        <f>E2</f>
        <v>HLE</v>
      </c>
      <c r="F13" s="7"/>
      <c r="G13" s="7"/>
      <c r="H13" s="32" t="str">
        <f>H2</f>
        <v>Attendance</v>
      </c>
      <c r="I13" s="7"/>
      <c r="J13" s="7"/>
      <c r="K13" s="32" t="str">
        <f>K2</f>
        <v>Unplanned Leave</v>
      </c>
      <c r="L13" s="7"/>
      <c r="M13" s="7"/>
      <c r="N13" s="7"/>
      <c r="O13" s="7"/>
      <c r="P13" s="21" t="s">
        <v>13</v>
      </c>
      <c r="Q13" s="21" t="s">
        <v>26</v>
      </c>
    </row>
    <row r="14" spans="1:18" x14ac:dyDescent="0.2">
      <c r="A14" s="33"/>
      <c r="B14" s="33"/>
      <c r="C14" s="33"/>
      <c r="D14" s="33"/>
      <c r="E14" s="12" t="s">
        <v>11</v>
      </c>
      <c r="F14" s="12" t="s">
        <v>17</v>
      </c>
      <c r="G14" s="12" t="s">
        <v>18</v>
      </c>
      <c r="H14" s="12" t="s">
        <v>11</v>
      </c>
      <c r="I14" s="12" t="s">
        <v>17</v>
      </c>
      <c r="J14" s="12" t="s">
        <v>18</v>
      </c>
      <c r="K14" s="12" t="s">
        <v>11</v>
      </c>
      <c r="L14" s="12" t="s">
        <v>17</v>
      </c>
      <c r="M14" s="12" t="s">
        <v>18</v>
      </c>
      <c r="N14" s="13" t="s">
        <v>19</v>
      </c>
      <c r="O14" s="13" t="s">
        <v>20</v>
      </c>
      <c r="P14" s="34"/>
      <c r="Q14" s="40">
        <v>35</v>
      </c>
    </row>
    <row r="15" spans="1:18" x14ac:dyDescent="0.2">
      <c r="A15" s="17">
        <v>609340286</v>
      </c>
      <c r="B15" s="17" t="s">
        <v>27</v>
      </c>
      <c r="C15" s="17" t="s">
        <v>37</v>
      </c>
      <c r="D15" s="17" t="s">
        <v>24</v>
      </c>
      <c r="E15" s="53">
        <v>0</v>
      </c>
      <c r="F15" s="36">
        <f>IF(E15="NA",0%,IF(E15&lt;=$E$5,$E$3,0%))</f>
        <v>0.7</v>
      </c>
      <c r="G15" s="36">
        <f>IFERROR(IF(F15=$E$3,$E$5/E15,0%),150%)</f>
        <v>1.5</v>
      </c>
      <c r="H15" s="38">
        <v>1</v>
      </c>
      <c r="I15" s="36">
        <f>IF(H15="NA",0%,IF(H15&gt;=$H$5,$H$3,0%))</f>
        <v>0.1</v>
      </c>
      <c r="J15" s="36">
        <f>IF(H15&gt;=$H$6,150%,IF(AND(H15&gt;=90%,H15&lt;100%),100%,0%))</f>
        <v>1.5</v>
      </c>
      <c r="K15" s="53">
        <v>0</v>
      </c>
      <c r="L15" s="36">
        <f>IF(K15="NA",0%,IF(K15&lt;$K$5,$K$3,0%))</f>
        <v>0.2</v>
      </c>
      <c r="M15" s="36">
        <f>IF(L15=$K$3,100%,0%)</f>
        <v>1</v>
      </c>
      <c r="N15" s="38">
        <f>F15+I15+L15</f>
        <v>1</v>
      </c>
      <c r="O15" s="38">
        <f>IF((G15*$E$3+J15*$H$3+M15*$K$3)=140%,150%,(G15*$E$3+J15*$H$3+M15*$K$3))</f>
        <v>1.5</v>
      </c>
      <c r="P15" s="22">
        <f>IF(Q15="",(O15*$P$12),((O15*$P$12)/$Q$14)*Q15)</f>
        <v>3000</v>
      </c>
      <c r="Q15" s="29" t="s">
        <v>7</v>
      </c>
    </row>
    <row r="16" spans="1:18" x14ac:dyDescent="0.2">
      <c r="A16" s="17">
        <v>609292967</v>
      </c>
      <c r="B16" s="17" t="s">
        <v>39</v>
      </c>
      <c r="C16" s="17" t="s">
        <v>37</v>
      </c>
      <c r="D16" s="17" t="s">
        <v>24</v>
      </c>
      <c r="E16" s="53">
        <v>0</v>
      </c>
      <c r="F16" s="36">
        <f t="shared" ref="F16:F17" si="0">IF(E16="NA",0%,IF(E16&lt;=$E$5,$E$3,0%))</f>
        <v>0.7</v>
      </c>
      <c r="G16" s="36">
        <f t="shared" ref="G16:G17" si="1">IFERROR(IF(F16=$E$3,$E$5/E16,0%),150%)</f>
        <v>1.5</v>
      </c>
      <c r="H16" s="38">
        <v>0.9</v>
      </c>
      <c r="I16" s="36">
        <f t="shared" ref="I16:I17" si="2">IF(H16="NA",0%,IF(H16&gt;=$H$5,$H$3,0%))</f>
        <v>0.1</v>
      </c>
      <c r="J16" s="36">
        <f t="shared" ref="J16:J17" si="3">IF(H16&gt;=$H$6,150%,IF(AND(H16&gt;=90%,H16&lt;100%),100%,0%))</f>
        <v>1</v>
      </c>
      <c r="K16" s="53">
        <v>0</v>
      </c>
      <c r="L16" s="36">
        <f t="shared" ref="L16:L17" si="4">IF(K16="NA",0%,IF(K16&lt;$K$5,$K$3,0%))</f>
        <v>0.2</v>
      </c>
      <c r="M16" s="36">
        <f t="shared" ref="M16:M17" si="5">IF(L16=$K$3,100%,0%)</f>
        <v>1</v>
      </c>
      <c r="N16" s="38">
        <f t="shared" ref="N16:N17" si="6">F16+I16+L16</f>
        <v>1</v>
      </c>
      <c r="O16" s="38">
        <f t="shared" ref="O16:O17" si="7">IF((G16*$E$3+J16*$H$3+M16*$K$3)=140%,150%,(G16*$E$3+J16*$H$3+M16*$K$3))</f>
        <v>1.3499999999999999</v>
      </c>
      <c r="P16" s="22">
        <f t="shared" ref="P16:P17" si="8">IF(Q16="",(O16*$P$12),((O16*$P$12)/$Q$14)*Q16)</f>
        <v>2699.9999999999995</v>
      </c>
      <c r="Q16" s="29"/>
    </row>
    <row r="17" spans="1:17" x14ac:dyDescent="0.2">
      <c r="A17" s="17">
        <v>609777723</v>
      </c>
      <c r="B17" s="17" t="s">
        <v>38</v>
      </c>
      <c r="C17" s="17" t="s">
        <v>37</v>
      </c>
      <c r="D17" s="17" t="s">
        <v>24</v>
      </c>
      <c r="E17" s="53">
        <v>0</v>
      </c>
      <c r="F17" s="36">
        <f t="shared" si="0"/>
        <v>0.7</v>
      </c>
      <c r="G17" s="36">
        <f t="shared" si="1"/>
        <v>1.5</v>
      </c>
      <c r="H17" s="38">
        <v>0.95</v>
      </c>
      <c r="I17" s="36">
        <f t="shared" si="2"/>
        <v>0.1</v>
      </c>
      <c r="J17" s="36">
        <f t="shared" si="3"/>
        <v>1</v>
      </c>
      <c r="K17" s="53">
        <v>0</v>
      </c>
      <c r="L17" s="36">
        <f t="shared" si="4"/>
        <v>0.2</v>
      </c>
      <c r="M17" s="36">
        <f t="shared" si="5"/>
        <v>1</v>
      </c>
      <c r="N17" s="38">
        <f t="shared" si="6"/>
        <v>1</v>
      </c>
      <c r="O17" s="38">
        <f t="shared" si="7"/>
        <v>1.3499999999999999</v>
      </c>
      <c r="P17" s="22">
        <f t="shared" si="8"/>
        <v>2699.9999999999995</v>
      </c>
      <c r="Q17" s="29"/>
    </row>
  </sheetData>
  <sortState ref="A15:Q17">
    <sortCondition descending="1" ref="O15:O17"/>
  </sortState>
  <mergeCells count="2">
    <mergeCell ref="A1:O1"/>
    <mergeCell ref="A12:O12"/>
  </mergeCells>
  <conditionalFormatting sqref="O3">
    <cfRule type="expression" dxfId="21" priority="7" stopIfTrue="1">
      <formula>IF(O3=100%,1,0)=0</formula>
    </cfRule>
    <cfRule type="expression" dxfId="20" priority="8" stopIfTrue="1">
      <formula>IF(O3=100%,1,0)=1</formula>
    </cfRule>
  </conditionalFormatting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6"/>
  <sheetViews>
    <sheetView showGridLines="0" workbookViewId="0">
      <pane ySplit="14" topLeftCell="A15" activePane="bottomLeft" state="frozen"/>
      <selection activeCell="A15" sqref="A15"/>
      <selection pane="bottomLeft" activeCell="A15" sqref="A15"/>
    </sheetView>
  </sheetViews>
  <sheetFormatPr defaultRowHeight="12.75" x14ac:dyDescent="0.2"/>
  <cols>
    <col min="1" max="1" width="13.85546875" bestFit="1" customWidth="1"/>
    <col min="2" max="2" width="22.28515625" bestFit="1" customWidth="1"/>
    <col min="3" max="3" width="16.5703125" bestFit="1" customWidth="1"/>
    <col min="4" max="4" width="15.42578125" bestFit="1" customWidth="1"/>
    <col min="5" max="5" width="14.5703125" bestFit="1" customWidth="1"/>
    <col min="6" max="6" width="12.5703125" bestFit="1" customWidth="1"/>
    <col min="7" max="7" width="16.85546875" bestFit="1" customWidth="1"/>
    <col min="8" max="8" width="14.42578125" bestFit="1" customWidth="1"/>
    <col min="9" max="9" width="12.5703125" bestFit="1" customWidth="1"/>
    <col min="10" max="10" width="16.85546875" bestFit="1" customWidth="1"/>
    <col min="11" max="11" width="15.7109375" bestFit="1" customWidth="1"/>
    <col min="12" max="12" width="12.5703125" bestFit="1" customWidth="1"/>
    <col min="13" max="13" width="16.85546875" bestFit="1" customWidth="1"/>
    <col min="14" max="14" width="15.7109375" bestFit="1" customWidth="1"/>
    <col min="15" max="15" width="12.5703125" bestFit="1" customWidth="1"/>
    <col min="16" max="16" width="16.85546875" bestFit="1" customWidth="1"/>
    <col min="17" max="17" width="15.140625" bestFit="1" customWidth="1"/>
    <col min="18" max="18" width="12.5703125" bestFit="1" customWidth="1"/>
    <col min="19" max="19" width="16.85546875" bestFit="1" customWidth="1"/>
    <col min="20" max="20" width="18" bestFit="1" customWidth="1"/>
    <col min="21" max="21" width="22.28515625" bestFit="1" customWidth="1"/>
    <col min="22" max="22" width="11.140625" bestFit="1" customWidth="1"/>
    <col min="23" max="23" width="5.28515625" bestFit="1" customWidth="1"/>
    <col min="24" max="24" width="21.7109375" bestFit="1" customWidth="1"/>
    <col min="25" max="25" width="22.85546875" bestFit="1" customWidth="1"/>
    <col min="26" max="26" width="12" bestFit="1" customWidth="1"/>
    <col min="27" max="27" width="8" bestFit="1" customWidth="1"/>
    <col min="28" max="28" width="5.28515625" bestFit="1" customWidth="1"/>
    <col min="29" max="29" width="8.85546875" bestFit="1" customWidth="1"/>
    <col min="30" max="30" width="21.140625" bestFit="1" customWidth="1"/>
    <col min="31" max="31" width="23.7109375" bestFit="1" customWidth="1"/>
  </cols>
  <sheetData>
    <row r="1" spans="1:29" x14ac:dyDescent="0.2">
      <c r="A1" s="66" t="s">
        <v>15</v>
      </c>
      <c r="B1" s="64"/>
      <c r="C1" s="64"/>
      <c r="D1" s="64"/>
      <c r="E1" s="65"/>
      <c r="F1" s="64"/>
      <c r="G1" s="64"/>
      <c r="H1" s="65"/>
      <c r="I1" s="65"/>
      <c r="J1" s="65"/>
      <c r="K1" s="65"/>
      <c r="L1" s="65"/>
      <c r="M1" s="65"/>
      <c r="N1" s="65"/>
      <c r="O1" s="64"/>
      <c r="P1" s="64"/>
      <c r="Q1" s="65"/>
      <c r="R1" s="64"/>
      <c r="S1" s="64"/>
      <c r="T1" s="64"/>
      <c r="U1" s="64"/>
    </row>
    <row r="2" spans="1:29" x14ac:dyDescent="0.2">
      <c r="A2" s="1" t="s">
        <v>0</v>
      </c>
      <c r="B2" s="1"/>
      <c r="C2" s="16"/>
      <c r="D2" s="16"/>
      <c r="E2" s="32" t="s">
        <v>1</v>
      </c>
      <c r="F2" s="2"/>
      <c r="G2" s="2"/>
      <c r="H2" s="32" t="s">
        <v>40</v>
      </c>
      <c r="I2" s="2"/>
      <c r="J2" s="2"/>
      <c r="K2" s="32" t="s">
        <v>51</v>
      </c>
      <c r="L2" s="2"/>
      <c r="M2" s="2"/>
      <c r="N2" s="32" t="s">
        <v>31</v>
      </c>
      <c r="O2" s="2"/>
      <c r="P2" s="2"/>
      <c r="Q2" s="32" t="s">
        <v>3</v>
      </c>
      <c r="R2" s="2"/>
      <c r="S2" s="2"/>
      <c r="T2" s="2"/>
      <c r="U2" s="2"/>
      <c r="V2" s="2"/>
      <c r="W2" s="2"/>
      <c r="X2" s="2"/>
      <c r="Y2" s="2"/>
      <c r="Z2" s="2"/>
    </row>
    <row r="3" spans="1:29" x14ac:dyDescent="0.2">
      <c r="A3" s="1" t="s">
        <v>4</v>
      </c>
      <c r="B3" s="1"/>
      <c r="C3" s="16"/>
      <c r="D3" s="16"/>
      <c r="E3" s="24">
        <v>0.25</v>
      </c>
      <c r="F3" s="3"/>
      <c r="G3" s="3"/>
      <c r="H3" s="24">
        <v>0.4</v>
      </c>
      <c r="I3" s="3"/>
      <c r="J3" s="3"/>
      <c r="K3" s="24">
        <v>0.15</v>
      </c>
      <c r="L3" s="3"/>
      <c r="M3" s="3"/>
      <c r="N3" s="24">
        <v>0.1</v>
      </c>
      <c r="O3" s="3"/>
      <c r="P3" s="3"/>
      <c r="Q3" s="24">
        <v>0.1</v>
      </c>
      <c r="R3" s="3"/>
      <c r="S3" s="3"/>
      <c r="T3" s="3"/>
      <c r="U3" s="14">
        <f>SUM(E3:T3)</f>
        <v>1</v>
      </c>
      <c r="V3" s="14"/>
      <c r="W3" s="14"/>
      <c r="X3" s="14"/>
      <c r="Y3" s="14"/>
      <c r="Z3" s="14"/>
    </row>
    <row r="4" spans="1:29" x14ac:dyDescent="0.2">
      <c r="A4" s="1" t="s">
        <v>21</v>
      </c>
      <c r="B4" s="1"/>
      <c r="C4" s="16"/>
      <c r="D4" s="16"/>
      <c r="E4" s="26" t="s">
        <v>41</v>
      </c>
      <c r="F4" s="4"/>
      <c r="G4" s="4"/>
      <c r="H4" s="30" t="s">
        <v>52</v>
      </c>
      <c r="I4" s="5"/>
      <c r="J4" s="5"/>
      <c r="K4" s="30" t="s">
        <v>53</v>
      </c>
      <c r="L4" s="5"/>
      <c r="M4" s="5"/>
      <c r="N4" s="30" t="s">
        <v>36</v>
      </c>
      <c r="O4" s="5"/>
      <c r="P4" s="5"/>
      <c r="Q4" s="28" t="s">
        <v>6</v>
      </c>
      <c r="R4" s="5"/>
      <c r="S4" s="5"/>
      <c r="T4" s="5"/>
      <c r="U4" s="5"/>
      <c r="V4" s="5"/>
      <c r="W4" s="5"/>
      <c r="X4" s="5"/>
      <c r="Y4" s="5"/>
      <c r="Z4" s="5"/>
    </row>
    <row r="5" spans="1:29" hidden="1" x14ac:dyDescent="0.2">
      <c r="A5" s="6">
        <v>1</v>
      </c>
      <c r="B5" s="1"/>
      <c r="C5" s="16"/>
      <c r="D5" s="16"/>
      <c r="E5" s="24">
        <v>0.85</v>
      </c>
      <c r="F5" s="7"/>
      <c r="G5" s="7"/>
      <c r="H5" s="45">
        <v>17</v>
      </c>
      <c r="I5" s="18"/>
      <c r="J5" s="7"/>
      <c r="K5" s="47">
        <v>3</v>
      </c>
      <c r="L5" s="7"/>
      <c r="M5" s="7"/>
      <c r="N5" s="24">
        <v>0.9</v>
      </c>
      <c r="O5" s="7"/>
      <c r="P5" s="7"/>
      <c r="Q5" s="29">
        <v>1</v>
      </c>
      <c r="R5" s="7"/>
      <c r="S5" s="7"/>
      <c r="T5" s="7"/>
      <c r="U5" s="7"/>
      <c r="V5" s="7"/>
      <c r="W5" s="7"/>
      <c r="X5" s="7"/>
      <c r="Y5" s="7"/>
      <c r="Z5" s="7"/>
    </row>
    <row r="6" spans="1:29" hidden="1" x14ac:dyDescent="0.2">
      <c r="A6" s="6">
        <v>1.1000000000000001</v>
      </c>
      <c r="B6" s="1"/>
      <c r="C6" s="16"/>
      <c r="D6" s="16"/>
      <c r="E6" s="24">
        <v>0.95</v>
      </c>
      <c r="F6" s="24">
        <v>1.5</v>
      </c>
      <c r="G6" s="7"/>
      <c r="H6" s="45" t="s">
        <v>54</v>
      </c>
      <c r="I6" s="24">
        <v>1.5</v>
      </c>
      <c r="J6" s="7"/>
      <c r="K6" s="47">
        <v>0</v>
      </c>
      <c r="L6" s="24">
        <v>1.5</v>
      </c>
      <c r="M6" s="7"/>
      <c r="N6" s="24">
        <v>1</v>
      </c>
      <c r="O6" s="24">
        <v>1.5</v>
      </c>
      <c r="P6" s="7"/>
      <c r="Q6" s="29"/>
      <c r="R6" s="7"/>
      <c r="S6" s="7"/>
      <c r="T6" s="7"/>
      <c r="U6" s="7"/>
      <c r="V6" s="7"/>
      <c r="W6" s="7"/>
      <c r="X6" s="7"/>
      <c r="Y6" s="7"/>
      <c r="Z6" s="7"/>
    </row>
    <row r="7" spans="1:29" hidden="1" x14ac:dyDescent="0.2">
      <c r="A7" s="6">
        <v>1.2</v>
      </c>
      <c r="B7" s="1"/>
      <c r="C7" s="16"/>
      <c r="D7" s="16"/>
      <c r="E7" s="24" t="s">
        <v>42</v>
      </c>
      <c r="F7" s="24">
        <v>1.2</v>
      </c>
      <c r="G7" s="7"/>
      <c r="H7" s="45"/>
      <c r="I7" s="24"/>
      <c r="J7" s="7"/>
      <c r="K7" s="47" t="s">
        <v>55</v>
      </c>
      <c r="L7" s="24">
        <v>1</v>
      </c>
      <c r="M7" s="7"/>
      <c r="N7" s="29" t="s">
        <v>32</v>
      </c>
      <c r="O7" s="24">
        <v>1</v>
      </c>
      <c r="P7" s="7"/>
      <c r="Q7" s="29"/>
      <c r="R7" s="7"/>
      <c r="S7" s="7"/>
      <c r="T7" s="7"/>
      <c r="U7" s="7"/>
      <c r="V7" s="7"/>
      <c r="W7" s="7"/>
      <c r="X7" s="7"/>
      <c r="Y7" s="7"/>
      <c r="Z7" s="7"/>
    </row>
    <row r="8" spans="1:29" hidden="1" x14ac:dyDescent="0.2">
      <c r="A8" s="6">
        <v>1.3</v>
      </c>
      <c r="B8" s="1"/>
      <c r="C8" s="16"/>
      <c r="D8" s="16"/>
      <c r="E8" s="24" t="s">
        <v>43</v>
      </c>
      <c r="F8" s="24">
        <v>1</v>
      </c>
      <c r="G8" s="7"/>
      <c r="H8" s="45">
        <v>17</v>
      </c>
      <c r="I8" s="24">
        <v>1</v>
      </c>
      <c r="J8" s="7"/>
      <c r="K8" s="47" t="s">
        <v>56</v>
      </c>
      <c r="L8" s="24">
        <v>0</v>
      </c>
      <c r="M8" s="7"/>
      <c r="N8" s="29" t="s">
        <v>33</v>
      </c>
      <c r="O8" s="24">
        <v>0</v>
      </c>
      <c r="P8" s="7"/>
      <c r="Q8" s="29"/>
      <c r="R8" s="7"/>
      <c r="S8" s="7"/>
      <c r="T8" s="7"/>
      <c r="U8" s="7"/>
      <c r="V8" s="7"/>
      <c r="W8" s="7"/>
      <c r="X8" s="7"/>
      <c r="Y8" s="7"/>
      <c r="Z8" s="7"/>
    </row>
    <row r="9" spans="1:29" hidden="1" x14ac:dyDescent="0.2">
      <c r="A9" s="6">
        <v>1.4</v>
      </c>
      <c r="B9" s="1"/>
      <c r="C9" s="16"/>
      <c r="D9" s="16"/>
      <c r="E9" s="24"/>
      <c r="F9" s="24">
        <v>0</v>
      </c>
      <c r="G9" s="7"/>
      <c r="H9" s="45"/>
      <c r="I9" s="24"/>
      <c r="J9" s="7"/>
      <c r="K9" s="47"/>
      <c r="L9" s="24"/>
      <c r="M9" s="7"/>
      <c r="N9" s="29"/>
      <c r="O9" s="24"/>
      <c r="P9" s="7"/>
      <c r="Q9" s="29"/>
      <c r="R9" s="7"/>
      <c r="S9" s="7"/>
      <c r="T9" s="7"/>
      <c r="U9" s="7"/>
      <c r="V9" s="7"/>
      <c r="W9" s="7"/>
      <c r="X9" s="7"/>
      <c r="Y9" s="7"/>
      <c r="Z9" s="7"/>
    </row>
    <row r="10" spans="1:29" hidden="1" x14ac:dyDescent="0.2">
      <c r="A10" s="6">
        <v>1.5</v>
      </c>
      <c r="B10" s="1"/>
      <c r="C10" s="16"/>
      <c r="D10" s="16"/>
      <c r="E10" s="24"/>
      <c r="F10" s="24"/>
      <c r="G10" s="7"/>
      <c r="H10" s="45"/>
      <c r="I10" s="24"/>
      <c r="J10" s="7"/>
      <c r="K10" s="47"/>
      <c r="L10" s="24"/>
      <c r="M10" s="7"/>
      <c r="N10" s="29"/>
      <c r="O10" s="24"/>
      <c r="P10" s="7"/>
      <c r="Q10" s="29"/>
      <c r="R10" s="7"/>
      <c r="S10" s="7"/>
      <c r="T10" s="7"/>
      <c r="U10" s="7"/>
      <c r="V10" s="7"/>
      <c r="W10" s="7"/>
      <c r="X10" s="7"/>
      <c r="Y10" s="7"/>
      <c r="Z10" s="7"/>
    </row>
    <row r="11" spans="1:29" ht="13.5" thickBot="1" x14ac:dyDescent="0.25">
      <c r="A11" s="8" t="s">
        <v>7</v>
      </c>
      <c r="B11" s="8"/>
      <c r="C11" s="15"/>
      <c r="D11" s="15"/>
      <c r="E11" s="23"/>
      <c r="F11" s="9"/>
      <c r="G11" s="9"/>
      <c r="H11" s="23"/>
      <c r="I11" s="9"/>
      <c r="J11" s="9"/>
      <c r="K11" s="23"/>
      <c r="L11" s="9"/>
      <c r="M11" s="9"/>
      <c r="N11" s="23"/>
      <c r="O11" s="9"/>
      <c r="P11" s="9"/>
      <c r="Q11" s="31"/>
      <c r="R11" s="10"/>
      <c r="S11" s="10"/>
      <c r="T11" s="10"/>
      <c r="U11" s="10"/>
    </row>
    <row r="12" spans="1:29" ht="13.5" thickBot="1" x14ac:dyDescent="0.25">
      <c r="A12" s="66" t="s">
        <v>8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7" t="s">
        <v>28</v>
      </c>
      <c r="W12" s="68"/>
      <c r="X12" s="68"/>
      <c r="Y12" s="68"/>
      <c r="Z12" s="69"/>
      <c r="AA12" s="20">
        <v>2000</v>
      </c>
      <c r="AC12" s="19"/>
    </row>
    <row r="13" spans="1:29" x14ac:dyDescent="0.2">
      <c r="A13" s="11" t="s">
        <v>9</v>
      </c>
      <c r="B13" s="11" t="s">
        <v>10</v>
      </c>
      <c r="C13" s="11" t="s">
        <v>44</v>
      </c>
      <c r="D13" s="11" t="s">
        <v>23</v>
      </c>
      <c r="E13" s="32" t="str">
        <f>E2</f>
        <v>Quality</v>
      </c>
      <c r="F13" s="7"/>
      <c r="G13" s="7"/>
      <c r="H13" s="32" t="str">
        <f>H2</f>
        <v>Productivity</v>
      </c>
      <c r="I13" s="4"/>
      <c r="J13" s="4"/>
      <c r="K13" s="32" t="str">
        <f>K2</f>
        <v>Pendency</v>
      </c>
      <c r="L13" s="7"/>
      <c r="M13" s="7"/>
      <c r="N13" s="32" t="str">
        <f>N2</f>
        <v>Attendance</v>
      </c>
      <c r="O13" s="7"/>
      <c r="P13" s="7"/>
      <c r="Q13" s="32" t="str">
        <f>Q2</f>
        <v>Unplanned Leave</v>
      </c>
      <c r="R13" s="7"/>
      <c r="S13" s="7"/>
      <c r="T13" s="7"/>
      <c r="U13" s="7"/>
      <c r="V13" s="41" t="s">
        <v>29</v>
      </c>
      <c r="W13" s="42" t="s">
        <v>2</v>
      </c>
      <c r="X13" s="42" t="s">
        <v>34</v>
      </c>
      <c r="Y13" s="42" t="s">
        <v>35</v>
      </c>
      <c r="Z13" s="25" t="s">
        <v>30</v>
      </c>
      <c r="AA13" s="21" t="s">
        <v>13</v>
      </c>
      <c r="AB13" s="21" t="s">
        <v>26</v>
      </c>
    </row>
    <row r="14" spans="1:29" x14ac:dyDescent="0.2">
      <c r="A14" s="33"/>
      <c r="B14" s="33"/>
      <c r="C14" s="33"/>
      <c r="D14" s="33"/>
      <c r="E14" s="12" t="s">
        <v>11</v>
      </c>
      <c r="F14" s="12" t="s">
        <v>17</v>
      </c>
      <c r="G14" s="12" t="s">
        <v>18</v>
      </c>
      <c r="H14" s="12" t="s">
        <v>11</v>
      </c>
      <c r="I14" s="12" t="s">
        <v>17</v>
      </c>
      <c r="J14" s="12" t="s">
        <v>18</v>
      </c>
      <c r="K14" s="12" t="s">
        <v>11</v>
      </c>
      <c r="L14" s="12" t="s">
        <v>17</v>
      </c>
      <c r="M14" s="12" t="s">
        <v>18</v>
      </c>
      <c r="N14" s="12" t="s">
        <v>11</v>
      </c>
      <c r="O14" s="12" t="s">
        <v>17</v>
      </c>
      <c r="P14" s="12" t="s">
        <v>18</v>
      </c>
      <c r="Q14" s="12" t="s">
        <v>11</v>
      </c>
      <c r="R14" s="12" t="s">
        <v>17</v>
      </c>
      <c r="S14" s="12" t="s">
        <v>18</v>
      </c>
      <c r="T14" s="13" t="s">
        <v>19</v>
      </c>
      <c r="U14" s="13" t="s">
        <v>20</v>
      </c>
      <c r="V14" s="43"/>
      <c r="W14" s="43"/>
      <c r="X14" s="43"/>
      <c r="Y14" s="43"/>
      <c r="Z14" s="43"/>
      <c r="AA14" s="34"/>
      <c r="AB14" s="40">
        <v>35</v>
      </c>
    </row>
    <row r="15" spans="1:29" x14ac:dyDescent="0.2">
      <c r="A15" s="17">
        <v>609402748</v>
      </c>
      <c r="B15" s="17" t="s">
        <v>60</v>
      </c>
      <c r="C15" s="17" t="s">
        <v>57</v>
      </c>
      <c r="D15" s="17" t="s">
        <v>46</v>
      </c>
      <c r="E15" s="35">
        <v>0.9821428571428571</v>
      </c>
      <c r="F15" s="36">
        <f t="shared" ref="F15:F26" si="0">IF(E15="NA",0%,IF(E15&gt;=$E$5,$E$3,0%))</f>
        <v>0.25</v>
      </c>
      <c r="G15" s="36">
        <f t="shared" ref="G15:G26" si="1">IF(F15&lt;&gt;$E$3,0%,IF(E15&gt;=95%,150%,IF(AND(E15&gt;=90%,E15&lt;95%),120%,IF(AND(E15&gt;=85%,E15&lt;90%),100%,0%))))</f>
        <v>1.5</v>
      </c>
      <c r="H15" s="55">
        <v>17</v>
      </c>
      <c r="I15" s="36">
        <f t="shared" ref="I15:I26" si="2">IF(H15="NA",0%,IF(H15&gt;=$H$5,$H$3,0%))</f>
        <v>0.4</v>
      </c>
      <c r="J15" s="36">
        <f t="shared" ref="J15:J26" si="3">IF(I15&lt;&gt;$H$3,0%,IF(H15&gt;17,150%,IF(H15=17,100%,0%)))</f>
        <v>1</v>
      </c>
      <c r="K15" s="39">
        <v>0</v>
      </c>
      <c r="L15" s="36">
        <f t="shared" ref="L15:L26" si="4">IF(K15="NA",0%,IF(K15&lt;=$K$5,$K$3,0%))</f>
        <v>0.15</v>
      </c>
      <c r="M15" s="36">
        <f t="shared" ref="M15:M26" si="5">IF(L15&lt;&gt;$K$3,0%,IF(K15=0,150%,IF(AND(K15&gt;=1,K15&lt;=3),100%,0%)))</f>
        <v>1.5</v>
      </c>
      <c r="N15" s="37">
        <v>1</v>
      </c>
      <c r="O15" s="36">
        <f t="shared" ref="O15:O26" si="6">IF(N15="NA",0%,IF(N15&gt;=$N$5,$N$3,0%))</f>
        <v>0.1</v>
      </c>
      <c r="P15" s="36">
        <f t="shared" ref="P15:P26" si="7">IF(N15&gt;=$N$6,150%,IF(AND(N15&gt;=90%,N15&lt;100%),100%,0%))</f>
        <v>1.5</v>
      </c>
      <c r="Q15" s="39">
        <v>0</v>
      </c>
      <c r="R15" s="36">
        <f t="shared" ref="R15:R26" si="8">IF(Q15="NA",0%,IF(Q15&lt;$Q$5,$Q$3,0%))</f>
        <v>0.1</v>
      </c>
      <c r="S15" s="36">
        <f t="shared" ref="S15:S26" si="9">IF(R15=$Q$3,100%,0%)</f>
        <v>1</v>
      </c>
      <c r="T15" s="38">
        <f t="shared" ref="T15:T26" si="10">F15+I15+O15+R15+L15</f>
        <v>1</v>
      </c>
      <c r="U15" s="38">
        <f t="shared" ref="U15:U26" si="11">IF(OR(W15&gt;=1,Y15&gt;=1,X15&gt;=2,Z15&lt;60%,V15&lt;10),0%,IF((G15*$E$3+J15*$H$3+P15*$N$3+S15*$Q$3+M15*$K$3)&gt;=145%,150%,(G15*$E$3+J15*$H$3+P15*$N$3+S15*$Q$3+M15*$K$3)))</f>
        <v>1.25</v>
      </c>
      <c r="V15" s="44">
        <v>20</v>
      </c>
      <c r="W15" s="44">
        <v>0</v>
      </c>
      <c r="X15" s="44">
        <v>0</v>
      </c>
      <c r="Y15" s="44">
        <v>0</v>
      </c>
      <c r="Z15" s="37">
        <f t="shared" ref="Z15:Z26" si="12">(G15*$E$3+J15*$H$3+P15*$N$3+S15*$Q$3+M15*$K$3)</f>
        <v>1.25</v>
      </c>
      <c r="AA15" s="22">
        <f t="shared" ref="AA15:AA26" si="13">IF(AB15="",(U15*$AA$12),((U15*$AA$12)/$AB$14)*AB15)</f>
        <v>2500</v>
      </c>
      <c r="AB15" s="29"/>
    </row>
    <row r="16" spans="1:29" x14ac:dyDescent="0.2">
      <c r="A16" s="17">
        <v>612125726</v>
      </c>
      <c r="B16" s="17" t="s">
        <v>66</v>
      </c>
      <c r="C16" s="17" t="s">
        <v>57</v>
      </c>
      <c r="D16" s="17" t="s">
        <v>46</v>
      </c>
      <c r="E16" s="35">
        <v>0.98333333333333328</v>
      </c>
      <c r="F16" s="36">
        <f t="shared" si="0"/>
        <v>0.25</v>
      </c>
      <c r="G16" s="36">
        <f t="shared" si="1"/>
        <v>1.5</v>
      </c>
      <c r="H16" s="55">
        <v>17</v>
      </c>
      <c r="I16" s="36">
        <f t="shared" si="2"/>
        <v>0.4</v>
      </c>
      <c r="J16" s="36">
        <f t="shared" si="3"/>
        <v>1</v>
      </c>
      <c r="K16" s="39">
        <v>0</v>
      </c>
      <c r="L16" s="36">
        <f t="shared" si="4"/>
        <v>0.15</v>
      </c>
      <c r="M16" s="36">
        <f t="shared" si="5"/>
        <v>1.5</v>
      </c>
      <c r="N16" s="37">
        <v>1</v>
      </c>
      <c r="O16" s="36">
        <f t="shared" si="6"/>
        <v>0.1</v>
      </c>
      <c r="P16" s="36">
        <f t="shared" si="7"/>
        <v>1.5</v>
      </c>
      <c r="Q16" s="39">
        <v>0</v>
      </c>
      <c r="R16" s="36">
        <f t="shared" si="8"/>
        <v>0.1</v>
      </c>
      <c r="S16" s="36">
        <f t="shared" si="9"/>
        <v>1</v>
      </c>
      <c r="T16" s="38">
        <f t="shared" si="10"/>
        <v>1</v>
      </c>
      <c r="U16" s="38">
        <f t="shared" si="11"/>
        <v>1.25</v>
      </c>
      <c r="V16" s="44">
        <v>20</v>
      </c>
      <c r="W16" s="44">
        <v>0</v>
      </c>
      <c r="X16" s="44">
        <v>0</v>
      </c>
      <c r="Y16" s="44">
        <v>0</v>
      </c>
      <c r="Z16" s="37">
        <f t="shared" si="12"/>
        <v>1.25</v>
      </c>
      <c r="AA16" s="22">
        <f t="shared" si="13"/>
        <v>2500</v>
      </c>
      <c r="AB16" s="29"/>
    </row>
    <row r="17" spans="1:28" x14ac:dyDescent="0.2">
      <c r="A17" s="17">
        <v>609241101</v>
      </c>
      <c r="B17" s="17" t="s">
        <v>48</v>
      </c>
      <c r="C17" s="17" t="s">
        <v>57</v>
      </c>
      <c r="D17" s="17" t="s">
        <v>47</v>
      </c>
      <c r="E17" s="35">
        <v>0.98076923076923073</v>
      </c>
      <c r="F17" s="36">
        <f t="shared" si="0"/>
        <v>0.25</v>
      </c>
      <c r="G17" s="36">
        <f t="shared" si="1"/>
        <v>1.5</v>
      </c>
      <c r="H17" s="55">
        <v>17</v>
      </c>
      <c r="I17" s="36">
        <f t="shared" si="2"/>
        <v>0.4</v>
      </c>
      <c r="J17" s="36">
        <f t="shared" si="3"/>
        <v>1</v>
      </c>
      <c r="K17" s="39">
        <v>0</v>
      </c>
      <c r="L17" s="36">
        <f t="shared" si="4"/>
        <v>0.15</v>
      </c>
      <c r="M17" s="36">
        <f t="shared" si="5"/>
        <v>1.5</v>
      </c>
      <c r="N17" s="37">
        <v>1</v>
      </c>
      <c r="O17" s="36">
        <f t="shared" si="6"/>
        <v>0.1</v>
      </c>
      <c r="P17" s="36">
        <f t="shared" si="7"/>
        <v>1.5</v>
      </c>
      <c r="Q17" s="39">
        <v>0</v>
      </c>
      <c r="R17" s="36">
        <f t="shared" si="8"/>
        <v>0.1</v>
      </c>
      <c r="S17" s="36">
        <f t="shared" si="9"/>
        <v>1</v>
      </c>
      <c r="T17" s="38">
        <f t="shared" si="10"/>
        <v>1</v>
      </c>
      <c r="U17" s="38">
        <f t="shared" si="11"/>
        <v>1.25</v>
      </c>
      <c r="V17" s="44">
        <v>20</v>
      </c>
      <c r="W17" s="44">
        <v>0</v>
      </c>
      <c r="X17" s="44">
        <v>0</v>
      </c>
      <c r="Y17" s="44">
        <v>0</v>
      </c>
      <c r="Z17" s="37">
        <f t="shared" si="12"/>
        <v>1.25</v>
      </c>
      <c r="AA17" s="22">
        <f t="shared" si="13"/>
        <v>2500</v>
      </c>
      <c r="AB17" s="29"/>
    </row>
    <row r="18" spans="1:28" x14ac:dyDescent="0.2">
      <c r="A18" s="17">
        <v>612179712</v>
      </c>
      <c r="B18" s="17" t="s">
        <v>45</v>
      </c>
      <c r="C18" s="17" t="s">
        <v>57</v>
      </c>
      <c r="D18" s="17" t="s">
        <v>46</v>
      </c>
      <c r="E18" s="35">
        <v>0.97304117647058819</v>
      </c>
      <c r="F18" s="36">
        <f t="shared" si="0"/>
        <v>0.25</v>
      </c>
      <c r="G18" s="36">
        <f t="shared" si="1"/>
        <v>1.5</v>
      </c>
      <c r="H18" s="55">
        <v>17</v>
      </c>
      <c r="I18" s="36">
        <f t="shared" si="2"/>
        <v>0.4</v>
      </c>
      <c r="J18" s="36">
        <f t="shared" si="3"/>
        <v>1</v>
      </c>
      <c r="K18" s="39">
        <v>0</v>
      </c>
      <c r="L18" s="36">
        <f t="shared" si="4"/>
        <v>0.15</v>
      </c>
      <c r="M18" s="36">
        <f t="shared" si="5"/>
        <v>1.5</v>
      </c>
      <c r="N18" s="37">
        <v>0.95</v>
      </c>
      <c r="O18" s="36">
        <f t="shared" si="6"/>
        <v>0.1</v>
      </c>
      <c r="P18" s="36">
        <f t="shared" si="7"/>
        <v>1</v>
      </c>
      <c r="Q18" s="39">
        <v>0</v>
      </c>
      <c r="R18" s="36">
        <f t="shared" si="8"/>
        <v>0.1</v>
      </c>
      <c r="S18" s="36">
        <f t="shared" si="9"/>
        <v>1</v>
      </c>
      <c r="T18" s="38">
        <f t="shared" si="10"/>
        <v>1</v>
      </c>
      <c r="U18" s="38">
        <f t="shared" si="11"/>
        <v>1.2</v>
      </c>
      <c r="V18" s="44">
        <v>19</v>
      </c>
      <c r="W18" s="44">
        <v>0</v>
      </c>
      <c r="X18" s="44">
        <v>0</v>
      </c>
      <c r="Y18" s="44">
        <v>0</v>
      </c>
      <c r="Z18" s="37">
        <f t="shared" si="12"/>
        <v>1.2</v>
      </c>
      <c r="AA18" s="22">
        <f t="shared" si="13"/>
        <v>2400</v>
      </c>
      <c r="AB18" s="29"/>
    </row>
    <row r="19" spans="1:28" x14ac:dyDescent="0.2">
      <c r="A19" s="17">
        <v>612319170</v>
      </c>
      <c r="B19" s="17" t="s">
        <v>72</v>
      </c>
      <c r="C19" s="17" t="s">
        <v>57</v>
      </c>
      <c r="D19" s="17" t="s">
        <v>47</v>
      </c>
      <c r="E19" s="35">
        <v>0.96666666666666667</v>
      </c>
      <c r="F19" s="36">
        <f t="shared" si="0"/>
        <v>0.25</v>
      </c>
      <c r="G19" s="36">
        <f t="shared" si="1"/>
        <v>1.5</v>
      </c>
      <c r="H19" s="55">
        <v>17</v>
      </c>
      <c r="I19" s="36">
        <f t="shared" si="2"/>
        <v>0.4</v>
      </c>
      <c r="J19" s="36">
        <f t="shared" si="3"/>
        <v>1</v>
      </c>
      <c r="K19" s="39">
        <v>0</v>
      </c>
      <c r="L19" s="36">
        <f t="shared" si="4"/>
        <v>0.15</v>
      </c>
      <c r="M19" s="36">
        <f t="shared" si="5"/>
        <v>1.5</v>
      </c>
      <c r="N19" s="37">
        <v>0.95</v>
      </c>
      <c r="O19" s="36">
        <f t="shared" si="6"/>
        <v>0.1</v>
      </c>
      <c r="P19" s="36">
        <f t="shared" si="7"/>
        <v>1</v>
      </c>
      <c r="Q19" s="39">
        <v>0</v>
      </c>
      <c r="R19" s="36">
        <f t="shared" si="8"/>
        <v>0.1</v>
      </c>
      <c r="S19" s="36">
        <f t="shared" si="9"/>
        <v>1</v>
      </c>
      <c r="T19" s="38">
        <f t="shared" si="10"/>
        <v>1</v>
      </c>
      <c r="U19" s="38">
        <f t="shared" si="11"/>
        <v>1.2</v>
      </c>
      <c r="V19" s="44">
        <v>19</v>
      </c>
      <c r="W19" s="44">
        <v>0</v>
      </c>
      <c r="X19" s="44">
        <v>0</v>
      </c>
      <c r="Y19" s="44">
        <v>0</v>
      </c>
      <c r="Z19" s="37">
        <f t="shared" si="12"/>
        <v>1.2</v>
      </c>
      <c r="AA19" s="22">
        <f t="shared" si="13"/>
        <v>2400</v>
      </c>
      <c r="AB19" s="29"/>
    </row>
    <row r="20" spans="1:28" x14ac:dyDescent="0.2">
      <c r="A20" s="17">
        <v>609582662</v>
      </c>
      <c r="B20" s="17" t="s">
        <v>61</v>
      </c>
      <c r="C20" s="17" t="s">
        <v>57</v>
      </c>
      <c r="D20" s="17" t="s">
        <v>47</v>
      </c>
      <c r="E20" s="35">
        <v>0.94404999999999994</v>
      </c>
      <c r="F20" s="36">
        <f t="shared" si="0"/>
        <v>0.25</v>
      </c>
      <c r="G20" s="36">
        <f t="shared" si="1"/>
        <v>1.2</v>
      </c>
      <c r="H20" s="55">
        <v>17</v>
      </c>
      <c r="I20" s="36">
        <f t="shared" si="2"/>
        <v>0.4</v>
      </c>
      <c r="J20" s="36">
        <f t="shared" si="3"/>
        <v>1</v>
      </c>
      <c r="K20" s="39">
        <v>0</v>
      </c>
      <c r="L20" s="36">
        <f t="shared" si="4"/>
        <v>0.15</v>
      </c>
      <c r="M20" s="36">
        <f t="shared" si="5"/>
        <v>1.5</v>
      </c>
      <c r="N20" s="37">
        <v>1</v>
      </c>
      <c r="O20" s="36">
        <f t="shared" si="6"/>
        <v>0.1</v>
      </c>
      <c r="P20" s="36">
        <f t="shared" si="7"/>
        <v>1.5</v>
      </c>
      <c r="Q20" s="39">
        <v>0</v>
      </c>
      <c r="R20" s="36">
        <f t="shared" si="8"/>
        <v>0.1</v>
      </c>
      <c r="S20" s="36">
        <f t="shared" si="9"/>
        <v>1</v>
      </c>
      <c r="T20" s="38">
        <f t="shared" si="10"/>
        <v>1</v>
      </c>
      <c r="U20" s="38">
        <f t="shared" si="11"/>
        <v>1.1749999999999998</v>
      </c>
      <c r="V20" s="44">
        <v>20</v>
      </c>
      <c r="W20" s="44">
        <v>0</v>
      </c>
      <c r="X20" s="44">
        <v>0</v>
      </c>
      <c r="Y20" s="44">
        <v>0</v>
      </c>
      <c r="Z20" s="37">
        <f t="shared" si="12"/>
        <v>1.1749999999999998</v>
      </c>
      <c r="AA20" s="22">
        <f t="shared" si="13"/>
        <v>2349.9999999999995</v>
      </c>
      <c r="AB20" s="29"/>
    </row>
    <row r="21" spans="1:28" x14ac:dyDescent="0.2">
      <c r="A21" s="17">
        <v>612403152</v>
      </c>
      <c r="B21" s="17" t="s">
        <v>69</v>
      </c>
      <c r="C21" s="17" t="s">
        <v>57</v>
      </c>
      <c r="D21" s="17" t="s">
        <v>46</v>
      </c>
      <c r="E21" s="35">
        <v>0.92647058823529416</v>
      </c>
      <c r="F21" s="36">
        <f t="shared" si="0"/>
        <v>0.25</v>
      </c>
      <c r="G21" s="36">
        <f t="shared" si="1"/>
        <v>1.2</v>
      </c>
      <c r="H21" s="55">
        <v>17</v>
      </c>
      <c r="I21" s="36">
        <f t="shared" si="2"/>
        <v>0.4</v>
      </c>
      <c r="J21" s="36">
        <f t="shared" si="3"/>
        <v>1</v>
      </c>
      <c r="K21" s="39">
        <v>0</v>
      </c>
      <c r="L21" s="36">
        <f t="shared" si="4"/>
        <v>0.15</v>
      </c>
      <c r="M21" s="36">
        <f t="shared" si="5"/>
        <v>1.5</v>
      </c>
      <c r="N21" s="37">
        <v>0.95</v>
      </c>
      <c r="O21" s="36">
        <f t="shared" si="6"/>
        <v>0.1</v>
      </c>
      <c r="P21" s="36">
        <f t="shared" si="7"/>
        <v>1</v>
      </c>
      <c r="Q21" s="39">
        <v>0</v>
      </c>
      <c r="R21" s="36">
        <f t="shared" si="8"/>
        <v>0.1</v>
      </c>
      <c r="S21" s="36">
        <f t="shared" si="9"/>
        <v>1</v>
      </c>
      <c r="T21" s="38">
        <f t="shared" si="10"/>
        <v>1</v>
      </c>
      <c r="U21" s="38">
        <f t="shared" si="11"/>
        <v>1.125</v>
      </c>
      <c r="V21" s="44">
        <v>19</v>
      </c>
      <c r="W21" s="44">
        <v>0</v>
      </c>
      <c r="X21" s="44">
        <v>0</v>
      </c>
      <c r="Y21" s="44">
        <v>0</v>
      </c>
      <c r="Z21" s="37">
        <f t="shared" si="12"/>
        <v>1.125</v>
      </c>
      <c r="AA21" s="22">
        <f t="shared" si="13"/>
        <v>2250</v>
      </c>
      <c r="AB21" s="29"/>
    </row>
    <row r="22" spans="1:28" x14ac:dyDescent="0.2">
      <c r="A22" s="17">
        <v>612133042</v>
      </c>
      <c r="B22" s="17" t="s">
        <v>62</v>
      </c>
      <c r="C22" s="17" t="s">
        <v>57</v>
      </c>
      <c r="D22" s="17" t="s">
        <v>46</v>
      </c>
      <c r="E22" s="35">
        <v>0.92444666666666664</v>
      </c>
      <c r="F22" s="36">
        <f t="shared" si="0"/>
        <v>0.25</v>
      </c>
      <c r="G22" s="36">
        <f t="shared" si="1"/>
        <v>1.2</v>
      </c>
      <c r="H22" s="55">
        <v>17</v>
      </c>
      <c r="I22" s="36">
        <f t="shared" si="2"/>
        <v>0.4</v>
      </c>
      <c r="J22" s="36">
        <f t="shared" si="3"/>
        <v>1</v>
      </c>
      <c r="K22" s="39">
        <v>0</v>
      </c>
      <c r="L22" s="36">
        <f t="shared" si="4"/>
        <v>0.15</v>
      </c>
      <c r="M22" s="36">
        <f t="shared" si="5"/>
        <v>1.5</v>
      </c>
      <c r="N22" s="37">
        <v>0.9</v>
      </c>
      <c r="O22" s="36">
        <f t="shared" si="6"/>
        <v>0.1</v>
      </c>
      <c r="P22" s="36">
        <f t="shared" si="7"/>
        <v>1</v>
      </c>
      <c r="Q22" s="39">
        <v>0</v>
      </c>
      <c r="R22" s="36">
        <f t="shared" si="8"/>
        <v>0.1</v>
      </c>
      <c r="S22" s="36">
        <f t="shared" si="9"/>
        <v>1</v>
      </c>
      <c r="T22" s="38">
        <f t="shared" si="10"/>
        <v>1</v>
      </c>
      <c r="U22" s="38">
        <f t="shared" si="11"/>
        <v>1.125</v>
      </c>
      <c r="V22" s="44">
        <v>18</v>
      </c>
      <c r="W22" s="44">
        <v>0</v>
      </c>
      <c r="X22" s="44">
        <v>0</v>
      </c>
      <c r="Y22" s="44">
        <v>0</v>
      </c>
      <c r="Z22" s="37">
        <f t="shared" si="12"/>
        <v>1.125</v>
      </c>
      <c r="AA22" s="22">
        <f t="shared" si="13"/>
        <v>2250</v>
      </c>
      <c r="AB22" s="29"/>
    </row>
    <row r="23" spans="1:28" x14ac:dyDescent="0.2">
      <c r="A23" s="17">
        <v>612133080</v>
      </c>
      <c r="B23" s="17" t="s">
        <v>58</v>
      </c>
      <c r="C23" s="17" t="s">
        <v>57</v>
      </c>
      <c r="D23" s="17" t="s">
        <v>46</v>
      </c>
      <c r="E23" s="35">
        <v>0.87222</v>
      </c>
      <c r="F23" s="36">
        <f t="shared" si="0"/>
        <v>0.25</v>
      </c>
      <c r="G23" s="36">
        <f t="shared" si="1"/>
        <v>1</v>
      </c>
      <c r="H23" s="55">
        <v>17</v>
      </c>
      <c r="I23" s="36">
        <f t="shared" si="2"/>
        <v>0.4</v>
      </c>
      <c r="J23" s="36">
        <f t="shared" si="3"/>
        <v>1</v>
      </c>
      <c r="K23" s="39">
        <v>0</v>
      </c>
      <c r="L23" s="36">
        <f t="shared" si="4"/>
        <v>0.15</v>
      </c>
      <c r="M23" s="36">
        <f t="shared" si="5"/>
        <v>1.5</v>
      </c>
      <c r="N23" s="37">
        <v>1</v>
      </c>
      <c r="O23" s="36">
        <f t="shared" si="6"/>
        <v>0.1</v>
      </c>
      <c r="P23" s="36">
        <f t="shared" si="7"/>
        <v>1.5</v>
      </c>
      <c r="Q23" s="39">
        <v>0</v>
      </c>
      <c r="R23" s="36">
        <f t="shared" si="8"/>
        <v>0.1</v>
      </c>
      <c r="S23" s="36">
        <f t="shared" si="9"/>
        <v>1</v>
      </c>
      <c r="T23" s="38">
        <f t="shared" si="10"/>
        <v>1</v>
      </c>
      <c r="U23" s="38">
        <f t="shared" si="11"/>
        <v>1.125</v>
      </c>
      <c r="V23" s="44">
        <v>20</v>
      </c>
      <c r="W23" s="44">
        <v>0</v>
      </c>
      <c r="X23" s="44">
        <v>0</v>
      </c>
      <c r="Y23" s="44">
        <v>0</v>
      </c>
      <c r="Z23" s="37">
        <f t="shared" si="12"/>
        <v>1.125</v>
      </c>
      <c r="AA23" s="22">
        <f t="shared" si="13"/>
        <v>2250</v>
      </c>
      <c r="AB23" s="29"/>
    </row>
    <row r="24" spans="1:28" x14ac:dyDescent="0.2">
      <c r="A24" s="17">
        <v>609314584</v>
      </c>
      <c r="B24" s="17" t="s">
        <v>59</v>
      </c>
      <c r="C24" s="17" t="s">
        <v>57</v>
      </c>
      <c r="D24" s="17" t="s">
        <v>47</v>
      </c>
      <c r="E24" s="35">
        <v>0.95237857142857141</v>
      </c>
      <c r="F24" s="36">
        <f t="shared" si="0"/>
        <v>0.25</v>
      </c>
      <c r="G24" s="36">
        <f t="shared" si="1"/>
        <v>1.5</v>
      </c>
      <c r="H24" s="55">
        <v>17</v>
      </c>
      <c r="I24" s="36">
        <f t="shared" si="2"/>
        <v>0.4</v>
      </c>
      <c r="J24" s="36">
        <f t="shared" si="3"/>
        <v>1</v>
      </c>
      <c r="K24" s="39">
        <v>0</v>
      </c>
      <c r="L24" s="36">
        <f t="shared" si="4"/>
        <v>0.15</v>
      </c>
      <c r="M24" s="36">
        <f t="shared" si="5"/>
        <v>1.5</v>
      </c>
      <c r="N24" s="37">
        <v>0.82499999999999996</v>
      </c>
      <c r="O24" s="36">
        <f t="shared" si="6"/>
        <v>0</v>
      </c>
      <c r="P24" s="36">
        <f t="shared" si="7"/>
        <v>0</v>
      </c>
      <c r="Q24" s="39">
        <v>1</v>
      </c>
      <c r="R24" s="36">
        <f t="shared" si="8"/>
        <v>0</v>
      </c>
      <c r="S24" s="36">
        <f t="shared" si="9"/>
        <v>0</v>
      </c>
      <c r="T24" s="38">
        <f t="shared" si="10"/>
        <v>0.8</v>
      </c>
      <c r="U24" s="38">
        <f t="shared" si="11"/>
        <v>1</v>
      </c>
      <c r="V24" s="44">
        <v>16.5</v>
      </c>
      <c r="W24" s="44">
        <v>0</v>
      </c>
      <c r="X24" s="44">
        <v>1</v>
      </c>
      <c r="Y24" s="44">
        <v>0</v>
      </c>
      <c r="Z24" s="37">
        <f t="shared" si="12"/>
        <v>1</v>
      </c>
      <c r="AA24" s="22">
        <f t="shared" si="13"/>
        <v>2000</v>
      </c>
      <c r="AB24" s="29"/>
    </row>
    <row r="25" spans="1:28" x14ac:dyDescent="0.2">
      <c r="A25" s="17">
        <v>609388820</v>
      </c>
      <c r="B25" s="17" t="s">
        <v>49</v>
      </c>
      <c r="C25" s="17" t="s">
        <v>57</v>
      </c>
      <c r="D25" s="17" t="s">
        <v>46</v>
      </c>
      <c r="E25" s="54">
        <v>0.85</v>
      </c>
      <c r="F25" s="36">
        <f t="shared" si="0"/>
        <v>0.25</v>
      </c>
      <c r="G25" s="36">
        <f t="shared" si="1"/>
        <v>1</v>
      </c>
      <c r="H25" s="55">
        <v>17</v>
      </c>
      <c r="I25" s="36">
        <f t="shared" si="2"/>
        <v>0.4</v>
      </c>
      <c r="J25" s="36">
        <f t="shared" si="3"/>
        <v>1</v>
      </c>
      <c r="K25" s="39">
        <v>0</v>
      </c>
      <c r="L25" s="36">
        <f t="shared" si="4"/>
        <v>0.15</v>
      </c>
      <c r="M25" s="36">
        <f t="shared" si="5"/>
        <v>1.5</v>
      </c>
      <c r="N25" s="37">
        <v>1</v>
      </c>
      <c r="O25" s="36">
        <f t="shared" si="6"/>
        <v>0.1</v>
      </c>
      <c r="P25" s="36">
        <f t="shared" si="7"/>
        <v>1.5</v>
      </c>
      <c r="Q25" s="39">
        <v>0</v>
      </c>
      <c r="R25" s="36">
        <f t="shared" si="8"/>
        <v>0.1</v>
      </c>
      <c r="S25" s="36">
        <f t="shared" si="9"/>
        <v>1</v>
      </c>
      <c r="T25" s="38">
        <f t="shared" si="10"/>
        <v>1</v>
      </c>
      <c r="U25" s="38">
        <f t="shared" si="11"/>
        <v>1.125</v>
      </c>
      <c r="V25" s="44">
        <v>10</v>
      </c>
      <c r="W25" s="44">
        <v>0</v>
      </c>
      <c r="X25" s="44">
        <v>0</v>
      </c>
      <c r="Y25" s="44">
        <v>0</v>
      </c>
      <c r="Z25" s="37">
        <f t="shared" si="12"/>
        <v>1.125</v>
      </c>
      <c r="AA25" s="22">
        <f t="shared" si="13"/>
        <v>2250</v>
      </c>
      <c r="AB25" s="29"/>
    </row>
    <row r="26" spans="1:28" x14ac:dyDescent="0.2">
      <c r="A26" s="17">
        <v>609257621</v>
      </c>
      <c r="B26" s="17" t="s">
        <v>63</v>
      </c>
      <c r="C26" s="17" t="s">
        <v>57</v>
      </c>
      <c r="D26" s="17" t="s">
        <v>47</v>
      </c>
      <c r="E26" s="35" t="s">
        <v>77</v>
      </c>
      <c r="F26" s="36">
        <f t="shared" si="0"/>
        <v>0</v>
      </c>
      <c r="G26" s="36">
        <f t="shared" si="1"/>
        <v>0</v>
      </c>
      <c r="H26" s="46">
        <v>0</v>
      </c>
      <c r="I26" s="36">
        <f t="shared" si="2"/>
        <v>0</v>
      </c>
      <c r="J26" s="36">
        <f t="shared" si="3"/>
        <v>0</v>
      </c>
      <c r="K26" s="39">
        <v>0</v>
      </c>
      <c r="L26" s="36">
        <f t="shared" si="4"/>
        <v>0.15</v>
      </c>
      <c r="M26" s="36">
        <f t="shared" si="5"/>
        <v>1.5</v>
      </c>
      <c r="N26" s="37">
        <v>0</v>
      </c>
      <c r="O26" s="36">
        <f t="shared" si="6"/>
        <v>0</v>
      </c>
      <c r="P26" s="36">
        <f t="shared" si="7"/>
        <v>0</v>
      </c>
      <c r="Q26" s="39">
        <v>0</v>
      </c>
      <c r="R26" s="36">
        <f t="shared" si="8"/>
        <v>0.1</v>
      </c>
      <c r="S26" s="36">
        <f t="shared" si="9"/>
        <v>1</v>
      </c>
      <c r="T26" s="38">
        <f t="shared" si="10"/>
        <v>0.25</v>
      </c>
      <c r="U26" s="38">
        <f t="shared" si="11"/>
        <v>0</v>
      </c>
      <c r="V26" s="44">
        <v>0</v>
      </c>
      <c r="W26" s="44">
        <v>0</v>
      </c>
      <c r="X26" s="44">
        <v>0</v>
      </c>
      <c r="Y26" s="44">
        <v>0</v>
      </c>
      <c r="Z26" s="37">
        <f t="shared" si="12"/>
        <v>0.32499999999999996</v>
      </c>
      <c r="AA26" s="22">
        <f t="shared" si="13"/>
        <v>0</v>
      </c>
      <c r="AB26" s="29"/>
    </row>
  </sheetData>
  <sortState ref="A15:AB26">
    <sortCondition descending="1" ref="U15:U26"/>
    <sortCondition descending="1" ref="Z15:Z26"/>
  </sortState>
  <mergeCells count="3">
    <mergeCell ref="A1:U1"/>
    <mergeCell ref="A12:U12"/>
    <mergeCell ref="V12:Z12"/>
  </mergeCells>
  <conditionalFormatting sqref="U3:W3 Y3:Z3">
    <cfRule type="expression" dxfId="19" priority="35" stopIfTrue="1">
      <formula>IF(U3=100%,1,0)=0</formula>
    </cfRule>
    <cfRule type="expression" dxfId="18" priority="36" stopIfTrue="1">
      <formula>IF(U3=100%,1,0)=1</formula>
    </cfRule>
  </conditionalFormatting>
  <conditionalFormatting sqref="V15:V19">
    <cfRule type="cellIs" dxfId="17" priority="34" operator="lessThan">
      <formula>10</formula>
    </cfRule>
  </conditionalFormatting>
  <conditionalFormatting sqref="Y15:Y19 W15:W19">
    <cfRule type="cellIs" dxfId="16" priority="33" operator="greaterThanOrEqual">
      <formula>1</formula>
    </cfRule>
  </conditionalFormatting>
  <conditionalFormatting sqref="Z15:Z19">
    <cfRule type="cellIs" dxfId="15" priority="32" operator="lessThan">
      <formula>0.6</formula>
    </cfRule>
  </conditionalFormatting>
  <conditionalFormatting sqref="X3">
    <cfRule type="expression" dxfId="14" priority="30" stopIfTrue="1">
      <formula>IF(X3=100%,1,0)=0</formula>
    </cfRule>
    <cfRule type="expression" dxfId="13" priority="31" stopIfTrue="1">
      <formula>IF(X3=100%,1,0)=1</formula>
    </cfRule>
  </conditionalFormatting>
  <conditionalFormatting sqref="X15:X19">
    <cfRule type="cellIs" dxfId="12" priority="29" operator="greaterThanOrEqual">
      <formula>2</formula>
    </cfRule>
  </conditionalFormatting>
  <conditionalFormatting sqref="V20:V26">
    <cfRule type="cellIs" dxfId="11" priority="4" operator="lessThan">
      <formula>10</formula>
    </cfRule>
  </conditionalFormatting>
  <conditionalFormatting sqref="Y20:Y26 W20:W26">
    <cfRule type="cellIs" dxfId="10" priority="3" operator="greaterThanOrEqual">
      <formula>1</formula>
    </cfRule>
  </conditionalFormatting>
  <conditionalFormatting sqref="Z20:Z26">
    <cfRule type="cellIs" dxfId="9" priority="2" operator="lessThan">
      <formula>0.6</formula>
    </cfRule>
  </conditionalFormatting>
  <conditionalFormatting sqref="X20:X26">
    <cfRule type="cellIs" dxfId="8" priority="1" operator="greaterThanOrEqual">
      <formula>2</formula>
    </cfRule>
  </conditionalFormatting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"/>
  <sheetViews>
    <sheetView showGridLines="0" workbookViewId="0">
      <pane ySplit="14" topLeftCell="A15" activePane="bottomLeft" state="frozen"/>
      <selection pane="bottomLeft" activeCell="A15" sqref="A15"/>
    </sheetView>
  </sheetViews>
  <sheetFormatPr defaultRowHeight="12.75" x14ac:dyDescent="0.2"/>
  <cols>
    <col min="1" max="1" width="13.85546875" bestFit="1" customWidth="1"/>
    <col min="2" max="2" width="22.28515625" bestFit="1" customWidth="1"/>
    <col min="3" max="3" width="16.5703125" bestFit="1" customWidth="1"/>
    <col min="4" max="4" width="15.42578125" bestFit="1" customWidth="1"/>
    <col min="5" max="5" width="14.5703125" bestFit="1" customWidth="1"/>
    <col min="6" max="6" width="12.5703125" bestFit="1" customWidth="1"/>
    <col min="7" max="7" width="16.85546875" bestFit="1" customWidth="1"/>
    <col min="8" max="8" width="14.42578125" bestFit="1" customWidth="1"/>
    <col min="9" max="9" width="12.5703125" bestFit="1" customWidth="1"/>
    <col min="10" max="10" width="16.85546875" bestFit="1" customWidth="1"/>
    <col min="11" max="11" width="15.7109375" bestFit="1" customWidth="1"/>
    <col min="12" max="12" width="12.5703125" bestFit="1" customWidth="1"/>
    <col min="13" max="13" width="16.85546875" bestFit="1" customWidth="1"/>
    <col min="14" max="14" width="15.7109375" bestFit="1" customWidth="1"/>
    <col min="15" max="15" width="12.5703125" bestFit="1" customWidth="1"/>
    <col min="16" max="16" width="16.85546875" bestFit="1" customWidth="1"/>
    <col min="17" max="17" width="15.140625" bestFit="1" customWidth="1"/>
    <col min="18" max="18" width="12.5703125" bestFit="1" customWidth="1"/>
    <col min="19" max="19" width="16.85546875" bestFit="1" customWidth="1"/>
    <col min="20" max="20" width="18" bestFit="1" customWidth="1"/>
    <col min="21" max="21" width="22.28515625" bestFit="1" customWidth="1"/>
    <col min="22" max="22" width="11.140625" bestFit="1" customWidth="1"/>
    <col min="23" max="23" width="5.28515625" bestFit="1" customWidth="1"/>
    <col min="24" max="24" width="21.7109375" bestFit="1" customWidth="1"/>
    <col min="25" max="25" width="22.85546875" bestFit="1" customWidth="1"/>
    <col min="26" max="26" width="12" bestFit="1" customWidth="1"/>
    <col min="27" max="27" width="8" bestFit="1" customWidth="1"/>
    <col min="28" max="28" width="5.28515625" bestFit="1" customWidth="1"/>
    <col min="29" max="29" width="8.85546875" bestFit="1" customWidth="1"/>
    <col min="30" max="30" width="21.140625" bestFit="1" customWidth="1"/>
    <col min="31" max="31" width="23.7109375" bestFit="1" customWidth="1"/>
  </cols>
  <sheetData>
    <row r="1" spans="1:29" x14ac:dyDescent="0.2">
      <c r="A1" s="66" t="s">
        <v>15</v>
      </c>
      <c r="B1" s="64"/>
      <c r="C1" s="64"/>
      <c r="D1" s="64"/>
      <c r="E1" s="65"/>
      <c r="F1" s="64"/>
      <c r="G1" s="64"/>
      <c r="H1" s="65"/>
      <c r="I1" s="65"/>
      <c r="J1" s="65"/>
      <c r="K1" s="65"/>
      <c r="L1" s="65"/>
      <c r="M1" s="65"/>
      <c r="N1" s="65"/>
      <c r="O1" s="64"/>
      <c r="P1" s="64"/>
      <c r="Q1" s="65"/>
      <c r="R1" s="64"/>
      <c r="S1" s="64"/>
      <c r="T1" s="64"/>
      <c r="U1" s="64"/>
    </row>
    <row r="2" spans="1:29" x14ac:dyDescent="0.2">
      <c r="A2" s="1" t="s">
        <v>0</v>
      </c>
      <c r="B2" s="1"/>
      <c r="C2" s="16"/>
      <c r="D2" s="16"/>
      <c r="E2" s="32" t="s">
        <v>1</v>
      </c>
      <c r="F2" s="2"/>
      <c r="G2" s="2"/>
      <c r="H2" s="32" t="s">
        <v>40</v>
      </c>
      <c r="I2" s="2"/>
      <c r="J2" s="2"/>
      <c r="K2" s="32" t="s">
        <v>51</v>
      </c>
      <c r="L2" s="2"/>
      <c r="M2" s="2"/>
      <c r="N2" s="32" t="s">
        <v>31</v>
      </c>
      <c r="O2" s="2"/>
      <c r="P2" s="2"/>
      <c r="Q2" s="32" t="s">
        <v>3</v>
      </c>
      <c r="R2" s="2"/>
      <c r="S2" s="2"/>
      <c r="T2" s="2"/>
      <c r="U2" s="2"/>
      <c r="V2" s="2"/>
      <c r="W2" s="2"/>
      <c r="X2" s="2"/>
      <c r="Y2" s="2"/>
      <c r="Z2" s="2"/>
    </row>
    <row r="3" spans="1:29" x14ac:dyDescent="0.2">
      <c r="A3" s="1" t="s">
        <v>4</v>
      </c>
      <c r="B3" s="1"/>
      <c r="C3" s="16"/>
      <c r="D3" s="16"/>
      <c r="E3" s="24">
        <v>0.25</v>
      </c>
      <c r="F3" s="3"/>
      <c r="G3" s="3"/>
      <c r="H3" s="24">
        <v>0.4</v>
      </c>
      <c r="I3" s="3"/>
      <c r="J3" s="3"/>
      <c r="K3" s="24">
        <v>0.15</v>
      </c>
      <c r="L3" s="3"/>
      <c r="M3" s="3"/>
      <c r="N3" s="24">
        <v>0.1</v>
      </c>
      <c r="O3" s="3"/>
      <c r="P3" s="3"/>
      <c r="Q3" s="24">
        <v>0.1</v>
      </c>
      <c r="R3" s="3"/>
      <c r="S3" s="3"/>
      <c r="T3" s="3"/>
      <c r="U3" s="14">
        <f>SUM(E3:T3)</f>
        <v>1</v>
      </c>
      <c r="V3" s="14"/>
      <c r="W3" s="14"/>
      <c r="X3" s="14"/>
      <c r="Y3" s="14"/>
      <c r="Z3" s="14"/>
    </row>
    <row r="4" spans="1:29" x14ac:dyDescent="0.2">
      <c r="A4" s="1" t="s">
        <v>21</v>
      </c>
      <c r="B4" s="1"/>
      <c r="C4" s="16"/>
      <c r="D4" s="16"/>
      <c r="E4" s="26" t="s">
        <v>41</v>
      </c>
      <c r="F4" s="4"/>
      <c r="G4" s="4"/>
      <c r="H4" s="30" t="s">
        <v>64</v>
      </c>
      <c r="I4" s="5"/>
      <c r="J4" s="5"/>
      <c r="K4" s="30" t="s">
        <v>53</v>
      </c>
      <c r="L4" s="5"/>
      <c r="M4" s="5"/>
      <c r="N4" s="30" t="s">
        <v>36</v>
      </c>
      <c r="O4" s="5"/>
      <c r="P4" s="5"/>
      <c r="Q4" s="28" t="s">
        <v>6</v>
      </c>
      <c r="R4" s="5"/>
      <c r="S4" s="5"/>
      <c r="T4" s="5"/>
      <c r="U4" s="5"/>
      <c r="V4" s="5"/>
      <c r="W4" s="5"/>
      <c r="X4" s="5"/>
      <c r="Y4" s="5"/>
      <c r="Z4" s="5"/>
    </row>
    <row r="5" spans="1:29" hidden="1" x14ac:dyDescent="0.2">
      <c r="A5" s="6">
        <v>1</v>
      </c>
      <c r="B5" s="1"/>
      <c r="C5" s="16"/>
      <c r="D5" s="16"/>
      <c r="E5" s="24">
        <v>0.85</v>
      </c>
      <c r="F5" s="7"/>
      <c r="G5" s="7"/>
      <c r="H5" s="45">
        <v>12</v>
      </c>
      <c r="I5" s="18"/>
      <c r="J5" s="7"/>
      <c r="K5" s="47">
        <v>3</v>
      </c>
      <c r="L5" s="7"/>
      <c r="M5" s="7"/>
      <c r="N5" s="24">
        <v>0.9</v>
      </c>
      <c r="O5" s="7"/>
      <c r="P5" s="7"/>
      <c r="Q5" s="29">
        <v>1</v>
      </c>
      <c r="R5" s="7"/>
      <c r="S5" s="7"/>
      <c r="T5" s="7"/>
      <c r="U5" s="7"/>
      <c r="V5" s="7"/>
      <c r="W5" s="7"/>
      <c r="X5" s="7"/>
      <c r="Y5" s="7"/>
      <c r="Z5" s="7"/>
    </row>
    <row r="6" spans="1:29" hidden="1" x14ac:dyDescent="0.2">
      <c r="A6" s="6">
        <v>1.1000000000000001</v>
      </c>
      <c r="B6" s="1"/>
      <c r="C6" s="16"/>
      <c r="D6" s="16"/>
      <c r="E6" s="24">
        <v>0.95</v>
      </c>
      <c r="F6" s="24">
        <v>1.5</v>
      </c>
      <c r="G6" s="7"/>
      <c r="H6" s="45" t="s">
        <v>65</v>
      </c>
      <c r="I6" s="24">
        <v>1.5</v>
      </c>
      <c r="J6" s="7"/>
      <c r="K6" s="47">
        <v>0</v>
      </c>
      <c r="L6" s="24">
        <v>1.5</v>
      </c>
      <c r="M6" s="7"/>
      <c r="N6" s="24">
        <v>1</v>
      </c>
      <c r="O6" s="24">
        <v>1.5</v>
      </c>
      <c r="P6" s="7"/>
      <c r="Q6" s="29"/>
      <c r="R6" s="7"/>
      <c r="S6" s="7"/>
      <c r="T6" s="7"/>
      <c r="U6" s="7"/>
      <c r="V6" s="7"/>
      <c r="W6" s="7"/>
      <c r="X6" s="7"/>
      <c r="Y6" s="7"/>
      <c r="Z6" s="7"/>
    </row>
    <row r="7" spans="1:29" hidden="1" x14ac:dyDescent="0.2">
      <c r="A7" s="6">
        <v>1.2</v>
      </c>
      <c r="B7" s="1"/>
      <c r="C7" s="16"/>
      <c r="D7" s="16"/>
      <c r="E7" s="24" t="s">
        <v>42</v>
      </c>
      <c r="F7" s="24">
        <v>1.2</v>
      </c>
      <c r="G7" s="7"/>
      <c r="H7" s="45"/>
      <c r="I7" s="24"/>
      <c r="J7" s="7"/>
      <c r="K7" s="47" t="s">
        <v>55</v>
      </c>
      <c r="L7" s="24">
        <v>1</v>
      </c>
      <c r="M7" s="7"/>
      <c r="N7" s="29" t="s">
        <v>32</v>
      </c>
      <c r="O7" s="24">
        <v>1</v>
      </c>
      <c r="P7" s="7"/>
      <c r="Q7" s="29"/>
      <c r="R7" s="7"/>
      <c r="S7" s="7"/>
      <c r="T7" s="7"/>
      <c r="U7" s="7"/>
      <c r="V7" s="7"/>
      <c r="W7" s="7"/>
      <c r="X7" s="7"/>
      <c r="Y7" s="7"/>
      <c r="Z7" s="7"/>
    </row>
    <row r="8" spans="1:29" hidden="1" x14ac:dyDescent="0.2">
      <c r="A8" s="6">
        <v>1.3</v>
      </c>
      <c r="B8" s="1"/>
      <c r="C8" s="16"/>
      <c r="D8" s="16"/>
      <c r="E8" s="24" t="s">
        <v>43</v>
      </c>
      <c r="F8" s="24">
        <v>1</v>
      </c>
      <c r="G8" s="7"/>
      <c r="H8" s="45">
        <v>12</v>
      </c>
      <c r="I8" s="24">
        <v>1</v>
      </c>
      <c r="J8" s="7"/>
      <c r="K8" s="47" t="s">
        <v>56</v>
      </c>
      <c r="L8" s="24">
        <v>0</v>
      </c>
      <c r="M8" s="7"/>
      <c r="N8" s="29" t="s">
        <v>33</v>
      </c>
      <c r="O8" s="24">
        <v>0</v>
      </c>
      <c r="P8" s="7"/>
      <c r="Q8" s="29"/>
      <c r="R8" s="7"/>
      <c r="S8" s="7"/>
      <c r="T8" s="7"/>
      <c r="U8" s="7"/>
      <c r="V8" s="7"/>
      <c r="W8" s="7"/>
      <c r="X8" s="7"/>
      <c r="Y8" s="7"/>
      <c r="Z8" s="7"/>
    </row>
    <row r="9" spans="1:29" hidden="1" x14ac:dyDescent="0.2">
      <c r="A9" s="6">
        <v>1.4</v>
      </c>
      <c r="B9" s="1"/>
      <c r="C9" s="16"/>
      <c r="D9" s="16"/>
      <c r="E9" s="24"/>
      <c r="F9" s="24">
        <v>0</v>
      </c>
      <c r="G9" s="7"/>
      <c r="H9" s="45"/>
      <c r="I9" s="24"/>
      <c r="J9" s="7"/>
      <c r="K9" s="47"/>
      <c r="L9" s="24"/>
      <c r="M9" s="7"/>
      <c r="N9" s="29"/>
      <c r="O9" s="24"/>
      <c r="P9" s="7"/>
      <c r="Q9" s="29"/>
      <c r="R9" s="7"/>
      <c r="S9" s="7"/>
      <c r="T9" s="7"/>
      <c r="U9" s="7"/>
      <c r="V9" s="7"/>
      <c r="W9" s="7"/>
      <c r="X9" s="7"/>
      <c r="Y9" s="7"/>
      <c r="Z9" s="7"/>
    </row>
    <row r="10" spans="1:29" hidden="1" x14ac:dyDescent="0.2">
      <c r="A10" s="6">
        <v>1.5</v>
      </c>
      <c r="B10" s="1"/>
      <c r="C10" s="16"/>
      <c r="D10" s="16"/>
      <c r="E10" s="24"/>
      <c r="F10" s="24"/>
      <c r="G10" s="7"/>
      <c r="H10" s="45"/>
      <c r="I10" s="24"/>
      <c r="J10" s="7"/>
      <c r="K10" s="47"/>
      <c r="L10" s="24"/>
      <c r="M10" s="7"/>
      <c r="N10" s="29"/>
      <c r="O10" s="24"/>
      <c r="P10" s="7"/>
      <c r="Q10" s="29"/>
      <c r="R10" s="7"/>
      <c r="S10" s="7"/>
      <c r="T10" s="7"/>
      <c r="U10" s="7"/>
      <c r="V10" s="7"/>
      <c r="W10" s="7"/>
      <c r="X10" s="7"/>
      <c r="Y10" s="7"/>
      <c r="Z10" s="7"/>
    </row>
    <row r="11" spans="1:29" ht="13.5" thickBot="1" x14ac:dyDescent="0.25">
      <c r="A11" s="8" t="s">
        <v>7</v>
      </c>
      <c r="B11" s="8"/>
      <c r="C11" s="15"/>
      <c r="D11" s="15"/>
      <c r="E11" s="23"/>
      <c r="F11" s="9"/>
      <c r="G11" s="9"/>
      <c r="H11" s="23"/>
      <c r="I11" s="9"/>
      <c r="J11" s="9"/>
      <c r="K11" s="23"/>
      <c r="L11" s="9"/>
      <c r="M11" s="9"/>
      <c r="N11" s="23"/>
      <c r="O11" s="9"/>
      <c r="P11" s="9"/>
      <c r="Q11" s="31"/>
      <c r="R11" s="10"/>
      <c r="S11" s="10"/>
      <c r="T11" s="10"/>
      <c r="U11" s="10"/>
    </row>
    <row r="12" spans="1:29" ht="13.5" thickBot="1" x14ac:dyDescent="0.25">
      <c r="A12" s="66" t="s">
        <v>8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7" t="s">
        <v>28</v>
      </c>
      <c r="W12" s="68"/>
      <c r="X12" s="68"/>
      <c r="Y12" s="68"/>
      <c r="Z12" s="69"/>
      <c r="AA12" s="20">
        <v>2000</v>
      </c>
      <c r="AC12" s="19"/>
    </row>
    <row r="13" spans="1:29" x14ac:dyDescent="0.2">
      <c r="A13" s="11" t="s">
        <v>9</v>
      </c>
      <c r="B13" s="11" t="s">
        <v>10</v>
      </c>
      <c r="C13" s="11" t="s">
        <v>44</v>
      </c>
      <c r="D13" s="11" t="s">
        <v>23</v>
      </c>
      <c r="E13" s="32" t="str">
        <f>E2</f>
        <v>Quality</v>
      </c>
      <c r="F13" s="7"/>
      <c r="G13" s="7"/>
      <c r="H13" s="32" t="str">
        <f>H2</f>
        <v>Productivity</v>
      </c>
      <c r="I13" s="4"/>
      <c r="J13" s="4"/>
      <c r="K13" s="32" t="str">
        <f>K2</f>
        <v>Pendency</v>
      </c>
      <c r="L13" s="7"/>
      <c r="M13" s="7"/>
      <c r="N13" s="32" t="str">
        <f>N2</f>
        <v>Attendance</v>
      </c>
      <c r="O13" s="7"/>
      <c r="P13" s="7"/>
      <c r="Q13" s="32" t="str">
        <f>Q2</f>
        <v>Unplanned Leave</v>
      </c>
      <c r="R13" s="7"/>
      <c r="S13" s="7"/>
      <c r="T13" s="7"/>
      <c r="U13" s="7"/>
      <c r="V13" s="41" t="s">
        <v>29</v>
      </c>
      <c r="W13" s="42" t="s">
        <v>2</v>
      </c>
      <c r="X13" s="42" t="s">
        <v>34</v>
      </c>
      <c r="Y13" s="42" t="s">
        <v>35</v>
      </c>
      <c r="Z13" s="25" t="s">
        <v>30</v>
      </c>
      <c r="AA13" s="21" t="s">
        <v>13</v>
      </c>
      <c r="AB13" s="21" t="s">
        <v>26</v>
      </c>
    </row>
    <row r="14" spans="1:29" x14ac:dyDescent="0.2">
      <c r="A14" s="33"/>
      <c r="B14" s="33"/>
      <c r="C14" s="33"/>
      <c r="D14" s="33"/>
      <c r="E14" s="12" t="s">
        <v>11</v>
      </c>
      <c r="F14" s="12" t="s">
        <v>17</v>
      </c>
      <c r="G14" s="12" t="s">
        <v>18</v>
      </c>
      <c r="H14" s="12" t="s">
        <v>11</v>
      </c>
      <c r="I14" s="12" t="s">
        <v>17</v>
      </c>
      <c r="J14" s="12" t="s">
        <v>18</v>
      </c>
      <c r="K14" s="12" t="s">
        <v>11</v>
      </c>
      <c r="L14" s="12" t="s">
        <v>17</v>
      </c>
      <c r="M14" s="12" t="s">
        <v>18</v>
      </c>
      <c r="N14" s="12" t="s">
        <v>11</v>
      </c>
      <c r="O14" s="12" t="s">
        <v>17</v>
      </c>
      <c r="P14" s="12" t="s">
        <v>18</v>
      </c>
      <c r="Q14" s="12" t="s">
        <v>11</v>
      </c>
      <c r="R14" s="12" t="s">
        <v>17</v>
      </c>
      <c r="S14" s="12" t="s">
        <v>18</v>
      </c>
      <c r="T14" s="13" t="s">
        <v>19</v>
      </c>
      <c r="U14" s="13" t="s">
        <v>20</v>
      </c>
      <c r="V14" s="43"/>
      <c r="W14" s="43"/>
      <c r="X14" s="43"/>
      <c r="Y14" s="43"/>
      <c r="Z14" s="43"/>
      <c r="AA14" s="34"/>
      <c r="AB14" s="40">
        <v>35</v>
      </c>
    </row>
    <row r="15" spans="1:29" x14ac:dyDescent="0.2">
      <c r="A15" s="17">
        <v>609384402</v>
      </c>
      <c r="B15" s="17" t="s">
        <v>50</v>
      </c>
      <c r="C15" s="17" t="s">
        <v>67</v>
      </c>
      <c r="D15" s="17" t="s">
        <v>47</v>
      </c>
      <c r="E15" s="48" t="s">
        <v>77</v>
      </c>
      <c r="F15" s="36">
        <f>IF(E15="NA",0%,IF(E15&gt;=$E$5,$E$3,0%))</f>
        <v>0</v>
      </c>
      <c r="G15" s="36">
        <f>IF(F15&lt;&gt;$E$3,0%,IF(E15&gt;=95%,150%,IF(AND(E15&gt;=90%,E15&lt;95%),120%,IF(AND(E15&gt;=85%,E15&lt;90%),100%,0%))))</f>
        <v>0</v>
      </c>
      <c r="H15" s="46">
        <v>7.0149253731343295</v>
      </c>
      <c r="I15" s="36">
        <f>IF(H15="NA",0%,IF(H15&gt;=$H$5,$H$3,0%))</f>
        <v>0</v>
      </c>
      <c r="J15" s="36">
        <f>IF(I15&lt;&gt;$H$3,0%,IF(H15&gt;12,150%,IF(H15=12,100%,0%)))</f>
        <v>0</v>
      </c>
      <c r="K15" s="39">
        <v>0</v>
      </c>
      <c r="L15" s="36">
        <f>IF(K15="NA",0%,IF(K15&lt;=$K$5,$K$3,0%))</f>
        <v>0.15</v>
      </c>
      <c r="M15" s="36">
        <f>IF(L15&lt;&gt;$K$3,0%,IF(K15=0,150%,IF(AND(K15&gt;=1,K15&lt;=3),100%,0%)))</f>
        <v>1.5</v>
      </c>
      <c r="N15" s="37">
        <v>1</v>
      </c>
      <c r="O15" s="36">
        <f>IF(N15="NA",0%,IF(N15&gt;=$N$5,$N$3,0%))</f>
        <v>0.1</v>
      </c>
      <c r="P15" s="36">
        <f>IF(N15&gt;=$N$6,150%,IF(AND(N15&gt;=90%,N15&lt;100%),100%,0%))</f>
        <v>1.5</v>
      </c>
      <c r="Q15" s="39">
        <v>0</v>
      </c>
      <c r="R15" s="36">
        <f>IF(Q15="NA",0%,IF(Q15&lt;$Q$5,$Q$3,0%))</f>
        <v>0.1</v>
      </c>
      <c r="S15" s="36">
        <f>IF(R15=$Q$3,100%,0%)</f>
        <v>1</v>
      </c>
      <c r="T15" s="38">
        <f>F15+I15+O15+R15+L15</f>
        <v>0.35</v>
      </c>
      <c r="U15" s="38">
        <f>IF(OR(W15&gt;=1,Y15&gt;=1,X15&gt;=2,Z15&lt;60%,V15&lt;10),0%,IF((G15*$E$3+J15*$H$3+P15*$N$3+S15*$Q$3+M15*$K$3)&gt;=145%,150%,(G15*$E$3+J15*$H$3+P15*$N$3+S15*$Q$3+M15*$K$3)))</f>
        <v>0</v>
      </c>
      <c r="V15" s="44">
        <v>8</v>
      </c>
      <c r="W15" s="44">
        <v>0</v>
      </c>
      <c r="X15" s="44">
        <v>0</v>
      </c>
      <c r="Y15" s="44">
        <v>0</v>
      </c>
      <c r="Z15" s="37">
        <f>(G15*$E$3+J15*$H$3+P15*$N$3+S15*$Q$3+M15*$K$3)</f>
        <v>0.47499999999999998</v>
      </c>
      <c r="AA15" s="22">
        <f>IF(AB15="",(U15*$AA$12),((U15*$AA$12)/$AB$14)*AB15)</f>
        <v>0</v>
      </c>
      <c r="AB15" s="29" t="s">
        <v>7</v>
      </c>
    </row>
  </sheetData>
  <mergeCells count="3">
    <mergeCell ref="A1:U1"/>
    <mergeCell ref="A12:U12"/>
    <mergeCell ref="V12:Z12"/>
  </mergeCells>
  <conditionalFormatting sqref="U3:W3 Y3:Z3">
    <cfRule type="expression" dxfId="7" priority="7" stopIfTrue="1">
      <formula>IF(U3=100%,1,0)=0</formula>
    </cfRule>
    <cfRule type="expression" dxfId="6" priority="8" stopIfTrue="1">
      <formula>IF(U3=100%,1,0)=1</formula>
    </cfRule>
  </conditionalFormatting>
  <conditionalFormatting sqref="V15">
    <cfRule type="cellIs" dxfId="5" priority="6" operator="lessThan">
      <formula>10</formula>
    </cfRule>
  </conditionalFormatting>
  <conditionalFormatting sqref="Y15 W15">
    <cfRule type="cellIs" dxfId="4" priority="5" operator="greaterThanOrEqual">
      <formula>1</formula>
    </cfRule>
  </conditionalFormatting>
  <conditionalFormatting sqref="Z15">
    <cfRule type="cellIs" dxfId="3" priority="4" operator="lessThan">
      <formula>0.6</formula>
    </cfRule>
  </conditionalFormatting>
  <conditionalFormatting sqref="X3">
    <cfRule type="expression" dxfId="2" priority="2" stopIfTrue="1">
      <formula>IF(X3=100%,1,0)=0</formula>
    </cfRule>
    <cfRule type="expression" dxfId="1" priority="3" stopIfTrue="1">
      <formula>IF(X3=100%,1,0)=1</formula>
    </cfRule>
  </conditionalFormatting>
  <conditionalFormatting sqref="X15">
    <cfRule type="cellIs" dxfId="0" priority="1" operator="greaterThanOrEqual">
      <formula>2</formula>
    </cfRule>
  </conditionalFormatting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1"/>
  <sheetViews>
    <sheetView tabSelected="1" workbookViewId="0" rightToLeft="false">
      <selection activeCell="C5" sqref="C5"/>
    </sheetView>
  </sheetViews>
  <sheetFormatPr defaultRowHeight="15"/>
  <sheetData>
    <row outlineLevel="0" r="1">
      <c r="A1" s="59" t="inlineStr">
        <is>
          <t>EIN</t>
        </is>
      </c>
      <c r="B1" s="59" t="inlineStr">
        <is>
          <t>Advisor Name</t>
        </is>
      </c>
      <c r="C1" s="59" t="inlineStr">
        <is>
          <t>Team Leader</t>
        </is>
      </c>
      <c r="D1" s="59" t="inlineStr">
        <is>
          <t>Ops Manager</t>
        </is>
      </c>
      <c r="E1" s="59" t="inlineStr">
        <is>
          <t>Campaign Name</t>
        </is>
      </c>
      <c r="F1" s="59" t="inlineStr">
        <is>
          <t>Site</t>
        </is>
      </c>
      <c r="G1" s="59" t="inlineStr">
        <is>
          <t>Go Live Date</t>
        </is>
      </c>
      <c r="H1" s="59" t="inlineStr">
        <is>
          <t>LWD</t>
        </is>
      </c>
      <c r="I1" s="59" t="inlineStr">
        <is>
          <t>LOB</t>
        </is>
      </c>
      <c r="J1" s="59" t="inlineStr">
        <is>
          <t>Quality_Achieve</t>
        </is>
      </c>
      <c r="K1" s="59" t="inlineStr">
        <is>
          <t>Quality_Actual Score</t>
        </is>
      </c>
      <c r="L1" s="59" t="inlineStr">
        <is>
          <t>Quality_Attainment Score</t>
        </is>
      </c>
      <c r="M1" s="59" t="inlineStr">
        <is>
          <t>Efficiency_Achieve</t>
        </is>
      </c>
      <c r="N1" s="59" t="inlineStr">
        <is>
          <t>Efficiency_Actual Score</t>
        </is>
      </c>
      <c r="O1" s="59" t="inlineStr">
        <is>
          <t>Efficiency_Attainment Score</t>
        </is>
      </c>
      <c r="P1" s="59" t="inlineStr">
        <is>
          <t>Final Actual Score</t>
        </is>
      </c>
      <c r="Q1" s="59" t="inlineStr">
        <is>
          <t>Final Attainment Score</t>
        </is>
      </c>
      <c r="R1" s="59" t="inlineStr">
        <is>
          <t>Present Less 10 Days</t>
        </is>
      </c>
      <c r="S1" s="59" t="inlineStr">
        <is>
          <t>Unauthorized Leaves - UA</t>
        </is>
      </c>
      <c r="T1" s="59" t="inlineStr">
        <is>
          <t>2 _Unplanned (UPL) - 50% Pay-out</t>
        </is>
      </c>
      <c r="U1" s="59" t="inlineStr">
        <is>
          <t>QLT 1 Critical -50% Pay-Out</t>
        </is>
      </c>
      <c r="V1" s="59" t="inlineStr">
        <is>
          <t>4_Unplanned (SL/UPL) - 0% Pay-out</t>
        </is>
      </c>
      <c r="W1" s="59" t="inlineStr">
        <is>
          <t>QLT_2 Critical -0% Pay-Out</t>
        </is>
      </c>
      <c r="X1" s="59" t="inlineStr">
        <is>
          <t>Overall Score &lt; 60%</t>
        </is>
      </c>
      <c r="Y1" s="59" t="inlineStr">
        <is>
          <t>Amount</t>
        </is>
      </c>
      <c r="Z1" s="59" t="inlineStr">
        <is>
          <t>Days</t>
        </is>
      </c>
      <c r="AA1" s="59" t="inlineStr">
        <is>
          <t>Attendance</t>
        </is>
      </c>
      <c r="AB1" s="59" t="inlineStr">
        <is>
          <t>PM Requirement</t>
        </is>
      </c>
      <c r="AC1" s="59" t="inlineStr">
        <is>
          <t>Upload Month</t>
        </is>
      </c>
      <c r="AD1" s="59" t="inlineStr">
        <is>
          <t>Upload Date/Time</t>
        </is>
      </c>
      <c r="AE1" s="59" t="inlineStr">
        <is>
          <t>Upload LOB</t>
        </is>
      </c>
      <c r="AF1" s="59" t="inlineStr">
        <is>
          <t>Upload User (EIN)</t>
        </is>
      </c>
      <c r="AG1" s="59" t="inlineStr">
        <is>
          <t>BAU Eligibility</t>
        </is>
      </c>
      <c r="AH1" s="59" t="inlineStr"/>
      <c r="AI1" s="59" t="inlineStr"/>
      <c r="AJ1" s="59" t="inlineStr"/>
      <c r="AK1" s="59" t="inlineStr"/>
      <c r="AL1" s="59" t="inlineStr"/>
      <c r="AM1" s="59" t="inlineStr"/>
      <c r="AN1" s="59" t="inlineStr"/>
      <c r="AO1" s="59" t="inlineStr"/>
      <c r="AP1" s="59" t="inlineStr"/>
      <c r="AQ1" s="59" t="inlineStr"/>
      <c r="AR1" s="59" t="inlineStr"/>
      <c r="AS1" s="59" t="inlineStr"/>
      <c r="AT1" s="59" t="inlineStr"/>
      <c r="AU1" s="59" t="inlineStr"/>
      <c r="AV1" s="59" t="inlineStr"/>
      <c r="AW1" s="59" t="inlineStr"/>
      <c r="AX1" s="59" t="inlineStr"/>
      <c r="AY1" s="59" t="inlineStr"/>
      <c r="AZ1" s="59" t="inlineStr"/>
      <c r="BA1" s="59" t="inlineStr"/>
      <c r="BB1" s="59" t="inlineStr"/>
      <c r="BC1" s="59" t="inlineStr"/>
      <c r="BD1" s="59" t="inlineStr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133C0F514BB4DB01C93E4ACF518D5" ma:contentTypeVersion="2" ma:contentTypeDescription="Create a new document." ma:contentTypeScope="" ma:versionID="5010704e5cc7bff6b839396d8099705a">
  <xsd:schema xmlns:xsd="http://www.w3.org/2001/XMLSchema" xmlns:xs="http://www.w3.org/2001/XMLSchema" xmlns:p="http://schemas.microsoft.com/office/2006/metadata/properties" xmlns:ns2="d2f9e89d-14ad-4c12-bb84-14dfbcdc44a9" targetNamespace="http://schemas.microsoft.com/office/2006/metadata/properties" ma:root="true" ma:fieldsID="b071f34806f089f0e058ce3d5ad8e4e1" ns2:_="">
    <xsd:import namespace="d2f9e89d-14ad-4c12-bb84-14dfbcdc4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f9e89d-14ad-4c12-bb84-14dfbcdc4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34005-CCC0-49A4-AC5F-710A9631BA28}"/>
</file>

<file path=customXml/itemProps2.xml><?xml version="1.0" encoding="utf-8"?>
<ds:datastoreItem xmlns:ds="http://schemas.openxmlformats.org/officeDocument/2006/customXml" ds:itemID="{3D32C628-3E3D-4221-8946-EC7B575900CA}"/>
</file>

<file path=customXml/itemProps3.xml><?xml version="1.0" encoding="utf-8"?>
<ds:datastoreItem xmlns:ds="http://schemas.openxmlformats.org/officeDocument/2006/customXml" ds:itemID="{1B3BE69C-8858-4995-A243-88800D933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Exception Last 3 Month Perform</vt:lpstr>
      <vt:lpstr>Back Office</vt:lpstr>
      <vt:lpstr>GCB Robotics</vt:lpstr>
      <vt:lpstr>Billing Offline - SBT</vt:lpstr>
      <vt:lpstr>Billing Offline - ETC</vt:lpstr>
      <vt:lpstr>'Back Office'!_FilterDatabase</vt:lpstr>
      <vt:lpstr>'Billing Offline - ETC'!_FilterDatabase</vt:lpstr>
      <vt:lpstr>'Billing Offline - SBT'!_FilterDatabase</vt:lpstr>
      <vt:lpstr>'GCB Robotics'!_FilterDatabase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Sood,S,Sandeep,CSG R</dc:creator>
  <cp:lastModifiedBy>Gupta,K,Kanchan,CSH3 R</cp:lastModifiedBy>
  <dcterms:created xsi:type="dcterms:W3CDTF">2015-11-20T14:02:06Z</dcterms:created>
  <dcterms:modified xsi:type="dcterms:W3CDTF">2020-09-30T11:02:06Z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0x01010059D133C0F514BB4DB01C93E4ACF518D5</vt:lpwstr>
  </property>
</Properties>
</file>