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2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3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4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Ex4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5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6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7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8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9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0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3"/>
  <workbookPr filterPrivacy="1" hidePivotFieldList="1" defaultThemeVersion="124226"/>
  <xr:revisionPtr revIDLastSave="0" documentId="13_ncr:1_{6015DBBF-1D7A-486B-9073-6C2162F809A3}" xr6:coauthVersionLast="36" xr6:coauthVersionMax="36" xr10:uidLastSave="{00000000-0000-0000-0000-000000000000}"/>
  <bookViews>
    <workbookView xWindow="0" yWindow="0" windowWidth="19200" windowHeight="6810" activeTab="2" xr2:uid="{00000000-000D-0000-FFFF-FFFF00000000}"/>
  </bookViews>
  <sheets>
    <sheet name="Sheet1" sheetId="1" r:id="rId1"/>
    <sheet name="Probability" sheetId="2" r:id="rId2"/>
    <sheet name="confidance &amp; hypothesis" sheetId="3" r:id="rId3"/>
  </sheets>
  <definedNames>
    <definedName name="_xlchart.v1.0" hidden="1">Sheet1!$A$151:$CV$151</definedName>
    <definedName name="_xlchart.v1.1" hidden="1">Sheet1!$A$170:$AX$170</definedName>
    <definedName name="_xlchart.v1.2" hidden="1">Sheet1!$A$187:$CV$187</definedName>
    <definedName name="_xlchart.v1.3" hidden="1">Sheet1!$A$134</definedName>
    <definedName name="_xlchart.v1.4" hidden="1">Sheet1!$B$133:$H$133</definedName>
    <definedName name="_xlchart.v1.5" hidden="1">Sheet1!$B$134:$H$134</definedName>
  </definedNames>
  <calcPr calcId="191029"/>
</workbook>
</file>

<file path=xl/calcChain.xml><?xml version="1.0" encoding="utf-8"?>
<calcChain xmlns="http://schemas.openxmlformats.org/spreadsheetml/2006/main">
  <c r="D14" i="3" l="1"/>
  <c r="D12" i="3"/>
  <c r="D10" i="3"/>
  <c r="D5" i="3"/>
  <c r="D4" i="3"/>
  <c r="D2" i="3"/>
  <c r="M393" i="1" l="1"/>
  <c r="L393" i="1"/>
  <c r="M380" i="1"/>
  <c r="L380" i="1"/>
  <c r="M367" i="1"/>
  <c r="L367" i="1"/>
  <c r="M354" i="1"/>
  <c r="L354" i="1"/>
  <c r="M347" i="1"/>
  <c r="L347" i="1"/>
  <c r="G8" i="2"/>
  <c r="E8" i="2"/>
  <c r="D8" i="2"/>
  <c r="C8" i="2"/>
  <c r="B8" i="2"/>
  <c r="C15" i="2"/>
  <c r="B15" i="2"/>
  <c r="A15" i="2"/>
  <c r="C4" i="2"/>
  <c r="B4" i="2"/>
  <c r="B327" i="1" l="1"/>
  <c r="B309" i="1"/>
  <c r="O291" i="1"/>
  <c r="O277" i="1"/>
  <c r="O276" i="1"/>
  <c r="O275" i="1"/>
  <c r="M275" i="1"/>
  <c r="M277" i="1"/>
  <c r="M276" i="1"/>
  <c r="O263" i="1"/>
  <c r="O262" i="1"/>
  <c r="O261" i="1"/>
  <c r="M261" i="1"/>
  <c r="M263" i="1"/>
  <c r="M262" i="1"/>
  <c r="O250" i="1"/>
  <c r="O249" i="1"/>
  <c r="O248" i="1"/>
  <c r="M248" i="1"/>
  <c r="M250" i="1"/>
  <c r="M249" i="1"/>
  <c r="O238" i="1"/>
  <c r="O237" i="1"/>
  <c r="O236" i="1"/>
  <c r="M238" i="1"/>
  <c r="M237" i="1"/>
  <c r="M236" i="1"/>
  <c r="O227" i="1"/>
  <c r="O226" i="1"/>
  <c r="O225" i="1"/>
  <c r="O224" i="1"/>
  <c r="M226" i="1"/>
  <c r="M225" i="1"/>
  <c r="M224" i="1"/>
  <c r="K101" i="1" l="1"/>
  <c r="J101" i="1"/>
  <c r="I101" i="1"/>
  <c r="N206" i="1" l="1"/>
  <c r="N207" i="1"/>
  <c r="N205" i="1"/>
  <c r="P207" i="1"/>
  <c r="P206" i="1"/>
  <c r="P205" i="1"/>
  <c r="Q207" i="1"/>
  <c r="Q206" i="1"/>
  <c r="Q205" i="1"/>
  <c r="L195" i="1"/>
  <c r="L194" i="1"/>
  <c r="L192" i="1"/>
  <c r="L193" i="1"/>
  <c r="L191" i="1"/>
  <c r="I190" i="1"/>
  <c r="J178" i="1" l="1"/>
  <c r="J177" i="1"/>
  <c r="J176" i="1"/>
  <c r="J175" i="1"/>
  <c r="J174" i="1"/>
  <c r="G173" i="1"/>
  <c r="K158" i="1" l="1"/>
  <c r="K157" i="1"/>
  <c r="K156" i="1"/>
  <c r="K155" i="1"/>
  <c r="H154" i="1"/>
  <c r="G137" i="1"/>
  <c r="I119" i="1"/>
  <c r="I118" i="1"/>
  <c r="H118" i="1"/>
  <c r="G118" i="1"/>
  <c r="N92" i="1"/>
  <c r="N93" i="1"/>
  <c r="N94" i="1"/>
  <c r="N95" i="1"/>
  <c r="N91" i="1"/>
  <c r="P92" i="1"/>
  <c r="P93" i="1"/>
  <c r="P94" i="1"/>
  <c r="P95" i="1"/>
  <c r="P91" i="1"/>
  <c r="O92" i="1"/>
  <c r="O93" i="1"/>
  <c r="O94" i="1"/>
  <c r="O95" i="1"/>
  <c r="O91" i="1"/>
  <c r="C88" i="1"/>
  <c r="B88" i="1"/>
  <c r="A88" i="1"/>
  <c r="B73" i="1"/>
  <c r="A73" i="1"/>
  <c r="B62" i="1"/>
  <c r="A62" i="1"/>
  <c r="C56" i="1"/>
  <c r="B56" i="1"/>
  <c r="A56" i="1"/>
  <c r="I120" i="1" l="1"/>
  <c r="B39" i="1"/>
  <c r="X40" i="1" s="1"/>
  <c r="X41" i="1" s="1"/>
  <c r="C46" i="1"/>
  <c r="B46" i="1"/>
  <c r="A46" i="1"/>
  <c r="H23" i="1"/>
  <c r="D25" i="1"/>
  <c r="E25" i="1" s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24" i="1"/>
  <c r="E24" i="1" s="1"/>
  <c r="G34" i="1"/>
  <c r="C24" i="1"/>
  <c r="C19" i="1"/>
  <c r="B19" i="1"/>
  <c r="A19" i="1"/>
  <c r="C9" i="1"/>
  <c r="B9" i="1"/>
  <c r="A9" i="1"/>
  <c r="G2" i="1"/>
  <c r="F2" i="1"/>
  <c r="E2" i="1"/>
  <c r="N40" i="1" l="1"/>
  <c r="N41" i="1" s="1"/>
  <c r="A40" i="1"/>
  <c r="A41" i="1" s="1"/>
  <c r="O40" i="1"/>
  <c r="O41" i="1" s="1"/>
  <c r="AC40" i="1"/>
  <c r="AC41" i="1" s="1"/>
  <c r="B40" i="1"/>
  <c r="B41" i="1" s="1"/>
  <c r="P40" i="1"/>
  <c r="P41" i="1" s="1"/>
  <c r="AD40" i="1"/>
  <c r="AD41" i="1" s="1"/>
  <c r="C40" i="1"/>
  <c r="C41" i="1" s="1"/>
  <c r="Q40" i="1"/>
  <c r="Q41" i="1" s="1"/>
  <c r="D40" i="1"/>
  <c r="D41" i="1" s="1"/>
  <c r="R40" i="1"/>
  <c r="R41" i="1" s="1"/>
  <c r="E40" i="1"/>
  <c r="E41" i="1" s="1"/>
  <c r="S40" i="1"/>
  <c r="S41" i="1" s="1"/>
  <c r="U40" i="1"/>
  <c r="U41" i="1" s="1"/>
  <c r="H40" i="1"/>
  <c r="H41" i="1" s="1"/>
  <c r="I40" i="1"/>
  <c r="I41" i="1" s="1"/>
  <c r="Y40" i="1"/>
  <c r="Y41" i="1" s="1"/>
  <c r="J40" i="1"/>
  <c r="J41" i="1" s="1"/>
  <c r="Z40" i="1"/>
  <c r="Z41" i="1" s="1"/>
  <c r="AB40" i="1"/>
  <c r="AB41" i="1" s="1"/>
  <c r="F40" i="1"/>
  <c r="F41" i="1" s="1"/>
  <c r="T40" i="1"/>
  <c r="T41" i="1" s="1"/>
  <c r="G40" i="1"/>
  <c r="G41" i="1" s="1"/>
  <c r="V40" i="1"/>
  <c r="V41" i="1" s="1"/>
  <c r="M40" i="1"/>
  <c r="M41" i="1" s="1"/>
  <c r="AA40" i="1"/>
  <c r="AA41" i="1" s="1"/>
  <c r="K40" i="1"/>
  <c r="K41" i="1" s="1"/>
  <c r="W40" i="1"/>
  <c r="W41" i="1" s="1"/>
  <c r="L40" i="1"/>
  <c r="L41" i="1" s="1"/>
  <c r="F33" i="1"/>
  <c r="G33" i="1" s="1"/>
  <c r="B42" i="1" l="1"/>
  <c r="B43" i="1" s="1"/>
</calcChain>
</file>

<file path=xl/sharedStrings.xml><?xml version="1.0" encoding="utf-8"?>
<sst xmlns="http://schemas.openxmlformats.org/spreadsheetml/2006/main" count="161" uniqueCount="102">
  <si>
    <t>Q 1</t>
  </si>
  <si>
    <t>Q2</t>
  </si>
  <si>
    <t>Q3</t>
  </si>
  <si>
    <t>Q1</t>
  </si>
  <si>
    <t>mean</t>
  </si>
  <si>
    <t>Xi-Xavg</t>
  </si>
  <si>
    <t>sum</t>
  </si>
  <si>
    <t>sum/N</t>
  </si>
  <si>
    <t>VARP</t>
  </si>
  <si>
    <t>uderoot 1.2</t>
  </si>
  <si>
    <t>avg</t>
  </si>
  <si>
    <t>variance</t>
  </si>
  <si>
    <t>Q4</t>
  </si>
  <si>
    <t>Q5</t>
  </si>
  <si>
    <t xml:space="preserve"> </t>
  </si>
  <si>
    <t>Q6</t>
  </si>
  <si>
    <t>Q7</t>
  </si>
  <si>
    <t>Model A</t>
  </si>
  <si>
    <t>Model B</t>
  </si>
  <si>
    <t>Model C</t>
  </si>
  <si>
    <t>Model D</t>
  </si>
  <si>
    <t>Model E</t>
  </si>
  <si>
    <t>MODEL</t>
  </si>
  <si>
    <t>Q8</t>
  </si>
  <si>
    <t>Q9</t>
  </si>
  <si>
    <t>Range</t>
  </si>
  <si>
    <t>Q10</t>
  </si>
  <si>
    <t xml:space="preserve"> B</t>
  </si>
  <si>
    <t xml:space="preserve"> C</t>
  </si>
  <si>
    <t xml:space="preserve"> D</t>
  </si>
  <si>
    <t xml:space="preserve"> E</t>
  </si>
  <si>
    <t xml:space="preserve"> F</t>
  </si>
  <si>
    <t xml:space="preserve"> G </t>
  </si>
  <si>
    <t>A</t>
  </si>
  <si>
    <t>Defect Type</t>
  </si>
  <si>
    <t>Frequency</t>
  </si>
  <si>
    <t>Q11</t>
  </si>
  <si>
    <t>Category</t>
  </si>
  <si>
    <t>No. of Ratings</t>
  </si>
  <si>
    <t>Q12</t>
  </si>
  <si>
    <t>category</t>
  </si>
  <si>
    <t>result</t>
  </si>
  <si>
    <t>0 to 10</t>
  </si>
  <si>
    <t>21 to 30</t>
  </si>
  <si>
    <t>31 to 40</t>
  </si>
  <si>
    <t>41 to 50</t>
  </si>
  <si>
    <t>11 to 20</t>
  </si>
  <si>
    <t>Q13</t>
  </si>
  <si>
    <t>100 to 110</t>
  </si>
  <si>
    <t>111 to 120</t>
  </si>
  <si>
    <t>121 to 130</t>
  </si>
  <si>
    <t>131 to 140</t>
  </si>
  <si>
    <t>141 to 150</t>
  </si>
  <si>
    <t>Q14</t>
  </si>
  <si>
    <t>Region 1</t>
  </si>
  <si>
    <t>Region 2</t>
  </si>
  <si>
    <t>Region 3</t>
  </si>
  <si>
    <t>TOTAL</t>
  </si>
  <si>
    <t>Average</t>
  </si>
  <si>
    <t>R</t>
  </si>
  <si>
    <t>RANGE</t>
  </si>
  <si>
    <t>10th</t>
  </si>
  <si>
    <t>25th</t>
  </si>
  <si>
    <t>75th</t>
  </si>
  <si>
    <t>90th</t>
  </si>
  <si>
    <t>15th</t>
  </si>
  <si>
    <t>50th</t>
  </si>
  <si>
    <t>85th</t>
  </si>
  <si>
    <t>20th</t>
  </si>
  <si>
    <t>40th</t>
  </si>
  <si>
    <t>80th</t>
  </si>
  <si>
    <t>30th</t>
  </si>
  <si>
    <t>70th</t>
  </si>
  <si>
    <t>Advertising Expenditure:</t>
  </si>
  <si>
    <t>Sales Revenue:</t>
  </si>
  <si>
    <t>Company A:</t>
  </si>
  <si>
    <t>Company B:</t>
  </si>
  <si>
    <t>COVAR</t>
  </si>
  <si>
    <t xml:space="preserve">Hours Spent Studying: </t>
  </si>
  <si>
    <t xml:space="preserve">Exam Scores: </t>
  </si>
  <si>
    <t>cor coef</t>
  </si>
  <si>
    <t>CORREL</t>
  </si>
  <si>
    <t>N</t>
  </si>
  <si>
    <t>P(A)</t>
  </si>
  <si>
    <t>1/6</t>
  </si>
  <si>
    <t>5 times</t>
  </si>
  <si>
    <t>P(c)</t>
  </si>
  <si>
    <t>P(w)</t>
  </si>
  <si>
    <t>P</t>
  </si>
  <si>
    <t>2 OF 5 CARD</t>
  </si>
  <si>
    <t>13 HEART/52</t>
  </si>
  <si>
    <t>2 OF HEART</t>
  </si>
  <si>
    <t>39 OTHER CARD</t>
  </si>
  <si>
    <t>3 OF OTHER</t>
  </si>
  <si>
    <t>PROBABILITY</t>
  </si>
  <si>
    <t>Skewness &amp; Kurtosis</t>
  </si>
  <si>
    <t>SAMPLE SIZE</t>
  </si>
  <si>
    <t>MEAN</t>
  </si>
  <si>
    <t>STD DEV</t>
  </si>
  <si>
    <t>CONF. LVL</t>
  </si>
  <si>
    <t>SUCCESS</t>
  </si>
  <si>
    <t>sample proportion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</si>
</sst>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000"/>
    <numFmt numFmtId="165" formatCode="0.0000000000"/>
    <numFmt numFmtId="169" formatCode="0.000"/>
  </numFmts>
  <fonts count="3" x14ac:knownFonts="1">
    <font>
      <sz val="11"/>
      <color theme="1"/>
      <name val="Calibri"/>
      <family val="2"/>
      <scheme val="minor"/>
    </font>
    <font>
      <sz val="12"/>
      <name val="Calibri"/>
      <family val="2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horizontal="justify" vertical="center"/>
    </xf>
    <xf numFmtId="0" fontId="0" fillId="0" borderId="0" xfId="0" applyAlignment="1"/>
    <xf numFmtId="0" fontId="2" fillId="0" borderId="0" xfId="0" applyNumberFormat="1" applyFont="1" applyAlignment="1">
      <alignment horizontal="justify" vertical="center"/>
    </xf>
    <xf numFmtId="0" fontId="0" fillId="0" borderId="0" xfId="0" applyNumberFormat="1" applyAlignment="1"/>
    <xf numFmtId="0" fontId="2" fillId="0" borderId="0" xfId="0" applyFont="1" applyAlignment="1">
      <alignment horizontal="justify" vertical="center"/>
    </xf>
    <xf numFmtId="0" fontId="2" fillId="0" borderId="0" xfId="0" applyFont="1"/>
    <xf numFmtId="0" fontId="2" fillId="0" borderId="0" xfId="0" applyNumberFormat="1" applyFont="1"/>
    <xf numFmtId="0" fontId="0" fillId="0" borderId="0" xfId="0" applyNumberFormat="1"/>
    <xf numFmtId="0" fontId="2" fillId="0" borderId="0" xfId="0" applyFont="1" applyAlignment="1">
      <alignment horizontal="justify" vertical="center" wrapText="1"/>
    </xf>
    <xf numFmtId="0" fontId="0" fillId="0" borderId="0" xfId="0" applyAlignment="1">
      <alignment wrapText="1"/>
    </xf>
    <xf numFmtId="0" fontId="0" fillId="0" borderId="1" xfId="0" applyBorder="1"/>
    <xf numFmtId="0" fontId="2" fillId="0" borderId="1" xfId="0" applyFont="1" applyBorder="1" applyAlignment="1">
      <alignment horizontal="justify" vertical="center"/>
    </xf>
    <xf numFmtId="0" fontId="2" fillId="0" borderId="0" xfId="0" applyFont="1" applyAlignment="1"/>
    <xf numFmtId="17" fontId="0" fillId="0" borderId="0" xfId="0" applyNumberFormat="1"/>
    <xf numFmtId="0" fontId="0" fillId="0" borderId="2" xfId="0" applyBorder="1"/>
    <xf numFmtId="0" fontId="0" fillId="0" borderId="1" xfId="0" applyBorder="1" applyAlignment="1">
      <alignment horizontal="right"/>
    </xf>
    <xf numFmtId="0" fontId="0" fillId="0" borderId="0" xfId="0" quotePrefix="1"/>
    <xf numFmtId="164" fontId="0" fillId="0" borderId="0" xfId="0" applyNumberFormat="1"/>
    <xf numFmtId="165" fontId="0" fillId="0" borderId="0" xfId="0" applyNumberFormat="1"/>
    <xf numFmtId="9" fontId="0" fillId="0" borderId="0" xfId="0" applyNumberFormat="1"/>
    <xf numFmtId="16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Frequency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2692038495188102E-2"/>
          <c:y val="0.17171296296296298"/>
          <c:w val="0.89019685039370078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Sheet1!$A$115:$AX$115</c:f>
              <c:numCache>
                <c:formatCode>General</c:formatCode>
                <c:ptCount val="50"/>
                <c:pt idx="0">
                  <c:v>56</c:v>
                </c:pt>
                <c:pt idx="1">
                  <c:v>40</c:v>
                </c:pt>
                <c:pt idx="2">
                  <c:v>28</c:v>
                </c:pt>
                <c:pt idx="3">
                  <c:v>73</c:v>
                </c:pt>
                <c:pt idx="4">
                  <c:v>52</c:v>
                </c:pt>
                <c:pt idx="5">
                  <c:v>61</c:v>
                </c:pt>
                <c:pt idx="6">
                  <c:v>35</c:v>
                </c:pt>
                <c:pt idx="7">
                  <c:v>40</c:v>
                </c:pt>
                <c:pt idx="8">
                  <c:v>47</c:v>
                </c:pt>
                <c:pt idx="9">
                  <c:v>65</c:v>
                </c:pt>
                <c:pt idx="10">
                  <c:v>52</c:v>
                </c:pt>
                <c:pt idx="11">
                  <c:v>44</c:v>
                </c:pt>
                <c:pt idx="12">
                  <c:v>38</c:v>
                </c:pt>
                <c:pt idx="13">
                  <c:v>60</c:v>
                </c:pt>
                <c:pt idx="14">
                  <c:v>56</c:v>
                </c:pt>
                <c:pt idx="15">
                  <c:v>40</c:v>
                </c:pt>
                <c:pt idx="16">
                  <c:v>36</c:v>
                </c:pt>
                <c:pt idx="17">
                  <c:v>49</c:v>
                </c:pt>
                <c:pt idx="18">
                  <c:v>68</c:v>
                </c:pt>
                <c:pt idx="19">
                  <c:v>57</c:v>
                </c:pt>
                <c:pt idx="20">
                  <c:v>52</c:v>
                </c:pt>
                <c:pt idx="21">
                  <c:v>63</c:v>
                </c:pt>
                <c:pt idx="22">
                  <c:v>41</c:v>
                </c:pt>
                <c:pt idx="23">
                  <c:v>48</c:v>
                </c:pt>
                <c:pt idx="24">
                  <c:v>55</c:v>
                </c:pt>
                <c:pt idx="25">
                  <c:v>42</c:v>
                </c:pt>
                <c:pt idx="26">
                  <c:v>39</c:v>
                </c:pt>
                <c:pt idx="27">
                  <c:v>58</c:v>
                </c:pt>
                <c:pt idx="28">
                  <c:v>62</c:v>
                </c:pt>
                <c:pt idx="29">
                  <c:v>49</c:v>
                </c:pt>
                <c:pt idx="30">
                  <c:v>59</c:v>
                </c:pt>
                <c:pt idx="31">
                  <c:v>45</c:v>
                </c:pt>
                <c:pt idx="32">
                  <c:v>47</c:v>
                </c:pt>
                <c:pt idx="33">
                  <c:v>51</c:v>
                </c:pt>
                <c:pt idx="34">
                  <c:v>65</c:v>
                </c:pt>
                <c:pt idx="35">
                  <c:v>41</c:v>
                </c:pt>
                <c:pt idx="36">
                  <c:v>48</c:v>
                </c:pt>
                <c:pt idx="37">
                  <c:v>55</c:v>
                </c:pt>
                <c:pt idx="38">
                  <c:v>42</c:v>
                </c:pt>
                <c:pt idx="39">
                  <c:v>39</c:v>
                </c:pt>
                <c:pt idx="40">
                  <c:v>58</c:v>
                </c:pt>
                <c:pt idx="41">
                  <c:v>62</c:v>
                </c:pt>
                <c:pt idx="42">
                  <c:v>49</c:v>
                </c:pt>
                <c:pt idx="43">
                  <c:v>59</c:v>
                </c:pt>
                <c:pt idx="44">
                  <c:v>45</c:v>
                </c:pt>
                <c:pt idx="45">
                  <c:v>47</c:v>
                </c:pt>
                <c:pt idx="46">
                  <c:v>51</c:v>
                </c:pt>
                <c:pt idx="47">
                  <c:v>65</c:v>
                </c:pt>
                <c:pt idx="48">
                  <c:v>43</c:v>
                </c:pt>
                <c:pt idx="49">
                  <c:v>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AD-4D3A-9B55-18EBC74D7B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508031"/>
        <c:axId val="212355535"/>
      </c:scatterChart>
      <c:valAx>
        <c:axId val="222508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55535"/>
        <c:crosses val="autoZero"/>
        <c:crossBetween val="midCat"/>
      </c:valAx>
      <c:valAx>
        <c:axId val="212355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508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Sheet1!$B$324:$AE$324</c:f>
              <c:numCache>
                <c:formatCode>General</c:formatCode>
                <c:ptCount val="30"/>
                <c:pt idx="0">
                  <c:v>10</c:v>
                </c:pt>
                <c:pt idx="1">
                  <c:v>12</c:v>
                </c:pt>
                <c:pt idx="2">
                  <c:v>15</c:v>
                </c:pt>
                <c:pt idx="3">
                  <c:v>18</c:v>
                </c:pt>
                <c:pt idx="4">
                  <c:v>20</c:v>
                </c:pt>
                <c:pt idx="5">
                  <c:v>22</c:v>
                </c:pt>
                <c:pt idx="6">
                  <c:v>25</c:v>
                </c:pt>
                <c:pt idx="7">
                  <c:v>28</c:v>
                </c:pt>
                <c:pt idx="8">
                  <c:v>30</c:v>
                </c:pt>
                <c:pt idx="9">
                  <c:v>32</c:v>
                </c:pt>
                <c:pt idx="10">
                  <c:v>35</c:v>
                </c:pt>
                <c:pt idx="11">
                  <c:v>38</c:v>
                </c:pt>
                <c:pt idx="12">
                  <c:v>40</c:v>
                </c:pt>
                <c:pt idx="13">
                  <c:v>42</c:v>
                </c:pt>
                <c:pt idx="14">
                  <c:v>45</c:v>
                </c:pt>
                <c:pt idx="15">
                  <c:v>48</c:v>
                </c:pt>
                <c:pt idx="16">
                  <c:v>50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60</c:v>
                </c:pt>
                <c:pt idx="21">
                  <c:v>62</c:v>
                </c:pt>
                <c:pt idx="22">
                  <c:v>65</c:v>
                </c:pt>
                <c:pt idx="23">
                  <c:v>68</c:v>
                </c:pt>
                <c:pt idx="24">
                  <c:v>70</c:v>
                </c:pt>
                <c:pt idx="25">
                  <c:v>72</c:v>
                </c:pt>
                <c:pt idx="26">
                  <c:v>75</c:v>
                </c:pt>
                <c:pt idx="27">
                  <c:v>78</c:v>
                </c:pt>
                <c:pt idx="28">
                  <c:v>80</c:v>
                </c:pt>
                <c:pt idx="29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36-4000-9847-0FAF5E36197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Sheet1!$B$325:$AE$325</c:f>
              <c:numCache>
                <c:formatCode>General</c:formatCode>
                <c:ptCount val="30"/>
                <c:pt idx="0">
                  <c:v>60</c:v>
                </c:pt>
                <c:pt idx="1">
                  <c:v>65</c:v>
                </c:pt>
                <c:pt idx="2">
                  <c:v>70</c:v>
                </c:pt>
                <c:pt idx="3">
                  <c:v>75</c:v>
                </c:pt>
                <c:pt idx="4">
                  <c:v>80</c:v>
                </c:pt>
                <c:pt idx="5">
                  <c:v>82</c:v>
                </c:pt>
                <c:pt idx="6">
                  <c:v>85</c:v>
                </c:pt>
                <c:pt idx="7">
                  <c:v>88</c:v>
                </c:pt>
                <c:pt idx="8">
                  <c:v>90</c:v>
                </c:pt>
                <c:pt idx="9">
                  <c:v>92</c:v>
                </c:pt>
                <c:pt idx="10">
                  <c:v>93</c:v>
                </c:pt>
                <c:pt idx="11">
                  <c:v>95</c:v>
                </c:pt>
                <c:pt idx="12">
                  <c:v>96</c:v>
                </c:pt>
                <c:pt idx="13">
                  <c:v>97</c:v>
                </c:pt>
                <c:pt idx="14">
                  <c:v>98</c:v>
                </c:pt>
                <c:pt idx="15">
                  <c:v>99</c:v>
                </c:pt>
                <c:pt idx="16">
                  <c:v>100</c:v>
                </c:pt>
                <c:pt idx="17">
                  <c:v>102</c:v>
                </c:pt>
                <c:pt idx="18">
                  <c:v>105</c:v>
                </c:pt>
                <c:pt idx="19">
                  <c:v>106</c:v>
                </c:pt>
                <c:pt idx="20">
                  <c:v>107</c:v>
                </c:pt>
                <c:pt idx="21">
                  <c:v>108</c:v>
                </c:pt>
                <c:pt idx="22">
                  <c:v>110</c:v>
                </c:pt>
                <c:pt idx="23">
                  <c:v>112</c:v>
                </c:pt>
                <c:pt idx="24">
                  <c:v>114</c:v>
                </c:pt>
                <c:pt idx="25">
                  <c:v>115</c:v>
                </c:pt>
                <c:pt idx="26">
                  <c:v>116</c:v>
                </c:pt>
                <c:pt idx="27">
                  <c:v>118</c:v>
                </c:pt>
                <c:pt idx="28">
                  <c:v>120</c:v>
                </c:pt>
                <c:pt idx="29">
                  <c:v>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36-4000-9847-0FAF5E36197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1749712"/>
        <c:axId val="252492992"/>
      </c:lineChart>
      <c:catAx>
        <c:axId val="4617497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492992"/>
        <c:crosses val="autoZero"/>
        <c:auto val="1"/>
        <c:lblAlgn val="ctr"/>
        <c:lblOffset val="100"/>
        <c:noMultiLvlLbl val="0"/>
      </c:catAx>
      <c:valAx>
        <c:axId val="25249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49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Sheet1!$A$134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Sheet1!$B$133:$H$133</c:f>
              <c:strCache>
                <c:ptCount val="7"/>
                <c:pt idx="0">
                  <c:v>A</c:v>
                </c:pt>
                <c:pt idx="1">
                  <c:v> B</c:v>
                </c:pt>
                <c:pt idx="2">
                  <c:v> C</c:v>
                </c:pt>
                <c:pt idx="3">
                  <c:v> D</c:v>
                </c:pt>
                <c:pt idx="4">
                  <c:v> E</c:v>
                </c:pt>
                <c:pt idx="5">
                  <c:v> F</c:v>
                </c:pt>
                <c:pt idx="6">
                  <c:v> G </c:v>
                </c:pt>
              </c:strCache>
            </c:strRef>
          </c:cat>
          <c:val>
            <c:numRef>
              <c:f>Sheet1!$B$134:$H$134</c:f>
              <c:numCache>
                <c:formatCode>General</c:formatCode>
                <c:ptCount val="7"/>
                <c:pt idx="0">
                  <c:v>30</c:v>
                </c:pt>
                <c:pt idx="1">
                  <c:v>40</c:v>
                </c:pt>
                <c:pt idx="2">
                  <c:v>20</c:v>
                </c:pt>
                <c:pt idx="3">
                  <c:v>10</c:v>
                </c:pt>
                <c:pt idx="4">
                  <c:v>45</c:v>
                </c:pt>
                <c:pt idx="5">
                  <c:v>25</c:v>
                </c:pt>
                <c:pt idx="6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0E-46E2-A461-D90F162680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04345039"/>
        <c:axId val="277366191"/>
        <c:axId val="0"/>
      </c:bar3DChart>
      <c:catAx>
        <c:axId val="2104345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366191"/>
        <c:crosses val="autoZero"/>
        <c:auto val="1"/>
        <c:lblAlgn val="ctr"/>
        <c:lblOffset val="100"/>
        <c:noMultiLvlLbl val="0"/>
      </c:catAx>
      <c:valAx>
        <c:axId val="277366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4345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Sheet1!$K$154</c:f>
              <c:strCache>
                <c:ptCount val="1"/>
                <c:pt idx="0">
                  <c:v>No. of Ratings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Sheet1!$J$155:$J$158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cat>
          <c:val>
            <c:numRef>
              <c:f>Sheet1!$K$155:$K$158</c:f>
              <c:numCache>
                <c:formatCode>General</c:formatCode>
                <c:ptCount val="4"/>
                <c:pt idx="0">
                  <c:v>8</c:v>
                </c:pt>
                <c:pt idx="1">
                  <c:v>30</c:v>
                </c:pt>
                <c:pt idx="2">
                  <c:v>39</c:v>
                </c:pt>
                <c:pt idx="3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43-4A11-80D3-8969576D04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104332239"/>
        <c:axId val="424518319"/>
      </c:barChart>
      <c:catAx>
        <c:axId val="21043322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518319"/>
        <c:crosses val="autoZero"/>
        <c:auto val="1"/>
        <c:lblAlgn val="ctr"/>
        <c:lblOffset val="100"/>
        <c:noMultiLvlLbl val="0"/>
      </c:catAx>
      <c:valAx>
        <c:axId val="424518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4332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Sheet1!$J$173</c:f>
              <c:strCache>
                <c:ptCount val="1"/>
                <c:pt idx="0">
                  <c:v>result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Sheet1!$I$174:$I$178</c:f>
              <c:strCache>
                <c:ptCount val="5"/>
                <c:pt idx="0">
                  <c:v>0 to 10</c:v>
                </c:pt>
                <c:pt idx="1">
                  <c:v>11 to 20</c:v>
                </c:pt>
                <c:pt idx="2">
                  <c:v>21 to 30</c:v>
                </c:pt>
                <c:pt idx="3">
                  <c:v>31 to 40</c:v>
                </c:pt>
                <c:pt idx="4">
                  <c:v>41 to 50</c:v>
                </c:pt>
              </c:strCache>
            </c:strRef>
          </c:cat>
          <c:val>
            <c:numRef>
              <c:f>Sheet1!$J$174:$J$178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10</c:v>
                </c:pt>
                <c:pt idx="3">
                  <c:v>28</c:v>
                </c:pt>
                <c:pt idx="4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94-4D2E-9965-EA6F6E7767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54328927"/>
        <c:axId val="431742111"/>
      </c:barChart>
      <c:catAx>
        <c:axId val="3543289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742111"/>
        <c:crosses val="autoZero"/>
        <c:auto val="1"/>
        <c:lblAlgn val="ctr"/>
        <c:lblOffset val="100"/>
        <c:noMultiLvlLbl val="0"/>
      </c:catAx>
      <c:valAx>
        <c:axId val="431742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3289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Sheet1!$L$190</c:f>
              <c:strCache>
                <c:ptCount val="1"/>
                <c:pt idx="0">
                  <c:v>result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Sheet1!$K$191:$K$195</c:f>
              <c:strCache>
                <c:ptCount val="5"/>
                <c:pt idx="0">
                  <c:v>100 to 110</c:v>
                </c:pt>
                <c:pt idx="1">
                  <c:v>111 to 120</c:v>
                </c:pt>
                <c:pt idx="2">
                  <c:v>121 to 130</c:v>
                </c:pt>
                <c:pt idx="3">
                  <c:v>131 to 140</c:v>
                </c:pt>
                <c:pt idx="4">
                  <c:v>141 to 150</c:v>
                </c:pt>
              </c:strCache>
            </c:strRef>
          </c:cat>
          <c:val>
            <c:numRef>
              <c:f>Sheet1!$L$191:$L$195</c:f>
              <c:numCache>
                <c:formatCode>General</c:formatCode>
                <c:ptCount val="5"/>
                <c:pt idx="0">
                  <c:v>0</c:v>
                </c:pt>
                <c:pt idx="1">
                  <c:v>6</c:v>
                </c:pt>
                <c:pt idx="2">
                  <c:v>44</c:v>
                </c:pt>
                <c:pt idx="3">
                  <c:v>43</c:v>
                </c:pt>
                <c:pt idx="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E5-4127-8032-A1E0C4A55F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77608351"/>
        <c:axId val="1073760831"/>
      </c:barChart>
      <c:catAx>
        <c:axId val="107760835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3760831"/>
        <c:crosses val="autoZero"/>
        <c:auto val="1"/>
        <c:lblAlgn val="ctr"/>
        <c:lblOffset val="100"/>
        <c:noMultiLvlLbl val="0"/>
      </c:catAx>
      <c:valAx>
        <c:axId val="1073760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608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Total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Sheet1!$M$205</c:f>
              <c:strCache>
                <c:ptCount val="1"/>
                <c:pt idx="0">
                  <c:v>Region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Sheet1!$Q$204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Sheet1!$Q$205</c:f>
              <c:numCache>
                <c:formatCode>General</c:formatCode>
                <c:ptCount val="1"/>
                <c:pt idx="0">
                  <c:v>404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A3-4128-8CF2-7F7DE1AAA7DE}"/>
            </c:ext>
          </c:extLst>
        </c:ser>
        <c:ser>
          <c:idx val="1"/>
          <c:order val="1"/>
          <c:tx>
            <c:strRef>
              <c:f>Sheet1!$M$206</c:f>
              <c:strCache>
                <c:ptCount val="1"/>
                <c:pt idx="0">
                  <c:v>Region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Sheet1!$Q$204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Sheet1!$Q$206</c:f>
              <c:numCache>
                <c:formatCode>General</c:formatCode>
                <c:ptCount val="1"/>
                <c:pt idx="0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A3-4128-8CF2-7F7DE1AAA7DE}"/>
            </c:ext>
          </c:extLst>
        </c:ser>
        <c:ser>
          <c:idx val="2"/>
          <c:order val="2"/>
          <c:tx>
            <c:strRef>
              <c:f>Sheet1!$M$207</c:f>
              <c:strCache>
                <c:ptCount val="1"/>
                <c:pt idx="0">
                  <c:v>Region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Sheet1!$Q$204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Sheet1!$Q$207</c:f>
              <c:numCache>
                <c:formatCode>General</c:formatCode>
                <c:ptCount val="1"/>
                <c:pt idx="0">
                  <c:v>410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5A3-4128-8CF2-7F7DE1AAA7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52551935"/>
        <c:axId val="1085138303"/>
      </c:barChart>
      <c:catAx>
        <c:axId val="11525519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5138303"/>
        <c:crosses val="autoZero"/>
        <c:auto val="1"/>
        <c:lblAlgn val="ctr"/>
        <c:lblOffset val="100"/>
        <c:noMultiLvlLbl val="0"/>
      </c:catAx>
      <c:valAx>
        <c:axId val="1085138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2551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Frequency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Sheet1!$A$98:$CV$98</c:f>
              <c:numCache>
                <c:formatCode>General</c:formatCode>
                <c:ptCount val="100"/>
                <c:pt idx="0">
                  <c:v>28</c:v>
                </c:pt>
                <c:pt idx="1">
                  <c:v>32</c:v>
                </c:pt>
                <c:pt idx="2">
                  <c:v>35</c:v>
                </c:pt>
                <c:pt idx="3">
                  <c:v>40</c:v>
                </c:pt>
                <c:pt idx="4">
                  <c:v>42</c:v>
                </c:pt>
                <c:pt idx="5">
                  <c:v>28</c:v>
                </c:pt>
                <c:pt idx="6">
                  <c:v>33</c:v>
                </c:pt>
                <c:pt idx="7">
                  <c:v>38</c:v>
                </c:pt>
                <c:pt idx="8">
                  <c:v>30</c:v>
                </c:pt>
                <c:pt idx="9">
                  <c:v>41</c:v>
                </c:pt>
                <c:pt idx="10">
                  <c:v>37</c:v>
                </c:pt>
                <c:pt idx="11">
                  <c:v>31</c:v>
                </c:pt>
                <c:pt idx="12">
                  <c:v>34</c:v>
                </c:pt>
                <c:pt idx="13">
                  <c:v>29</c:v>
                </c:pt>
                <c:pt idx="14">
                  <c:v>36</c:v>
                </c:pt>
                <c:pt idx="15">
                  <c:v>43</c:v>
                </c:pt>
                <c:pt idx="16">
                  <c:v>39</c:v>
                </c:pt>
                <c:pt idx="17">
                  <c:v>27</c:v>
                </c:pt>
                <c:pt idx="18">
                  <c:v>35</c:v>
                </c:pt>
                <c:pt idx="19">
                  <c:v>31</c:v>
                </c:pt>
                <c:pt idx="20">
                  <c:v>39</c:v>
                </c:pt>
                <c:pt idx="21">
                  <c:v>45</c:v>
                </c:pt>
                <c:pt idx="22">
                  <c:v>29</c:v>
                </c:pt>
                <c:pt idx="23">
                  <c:v>33</c:v>
                </c:pt>
                <c:pt idx="24">
                  <c:v>37</c:v>
                </c:pt>
                <c:pt idx="25">
                  <c:v>40</c:v>
                </c:pt>
                <c:pt idx="26">
                  <c:v>36</c:v>
                </c:pt>
                <c:pt idx="27">
                  <c:v>29</c:v>
                </c:pt>
                <c:pt idx="28">
                  <c:v>31</c:v>
                </c:pt>
                <c:pt idx="29">
                  <c:v>38</c:v>
                </c:pt>
                <c:pt idx="30">
                  <c:v>35</c:v>
                </c:pt>
                <c:pt idx="31">
                  <c:v>44</c:v>
                </c:pt>
                <c:pt idx="32">
                  <c:v>32</c:v>
                </c:pt>
                <c:pt idx="33">
                  <c:v>39</c:v>
                </c:pt>
                <c:pt idx="34">
                  <c:v>36</c:v>
                </c:pt>
                <c:pt idx="35">
                  <c:v>30</c:v>
                </c:pt>
                <c:pt idx="36">
                  <c:v>33</c:v>
                </c:pt>
                <c:pt idx="37">
                  <c:v>28</c:v>
                </c:pt>
                <c:pt idx="38">
                  <c:v>41</c:v>
                </c:pt>
                <c:pt idx="39">
                  <c:v>35</c:v>
                </c:pt>
                <c:pt idx="40">
                  <c:v>31</c:v>
                </c:pt>
                <c:pt idx="41">
                  <c:v>37</c:v>
                </c:pt>
                <c:pt idx="42">
                  <c:v>42</c:v>
                </c:pt>
                <c:pt idx="43">
                  <c:v>29</c:v>
                </c:pt>
                <c:pt idx="44">
                  <c:v>34</c:v>
                </c:pt>
                <c:pt idx="45">
                  <c:v>40</c:v>
                </c:pt>
                <c:pt idx="46">
                  <c:v>31</c:v>
                </c:pt>
                <c:pt idx="47">
                  <c:v>33</c:v>
                </c:pt>
                <c:pt idx="48">
                  <c:v>38</c:v>
                </c:pt>
                <c:pt idx="49">
                  <c:v>36</c:v>
                </c:pt>
                <c:pt idx="50">
                  <c:v>39</c:v>
                </c:pt>
                <c:pt idx="51">
                  <c:v>27</c:v>
                </c:pt>
                <c:pt idx="52">
                  <c:v>35</c:v>
                </c:pt>
                <c:pt idx="53">
                  <c:v>30</c:v>
                </c:pt>
                <c:pt idx="54">
                  <c:v>43</c:v>
                </c:pt>
                <c:pt idx="55">
                  <c:v>29</c:v>
                </c:pt>
                <c:pt idx="56">
                  <c:v>32</c:v>
                </c:pt>
                <c:pt idx="57">
                  <c:v>36</c:v>
                </c:pt>
                <c:pt idx="58">
                  <c:v>31</c:v>
                </c:pt>
                <c:pt idx="59">
                  <c:v>40</c:v>
                </c:pt>
                <c:pt idx="60">
                  <c:v>38</c:v>
                </c:pt>
                <c:pt idx="61">
                  <c:v>44</c:v>
                </c:pt>
                <c:pt idx="62">
                  <c:v>37</c:v>
                </c:pt>
                <c:pt idx="63">
                  <c:v>33</c:v>
                </c:pt>
                <c:pt idx="64">
                  <c:v>35</c:v>
                </c:pt>
                <c:pt idx="65">
                  <c:v>41</c:v>
                </c:pt>
                <c:pt idx="66">
                  <c:v>30</c:v>
                </c:pt>
                <c:pt idx="67">
                  <c:v>31</c:v>
                </c:pt>
                <c:pt idx="68">
                  <c:v>39</c:v>
                </c:pt>
                <c:pt idx="69">
                  <c:v>28</c:v>
                </c:pt>
                <c:pt idx="70">
                  <c:v>45</c:v>
                </c:pt>
                <c:pt idx="71">
                  <c:v>29</c:v>
                </c:pt>
                <c:pt idx="72">
                  <c:v>33</c:v>
                </c:pt>
                <c:pt idx="73">
                  <c:v>38</c:v>
                </c:pt>
                <c:pt idx="74">
                  <c:v>34</c:v>
                </c:pt>
                <c:pt idx="75">
                  <c:v>32</c:v>
                </c:pt>
                <c:pt idx="76">
                  <c:v>35</c:v>
                </c:pt>
                <c:pt idx="77">
                  <c:v>31</c:v>
                </c:pt>
                <c:pt idx="78">
                  <c:v>40</c:v>
                </c:pt>
                <c:pt idx="79">
                  <c:v>36</c:v>
                </c:pt>
                <c:pt idx="80">
                  <c:v>39</c:v>
                </c:pt>
                <c:pt idx="81">
                  <c:v>27</c:v>
                </c:pt>
                <c:pt idx="82">
                  <c:v>35</c:v>
                </c:pt>
                <c:pt idx="83">
                  <c:v>30</c:v>
                </c:pt>
                <c:pt idx="84">
                  <c:v>43</c:v>
                </c:pt>
                <c:pt idx="85">
                  <c:v>29</c:v>
                </c:pt>
                <c:pt idx="86">
                  <c:v>32</c:v>
                </c:pt>
                <c:pt idx="87">
                  <c:v>36</c:v>
                </c:pt>
                <c:pt idx="88">
                  <c:v>31</c:v>
                </c:pt>
                <c:pt idx="89">
                  <c:v>40</c:v>
                </c:pt>
                <c:pt idx="90">
                  <c:v>38</c:v>
                </c:pt>
                <c:pt idx="91">
                  <c:v>44</c:v>
                </c:pt>
                <c:pt idx="92">
                  <c:v>37</c:v>
                </c:pt>
                <c:pt idx="93">
                  <c:v>33</c:v>
                </c:pt>
                <c:pt idx="94">
                  <c:v>35</c:v>
                </c:pt>
                <c:pt idx="95">
                  <c:v>41</c:v>
                </c:pt>
                <c:pt idx="96">
                  <c:v>30</c:v>
                </c:pt>
                <c:pt idx="97">
                  <c:v>31</c:v>
                </c:pt>
                <c:pt idx="98">
                  <c:v>39</c:v>
                </c:pt>
                <c:pt idx="99">
                  <c:v>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10-4697-94D9-ABFB4408B7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3693951"/>
        <c:axId val="463680463"/>
      </c:scatterChart>
      <c:valAx>
        <c:axId val="473693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680463"/>
        <c:crosses val="autoZero"/>
        <c:crossBetween val="midCat"/>
      </c:valAx>
      <c:valAx>
        <c:axId val="463680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6939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Correlation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Sheet1!$A$290</c:f>
              <c:strCache>
                <c:ptCount val="1"/>
                <c:pt idx="0">
                  <c:v>Advertising Expenditure: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Sheet1!$B$290:$M$290</c:f>
              <c:numCache>
                <c:formatCode>General</c:formatCode>
                <c:ptCount val="12"/>
                <c:pt idx="0">
                  <c:v>10</c:v>
                </c:pt>
                <c:pt idx="1">
                  <c:v>12</c:v>
                </c:pt>
                <c:pt idx="2">
                  <c:v>15</c:v>
                </c:pt>
                <c:pt idx="3">
                  <c:v>18</c:v>
                </c:pt>
                <c:pt idx="4">
                  <c:v>20</c:v>
                </c:pt>
                <c:pt idx="5">
                  <c:v>22</c:v>
                </c:pt>
                <c:pt idx="6">
                  <c:v>25</c:v>
                </c:pt>
                <c:pt idx="7">
                  <c:v>28</c:v>
                </c:pt>
                <c:pt idx="8">
                  <c:v>30</c:v>
                </c:pt>
                <c:pt idx="9">
                  <c:v>32</c:v>
                </c:pt>
                <c:pt idx="10">
                  <c:v>35</c:v>
                </c:pt>
                <c:pt idx="11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0E-4246-8D4F-4CD0483AA90B}"/>
            </c:ext>
          </c:extLst>
        </c:ser>
        <c:ser>
          <c:idx val="1"/>
          <c:order val="1"/>
          <c:tx>
            <c:strRef>
              <c:f>Sheet1!$A$291</c:f>
              <c:strCache>
                <c:ptCount val="1"/>
                <c:pt idx="0">
                  <c:v>Sales Revenue: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Sheet1!$B$291:$M$291</c:f>
              <c:numCache>
                <c:formatCode>General</c:formatCode>
                <c:ptCount val="12"/>
                <c:pt idx="0">
                  <c:v>50</c:v>
                </c:pt>
                <c:pt idx="1">
                  <c:v>55</c:v>
                </c:pt>
                <c:pt idx="2">
                  <c:v>60</c:v>
                </c:pt>
                <c:pt idx="3">
                  <c:v>65</c:v>
                </c:pt>
                <c:pt idx="4">
                  <c:v>70</c:v>
                </c:pt>
                <c:pt idx="5">
                  <c:v>75</c:v>
                </c:pt>
                <c:pt idx="6">
                  <c:v>80</c:v>
                </c:pt>
                <c:pt idx="7">
                  <c:v>85</c:v>
                </c:pt>
                <c:pt idx="8">
                  <c:v>90</c:v>
                </c:pt>
                <c:pt idx="9">
                  <c:v>95</c:v>
                </c:pt>
                <c:pt idx="10">
                  <c:v>100</c:v>
                </c:pt>
                <c:pt idx="11">
                  <c:v>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0E-4246-8D4F-4CD0483AA90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11758608"/>
        <c:axId val="473532336"/>
      </c:lineChart>
      <c:catAx>
        <c:axId val="411758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532336"/>
        <c:crosses val="autoZero"/>
        <c:auto val="1"/>
        <c:lblAlgn val="ctr"/>
        <c:lblOffset val="100"/>
        <c:noMultiLvlLbl val="0"/>
      </c:catAx>
      <c:valAx>
        <c:axId val="47353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758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Correlation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Sheet1!$B$306:$U$306</c:f>
              <c:numCache>
                <c:formatCode>General</c:formatCode>
                <c:ptCount val="20"/>
                <c:pt idx="0">
                  <c:v>45</c:v>
                </c:pt>
                <c:pt idx="1">
                  <c:v>47</c:v>
                </c:pt>
                <c:pt idx="2">
                  <c:v>48</c:v>
                </c:pt>
                <c:pt idx="3">
                  <c:v>50</c:v>
                </c:pt>
                <c:pt idx="4">
                  <c:v>52</c:v>
                </c:pt>
                <c:pt idx="5">
                  <c:v>53</c:v>
                </c:pt>
                <c:pt idx="6">
                  <c:v>55</c:v>
                </c:pt>
                <c:pt idx="7">
                  <c:v>56</c:v>
                </c:pt>
                <c:pt idx="8">
                  <c:v>58</c:v>
                </c:pt>
                <c:pt idx="9">
                  <c:v>60</c:v>
                </c:pt>
                <c:pt idx="10">
                  <c:v>62</c:v>
                </c:pt>
                <c:pt idx="11">
                  <c:v>64</c:v>
                </c:pt>
                <c:pt idx="12">
                  <c:v>65</c:v>
                </c:pt>
                <c:pt idx="13">
                  <c:v>67</c:v>
                </c:pt>
                <c:pt idx="14">
                  <c:v>69</c:v>
                </c:pt>
                <c:pt idx="15">
                  <c:v>70</c:v>
                </c:pt>
                <c:pt idx="16">
                  <c:v>72</c:v>
                </c:pt>
                <c:pt idx="17">
                  <c:v>74</c:v>
                </c:pt>
                <c:pt idx="18">
                  <c:v>76</c:v>
                </c:pt>
                <c:pt idx="19">
                  <c:v>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08-4EB2-90A0-3084CC30710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Sheet1!$B$307:$U$307</c:f>
              <c:numCache>
                <c:formatCode>General</c:formatCode>
                <c:ptCount val="20"/>
                <c:pt idx="0">
                  <c:v>52</c:v>
                </c:pt>
                <c:pt idx="1">
                  <c:v>54</c:v>
                </c:pt>
                <c:pt idx="2">
                  <c:v>55</c:v>
                </c:pt>
                <c:pt idx="3">
                  <c:v>57</c:v>
                </c:pt>
                <c:pt idx="4">
                  <c:v>59</c:v>
                </c:pt>
                <c:pt idx="5">
                  <c:v>60</c:v>
                </c:pt>
                <c:pt idx="6">
                  <c:v>61</c:v>
                </c:pt>
                <c:pt idx="7">
                  <c:v>62</c:v>
                </c:pt>
                <c:pt idx="8">
                  <c:v>64</c:v>
                </c:pt>
                <c:pt idx="9">
                  <c:v>66</c:v>
                </c:pt>
                <c:pt idx="10">
                  <c:v>67</c:v>
                </c:pt>
                <c:pt idx="11">
                  <c:v>69</c:v>
                </c:pt>
                <c:pt idx="12">
                  <c:v>71</c:v>
                </c:pt>
                <c:pt idx="13">
                  <c:v>73</c:v>
                </c:pt>
                <c:pt idx="14">
                  <c:v>74</c:v>
                </c:pt>
                <c:pt idx="15">
                  <c:v>76</c:v>
                </c:pt>
                <c:pt idx="16">
                  <c:v>78</c:v>
                </c:pt>
                <c:pt idx="17">
                  <c:v>80</c:v>
                </c:pt>
                <c:pt idx="18">
                  <c:v>82</c:v>
                </c:pt>
                <c:pt idx="19">
                  <c:v>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08-4EB2-90A0-3084CC30710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73172528"/>
        <c:axId val="416701216"/>
      </c:lineChart>
      <c:catAx>
        <c:axId val="473172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701216"/>
        <c:crosses val="autoZero"/>
        <c:auto val="1"/>
        <c:lblAlgn val="ctr"/>
        <c:lblOffset val="100"/>
        <c:noMultiLvlLbl val="0"/>
      </c:catAx>
      <c:valAx>
        <c:axId val="41670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172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_xlchart.v1.4</cx:f>
      </cx:strDim>
      <cx:numDim type="val">
        <cx:f dir="row">_xlchart.v1.5</cx:f>
      </cx:numDim>
    </cx:data>
  </cx:chartData>
  <cx:chart>
    <cx:title pos="t" align="ctr" overlay="0">
      <cx:tx>
        <cx:txData>
          <cx:v>Histogram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</a:t>
          </a:r>
        </a:p>
      </cx:txPr>
    </cx:title>
    <cx:plotArea>
      <cx:plotAreaRegion>
        <cx:series layoutId="clusteredColumn" uniqueId="{EA093505-2882-4363-835B-9F4B94B3434C}">
          <cx:tx>
            <cx:txData>
              <cx:f>_xlchart.v1.3</cx:f>
              <cx:v>Frequency</cx:v>
            </cx:txData>
          </cx:tx>
          <cx:dataId val="0"/>
          <cx:layoutPr>
            <cx:binning intervalClosed="r">
              <cx:binCount val="5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_xlchart.v1.0</cx:f>
      </cx:numDim>
    </cx:data>
  </cx:chartData>
  <cx:chart>
    <cx:title pos="t" align="ctr" overlay="0">
      <cx:tx>
        <cx:txData>
          <cx:v>Histogram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</a:t>
          </a:r>
        </a:p>
      </cx:txPr>
    </cx:title>
    <cx:plotArea>
      <cx:plotAreaRegion>
        <cx:series layoutId="clusteredColumn" uniqueId="{BDD6AC35-F210-4F6A-8D5B-4FF863746404}">
          <cx:dataId val="0"/>
          <cx:layoutPr>
            <cx:binning intervalClosed="r">
              <cx:binCount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_xlchart.v1.1</cx:f>
      </cx:numDim>
    </cx:data>
  </cx:chartData>
  <cx:chart>
    <cx:title pos="t" align="ctr" overlay="0">
      <cx:tx>
        <cx:txData>
          <cx:v>Histogram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</a:t>
          </a:r>
        </a:p>
      </cx:txPr>
    </cx:title>
    <cx:plotArea>
      <cx:plotAreaRegion>
        <cx:series layoutId="clusteredColumn" uniqueId="{68ED45BF-2F91-4C05-85C6-66AABFC3150B}"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_xlchart.v1.2</cx:f>
      </cx:numDim>
    </cx:data>
  </cx:chartData>
  <cx:chart>
    <cx:title pos="t" align="ctr" overlay="0">
      <cx:tx>
        <cx:txData>
          <cx:v>Histogram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</a:t>
          </a:r>
        </a:p>
      </cx:txPr>
    </cx:title>
    <cx:plotArea>
      <cx:plotAreaRegion>
        <cx:series layoutId="clusteredColumn" uniqueId="{24688BB1-E8A7-4D87-8760-BD7DA3F03C0C}">
          <cx:dataId val="0"/>
          <cx:layoutPr>
            <cx:binning intervalClosed="r">
              <cx:binCount val="6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microsoft.com/office/2014/relationships/chartEx" Target="../charts/chartEx4.xml"/><Relationship Id="rId13" Type="http://schemas.openxmlformats.org/officeDocument/2006/relationships/chart" Target="../charts/chart9.xml"/><Relationship Id="rId3" Type="http://schemas.microsoft.com/office/2014/relationships/chartEx" Target="../charts/chartEx1.xml"/><Relationship Id="rId7" Type="http://schemas.openxmlformats.org/officeDocument/2006/relationships/chart" Target="../charts/chart4.xml"/><Relationship Id="rId12" Type="http://schemas.openxmlformats.org/officeDocument/2006/relationships/chart" Target="../charts/chart8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microsoft.com/office/2014/relationships/chartEx" Target="../charts/chartEx3.xml"/><Relationship Id="rId11" Type="http://schemas.openxmlformats.org/officeDocument/2006/relationships/chart" Target="../charts/chart7.xml"/><Relationship Id="rId5" Type="http://schemas.openxmlformats.org/officeDocument/2006/relationships/chart" Target="../charts/chart3.xml"/><Relationship Id="rId10" Type="http://schemas.openxmlformats.org/officeDocument/2006/relationships/chart" Target="../charts/chart6.xml"/><Relationship Id="rId4" Type="http://schemas.microsoft.com/office/2014/relationships/chartEx" Target="../charts/chartEx2.xml"/><Relationship Id="rId9" Type="http://schemas.openxmlformats.org/officeDocument/2006/relationships/chart" Target="../charts/chart5.xml"/><Relationship Id="rId1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117</xdr:row>
      <xdr:rowOff>38100</xdr:rowOff>
    </xdr:from>
    <xdr:to>
      <xdr:col>6</xdr:col>
      <xdr:colOff>6350</xdr:colOff>
      <xdr:row>129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D67E22F-A2CF-4AB7-98FE-A9BC81A1AB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73025</xdr:colOff>
      <xdr:row>136</xdr:row>
      <xdr:rowOff>12700</xdr:rowOff>
    </xdr:from>
    <xdr:to>
      <xdr:col>5</xdr:col>
      <xdr:colOff>63500</xdr:colOff>
      <xdr:row>147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A60E9D9-732B-48FF-AF66-0E8A9F610D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593725</xdr:colOff>
      <xdr:row>136</xdr:row>
      <xdr:rowOff>12700</xdr:rowOff>
    </xdr:from>
    <xdr:to>
      <xdr:col>12</xdr:col>
      <xdr:colOff>463550</xdr:colOff>
      <xdr:row>146</xdr:row>
      <xdr:rowOff>82550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7000D634-2F52-4719-A28E-7CD0FF10D53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60925" y="25888950"/>
              <a:ext cx="2917825" cy="19113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28575</xdr:colOff>
      <xdr:row>152</xdr:row>
      <xdr:rowOff>177800</xdr:rowOff>
    </xdr:from>
    <xdr:to>
      <xdr:col>5</xdr:col>
      <xdr:colOff>501650</xdr:colOff>
      <xdr:row>164</xdr:row>
      <xdr:rowOff>31750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0FEF0900-C523-4DF3-9059-435AEC4D51F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8575" y="29013150"/>
              <a:ext cx="3521075" cy="20637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593725</xdr:colOff>
      <xdr:row>152</xdr:row>
      <xdr:rowOff>165100</xdr:rowOff>
    </xdr:from>
    <xdr:to>
      <xdr:col>17</xdr:col>
      <xdr:colOff>254000</xdr:colOff>
      <xdr:row>166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A89F6F3F-2FE0-4196-BF31-4F2EBA56E4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9525</xdr:colOff>
      <xdr:row>172</xdr:row>
      <xdr:rowOff>6350</xdr:rowOff>
    </xdr:from>
    <xdr:to>
      <xdr:col>4</xdr:col>
      <xdr:colOff>577850</xdr:colOff>
      <xdr:row>182</xdr:row>
      <xdr:rowOff>133350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3" name="Chart 12">
              <a:extLst>
                <a:ext uri="{FF2B5EF4-FFF2-40B4-BE49-F238E27FC236}">
                  <a16:creationId xmlns:a16="http://schemas.microsoft.com/office/drawing/2014/main" id="{E545756F-C097-4B3B-994D-067E7B5C5D5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25" y="32537400"/>
              <a:ext cx="3006725" cy="1968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10</xdr:col>
      <xdr:colOff>15875</xdr:colOff>
      <xdr:row>173</xdr:row>
      <xdr:rowOff>19050</xdr:rowOff>
    </xdr:from>
    <xdr:to>
      <xdr:col>14</xdr:col>
      <xdr:colOff>476250</xdr:colOff>
      <xdr:row>183</xdr:row>
      <xdr:rowOff>12700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53797A19-7113-4A06-8074-2718C510F9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34925</xdr:colOff>
      <xdr:row>189</xdr:row>
      <xdr:rowOff>25400</xdr:rowOff>
    </xdr:from>
    <xdr:to>
      <xdr:col>7</xdr:col>
      <xdr:colOff>339725</xdr:colOff>
      <xdr:row>201</xdr:row>
      <xdr:rowOff>133350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C5D5D096-E168-4977-91CD-48503D5FE70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925" y="35699700"/>
              <a:ext cx="4572000" cy="23177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12</xdr:col>
      <xdr:colOff>66675</xdr:colOff>
      <xdr:row>188</xdr:row>
      <xdr:rowOff>82550</xdr:rowOff>
    </xdr:from>
    <xdr:to>
      <xdr:col>17</xdr:col>
      <xdr:colOff>457200</xdr:colOff>
      <xdr:row>199</xdr:row>
      <xdr:rowOff>88900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284DE13-EDB1-4E8C-8E78-681BC18D06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41275</xdr:colOff>
      <xdr:row>208</xdr:row>
      <xdr:rowOff>25400</xdr:rowOff>
    </xdr:from>
    <xdr:to>
      <xdr:col>5</xdr:col>
      <xdr:colOff>469900</xdr:colOff>
      <xdr:row>219</xdr:row>
      <xdr:rowOff>139700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C358DF2-AD14-4B77-935C-E82D8D9E65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3175</xdr:colOff>
      <xdr:row>100</xdr:row>
      <xdr:rowOff>31750</xdr:rowOff>
    </xdr:from>
    <xdr:to>
      <xdr:col>5</xdr:col>
      <xdr:colOff>374650</xdr:colOff>
      <xdr:row>112</xdr:row>
      <xdr:rowOff>146050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9C8144C-BC86-4DF3-8ACD-9CDD10EC31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66675</xdr:colOff>
      <xdr:row>291</xdr:row>
      <xdr:rowOff>177800</xdr:rowOff>
    </xdr:from>
    <xdr:to>
      <xdr:col>4</xdr:col>
      <xdr:colOff>425450</xdr:colOff>
      <xdr:row>302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FB6028-543D-4691-8D7B-E458747E1F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73025</xdr:colOff>
      <xdr:row>308</xdr:row>
      <xdr:rowOff>31750</xdr:rowOff>
    </xdr:from>
    <xdr:to>
      <xdr:col>8</xdr:col>
      <xdr:colOff>241300</xdr:colOff>
      <xdr:row>320</xdr:row>
      <xdr:rowOff>146050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92760D2-C185-46CE-AFB2-4724C0E736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66675</xdr:colOff>
      <xdr:row>325</xdr:row>
      <xdr:rowOff>165100</xdr:rowOff>
    </xdr:from>
    <xdr:to>
      <xdr:col>9</xdr:col>
      <xdr:colOff>371475</xdr:colOff>
      <xdr:row>340</xdr:row>
      <xdr:rowOff>146050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D198400C-A3BB-443A-AC4A-EE260A8A70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V402"/>
  <sheetViews>
    <sheetView topLeftCell="A383" workbookViewId="0">
      <selection activeCell="A393" sqref="A393"/>
    </sheetView>
  </sheetViews>
  <sheetFormatPr defaultRowHeight="14.5" x14ac:dyDescent="0.35"/>
  <sheetData>
    <row r="1" spans="1:10" x14ac:dyDescent="0.35">
      <c r="A1" t="s">
        <v>0</v>
      </c>
      <c r="E1">
        <v>1.1000000000000001</v>
      </c>
      <c r="F1">
        <v>1.2</v>
      </c>
      <c r="G1">
        <v>1.3</v>
      </c>
    </row>
    <row r="2" spans="1:10" x14ac:dyDescent="0.35">
      <c r="A2">
        <v>50</v>
      </c>
      <c r="B2">
        <v>60</v>
      </c>
      <c r="C2">
        <v>55</v>
      </c>
      <c r="D2">
        <v>70</v>
      </c>
      <c r="E2">
        <f>AVERAGE(A2:D2)</f>
        <v>58.75</v>
      </c>
      <c r="F2">
        <f>MEDIAN(A2:D2)</f>
        <v>57.5</v>
      </c>
      <c r="G2" t="e">
        <f>MODE(A2:D2)</f>
        <v>#N/A</v>
      </c>
    </row>
    <row r="4" spans="1:10" x14ac:dyDescent="0.35">
      <c r="A4" t="s">
        <v>1</v>
      </c>
    </row>
    <row r="5" spans="1:10" ht="15.5" x14ac:dyDescent="0.35">
      <c r="A5" s="1">
        <v>15</v>
      </c>
      <c r="B5" s="2">
        <v>10</v>
      </c>
      <c r="C5" s="2">
        <v>20</v>
      </c>
      <c r="D5" s="2">
        <v>25</v>
      </c>
      <c r="E5" s="2">
        <v>15</v>
      </c>
      <c r="F5" s="2">
        <v>10</v>
      </c>
      <c r="G5" s="2">
        <v>30</v>
      </c>
      <c r="H5" s="2">
        <v>20</v>
      </c>
      <c r="I5" s="2">
        <v>15</v>
      </c>
      <c r="J5" s="2">
        <v>10</v>
      </c>
    </row>
    <row r="6" spans="1:10" ht="15.5" x14ac:dyDescent="0.35">
      <c r="A6" s="1">
        <v>10</v>
      </c>
      <c r="B6" s="2">
        <v>25</v>
      </c>
      <c r="C6" s="2">
        <v>15</v>
      </c>
      <c r="D6" s="2">
        <v>20</v>
      </c>
      <c r="E6" s="2">
        <v>20</v>
      </c>
      <c r="F6" s="2">
        <v>15</v>
      </c>
      <c r="G6" s="2">
        <v>10</v>
      </c>
      <c r="H6" s="2">
        <v>10</v>
      </c>
      <c r="I6" s="2">
        <v>20</v>
      </c>
      <c r="J6" s="2">
        <v>25</v>
      </c>
    </row>
    <row r="8" spans="1:10" x14ac:dyDescent="0.35">
      <c r="A8">
        <v>2.1</v>
      </c>
      <c r="B8" s="2">
        <v>2.2000000000000002</v>
      </c>
      <c r="C8" s="2">
        <v>2.2999999999999998</v>
      </c>
    </row>
    <row r="9" spans="1:10" x14ac:dyDescent="0.35">
      <c r="A9">
        <f>AVERAGE(A5:J6)</f>
        <v>17</v>
      </c>
      <c r="B9">
        <f>MEDIAN(A5:J6)</f>
        <v>15</v>
      </c>
      <c r="C9">
        <f>MODE(A5:J6)</f>
        <v>10</v>
      </c>
    </row>
    <row r="11" spans="1:10" x14ac:dyDescent="0.35">
      <c r="A11" t="s">
        <v>2</v>
      </c>
    </row>
    <row r="12" spans="1:10" ht="15.5" x14ac:dyDescent="0.35">
      <c r="A12" s="1">
        <v>3</v>
      </c>
      <c r="B12" s="2">
        <v>2</v>
      </c>
      <c r="C12" s="2">
        <v>5</v>
      </c>
      <c r="D12" s="2">
        <v>4</v>
      </c>
      <c r="E12" s="2">
        <v>7</v>
      </c>
      <c r="F12" s="2">
        <v>2</v>
      </c>
      <c r="G12" s="2">
        <v>3</v>
      </c>
      <c r="H12" s="2">
        <v>3</v>
      </c>
      <c r="I12" s="2">
        <v>1</v>
      </c>
      <c r="J12" s="2">
        <v>6</v>
      </c>
    </row>
    <row r="13" spans="1:10" ht="15.5" x14ac:dyDescent="0.35">
      <c r="A13" s="1">
        <v>4</v>
      </c>
      <c r="B13" s="2">
        <v>2</v>
      </c>
      <c r="C13" s="2">
        <v>3</v>
      </c>
      <c r="D13" s="2">
        <v>5</v>
      </c>
      <c r="E13" s="2">
        <v>2</v>
      </c>
      <c r="F13" s="2">
        <v>4</v>
      </c>
      <c r="G13" s="2">
        <v>2</v>
      </c>
      <c r="H13" s="2">
        <v>1</v>
      </c>
      <c r="I13" s="2">
        <v>3</v>
      </c>
      <c r="J13" s="2">
        <v>5</v>
      </c>
    </row>
    <row r="14" spans="1:10" ht="15.5" x14ac:dyDescent="0.35">
      <c r="A14" s="1">
        <v>6</v>
      </c>
      <c r="B14" s="2">
        <v>3</v>
      </c>
      <c r="C14" s="2">
        <v>2</v>
      </c>
      <c r="D14" s="2">
        <v>1</v>
      </c>
      <c r="E14" s="2">
        <v>4</v>
      </c>
      <c r="F14" s="2">
        <v>2</v>
      </c>
      <c r="G14" s="2">
        <v>4</v>
      </c>
      <c r="H14" s="2">
        <v>5</v>
      </c>
      <c r="I14" s="2">
        <v>3</v>
      </c>
      <c r="J14" s="2">
        <v>2</v>
      </c>
    </row>
    <row r="15" spans="1:10" ht="15.5" x14ac:dyDescent="0.35">
      <c r="A15" s="1">
        <v>7</v>
      </c>
      <c r="B15" s="2">
        <v>2</v>
      </c>
      <c r="C15" s="2">
        <v>3</v>
      </c>
      <c r="D15" s="2">
        <v>4</v>
      </c>
      <c r="E15" s="2">
        <v>5</v>
      </c>
      <c r="F15" s="2">
        <v>1</v>
      </c>
      <c r="G15" s="2">
        <v>6</v>
      </c>
      <c r="H15" s="2">
        <v>2</v>
      </c>
      <c r="I15" s="2">
        <v>4</v>
      </c>
      <c r="J15" s="2">
        <v>3</v>
      </c>
    </row>
    <row r="16" spans="1:10" ht="15.5" x14ac:dyDescent="0.35">
      <c r="A16" s="1">
        <v>5</v>
      </c>
      <c r="B16" s="2">
        <v>3</v>
      </c>
      <c r="C16" s="2">
        <v>2</v>
      </c>
      <c r="D16" s="2">
        <v>4</v>
      </c>
      <c r="E16" s="2">
        <v>2</v>
      </c>
      <c r="F16" s="2">
        <v>6</v>
      </c>
      <c r="G16" s="2">
        <v>3</v>
      </c>
      <c r="H16" s="2">
        <v>2</v>
      </c>
      <c r="I16" s="2">
        <v>4</v>
      </c>
      <c r="J16" s="2">
        <v>5</v>
      </c>
    </row>
    <row r="18" spans="1:8" ht="15.5" x14ac:dyDescent="0.35">
      <c r="A18" s="1">
        <v>3.1</v>
      </c>
      <c r="B18">
        <v>3.2</v>
      </c>
      <c r="C18">
        <v>3.3</v>
      </c>
    </row>
    <row r="19" spans="1:8" x14ac:dyDescent="0.35">
      <c r="A19">
        <f>AVERAGE(A12:J16)</f>
        <v>3.44</v>
      </c>
      <c r="B19">
        <f>MEDIAN(A12:J16)</f>
        <v>3</v>
      </c>
      <c r="C19">
        <f>MODE(A12:J16)</f>
        <v>2</v>
      </c>
    </row>
    <row r="22" spans="1:8" x14ac:dyDescent="0.35">
      <c r="A22" t="s">
        <v>3</v>
      </c>
      <c r="C22">
        <v>1.1000000000000001</v>
      </c>
      <c r="D22">
        <v>1.2</v>
      </c>
      <c r="E22" t="s">
        <v>4</v>
      </c>
      <c r="F22">
        <v>122</v>
      </c>
      <c r="H22">
        <v>1.3</v>
      </c>
    </row>
    <row r="23" spans="1:8" x14ac:dyDescent="0.35">
      <c r="D23" t="s">
        <v>5</v>
      </c>
      <c r="E23" t="s">
        <v>5</v>
      </c>
      <c r="H23">
        <f>_xlfn.STDEV.P(A24:A33)</f>
        <v>10.535653752852738</v>
      </c>
    </row>
    <row r="24" spans="1:8" x14ac:dyDescent="0.35">
      <c r="A24">
        <v>120</v>
      </c>
      <c r="C24">
        <f>MAX(A24:A33)-MIN(A24:A33)</f>
        <v>35</v>
      </c>
      <c r="D24">
        <f t="shared" ref="D24:D33" si="0">A24-$F$22</f>
        <v>-2</v>
      </c>
      <c r="E24">
        <f>D24*D24</f>
        <v>4</v>
      </c>
    </row>
    <row r="25" spans="1:8" x14ac:dyDescent="0.35">
      <c r="A25">
        <v>110</v>
      </c>
      <c r="D25">
        <f t="shared" si="0"/>
        <v>-12</v>
      </c>
      <c r="E25">
        <f t="shared" ref="E25:E33" si="1">D25*D25</f>
        <v>144</v>
      </c>
      <c r="H25" t="s">
        <v>9</v>
      </c>
    </row>
    <row r="26" spans="1:8" x14ac:dyDescent="0.35">
      <c r="A26">
        <v>130</v>
      </c>
      <c r="D26">
        <f t="shared" si="0"/>
        <v>8</v>
      </c>
      <c r="E26">
        <f t="shared" si="1"/>
        <v>64</v>
      </c>
    </row>
    <row r="27" spans="1:8" x14ac:dyDescent="0.35">
      <c r="A27">
        <v>115</v>
      </c>
      <c r="D27">
        <f t="shared" si="0"/>
        <v>-7</v>
      </c>
      <c r="E27">
        <f t="shared" si="1"/>
        <v>49</v>
      </c>
    </row>
    <row r="28" spans="1:8" x14ac:dyDescent="0.35">
      <c r="A28">
        <v>125</v>
      </c>
      <c r="D28">
        <f t="shared" si="0"/>
        <v>3</v>
      </c>
      <c r="E28">
        <f t="shared" si="1"/>
        <v>9</v>
      </c>
    </row>
    <row r="29" spans="1:8" x14ac:dyDescent="0.35">
      <c r="A29">
        <v>105</v>
      </c>
      <c r="D29">
        <f t="shared" si="0"/>
        <v>-17</v>
      </c>
      <c r="E29">
        <f t="shared" si="1"/>
        <v>289</v>
      </c>
    </row>
    <row r="30" spans="1:8" x14ac:dyDescent="0.35">
      <c r="A30">
        <v>135</v>
      </c>
      <c r="D30">
        <f t="shared" si="0"/>
        <v>13</v>
      </c>
      <c r="E30">
        <f t="shared" si="1"/>
        <v>169</v>
      </c>
    </row>
    <row r="31" spans="1:8" x14ac:dyDescent="0.35">
      <c r="A31">
        <v>115</v>
      </c>
      <c r="D31">
        <f t="shared" si="0"/>
        <v>-7</v>
      </c>
      <c r="E31">
        <f t="shared" si="1"/>
        <v>49</v>
      </c>
    </row>
    <row r="32" spans="1:8" x14ac:dyDescent="0.35">
      <c r="A32">
        <v>125</v>
      </c>
      <c r="D32">
        <f t="shared" si="0"/>
        <v>3</v>
      </c>
      <c r="E32">
        <f t="shared" si="1"/>
        <v>9</v>
      </c>
      <c r="F32" t="s">
        <v>6</v>
      </c>
      <c r="G32" t="s">
        <v>7</v>
      </c>
    </row>
    <row r="33" spans="1:30" x14ac:dyDescent="0.35">
      <c r="A33">
        <v>140</v>
      </c>
      <c r="D33">
        <f t="shared" si="0"/>
        <v>18</v>
      </c>
      <c r="E33">
        <f t="shared" si="1"/>
        <v>324</v>
      </c>
      <c r="F33">
        <f>SUM(E24:E33)</f>
        <v>1110</v>
      </c>
      <c r="G33">
        <f>F33/10</f>
        <v>111</v>
      </c>
    </row>
    <row r="34" spans="1:30" x14ac:dyDescent="0.35">
      <c r="F34" t="s">
        <v>8</v>
      </c>
      <c r="G34">
        <f>VARP(A24:A33)</f>
        <v>111</v>
      </c>
    </row>
    <row r="37" spans="1:30" x14ac:dyDescent="0.35">
      <c r="A37" t="s">
        <v>1</v>
      </c>
    </row>
    <row r="38" spans="1:30" ht="15.5" x14ac:dyDescent="0.35">
      <c r="A38" s="3">
        <v>500</v>
      </c>
      <c r="B38" s="4">
        <v>700</v>
      </c>
      <c r="C38" s="4">
        <v>400</v>
      </c>
      <c r="D38" s="4">
        <v>600</v>
      </c>
      <c r="E38" s="4">
        <v>550</v>
      </c>
      <c r="F38" s="4">
        <v>750</v>
      </c>
      <c r="G38" s="4">
        <v>650</v>
      </c>
      <c r="H38" s="4">
        <v>500</v>
      </c>
      <c r="I38" s="4">
        <v>600</v>
      </c>
      <c r="J38" s="4">
        <v>550</v>
      </c>
      <c r="K38" s="3">
        <v>800</v>
      </c>
      <c r="L38" s="4">
        <v>450</v>
      </c>
      <c r="M38" s="4">
        <v>700</v>
      </c>
      <c r="N38" s="4">
        <v>550</v>
      </c>
      <c r="O38" s="4">
        <v>600</v>
      </c>
      <c r="P38" s="4">
        <v>400</v>
      </c>
      <c r="Q38" s="4">
        <v>650</v>
      </c>
      <c r="R38" s="4">
        <v>500</v>
      </c>
      <c r="S38" s="4">
        <v>750</v>
      </c>
      <c r="T38" s="4">
        <v>550</v>
      </c>
      <c r="U38" s="3">
        <v>700</v>
      </c>
      <c r="V38" s="4">
        <v>600</v>
      </c>
      <c r="W38" s="4">
        <v>500</v>
      </c>
      <c r="X38" s="4">
        <v>800</v>
      </c>
      <c r="Y38" s="4">
        <v>550</v>
      </c>
      <c r="Z38" s="4">
        <v>650</v>
      </c>
      <c r="AA38" s="4">
        <v>400</v>
      </c>
      <c r="AB38" s="4">
        <v>600</v>
      </c>
      <c r="AC38" s="4">
        <v>750</v>
      </c>
      <c r="AD38" s="4">
        <v>550</v>
      </c>
    </row>
    <row r="39" spans="1:30" ht="15.5" x14ac:dyDescent="0.35">
      <c r="A39" s="3" t="s">
        <v>10</v>
      </c>
      <c r="B39" s="4">
        <f>AVERAGE(A38:AD38)</f>
        <v>595</v>
      </c>
      <c r="C39" s="4"/>
      <c r="D39" s="4"/>
      <c r="E39" s="4"/>
      <c r="F39" s="4"/>
      <c r="G39" s="4"/>
      <c r="H39" s="4"/>
      <c r="I39" s="4"/>
      <c r="J39" s="4"/>
      <c r="K39" s="3"/>
      <c r="L39" s="4"/>
      <c r="M39" s="4"/>
      <c r="N39" s="4"/>
      <c r="O39" s="4"/>
      <c r="P39" s="4"/>
      <c r="Q39" s="4"/>
      <c r="R39" s="4"/>
      <c r="S39" s="4"/>
      <c r="T39" s="4"/>
      <c r="U39" s="3"/>
      <c r="V39" s="4"/>
      <c r="W39" s="4"/>
      <c r="X39" s="4"/>
      <c r="Y39" s="4"/>
      <c r="Z39" s="4"/>
      <c r="AA39" s="4"/>
      <c r="AB39" s="4"/>
      <c r="AC39" s="4"/>
      <c r="AD39" s="4"/>
    </row>
    <row r="40" spans="1:30" ht="15.5" x14ac:dyDescent="0.35">
      <c r="A40" s="3">
        <f>A38-$B$39</f>
        <v>-95</v>
      </c>
      <c r="B40" s="3">
        <f t="shared" ref="B40:AD40" si="2">B38-$B$39</f>
        <v>105</v>
      </c>
      <c r="C40" s="3">
        <f t="shared" si="2"/>
        <v>-195</v>
      </c>
      <c r="D40" s="3">
        <f t="shared" si="2"/>
        <v>5</v>
      </c>
      <c r="E40" s="3">
        <f t="shared" si="2"/>
        <v>-45</v>
      </c>
      <c r="F40" s="3">
        <f t="shared" si="2"/>
        <v>155</v>
      </c>
      <c r="G40" s="3">
        <f t="shared" si="2"/>
        <v>55</v>
      </c>
      <c r="H40" s="3">
        <f t="shared" si="2"/>
        <v>-95</v>
      </c>
      <c r="I40" s="3">
        <f t="shared" si="2"/>
        <v>5</v>
      </c>
      <c r="J40" s="3">
        <f t="shared" si="2"/>
        <v>-45</v>
      </c>
      <c r="K40" s="3">
        <f t="shared" si="2"/>
        <v>205</v>
      </c>
      <c r="L40" s="3">
        <f t="shared" si="2"/>
        <v>-145</v>
      </c>
      <c r="M40" s="3">
        <f t="shared" si="2"/>
        <v>105</v>
      </c>
      <c r="N40" s="3">
        <f t="shared" si="2"/>
        <v>-45</v>
      </c>
      <c r="O40" s="3">
        <f t="shared" si="2"/>
        <v>5</v>
      </c>
      <c r="P40" s="3">
        <f t="shared" si="2"/>
        <v>-195</v>
      </c>
      <c r="Q40" s="3">
        <f t="shared" si="2"/>
        <v>55</v>
      </c>
      <c r="R40" s="3">
        <f t="shared" si="2"/>
        <v>-95</v>
      </c>
      <c r="S40" s="3">
        <f t="shared" si="2"/>
        <v>155</v>
      </c>
      <c r="T40" s="3">
        <f t="shared" si="2"/>
        <v>-45</v>
      </c>
      <c r="U40" s="3">
        <f t="shared" si="2"/>
        <v>105</v>
      </c>
      <c r="V40" s="3">
        <f t="shared" si="2"/>
        <v>5</v>
      </c>
      <c r="W40" s="3">
        <f t="shared" si="2"/>
        <v>-95</v>
      </c>
      <c r="X40" s="3">
        <f t="shared" si="2"/>
        <v>205</v>
      </c>
      <c r="Y40" s="3">
        <f t="shared" si="2"/>
        <v>-45</v>
      </c>
      <c r="Z40" s="3">
        <f t="shared" si="2"/>
        <v>55</v>
      </c>
      <c r="AA40" s="3">
        <f t="shared" si="2"/>
        <v>-195</v>
      </c>
      <c r="AB40" s="3">
        <f t="shared" si="2"/>
        <v>5</v>
      </c>
      <c r="AC40" s="3">
        <f t="shared" si="2"/>
        <v>155</v>
      </c>
      <c r="AD40" s="3">
        <f t="shared" si="2"/>
        <v>-45</v>
      </c>
    </row>
    <row r="41" spans="1:30" ht="15.5" x14ac:dyDescent="0.35">
      <c r="A41" s="3">
        <f>A40*A40</f>
        <v>9025</v>
      </c>
      <c r="B41" s="3">
        <f t="shared" ref="B41:AD41" si="3">B40*B40</f>
        <v>11025</v>
      </c>
      <c r="C41" s="3">
        <f t="shared" si="3"/>
        <v>38025</v>
      </c>
      <c r="D41" s="3">
        <f t="shared" si="3"/>
        <v>25</v>
      </c>
      <c r="E41" s="3">
        <f t="shared" si="3"/>
        <v>2025</v>
      </c>
      <c r="F41" s="3">
        <f t="shared" si="3"/>
        <v>24025</v>
      </c>
      <c r="G41" s="3">
        <f t="shared" si="3"/>
        <v>3025</v>
      </c>
      <c r="H41" s="3">
        <f t="shared" si="3"/>
        <v>9025</v>
      </c>
      <c r="I41" s="3">
        <f t="shared" si="3"/>
        <v>25</v>
      </c>
      <c r="J41" s="3">
        <f t="shared" si="3"/>
        <v>2025</v>
      </c>
      <c r="K41" s="3">
        <f t="shared" si="3"/>
        <v>42025</v>
      </c>
      <c r="L41" s="3">
        <f t="shared" si="3"/>
        <v>21025</v>
      </c>
      <c r="M41" s="3">
        <f t="shared" si="3"/>
        <v>11025</v>
      </c>
      <c r="N41" s="3">
        <f t="shared" si="3"/>
        <v>2025</v>
      </c>
      <c r="O41" s="3">
        <f t="shared" si="3"/>
        <v>25</v>
      </c>
      <c r="P41" s="3">
        <f t="shared" si="3"/>
        <v>38025</v>
      </c>
      <c r="Q41" s="3">
        <f t="shared" si="3"/>
        <v>3025</v>
      </c>
      <c r="R41" s="3">
        <f t="shared" si="3"/>
        <v>9025</v>
      </c>
      <c r="S41" s="3">
        <f t="shared" si="3"/>
        <v>24025</v>
      </c>
      <c r="T41" s="3">
        <f t="shared" si="3"/>
        <v>2025</v>
      </c>
      <c r="U41" s="3">
        <f t="shared" si="3"/>
        <v>11025</v>
      </c>
      <c r="V41" s="3">
        <f t="shared" si="3"/>
        <v>25</v>
      </c>
      <c r="W41" s="3">
        <f t="shared" si="3"/>
        <v>9025</v>
      </c>
      <c r="X41" s="3">
        <f t="shared" si="3"/>
        <v>42025</v>
      </c>
      <c r="Y41" s="3">
        <f t="shared" si="3"/>
        <v>2025</v>
      </c>
      <c r="Z41" s="3">
        <f t="shared" si="3"/>
        <v>3025</v>
      </c>
      <c r="AA41" s="3">
        <f t="shared" si="3"/>
        <v>38025</v>
      </c>
      <c r="AB41" s="3">
        <f t="shared" si="3"/>
        <v>25</v>
      </c>
      <c r="AC41" s="3">
        <f t="shared" si="3"/>
        <v>24025</v>
      </c>
      <c r="AD41" s="3">
        <f t="shared" si="3"/>
        <v>2025</v>
      </c>
    </row>
    <row r="42" spans="1:30" ht="15.5" x14ac:dyDescent="0.35">
      <c r="A42" s="3" t="s">
        <v>6</v>
      </c>
      <c r="B42" s="3">
        <f>SUM(A41:AD41)</f>
        <v>381750</v>
      </c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</row>
    <row r="43" spans="1:30" ht="15.5" x14ac:dyDescent="0.35">
      <c r="A43" s="3" t="s">
        <v>11</v>
      </c>
      <c r="B43" s="3">
        <f>B42/30</f>
        <v>12725</v>
      </c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</row>
    <row r="45" spans="1:30" ht="15.5" x14ac:dyDescent="0.35">
      <c r="A45" s="3">
        <v>2.1</v>
      </c>
      <c r="B45">
        <v>2.2000000000000002</v>
      </c>
      <c r="C45">
        <v>2.2999999999999998</v>
      </c>
    </row>
    <row r="46" spans="1:30" x14ac:dyDescent="0.35">
      <c r="A46">
        <f>MAX(A38:J38)-MIN(A38:J38)</f>
        <v>350</v>
      </c>
      <c r="B46">
        <f>VARP(A38:AD38)</f>
        <v>12725</v>
      </c>
      <c r="C46">
        <f>_xlfn.STDEV.P(A38:AD38)</f>
        <v>112.80514172678478</v>
      </c>
    </row>
    <row r="48" spans="1:30" x14ac:dyDescent="0.35">
      <c r="A48" t="s">
        <v>2</v>
      </c>
    </row>
    <row r="49" spans="1:12" ht="15.5" x14ac:dyDescent="0.35">
      <c r="A49" s="5">
        <v>3</v>
      </c>
      <c r="B49">
        <v>5</v>
      </c>
      <c r="C49">
        <v>2</v>
      </c>
      <c r="D49">
        <v>4</v>
      </c>
      <c r="E49">
        <v>6</v>
      </c>
      <c r="F49">
        <v>2</v>
      </c>
      <c r="G49">
        <v>3</v>
      </c>
      <c r="H49">
        <v>4</v>
      </c>
      <c r="I49">
        <v>2</v>
      </c>
      <c r="J49">
        <v>5</v>
      </c>
    </row>
    <row r="50" spans="1:12" ht="15.5" x14ac:dyDescent="0.35">
      <c r="A50" s="5">
        <v>7</v>
      </c>
      <c r="B50">
        <v>2</v>
      </c>
      <c r="C50">
        <v>3</v>
      </c>
      <c r="D50">
        <v>4</v>
      </c>
      <c r="E50">
        <v>2</v>
      </c>
      <c r="F50">
        <v>4</v>
      </c>
      <c r="G50">
        <v>2</v>
      </c>
      <c r="H50">
        <v>3</v>
      </c>
      <c r="I50">
        <v>5</v>
      </c>
      <c r="J50">
        <v>6</v>
      </c>
    </row>
    <row r="51" spans="1:12" ht="15.5" x14ac:dyDescent="0.35">
      <c r="A51" s="5">
        <v>3</v>
      </c>
      <c r="B51">
        <v>2</v>
      </c>
      <c r="C51">
        <v>1</v>
      </c>
      <c r="D51">
        <v>4</v>
      </c>
      <c r="E51">
        <v>2</v>
      </c>
      <c r="F51">
        <v>4</v>
      </c>
      <c r="G51">
        <v>5</v>
      </c>
      <c r="H51">
        <v>3</v>
      </c>
      <c r="I51">
        <v>2</v>
      </c>
      <c r="J51">
        <v>7</v>
      </c>
    </row>
    <row r="52" spans="1:12" ht="15.5" x14ac:dyDescent="0.35">
      <c r="A52" s="5">
        <v>2</v>
      </c>
      <c r="B52">
        <v>3</v>
      </c>
      <c r="C52">
        <v>4</v>
      </c>
      <c r="D52">
        <v>5</v>
      </c>
      <c r="E52">
        <v>1</v>
      </c>
      <c r="F52">
        <v>6</v>
      </c>
      <c r="G52">
        <v>2</v>
      </c>
      <c r="H52">
        <v>4</v>
      </c>
      <c r="I52">
        <v>3</v>
      </c>
      <c r="J52">
        <v>5</v>
      </c>
    </row>
    <row r="53" spans="1:12" ht="15.5" x14ac:dyDescent="0.35">
      <c r="A53" s="5">
        <v>3</v>
      </c>
      <c r="B53">
        <v>2</v>
      </c>
      <c r="C53">
        <v>4</v>
      </c>
      <c r="D53">
        <v>2</v>
      </c>
      <c r="E53">
        <v>6</v>
      </c>
      <c r="F53">
        <v>3</v>
      </c>
      <c r="G53">
        <v>2</v>
      </c>
      <c r="H53">
        <v>4</v>
      </c>
      <c r="I53">
        <v>5</v>
      </c>
      <c r="J53">
        <v>3</v>
      </c>
    </row>
    <row r="55" spans="1:12" ht="15.5" x14ac:dyDescent="0.35">
      <c r="A55" s="5">
        <v>3.1</v>
      </c>
      <c r="B55">
        <v>3.2</v>
      </c>
      <c r="C55">
        <v>3.3</v>
      </c>
    </row>
    <row r="56" spans="1:12" x14ac:dyDescent="0.35">
      <c r="A56">
        <f>MAX(A49:J53)-MIN(A49:J53)</f>
        <v>6</v>
      </c>
      <c r="B56">
        <f>VARP(A49:J53)</f>
        <v>2.2896000000000001</v>
      </c>
      <c r="C56">
        <f>_xlfn.STDEV.P(A49:J53)</f>
        <v>1.5131424255502191</v>
      </c>
    </row>
    <row r="58" spans="1:12" x14ac:dyDescent="0.35">
      <c r="A58" t="s">
        <v>12</v>
      </c>
    </row>
    <row r="59" spans="1:12" ht="15.5" x14ac:dyDescent="0.35">
      <c r="A59" s="7">
        <v>120</v>
      </c>
      <c r="B59" s="8">
        <v>150</v>
      </c>
      <c r="C59" s="8">
        <v>110</v>
      </c>
      <c r="D59" s="8">
        <v>135</v>
      </c>
      <c r="E59" s="8">
        <v>125</v>
      </c>
      <c r="F59" s="8">
        <v>140</v>
      </c>
      <c r="G59" s="8">
        <v>130</v>
      </c>
      <c r="H59" s="8">
        <v>155</v>
      </c>
      <c r="I59" s="8">
        <v>115</v>
      </c>
      <c r="J59" s="8">
        <v>145</v>
      </c>
      <c r="K59" s="8">
        <v>135</v>
      </c>
      <c r="L59" s="8">
        <v>130</v>
      </c>
    </row>
    <row r="61" spans="1:12" x14ac:dyDescent="0.35">
      <c r="A61">
        <v>4.0999999999999996</v>
      </c>
      <c r="B61">
        <v>4.2</v>
      </c>
    </row>
    <row r="62" spans="1:12" x14ac:dyDescent="0.35">
      <c r="A62">
        <f>AVERAGE(A59:L59)</f>
        <v>132.5</v>
      </c>
      <c r="B62">
        <f>MAX(A59:L59)-MIN(A59:L59)</f>
        <v>45</v>
      </c>
    </row>
    <row r="65" spans="1:11" x14ac:dyDescent="0.35">
      <c r="A65" t="s">
        <v>13</v>
      </c>
    </row>
    <row r="66" spans="1:11" ht="15.5" x14ac:dyDescent="0.35">
      <c r="A66" s="5">
        <v>8</v>
      </c>
      <c r="B66" s="2">
        <v>7</v>
      </c>
      <c r="C66" s="2">
        <v>9</v>
      </c>
      <c r="D66" s="2">
        <v>6</v>
      </c>
      <c r="E66" s="2">
        <v>7</v>
      </c>
      <c r="F66" s="2">
        <v>8</v>
      </c>
      <c r="G66" s="2">
        <v>9</v>
      </c>
      <c r="H66" s="2">
        <v>8</v>
      </c>
      <c r="I66" s="2">
        <v>7</v>
      </c>
      <c r="J66" s="2">
        <v>6</v>
      </c>
      <c r="K66" t="s">
        <v>14</v>
      </c>
    </row>
    <row r="67" spans="1:11" ht="15.5" x14ac:dyDescent="0.35">
      <c r="A67" s="5">
        <v>8</v>
      </c>
      <c r="B67" s="2">
        <v>9</v>
      </c>
      <c r="C67" s="2">
        <v>7</v>
      </c>
      <c r="D67" s="2">
        <v>8</v>
      </c>
      <c r="E67" s="2">
        <v>7</v>
      </c>
      <c r="F67" s="2">
        <v>6</v>
      </c>
      <c r="G67" s="2">
        <v>8</v>
      </c>
      <c r="H67" s="2">
        <v>9</v>
      </c>
      <c r="I67" s="2">
        <v>6</v>
      </c>
      <c r="J67" s="2">
        <v>7</v>
      </c>
      <c r="K67" t="s">
        <v>14</v>
      </c>
    </row>
    <row r="68" spans="1:11" ht="15.5" x14ac:dyDescent="0.35">
      <c r="A68" s="5">
        <v>8</v>
      </c>
      <c r="B68" s="2">
        <v>9</v>
      </c>
      <c r="C68" s="2">
        <v>7</v>
      </c>
      <c r="D68" s="2">
        <v>6</v>
      </c>
      <c r="E68" s="2">
        <v>7</v>
      </c>
      <c r="F68" s="2">
        <v>8</v>
      </c>
      <c r="G68" s="2">
        <v>9</v>
      </c>
      <c r="H68" s="2">
        <v>8</v>
      </c>
      <c r="I68" s="2">
        <v>7</v>
      </c>
      <c r="J68" s="2">
        <v>6</v>
      </c>
      <c r="K68" t="s">
        <v>14</v>
      </c>
    </row>
    <row r="69" spans="1:11" ht="15.5" x14ac:dyDescent="0.35">
      <c r="A69" s="5">
        <v>9</v>
      </c>
      <c r="B69" s="2">
        <v>8</v>
      </c>
      <c r="C69" s="2">
        <v>7</v>
      </c>
      <c r="D69" s="2">
        <v>6</v>
      </c>
      <c r="E69" s="2">
        <v>8</v>
      </c>
      <c r="F69" s="2">
        <v>9</v>
      </c>
      <c r="G69" s="2">
        <v>7</v>
      </c>
      <c r="H69" s="2">
        <v>8</v>
      </c>
      <c r="I69" s="2">
        <v>7</v>
      </c>
      <c r="J69" s="2">
        <v>6</v>
      </c>
      <c r="K69" t="s">
        <v>14</v>
      </c>
    </row>
    <row r="70" spans="1:11" ht="15.5" x14ac:dyDescent="0.35">
      <c r="A70" s="5">
        <v>9</v>
      </c>
      <c r="B70" s="2">
        <v>8</v>
      </c>
      <c r="C70" s="2">
        <v>7</v>
      </c>
      <c r="D70" s="2">
        <v>6</v>
      </c>
      <c r="E70" s="2">
        <v>7</v>
      </c>
      <c r="F70" s="2">
        <v>8</v>
      </c>
      <c r="G70" s="2">
        <v>9</v>
      </c>
      <c r="H70" s="2">
        <v>8</v>
      </c>
      <c r="I70" s="2">
        <v>7</v>
      </c>
      <c r="J70" s="2">
        <v>6</v>
      </c>
    </row>
    <row r="71" spans="1:11" ht="15.5" x14ac:dyDescent="0.35">
      <c r="A71" s="5"/>
    </row>
    <row r="72" spans="1:11" ht="15.5" x14ac:dyDescent="0.35">
      <c r="A72" s="5">
        <v>5.0999999999999996</v>
      </c>
      <c r="B72">
        <v>5.2</v>
      </c>
    </row>
    <row r="73" spans="1:11" x14ac:dyDescent="0.35">
      <c r="A73">
        <f>AVERAGE(A66:J70)</f>
        <v>7.5</v>
      </c>
      <c r="B73">
        <f>_xlfn.STDEV.P(A66:J70)</f>
        <v>1.0246950765959599</v>
      </c>
    </row>
    <row r="75" spans="1:11" x14ac:dyDescent="0.35">
      <c r="A75" t="s">
        <v>15</v>
      </c>
    </row>
    <row r="76" spans="1:11" ht="15.5" x14ac:dyDescent="0.35">
      <c r="A76" s="9">
        <v>10</v>
      </c>
      <c r="B76" s="10">
        <v>15</v>
      </c>
      <c r="C76" s="10">
        <v>12</v>
      </c>
      <c r="D76" s="10">
        <v>18</v>
      </c>
      <c r="E76" s="10">
        <v>20</v>
      </c>
      <c r="F76" s="10">
        <v>25</v>
      </c>
      <c r="G76" s="10">
        <v>8</v>
      </c>
      <c r="H76" s="10">
        <v>14</v>
      </c>
      <c r="I76" s="10">
        <v>16</v>
      </c>
      <c r="J76" s="10">
        <v>22</v>
      </c>
    </row>
    <row r="77" spans="1:11" ht="15.5" x14ac:dyDescent="0.35">
      <c r="A77" s="9">
        <v>9</v>
      </c>
      <c r="B77" s="10">
        <v>17</v>
      </c>
      <c r="C77" s="10">
        <v>11</v>
      </c>
      <c r="D77" s="10">
        <v>13</v>
      </c>
      <c r="E77" s="10">
        <v>19</v>
      </c>
      <c r="F77" s="10">
        <v>23</v>
      </c>
      <c r="G77" s="10">
        <v>21</v>
      </c>
      <c r="H77" s="10">
        <v>16</v>
      </c>
      <c r="I77" s="10">
        <v>24</v>
      </c>
      <c r="J77" s="10">
        <v>27</v>
      </c>
    </row>
    <row r="78" spans="1:11" ht="15.5" x14ac:dyDescent="0.35">
      <c r="A78" s="9">
        <v>13</v>
      </c>
      <c r="B78" s="10">
        <v>10</v>
      </c>
      <c r="C78" s="10">
        <v>18</v>
      </c>
      <c r="D78" s="10">
        <v>16</v>
      </c>
      <c r="E78" s="10">
        <v>12</v>
      </c>
      <c r="F78" s="10">
        <v>14</v>
      </c>
      <c r="G78" s="10">
        <v>19</v>
      </c>
      <c r="H78" s="10">
        <v>21</v>
      </c>
      <c r="I78" s="10">
        <v>11</v>
      </c>
      <c r="J78" s="10">
        <v>17</v>
      </c>
    </row>
    <row r="79" spans="1:11" ht="15.5" x14ac:dyDescent="0.35">
      <c r="A79" s="9">
        <v>15</v>
      </c>
      <c r="B79" s="10">
        <v>20</v>
      </c>
      <c r="C79" s="10">
        <v>26</v>
      </c>
      <c r="D79" s="10">
        <v>13</v>
      </c>
      <c r="E79" s="10">
        <v>12</v>
      </c>
      <c r="F79" s="10">
        <v>14</v>
      </c>
      <c r="G79" s="10">
        <v>22</v>
      </c>
      <c r="H79" s="10">
        <v>19</v>
      </c>
      <c r="I79" s="10">
        <v>16</v>
      </c>
      <c r="J79" s="10">
        <v>11</v>
      </c>
    </row>
    <row r="80" spans="1:11" ht="15.5" x14ac:dyDescent="0.35">
      <c r="A80" s="9">
        <v>25</v>
      </c>
      <c r="B80" s="10">
        <v>18</v>
      </c>
      <c r="C80" s="10">
        <v>16</v>
      </c>
      <c r="D80" s="10">
        <v>13</v>
      </c>
      <c r="E80" s="10">
        <v>21</v>
      </c>
      <c r="F80" s="10">
        <v>20</v>
      </c>
      <c r="G80" s="10">
        <v>15</v>
      </c>
      <c r="H80" s="10">
        <v>12</v>
      </c>
      <c r="I80" s="10">
        <v>19</v>
      </c>
      <c r="J80" s="10">
        <v>17</v>
      </c>
    </row>
    <row r="81" spans="1:16" ht="15.5" x14ac:dyDescent="0.35">
      <c r="A81" s="9">
        <v>14</v>
      </c>
      <c r="B81" s="10">
        <v>16</v>
      </c>
      <c r="C81" s="10">
        <v>23</v>
      </c>
      <c r="D81" s="10">
        <v>18</v>
      </c>
      <c r="E81" s="10">
        <v>15</v>
      </c>
      <c r="F81" s="10">
        <v>11</v>
      </c>
      <c r="G81" s="10">
        <v>19</v>
      </c>
      <c r="H81" s="10">
        <v>22</v>
      </c>
      <c r="I81" s="10">
        <v>17</v>
      </c>
      <c r="J81" s="10">
        <v>12</v>
      </c>
    </row>
    <row r="82" spans="1:16" ht="15.5" x14ac:dyDescent="0.35">
      <c r="A82" s="9">
        <v>16</v>
      </c>
      <c r="B82" s="10">
        <v>14</v>
      </c>
      <c r="C82" s="10">
        <v>18</v>
      </c>
      <c r="D82" s="10">
        <v>20</v>
      </c>
      <c r="E82" s="10">
        <v>25</v>
      </c>
      <c r="F82" s="10">
        <v>13</v>
      </c>
      <c r="G82" s="10">
        <v>11</v>
      </c>
      <c r="H82" s="10">
        <v>22</v>
      </c>
      <c r="I82" s="10">
        <v>19</v>
      </c>
      <c r="J82" s="10">
        <v>17</v>
      </c>
    </row>
    <row r="83" spans="1:16" ht="15.5" x14ac:dyDescent="0.35">
      <c r="A83" s="9">
        <v>15</v>
      </c>
      <c r="B83" s="10">
        <v>16</v>
      </c>
      <c r="C83" s="10">
        <v>13</v>
      </c>
      <c r="D83" s="10">
        <v>14</v>
      </c>
      <c r="E83" s="10">
        <v>18</v>
      </c>
      <c r="F83" s="10">
        <v>20</v>
      </c>
      <c r="G83" s="10">
        <v>19</v>
      </c>
      <c r="H83" s="10">
        <v>21</v>
      </c>
      <c r="I83" s="10">
        <v>17</v>
      </c>
      <c r="J83" s="10">
        <v>12</v>
      </c>
    </row>
    <row r="84" spans="1:16" ht="15.5" x14ac:dyDescent="0.35">
      <c r="A84" s="9">
        <v>15</v>
      </c>
      <c r="B84" s="10">
        <v>13</v>
      </c>
      <c r="C84" s="10">
        <v>16</v>
      </c>
      <c r="D84" s="10">
        <v>14</v>
      </c>
      <c r="E84" s="10">
        <v>22</v>
      </c>
      <c r="F84" s="10">
        <v>21</v>
      </c>
      <c r="G84" s="10">
        <v>19</v>
      </c>
      <c r="H84" s="10">
        <v>18</v>
      </c>
      <c r="I84" s="10">
        <v>16</v>
      </c>
      <c r="J84" s="10">
        <v>11</v>
      </c>
    </row>
    <row r="85" spans="1:16" ht="15.5" x14ac:dyDescent="0.35">
      <c r="A85" s="9">
        <v>17</v>
      </c>
      <c r="B85" s="10">
        <v>14</v>
      </c>
      <c r="C85" s="10">
        <v>12</v>
      </c>
      <c r="D85" s="10">
        <v>20</v>
      </c>
      <c r="E85" s="10">
        <v>23</v>
      </c>
      <c r="F85" s="10">
        <v>19</v>
      </c>
      <c r="G85" s="10">
        <v>15</v>
      </c>
      <c r="H85" s="10">
        <v>16</v>
      </c>
      <c r="I85" s="10">
        <v>13</v>
      </c>
      <c r="J85" s="10">
        <v>18</v>
      </c>
    </row>
    <row r="87" spans="1:16" ht="15.5" x14ac:dyDescent="0.35">
      <c r="A87" s="9">
        <v>6.1</v>
      </c>
      <c r="B87" s="10">
        <v>6.2</v>
      </c>
      <c r="C87" s="10">
        <v>6.3</v>
      </c>
    </row>
    <row r="88" spans="1:16" x14ac:dyDescent="0.35">
      <c r="A88">
        <f>AVERAGE(A76:J85)</f>
        <v>16.739999999999998</v>
      </c>
      <c r="B88">
        <f>MAX(A76:J85)-MIN(A76:J85)</f>
        <v>19</v>
      </c>
      <c r="C88">
        <f>_xlfn.STDEV.P(A76:J85)</f>
        <v>4.1221838872131844</v>
      </c>
    </row>
    <row r="90" spans="1:16" x14ac:dyDescent="0.35">
      <c r="A90" t="s">
        <v>16</v>
      </c>
      <c r="M90" s="11" t="s">
        <v>22</v>
      </c>
      <c r="N90" s="11">
        <v>7.3</v>
      </c>
      <c r="O90" s="11">
        <v>7.1</v>
      </c>
      <c r="P90" s="11">
        <v>7.2</v>
      </c>
    </row>
    <row r="91" spans="1:16" ht="15.5" x14ac:dyDescent="0.35">
      <c r="A91" s="5" t="s">
        <v>17</v>
      </c>
      <c r="B91">
        <v>30</v>
      </c>
      <c r="C91">
        <v>32</v>
      </c>
      <c r="D91">
        <v>33</v>
      </c>
      <c r="E91">
        <v>28</v>
      </c>
      <c r="F91">
        <v>31</v>
      </c>
      <c r="G91">
        <v>30</v>
      </c>
      <c r="H91">
        <v>29</v>
      </c>
      <c r="I91">
        <v>30</v>
      </c>
      <c r="J91">
        <v>32</v>
      </c>
      <c r="K91">
        <v>31</v>
      </c>
      <c r="M91" s="12" t="s">
        <v>17</v>
      </c>
      <c r="N91" s="11">
        <f>VARP(B91:K91)</f>
        <v>2.0400000000000005</v>
      </c>
      <c r="O91" s="11">
        <f>AVERAGE(B91:K91)</f>
        <v>30.6</v>
      </c>
      <c r="P91" s="11">
        <f>MAX(B91:K91)-MIN(B91:K91)</f>
        <v>5</v>
      </c>
    </row>
    <row r="92" spans="1:16" ht="15.5" x14ac:dyDescent="0.35">
      <c r="A92" s="5" t="s">
        <v>18</v>
      </c>
      <c r="B92">
        <v>25</v>
      </c>
      <c r="C92">
        <v>27</v>
      </c>
      <c r="D92">
        <v>26</v>
      </c>
      <c r="E92">
        <v>23</v>
      </c>
      <c r="F92">
        <v>28</v>
      </c>
      <c r="G92">
        <v>24</v>
      </c>
      <c r="H92">
        <v>26</v>
      </c>
      <c r="I92">
        <v>25</v>
      </c>
      <c r="J92">
        <v>27</v>
      </c>
      <c r="K92">
        <v>28</v>
      </c>
      <c r="M92" s="12" t="s">
        <v>18</v>
      </c>
      <c r="N92" s="11">
        <f t="shared" ref="N92:N95" si="4">VARP(B92:K92)</f>
        <v>2.4900000000000007</v>
      </c>
      <c r="O92" s="11">
        <f>AVERAGE(B92:K92)</f>
        <v>25.9</v>
      </c>
      <c r="P92" s="11">
        <f>MAX(B92:K92)-MIN(B92:K92)</f>
        <v>5</v>
      </c>
    </row>
    <row r="93" spans="1:16" ht="15.5" x14ac:dyDescent="0.35">
      <c r="A93" s="5" t="s">
        <v>19</v>
      </c>
      <c r="B93">
        <v>22</v>
      </c>
      <c r="C93">
        <v>23</v>
      </c>
      <c r="D93">
        <v>20</v>
      </c>
      <c r="E93">
        <v>25</v>
      </c>
      <c r="F93">
        <v>21</v>
      </c>
      <c r="G93">
        <v>24</v>
      </c>
      <c r="H93">
        <v>23</v>
      </c>
      <c r="I93">
        <v>22</v>
      </c>
      <c r="J93">
        <v>25</v>
      </c>
      <c r="K93">
        <v>24</v>
      </c>
      <c r="M93" s="12" t="s">
        <v>19</v>
      </c>
      <c r="N93" s="11">
        <f t="shared" si="4"/>
        <v>2.4900000000000011</v>
      </c>
      <c r="O93" s="11">
        <f>AVERAGE(B93:K93)</f>
        <v>22.9</v>
      </c>
      <c r="P93" s="11">
        <f>MAX(B93:K93)-MIN(B93:K93)</f>
        <v>5</v>
      </c>
    </row>
    <row r="94" spans="1:16" ht="15.5" x14ac:dyDescent="0.35">
      <c r="A94" s="5" t="s">
        <v>20</v>
      </c>
      <c r="B94">
        <v>18</v>
      </c>
      <c r="C94">
        <v>17</v>
      </c>
      <c r="D94">
        <v>19</v>
      </c>
      <c r="E94">
        <v>20</v>
      </c>
      <c r="F94">
        <v>21</v>
      </c>
      <c r="G94">
        <v>18</v>
      </c>
      <c r="H94">
        <v>19</v>
      </c>
      <c r="I94">
        <v>17</v>
      </c>
      <c r="J94">
        <v>20</v>
      </c>
      <c r="K94">
        <v>19</v>
      </c>
      <c r="M94" s="12" t="s">
        <v>20</v>
      </c>
      <c r="N94" s="11">
        <f t="shared" si="4"/>
        <v>1.5599999999999998</v>
      </c>
      <c r="O94" s="11">
        <f>AVERAGE(B94:K94)</f>
        <v>18.8</v>
      </c>
      <c r="P94" s="11">
        <f>MAX(B94:K94)-MIN(B94:K94)</f>
        <v>4</v>
      </c>
    </row>
    <row r="95" spans="1:16" ht="15.5" x14ac:dyDescent="0.35">
      <c r="A95" s="5" t="s">
        <v>21</v>
      </c>
      <c r="B95">
        <v>35</v>
      </c>
      <c r="C95">
        <v>36</v>
      </c>
      <c r="D95">
        <v>34</v>
      </c>
      <c r="E95">
        <v>35</v>
      </c>
      <c r="F95">
        <v>33</v>
      </c>
      <c r="G95">
        <v>34</v>
      </c>
      <c r="H95">
        <v>32</v>
      </c>
      <c r="I95">
        <v>33</v>
      </c>
      <c r="J95">
        <v>36</v>
      </c>
      <c r="K95">
        <v>34</v>
      </c>
      <c r="M95" s="12" t="s">
        <v>21</v>
      </c>
      <c r="N95" s="11">
        <f t="shared" si="4"/>
        <v>1.5599999999999998</v>
      </c>
      <c r="O95" s="11">
        <f>AVERAGE(B95:K95)</f>
        <v>34.200000000000003</v>
      </c>
      <c r="P95" s="11">
        <f>MAX(B95:K95)-MIN(B95:K95)</f>
        <v>4</v>
      </c>
    </row>
    <row r="97" spans="1:100" ht="15.5" x14ac:dyDescent="0.35">
      <c r="A97" s="5" t="s">
        <v>23</v>
      </c>
    </row>
    <row r="98" spans="1:100" ht="15.5" x14ac:dyDescent="0.35">
      <c r="A98" s="5">
        <v>28</v>
      </c>
      <c r="B98" s="2">
        <v>32</v>
      </c>
      <c r="C98" s="2">
        <v>35</v>
      </c>
      <c r="D98" s="2">
        <v>40</v>
      </c>
      <c r="E98" s="2">
        <v>42</v>
      </c>
      <c r="F98" s="2">
        <v>28</v>
      </c>
      <c r="G98" s="2">
        <v>33</v>
      </c>
      <c r="H98" s="2">
        <v>38</v>
      </c>
      <c r="I98" s="2">
        <v>30</v>
      </c>
      <c r="J98" s="2">
        <v>41</v>
      </c>
      <c r="K98" s="5">
        <v>37</v>
      </c>
      <c r="L98" s="2">
        <v>31</v>
      </c>
      <c r="M98" s="2">
        <v>34</v>
      </c>
      <c r="N98" s="2">
        <v>29</v>
      </c>
      <c r="O98" s="2">
        <v>36</v>
      </c>
      <c r="P98" s="2">
        <v>43</v>
      </c>
      <c r="Q98" s="2">
        <v>39</v>
      </c>
      <c r="R98" s="2">
        <v>27</v>
      </c>
      <c r="S98" s="2">
        <v>35</v>
      </c>
      <c r="T98" s="2">
        <v>31</v>
      </c>
      <c r="U98" s="5">
        <v>39</v>
      </c>
      <c r="V98" s="2">
        <v>45</v>
      </c>
      <c r="W98" s="2">
        <v>29</v>
      </c>
      <c r="X98" s="2">
        <v>33</v>
      </c>
      <c r="Y98" s="2">
        <v>37</v>
      </c>
      <c r="Z98" s="2">
        <v>40</v>
      </c>
      <c r="AA98" s="2">
        <v>36</v>
      </c>
      <c r="AB98" s="2">
        <v>29</v>
      </c>
      <c r="AC98" s="2">
        <v>31</v>
      </c>
      <c r="AD98" s="2">
        <v>38</v>
      </c>
      <c r="AE98" s="5">
        <v>35</v>
      </c>
      <c r="AF98" s="2">
        <v>44</v>
      </c>
      <c r="AG98" s="2">
        <v>32</v>
      </c>
      <c r="AH98" s="2">
        <v>39</v>
      </c>
      <c r="AI98" s="2">
        <v>36</v>
      </c>
      <c r="AJ98" s="2">
        <v>30</v>
      </c>
      <c r="AK98" s="2">
        <v>33</v>
      </c>
      <c r="AL98" s="2">
        <v>28</v>
      </c>
      <c r="AM98" s="2">
        <v>41</v>
      </c>
      <c r="AN98" s="2">
        <v>35</v>
      </c>
      <c r="AO98" s="5">
        <v>31</v>
      </c>
      <c r="AP98" s="2">
        <v>37</v>
      </c>
      <c r="AQ98" s="2">
        <v>42</v>
      </c>
      <c r="AR98" s="2">
        <v>29</v>
      </c>
      <c r="AS98" s="2">
        <v>34</v>
      </c>
      <c r="AT98" s="2">
        <v>40</v>
      </c>
      <c r="AU98" s="2">
        <v>31</v>
      </c>
      <c r="AV98" s="2">
        <v>33</v>
      </c>
      <c r="AW98" s="2">
        <v>38</v>
      </c>
      <c r="AX98" s="2">
        <v>36</v>
      </c>
      <c r="AY98" s="5">
        <v>39</v>
      </c>
      <c r="AZ98" s="2">
        <v>27</v>
      </c>
      <c r="BA98" s="2">
        <v>35</v>
      </c>
      <c r="BB98" s="2">
        <v>30</v>
      </c>
      <c r="BC98" s="2">
        <v>43</v>
      </c>
      <c r="BD98" s="2">
        <v>29</v>
      </c>
      <c r="BE98" s="2">
        <v>32</v>
      </c>
      <c r="BF98" s="2">
        <v>36</v>
      </c>
      <c r="BG98" s="2">
        <v>31</v>
      </c>
      <c r="BH98" s="2">
        <v>40</v>
      </c>
      <c r="BI98" s="5">
        <v>38</v>
      </c>
      <c r="BJ98" s="2">
        <v>44</v>
      </c>
      <c r="BK98" s="2">
        <v>37</v>
      </c>
      <c r="BL98" s="2">
        <v>33</v>
      </c>
      <c r="BM98" s="2">
        <v>35</v>
      </c>
      <c r="BN98" s="2">
        <v>41</v>
      </c>
      <c r="BO98" s="2">
        <v>30</v>
      </c>
      <c r="BP98" s="2">
        <v>31</v>
      </c>
      <c r="BQ98" s="2">
        <v>39</v>
      </c>
      <c r="BR98" s="2">
        <v>28</v>
      </c>
      <c r="BS98" s="5">
        <v>45</v>
      </c>
      <c r="BT98" s="2">
        <v>29</v>
      </c>
      <c r="BU98" s="2">
        <v>33</v>
      </c>
      <c r="BV98" s="2">
        <v>38</v>
      </c>
      <c r="BW98" s="2">
        <v>34</v>
      </c>
      <c r="BX98" s="2">
        <v>32</v>
      </c>
      <c r="BY98" s="2">
        <v>35</v>
      </c>
      <c r="BZ98" s="2">
        <v>31</v>
      </c>
      <c r="CA98" s="2">
        <v>40</v>
      </c>
      <c r="CB98" s="2">
        <v>36</v>
      </c>
      <c r="CC98" s="5">
        <v>39</v>
      </c>
      <c r="CD98" s="2">
        <v>27</v>
      </c>
      <c r="CE98" s="2">
        <v>35</v>
      </c>
      <c r="CF98" s="2">
        <v>30</v>
      </c>
      <c r="CG98" s="2">
        <v>43</v>
      </c>
      <c r="CH98" s="2">
        <v>29</v>
      </c>
      <c r="CI98" s="2">
        <v>32</v>
      </c>
      <c r="CJ98" s="2">
        <v>36</v>
      </c>
      <c r="CK98" s="2">
        <v>31</v>
      </c>
      <c r="CL98" s="2">
        <v>40</v>
      </c>
      <c r="CM98" s="5">
        <v>38</v>
      </c>
      <c r="CN98" s="2">
        <v>44</v>
      </c>
      <c r="CO98" s="2">
        <v>37</v>
      </c>
      <c r="CP98" s="2">
        <v>33</v>
      </c>
      <c r="CQ98" s="2">
        <v>35</v>
      </c>
      <c r="CR98" s="2">
        <v>41</v>
      </c>
      <c r="CS98" s="2">
        <v>30</v>
      </c>
      <c r="CT98" s="2">
        <v>31</v>
      </c>
      <c r="CU98" s="2">
        <v>39</v>
      </c>
      <c r="CV98" s="2">
        <v>28</v>
      </c>
    </row>
    <row r="100" spans="1:100" x14ac:dyDescent="0.35">
      <c r="A100">
        <v>8.1</v>
      </c>
      <c r="I100">
        <v>8.1999999999999993</v>
      </c>
      <c r="J100">
        <v>8.3000000000000007</v>
      </c>
      <c r="K100">
        <v>8.4</v>
      </c>
    </row>
    <row r="101" spans="1:100" x14ac:dyDescent="0.35">
      <c r="I101">
        <f>MODE(A98:CV98)</f>
        <v>31</v>
      </c>
      <c r="J101">
        <f>MEDIAN(A98:CV98)</f>
        <v>35</v>
      </c>
      <c r="K101">
        <f>MAX(A98:CV98)-MIN(A98:CV98)</f>
        <v>18</v>
      </c>
    </row>
    <row r="114" spans="1:50" x14ac:dyDescent="0.35">
      <c r="A114" t="s">
        <v>24</v>
      </c>
    </row>
    <row r="115" spans="1:50" ht="15.5" x14ac:dyDescent="0.35">
      <c r="A115" s="5">
        <v>56</v>
      </c>
      <c r="B115" s="2">
        <v>40</v>
      </c>
      <c r="C115" s="2">
        <v>28</v>
      </c>
      <c r="D115" s="2">
        <v>73</v>
      </c>
      <c r="E115" s="2">
        <v>52</v>
      </c>
      <c r="F115" s="2">
        <v>61</v>
      </c>
      <c r="G115" s="2">
        <v>35</v>
      </c>
      <c r="H115" s="2">
        <v>40</v>
      </c>
      <c r="I115" s="2">
        <v>47</v>
      </c>
      <c r="J115" s="2">
        <v>65</v>
      </c>
      <c r="K115" s="5">
        <v>52</v>
      </c>
      <c r="L115" s="2">
        <v>44</v>
      </c>
      <c r="M115" s="2">
        <v>38</v>
      </c>
      <c r="N115" s="2">
        <v>60</v>
      </c>
      <c r="O115" s="2">
        <v>56</v>
      </c>
      <c r="P115" s="2">
        <v>40</v>
      </c>
      <c r="Q115" s="2">
        <v>36</v>
      </c>
      <c r="R115" s="2">
        <v>49</v>
      </c>
      <c r="S115" s="2">
        <v>68</v>
      </c>
      <c r="T115" s="2">
        <v>57</v>
      </c>
      <c r="U115" s="5">
        <v>52</v>
      </c>
      <c r="V115" s="2">
        <v>63</v>
      </c>
      <c r="W115" s="2">
        <v>41</v>
      </c>
      <c r="X115" s="2">
        <v>48</v>
      </c>
      <c r="Y115" s="2">
        <v>55</v>
      </c>
      <c r="Z115" s="2">
        <v>42</v>
      </c>
      <c r="AA115" s="2">
        <v>39</v>
      </c>
      <c r="AB115" s="2">
        <v>58</v>
      </c>
      <c r="AC115" s="2">
        <v>62</v>
      </c>
      <c r="AD115" s="2">
        <v>49</v>
      </c>
      <c r="AE115" s="5">
        <v>59</v>
      </c>
      <c r="AF115" s="2">
        <v>45</v>
      </c>
      <c r="AG115" s="2">
        <v>47</v>
      </c>
      <c r="AH115" s="2">
        <v>51</v>
      </c>
      <c r="AI115" s="2">
        <v>65</v>
      </c>
      <c r="AJ115" s="2">
        <v>41</v>
      </c>
      <c r="AK115" s="2">
        <v>48</v>
      </c>
      <c r="AL115" s="2">
        <v>55</v>
      </c>
      <c r="AM115" s="2">
        <v>42</v>
      </c>
      <c r="AN115" s="2">
        <v>39</v>
      </c>
      <c r="AO115" s="13">
        <v>58</v>
      </c>
      <c r="AP115" s="2">
        <v>62</v>
      </c>
      <c r="AQ115" s="2">
        <v>49</v>
      </c>
      <c r="AR115" s="2">
        <v>59</v>
      </c>
      <c r="AS115" s="2">
        <v>45</v>
      </c>
      <c r="AT115" s="2">
        <v>47</v>
      </c>
      <c r="AU115" s="2">
        <v>51</v>
      </c>
      <c r="AV115" s="2">
        <v>65</v>
      </c>
      <c r="AW115" s="2">
        <v>43</v>
      </c>
      <c r="AX115" s="2">
        <v>58</v>
      </c>
    </row>
    <row r="117" spans="1:50" x14ac:dyDescent="0.35">
      <c r="A117">
        <v>9.1</v>
      </c>
      <c r="G117">
        <v>9.1999999999999993</v>
      </c>
      <c r="H117">
        <v>9.3000000000000007</v>
      </c>
      <c r="I117">
        <v>9.4</v>
      </c>
    </row>
    <row r="118" spans="1:50" x14ac:dyDescent="0.35">
      <c r="G118">
        <f>MODE(A115:AX115)</f>
        <v>40</v>
      </c>
      <c r="H118">
        <f>MEDIAN(A115:AX115)</f>
        <v>50</v>
      </c>
      <c r="I118">
        <f>QUARTILE(A115:AX115,1)</f>
        <v>42.25</v>
      </c>
      <c r="J118" t="s">
        <v>3</v>
      </c>
    </row>
    <row r="119" spans="1:50" x14ac:dyDescent="0.35">
      <c r="I119">
        <f>QUARTILE(A115:AX115,3)</f>
        <v>58</v>
      </c>
      <c r="J119" t="s">
        <v>2</v>
      </c>
    </row>
    <row r="120" spans="1:50" x14ac:dyDescent="0.35">
      <c r="I120">
        <f>I119-I118</f>
        <v>15.75</v>
      </c>
      <c r="J120" t="s">
        <v>25</v>
      </c>
    </row>
    <row r="132" spans="1:9" x14ac:dyDescent="0.35">
      <c r="A132" t="s">
        <v>26</v>
      </c>
    </row>
    <row r="133" spans="1:9" ht="31" x14ac:dyDescent="0.35">
      <c r="A133" s="5" t="s">
        <v>34</v>
      </c>
      <c r="B133" s="2" t="s">
        <v>33</v>
      </c>
      <c r="C133" s="2" t="s">
        <v>27</v>
      </c>
      <c r="D133" s="2" t="s">
        <v>28</v>
      </c>
      <c r="E133" s="2" t="s">
        <v>29</v>
      </c>
      <c r="F133" s="2" t="s">
        <v>30</v>
      </c>
      <c r="G133" s="2" t="s">
        <v>31</v>
      </c>
      <c r="H133" s="2" t="s">
        <v>32</v>
      </c>
      <c r="I133" s="2"/>
    </row>
    <row r="134" spans="1:9" ht="15.5" x14ac:dyDescent="0.35">
      <c r="A134" s="6" t="s">
        <v>35</v>
      </c>
      <c r="B134">
        <v>30</v>
      </c>
      <c r="C134">
        <v>40</v>
      </c>
      <c r="D134">
        <v>20</v>
      </c>
      <c r="E134">
        <v>10</v>
      </c>
      <c r="F134">
        <v>45</v>
      </c>
      <c r="G134">
        <v>25</v>
      </c>
      <c r="H134">
        <v>30</v>
      </c>
    </row>
    <row r="136" spans="1:9" x14ac:dyDescent="0.35">
      <c r="A136">
        <v>10.1</v>
      </c>
      <c r="G136">
        <v>10.199999999999999</v>
      </c>
      <c r="I136">
        <v>10.3</v>
      </c>
    </row>
    <row r="137" spans="1:9" x14ac:dyDescent="0.35">
      <c r="G137">
        <f>MAX(B134:H134)</f>
        <v>45</v>
      </c>
    </row>
    <row r="150" spans="1:100" x14ac:dyDescent="0.35">
      <c r="A150" t="s">
        <v>36</v>
      </c>
    </row>
    <row r="151" spans="1:100" ht="15.5" x14ac:dyDescent="0.35">
      <c r="A151" s="5">
        <v>4</v>
      </c>
      <c r="B151" s="2">
        <v>5</v>
      </c>
      <c r="C151" s="2">
        <v>3</v>
      </c>
      <c r="D151" s="2">
        <v>4</v>
      </c>
      <c r="E151" s="2">
        <v>4</v>
      </c>
      <c r="F151" s="2">
        <v>3</v>
      </c>
      <c r="G151" s="2">
        <v>2</v>
      </c>
      <c r="H151" s="2">
        <v>5</v>
      </c>
      <c r="I151" s="2">
        <v>4</v>
      </c>
      <c r="J151" s="2">
        <v>3</v>
      </c>
      <c r="K151" s="5">
        <v>5</v>
      </c>
      <c r="L151" s="2">
        <v>4</v>
      </c>
      <c r="M151" s="2">
        <v>2</v>
      </c>
      <c r="N151" s="2">
        <v>3</v>
      </c>
      <c r="O151" s="2">
        <v>4</v>
      </c>
      <c r="P151" s="2">
        <v>5</v>
      </c>
      <c r="Q151" s="2">
        <v>3</v>
      </c>
      <c r="R151" s="2">
        <v>4</v>
      </c>
      <c r="S151" s="2">
        <v>5</v>
      </c>
      <c r="T151" s="2">
        <v>3</v>
      </c>
      <c r="U151" s="5">
        <v>4</v>
      </c>
      <c r="V151" s="2">
        <v>3</v>
      </c>
      <c r="W151" s="2">
        <v>2</v>
      </c>
      <c r="X151" s="2">
        <v>4</v>
      </c>
      <c r="Y151" s="2">
        <v>5</v>
      </c>
      <c r="Z151" s="2">
        <v>3</v>
      </c>
      <c r="AA151" s="2">
        <v>4</v>
      </c>
      <c r="AB151" s="2">
        <v>5</v>
      </c>
      <c r="AC151" s="2">
        <v>4</v>
      </c>
      <c r="AD151" s="2">
        <v>3</v>
      </c>
      <c r="AE151" s="5">
        <v>3</v>
      </c>
      <c r="AF151" s="2">
        <v>4</v>
      </c>
      <c r="AG151" s="2">
        <v>5</v>
      </c>
      <c r="AH151" s="2">
        <v>2</v>
      </c>
      <c r="AI151" s="2">
        <v>3</v>
      </c>
      <c r="AJ151" s="2">
        <v>4</v>
      </c>
      <c r="AK151" s="2">
        <v>4</v>
      </c>
      <c r="AL151" s="2">
        <v>3</v>
      </c>
      <c r="AM151" s="2">
        <v>5</v>
      </c>
      <c r="AN151" s="2">
        <v>4</v>
      </c>
      <c r="AO151" s="5">
        <v>3</v>
      </c>
      <c r="AP151" s="2">
        <v>4</v>
      </c>
      <c r="AQ151" s="2">
        <v>5</v>
      </c>
      <c r="AR151" s="2">
        <v>4</v>
      </c>
      <c r="AS151" s="2">
        <v>2</v>
      </c>
      <c r="AT151" s="2">
        <v>3</v>
      </c>
      <c r="AU151" s="2">
        <v>4</v>
      </c>
      <c r="AV151" s="2">
        <v>5</v>
      </c>
      <c r="AW151" s="2">
        <v>3</v>
      </c>
      <c r="AX151" s="2">
        <v>4</v>
      </c>
      <c r="AY151" s="5">
        <v>5</v>
      </c>
      <c r="AZ151" s="2">
        <v>4</v>
      </c>
      <c r="BA151" s="2">
        <v>3</v>
      </c>
      <c r="BB151" s="2">
        <v>4</v>
      </c>
      <c r="BC151" s="2">
        <v>5</v>
      </c>
      <c r="BD151" s="2">
        <v>3</v>
      </c>
      <c r="BE151" s="2">
        <v>4</v>
      </c>
      <c r="BF151" s="2">
        <v>5</v>
      </c>
      <c r="BG151" s="2">
        <v>4</v>
      </c>
      <c r="BH151" s="2">
        <v>3</v>
      </c>
      <c r="BI151" s="5">
        <v>3</v>
      </c>
      <c r="BJ151" s="2">
        <v>4</v>
      </c>
      <c r="BK151" s="2">
        <v>5</v>
      </c>
      <c r="BL151" s="2">
        <v>2</v>
      </c>
      <c r="BM151" s="2">
        <v>3</v>
      </c>
      <c r="BN151" s="2">
        <v>4</v>
      </c>
      <c r="BO151" s="2">
        <v>4</v>
      </c>
      <c r="BP151" s="2">
        <v>3</v>
      </c>
      <c r="BQ151" s="2">
        <v>5</v>
      </c>
      <c r="BR151" s="2">
        <v>4</v>
      </c>
      <c r="BS151" s="5">
        <v>3</v>
      </c>
      <c r="BT151" s="2">
        <v>4</v>
      </c>
      <c r="BU151" s="2">
        <v>5</v>
      </c>
      <c r="BV151" s="2">
        <v>4</v>
      </c>
      <c r="BW151" s="2">
        <v>2</v>
      </c>
      <c r="BX151" s="2">
        <v>3</v>
      </c>
      <c r="BY151" s="2">
        <v>4</v>
      </c>
      <c r="BZ151" s="2">
        <v>5</v>
      </c>
      <c r="CA151" s="2">
        <v>3</v>
      </c>
      <c r="CB151" s="2">
        <v>4</v>
      </c>
      <c r="CC151" s="5">
        <v>5</v>
      </c>
      <c r="CD151" s="2">
        <v>4</v>
      </c>
      <c r="CE151" s="2">
        <v>3</v>
      </c>
      <c r="CF151" s="2">
        <v>4</v>
      </c>
      <c r="CG151" s="2">
        <v>5</v>
      </c>
      <c r="CH151" s="2">
        <v>3</v>
      </c>
      <c r="CI151" s="2">
        <v>4</v>
      </c>
      <c r="CJ151" s="2">
        <v>5</v>
      </c>
      <c r="CK151" s="2">
        <v>4</v>
      </c>
      <c r="CL151" s="2">
        <v>3</v>
      </c>
      <c r="CM151" s="5">
        <v>3</v>
      </c>
      <c r="CN151" s="2">
        <v>4</v>
      </c>
      <c r="CO151" s="2">
        <v>5</v>
      </c>
      <c r="CP151" s="2">
        <v>2</v>
      </c>
      <c r="CQ151" s="2">
        <v>3</v>
      </c>
      <c r="CR151" s="2">
        <v>4</v>
      </c>
      <c r="CS151" s="2">
        <v>4</v>
      </c>
      <c r="CT151" s="2">
        <v>3</v>
      </c>
      <c r="CU151" s="2">
        <v>5</v>
      </c>
      <c r="CV151" s="2">
        <v>4</v>
      </c>
    </row>
    <row r="153" spans="1:100" x14ac:dyDescent="0.35">
      <c r="A153">
        <v>11.1</v>
      </c>
      <c r="H153">
        <v>11.2</v>
      </c>
      <c r="J153">
        <v>11.3</v>
      </c>
    </row>
    <row r="154" spans="1:100" x14ac:dyDescent="0.35">
      <c r="H154">
        <f>MODE(A151:CV151)</f>
        <v>4</v>
      </c>
      <c r="J154" t="s">
        <v>37</v>
      </c>
      <c r="K154" t="s">
        <v>38</v>
      </c>
    </row>
    <row r="155" spans="1:100" x14ac:dyDescent="0.35">
      <c r="J155">
        <v>2</v>
      </c>
      <c r="K155">
        <f>COUNTIF($A$151:$CV$151,J155)</f>
        <v>8</v>
      </c>
    </row>
    <row r="156" spans="1:100" x14ac:dyDescent="0.35">
      <c r="J156">
        <v>3</v>
      </c>
      <c r="K156">
        <f>COUNTIF($A$151:$CV$151,J156)</f>
        <v>30</v>
      </c>
    </row>
    <row r="157" spans="1:100" x14ac:dyDescent="0.35">
      <c r="J157">
        <v>4</v>
      </c>
      <c r="K157">
        <f>COUNTIF($A$151:$CV$151,J157)</f>
        <v>39</v>
      </c>
    </row>
    <row r="158" spans="1:100" x14ac:dyDescent="0.35">
      <c r="J158">
        <v>5</v>
      </c>
      <c r="K158">
        <f>COUNTIF($A$151:$CV$151,J158)</f>
        <v>23</v>
      </c>
    </row>
    <row r="160" spans="1:100" x14ac:dyDescent="0.35">
      <c r="K160" s="2"/>
    </row>
    <row r="169" spans="1:50" x14ac:dyDescent="0.35">
      <c r="A169" t="s">
        <v>39</v>
      </c>
    </row>
    <row r="170" spans="1:50" ht="15.5" x14ac:dyDescent="0.35">
      <c r="A170" s="5">
        <v>35</v>
      </c>
      <c r="B170" s="2">
        <v>28</v>
      </c>
      <c r="C170" s="2">
        <v>32</v>
      </c>
      <c r="D170" s="2">
        <v>45</v>
      </c>
      <c r="E170" s="2">
        <v>38</v>
      </c>
      <c r="F170" s="2">
        <v>29</v>
      </c>
      <c r="G170" s="2">
        <v>42</v>
      </c>
      <c r="H170" s="2">
        <v>30</v>
      </c>
      <c r="I170" s="2">
        <v>36</v>
      </c>
      <c r="J170" s="2">
        <v>41</v>
      </c>
      <c r="K170" s="5">
        <v>47</v>
      </c>
      <c r="L170" s="2">
        <v>31</v>
      </c>
      <c r="M170" s="2">
        <v>39</v>
      </c>
      <c r="N170" s="2">
        <v>43</v>
      </c>
      <c r="O170" s="2">
        <v>37</v>
      </c>
      <c r="P170" s="2">
        <v>30</v>
      </c>
      <c r="Q170" s="2">
        <v>34</v>
      </c>
      <c r="R170" s="2">
        <v>39</v>
      </c>
      <c r="S170" s="2">
        <v>28</v>
      </c>
      <c r="T170" s="2">
        <v>33</v>
      </c>
      <c r="U170" s="5">
        <v>36</v>
      </c>
      <c r="V170" s="2">
        <v>40</v>
      </c>
      <c r="W170" s="2">
        <v>42</v>
      </c>
      <c r="X170" s="2">
        <v>29</v>
      </c>
      <c r="Y170" s="2">
        <v>31</v>
      </c>
      <c r="Z170" s="2">
        <v>45</v>
      </c>
      <c r="AA170" s="2">
        <v>38</v>
      </c>
      <c r="AB170" s="2">
        <v>33</v>
      </c>
      <c r="AC170" s="2">
        <v>41</v>
      </c>
      <c r="AD170" s="2">
        <v>35</v>
      </c>
      <c r="AE170" s="5">
        <v>37</v>
      </c>
      <c r="AF170" s="2">
        <v>34</v>
      </c>
      <c r="AG170" s="2">
        <v>46</v>
      </c>
      <c r="AH170" s="2">
        <v>30</v>
      </c>
      <c r="AI170" s="2">
        <v>39</v>
      </c>
      <c r="AJ170" s="2">
        <v>43</v>
      </c>
      <c r="AK170" s="2">
        <v>28</v>
      </c>
      <c r="AL170" s="2">
        <v>32</v>
      </c>
      <c r="AM170" s="2">
        <v>36</v>
      </c>
      <c r="AN170" s="2">
        <v>29</v>
      </c>
      <c r="AO170" s="5">
        <v>31</v>
      </c>
      <c r="AP170" s="2">
        <v>37</v>
      </c>
      <c r="AQ170" s="2">
        <v>40</v>
      </c>
      <c r="AR170" s="2">
        <v>42</v>
      </c>
      <c r="AS170" s="2">
        <v>33</v>
      </c>
      <c r="AT170" s="2">
        <v>39</v>
      </c>
      <c r="AU170" s="2">
        <v>28</v>
      </c>
      <c r="AV170" s="2">
        <v>35</v>
      </c>
      <c r="AW170" s="2">
        <v>38</v>
      </c>
      <c r="AX170" s="2">
        <v>43</v>
      </c>
    </row>
    <row r="172" spans="1:50" x14ac:dyDescent="0.35">
      <c r="A172">
        <v>12.1</v>
      </c>
      <c r="G172">
        <v>12.2</v>
      </c>
      <c r="I172">
        <v>12.3</v>
      </c>
    </row>
    <row r="173" spans="1:50" x14ac:dyDescent="0.35">
      <c r="G173">
        <f>AVERAGE(A170:AX170)</f>
        <v>36.14</v>
      </c>
      <c r="I173" t="s">
        <v>40</v>
      </c>
      <c r="J173" t="s">
        <v>41</v>
      </c>
    </row>
    <row r="174" spans="1:50" x14ac:dyDescent="0.35">
      <c r="I174" t="s">
        <v>42</v>
      </c>
      <c r="J174">
        <f>COUNTIF($A$170:$AX$170,"&lt;=10")</f>
        <v>0</v>
      </c>
      <c r="K174" s="2"/>
    </row>
    <row r="175" spans="1:50" x14ac:dyDescent="0.35">
      <c r="I175" s="14" t="s">
        <v>46</v>
      </c>
      <c r="J175">
        <f>COUNTIFS($A$170:$AX$170,"&gt;=10",$A$170:$AX$170,"&lt;=20")</f>
        <v>0</v>
      </c>
    </row>
    <row r="176" spans="1:50" x14ac:dyDescent="0.35">
      <c r="I176" t="s">
        <v>43</v>
      </c>
      <c r="J176">
        <f>COUNTIFS($A$170:$AX$170,"&gt;=21",$A$170:$AX$170,"&lt;=30")</f>
        <v>10</v>
      </c>
    </row>
    <row r="177" spans="1:100" x14ac:dyDescent="0.35">
      <c r="I177" t="s">
        <v>44</v>
      </c>
      <c r="J177">
        <f>COUNTIFS($A$170:$AX$170,"&gt;=31",$A$170:$AX$170,"&lt;=40")</f>
        <v>28</v>
      </c>
    </row>
    <row r="178" spans="1:100" x14ac:dyDescent="0.35">
      <c r="I178" t="s">
        <v>45</v>
      </c>
      <c r="J178">
        <f>COUNTIFS($A$170:$AX$170,"&gt;=41",$A$170:$AX$170,"&lt;=50")</f>
        <v>12</v>
      </c>
    </row>
    <row r="186" spans="1:100" x14ac:dyDescent="0.35">
      <c r="A186" t="s">
        <v>47</v>
      </c>
    </row>
    <row r="187" spans="1:100" ht="15.5" x14ac:dyDescent="0.35">
      <c r="A187" s="5">
        <v>125</v>
      </c>
      <c r="B187" s="2">
        <v>148</v>
      </c>
      <c r="C187" s="2">
        <v>137</v>
      </c>
      <c r="D187" s="2">
        <v>120</v>
      </c>
      <c r="E187" s="2">
        <v>135</v>
      </c>
      <c r="F187" s="2">
        <v>132</v>
      </c>
      <c r="G187" s="2">
        <v>145</v>
      </c>
      <c r="H187" s="2">
        <v>122</v>
      </c>
      <c r="I187" s="2">
        <v>130</v>
      </c>
      <c r="J187" s="2">
        <v>141</v>
      </c>
      <c r="K187" s="5">
        <v>130</v>
      </c>
      <c r="L187" s="2">
        <v>134</v>
      </c>
      <c r="M187" s="2">
        <v>141</v>
      </c>
      <c r="N187" s="2">
        <v>119</v>
      </c>
      <c r="O187" s="2">
        <v>125</v>
      </c>
      <c r="P187" s="2">
        <v>131</v>
      </c>
      <c r="Q187" s="2">
        <v>136</v>
      </c>
      <c r="R187" s="2">
        <v>128</v>
      </c>
      <c r="S187" s="2">
        <v>124</v>
      </c>
      <c r="T187" s="2">
        <v>132</v>
      </c>
      <c r="U187" s="5">
        <v>118</v>
      </c>
      <c r="V187" s="2">
        <v>125</v>
      </c>
      <c r="W187" s="2">
        <v>132</v>
      </c>
      <c r="X187" s="2">
        <v>136</v>
      </c>
      <c r="Y187" s="2">
        <v>128</v>
      </c>
      <c r="Z187" s="2">
        <v>123</v>
      </c>
      <c r="AA187" s="2">
        <v>132</v>
      </c>
      <c r="AB187" s="2">
        <v>138</v>
      </c>
      <c r="AC187" s="2">
        <v>126</v>
      </c>
      <c r="AD187" s="2">
        <v>129</v>
      </c>
      <c r="AE187" s="5">
        <v>136</v>
      </c>
      <c r="AF187" s="2">
        <v>127</v>
      </c>
      <c r="AG187" s="2">
        <v>130</v>
      </c>
      <c r="AH187" s="2">
        <v>122</v>
      </c>
      <c r="AI187" s="2">
        <v>125</v>
      </c>
      <c r="AJ187" s="2">
        <v>133</v>
      </c>
      <c r="AK187" s="2">
        <v>140</v>
      </c>
      <c r="AL187" s="2">
        <v>126</v>
      </c>
      <c r="AM187" s="2">
        <v>133</v>
      </c>
      <c r="AN187" s="2">
        <v>135</v>
      </c>
      <c r="AO187" s="5">
        <v>136</v>
      </c>
      <c r="AP187" s="2">
        <v>127</v>
      </c>
      <c r="AQ187" s="2">
        <v>130</v>
      </c>
      <c r="AR187" s="2">
        <v>122</v>
      </c>
      <c r="AS187" s="2">
        <v>125</v>
      </c>
      <c r="AT187" s="2">
        <v>133</v>
      </c>
      <c r="AU187" s="2">
        <v>140</v>
      </c>
      <c r="AV187" s="2">
        <v>126</v>
      </c>
      <c r="AW187" s="2">
        <v>133</v>
      </c>
      <c r="AX187" s="2">
        <v>135</v>
      </c>
      <c r="AY187" s="5">
        <v>130</v>
      </c>
      <c r="AZ187" s="2">
        <v>134</v>
      </c>
      <c r="BA187" s="2">
        <v>141</v>
      </c>
      <c r="BB187" s="2">
        <v>119</v>
      </c>
      <c r="BC187" s="2">
        <v>125</v>
      </c>
      <c r="BD187" s="2">
        <v>131</v>
      </c>
      <c r="BE187" s="2">
        <v>136</v>
      </c>
      <c r="BF187" s="2">
        <v>128</v>
      </c>
      <c r="BG187" s="2">
        <v>124</v>
      </c>
      <c r="BH187" s="2">
        <v>132</v>
      </c>
      <c r="BI187" s="5">
        <v>130</v>
      </c>
      <c r="BJ187" s="2">
        <v>134</v>
      </c>
      <c r="BK187" s="2">
        <v>141</v>
      </c>
      <c r="BL187" s="2">
        <v>119</v>
      </c>
      <c r="BM187" s="2">
        <v>125</v>
      </c>
      <c r="BN187" s="2">
        <v>131</v>
      </c>
      <c r="BO187" s="2">
        <v>136</v>
      </c>
      <c r="BP187" s="2">
        <v>128</v>
      </c>
      <c r="BQ187" s="2">
        <v>124</v>
      </c>
      <c r="BR187" s="2">
        <v>132</v>
      </c>
      <c r="BS187" s="5">
        <v>136</v>
      </c>
      <c r="BT187" s="2">
        <v>127</v>
      </c>
      <c r="BU187" s="2">
        <v>130</v>
      </c>
      <c r="BV187" s="2">
        <v>122</v>
      </c>
      <c r="BW187" s="2">
        <v>125</v>
      </c>
      <c r="BX187" s="2">
        <v>133</v>
      </c>
      <c r="BY187" s="2">
        <v>140</v>
      </c>
      <c r="BZ187" s="2">
        <v>126</v>
      </c>
      <c r="CA187" s="2">
        <v>133</v>
      </c>
      <c r="CB187" s="2">
        <v>135</v>
      </c>
      <c r="CC187" s="5">
        <v>136</v>
      </c>
      <c r="CD187" s="2">
        <v>127</v>
      </c>
      <c r="CE187" s="2">
        <v>130</v>
      </c>
      <c r="CF187" s="2">
        <v>122</v>
      </c>
      <c r="CG187" s="2">
        <v>125</v>
      </c>
      <c r="CH187" s="2">
        <v>133</v>
      </c>
      <c r="CI187" s="2">
        <v>140</v>
      </c>
      <c r="CJ187" s="2">
        <v>126</v>
      </c>
      <c r="CK187" s="2">
        <v>133</v>
      </c>
      <c r="CL187" s="2">
        <v>135</v>
      </c>
      <c r="CM187" s="5">
        <v>130</v>
      </c>
      <c r="CN187" s="2">
        <v>134</v>
      </c>
      <c r="CO187" s="2">
        <v>141</v>
      </c>
      <c r="CP187" s="2">
        <v>119</v>
      </c>
      <c r="CQ187" s="2">
        <v>125</v>
      </c>
      <c r="CR187" s="2">
        <v>131</v>
      </c>
      <c r="CS187" s="2">
        <v>136</v>
      </c>
      <c r="CT187" s="2">
        <v>128</v>
      </c>
      <c r="CU187" s="2">
        <v>124</v>
      </c>
      <c r="CV187" s="2">
        <v>132</v>
      </c>
    </row>
    <row r="189" spans="1:100" x14ac:dyDescent="0.35">
      <c r="A189">
        <v>13.1</v>
      </c>
      <c r="I189">
        <v>13.2</v>
      </c>
      <c r="K189">
        <v>13.3</v>
      </c>
    </row>
    <row r="190" spans="1:100" x14ac:dyDescent="0.35">
      <c r="I190">
        <f>MEDIAN(A187:CV187)</f>
        <v>130.5</v>
      </c>
      <c r="K190" t="s">
        <v>40</v>
      </c>
      <c r="L190" t="s">
        <v>41</v>
      </c>
    </row>
    <row r="191" spans="1:100" x14ac:dyDescent="0.35">
      <c r="K191" t="s">
        <v>48</v>
      </c>
      <c r="L191">
        <f>COUNTIF($A$187:$CV$187,"&lt;=110")</f>
        <v>0</v>
      </c>
    </row>
    <row r="192" spans="1:100" x14ac:dyDescent="0.35">
      <c r="K192" s="14" t="s">
        <v>49</v>
      </c>
      <c r="L192">
        <f>COUNTIFS($A$187:$CV$187,"&gt;=111",$A$187:$CV$187,"&lt;=120")</f>
        <v>6</v>
      </c>
    </row>
    <row r="193" spans="1:17" x14ac:dyDescent="0.35">
      <c r="K193" t="s">
        <v>50</v>
      </c>
      <c r="L193">
        <f>COUNTIFS($A$187:$CV$187,"&gt;=121",$A$187:$CV$187,"&lt;=130")</f>
        <v>44</v>
      </c>
    </row>
    <row r="194" spans="1:17" x14ac:dyDescent="0.35">
      <c r="K194" t="s">
        <v>51</v>
      </c>
      <c r="L194">
        <f>COUNTIFS($A$187:$CV$187,"&gt;=131",$A$187:$CV$187,"&lt;=140")</f>
        <v>43</v>
      </c>
    </row>
    <row r="195" spans="1:17" x14ac:dyDescent="0.35">
      <c r="K195" t="s">
        <v>52</v>
      </c>
      <c r="L195">
        <f>COUNTIFS($A$187:$CV$187,"&gt;=141",$A$187:$CV$187,"&lt;=150")</f>
        <v>7</v>
      </c>
    </row>
    <row r="196" spans="1:17" x14ac:dyDescent="0.35">
      <c r="K196" s="2"/>
    </row>
    <row r="204" spans="1:17" x14ac:dyDescent="0.35">
      <c r="A204" t="s">
        <v>53</v>
      </c>
      <c r="M204" s="11" t="s">
        <v>59</v>
      </c>
      <c r="N204" s="11" t="s">
        <v>60</v>
      </c>
      <c r="P204" s="11" t="s">
        <v>58</v>
      </c>
      <c r="Q204" s="11" t="s">
        <v>57</v>
      </c>
    </row>
    <row r="205" spans="1:17" ht="15.5" x14ac:dyDescent="0.35">
      <c r="A205" s="5" t="s">
        <v>54</v>
      </c>
      <c r="B205">
        <v>45</v>
      </c>
      <c r="C205" s="2">
        <v>35</v>
      </c>
      <c r="D205" s="2">
        <v>40</v>
      </c>
      <c r="E205" s="2">
        <v>38</v>
      </c>
      <c r="F205" s="2">
        <v>42</v>
      </c>
      <c r="G205" s="2">
        <v>37</v>
      </c>
      <c r="H205" s="2">
        <v>39</v>
      </c>
      <c r="I205" s="2">
        <v>43</v>
      </c>
      <c r="J205" s="2">
        <v>44</v>
      </c>
      <c r="K205" s="2">
        <v>41</v>
      </c>
      <c r="M205" s="12" t="s">
        <v>54</v>
      </c>
      <c r="N205" s="11">
        <f>MAX(B205:K205)-MIN(B205:K205)</f>
        <v>10</v>
      </c>
      <c r="P205" s="11">
        <f>AVERAGE(B205:K205)</f>
        <v>40.4</v>
      </c>
      <c r="Q205" s="11">
        <f>SUM(B205:K205)</f>
        <v>404</v>
      </c>
    </row>
    <row r="206" spans="1:17" ht="15.5" x14ac:dyDescent="0.35">
      <c r="A206" s="5" t="s">
        <v>55</v>
      </c>
      <c r="B206">
        <v>32</v>
      </c>
      <c r="C206" s="2">
        <v>28</v>
      </c>
      <c r="D206" s="2">
        <v>30</v>
      </c>
      <c r="E206" s="2">
        <v>34</v>
      </c>
      <c r="F206" s="2">
        <v>33</v>
      </c>
      <c r="G206" s="2">
        <v>35</v>
      </c>
      <c r="H206" s="2">
        <v>31</v>
      </c>
      <c r="I206" s="2">
        <v>29</v>
      </c>
      <c r="J206" s="2">
        <v>36</v>
      </c>
      <c r="K206" s="2">
        <v>37</v>
      </c>
      <c r="M206" s="12" t="s">
        <v>55</v>
      </c>
      <c r="N206" s="11">
        <f t="shared" ref="N206:N207" si="5">MAX(B206:K206)-MIN(B206:K206)</f>
        <v>9</v>
      </c>
      <c r="P206" s="11">
        <f>AVERAGE(B206:K206)</f>
        <v>32.5</v>
      </c>
      <c r="Q206" s="11">
        <f>SUM(B206:K206)</f>
        <v>325</v>
      </c>
    </row>
    <row r="207" spans="1:17" ht="15.5" x14ac:dyDescent="0.35">
      <c r="A207" s="5" t="s">
        <v>56</v>
      </c>
      <c r="B207">
        <v>40</v>
      </c>
      <c r="C207" s="2">
        <v>39</v>
      </c>
      <c r="D207" s="2">
        <v>42</v>
      </c>
      <c r="E207" s="2">
        <v>41</v>
      </c>
      <c r="F207" s="2">
        <v>38</v>
      </c>
      <c r="G207" s="2">
        <v>43</v>
      </c>
      <c r="H207" s="2">
        <v>45</v>
      </c>
      <c r="I207" s="2">
        <v>44</v>
      </c>
      <c r="J207" s="2">
        <v>41</v>
      </c>
      <c r="K207" s="2">
        <v>37</v>
      </c>
      <c r="M207" s="12" t="s">
        <v>56</v>
      </c>
      <c r="N207" s="11">
        <f t="shared" si="5"/>
        <v>8</v>
      </c>
      <c r="P207" s="11">
        <f>AVERAGE(B207:K207)</f>
        <v>41</v>
      </c>
      <c r="Q207" s="11">
        <f>SUM(B207:K207)</f>
        <v>410</v>
      </c>
    </row>
    <row r="223" spans="1:15" x14ac:dyDescent="0.35">
      <c r="A223" t="s">
        <v>3</v>
      </c>
      <c r="M223">
        <v>1.1000000000000001</v>
      </c>
      <c r="O223">
        <v>1.2</v>
      </c>
    </row>
    <row r="224" spans="1:15" ht="15.5" x14ac:dyDescent="0.35">
      <c r="A224" s="5">
        <v>40</v>
      </c>
      <c r="B224" s="2">
        <v>45</v>
      </c>
      <c r="C224" s="2">
        <v>50</v>
      </c>
      <c r="D224" s="2">
        <v>55</v>
      </c>
      <c r="E224" s="2">
        <v>60</v>
      </c>
      <c r="F224" s="2">
        <v>62</v>
      </c>
      <c r="G224" s="2">
        <v>65</v>
      </c>
      <c r="H224" s="2">
        <v>68</v>
      </c>
      <c r="I224" s="2">
        <v>70</v>
      </c>
      <c r="J224" s="2">
        <v>72</v>
      </c>
      <c r="K224" s="2"/>
      <c r="L224" s="11" t="s">
        <v>3</v>
      </c>
      <c r="M224" s="15">
        <f>QUARTILE($A$224:$J$233,1)</f>
        <v>128.75</v>
      </c>
      <c r="N224" s="16" t="s">
        <v>61</v>
      </c>
      <c r="O224" s="16">
        <f>PERCENTILE($A$224:$J$233,0.1)</f>
        <v>74.7</v>
      </c>
    </row>
    <row r="225" spans="1:15" ht="15.5" x14ac:dyDescent="0.35">
      <c r="A225" s="5">
        <v>75</v>
      </c>
      <c r="B225" s="2">
        <v>78</v>
      </c>
      <c r="C225" s="2">
        <v>80</v>
      </c>
      <c r="D225" s="2">
        <v>82</v>
      </c>
      <c r="E225" s="2">
        <v>85</v>
      </c>
      <c r="F225" s="2">
        <v>88</v>
      </c>
      <c r="G225" s="2">
        <v>90</v>
      </c>
      <c r="H225" s="2">
        <v>92</v>
      </c>
      <c r="I225" s="2">
        <v>95</v>
      </c>
      <c r="J225" s="2">
        <v>100</v>
      </c>
      <c r="K225" s="2"/>
      <c r="L225" s="11" t="s">
        <v>1</v>
      </c>
      <c r="M225" s="15">
        <f>QUARTILE($A$224:$J$233,2)</f>
        <v>252.5</v>
      </c>
      <c r="N225" s="16" t="s">
        <v>62</v>
      </c>
      <c r="O225" s="16">
        <f>PERCENTILE($A$224:$J$233,0.25)</f>
        <v>128.75</v>
      </c>
    </row>
    <row r="226" spans="1:15" ht="15.5" x14ac:dyDescent="0.35">
      <c r="A226" s="5">
        <v>105</v>
      </c>
      <c r="B226" s="2">
        <v>110</v>
      </c>
      <c r="C226" s="2">
        <v>115</v>
      </c>
      <c r="D226" s="2">
        <v>120</v>
      </c>
      <c r="E226" s="2">
        <v>125</v>
      </c>
      <c r="F226" s="2">
        <v>130</v>
      </c>
      <c r="G226" s="2">
        <v>135</v>
      </c>
      <c r="H226" s="2">
        <v>140</v>
      </c>
      <c r="I226" s="2">
        <v>145</v>
      </c>
      <c r="J226" s="2">
        <v>150</v>
      </c>
      <c r="K226" s="2"/>
      <c r="L226" s="11" t="s">
        <v>2</v>
      </c>
      <c r="M226" s="15">
        <f>QUARTILE($A$224:$J$233,3)</f>
        <v>376.25</v>
      </c>
      <c r="N226" s="16" t="s">
        <v>63</v>
      </c>
      <c r="O226" s="16">
        <f>PERCENTILE($A$224:$J$233,0.75)</f>
        <v>376.25</v>
      </c>
    </row>
    <row r="227" spans="1:15" ht="15.5" x14ac:dyDescent="0.35">
      <c r="A227" s="5">
        <v>155</v>
      </c>
      <c r="B227" s="2">
        <v>160</v>
      </c>
      <c r="C227" s="2">
        <v>165</v>
      </c>
      <c r="D227" s="2">
        <v>170</v>
      </c>
      <c r="E227" s="2">
        <v>175</v>
      </c>
      <c r="F227" s="2">
        <v>180</v>
      </c>
      <c r="G227" s="2">
        <v>185</v>
      </c>
      <c r="H227" s="2">
        <v>190</v>
      </c>
      <c r="I227" s="2">
        <v>195</v>
      </c>
      <c r="J227" s="2">
        <v>200</v>
      </c>
      <c r="K227" s="2"/>
      <c r="N227" s="16" t="s">
        <v>64</v>
      </c>
      <c r="O227" s="16">
        <f>PERCENTILE($A$224:$J$233,0.9)</f>
        <v>450.50000000000006</v>
      </c>
    </row>
    <row r="228" spans="1:15" ht="15.5" x14ac:dyDescent="0.35">
      <c r="A228" s="5">
        <v>205</v>
      </c>
      <c r="B228" s="2">
        <v>210</v>
      </c>
      <c r="C228" s="2">
        <v>215</v>
      </c>
      <c r="D228" s="2">
        <v>220</v>
      </c>
      <c r="E228" s="2">
        <v>225</v>
      </c>
      <c r="F228" s="2">
        <v>230</v>
      </c>
      <c r="G228" s="2">
        <v>235</v>
      </c>
      <c r="H228" s="2">
        <v>240</v>
      </c>
      <c r="I228" s="2">
        <v>245</v>
      </c>
      <c r="J228" s="2">
        <v>250</v>
      </c>
      <c r="K228" s="2"/>
    </row>
    <row r="229" spans="1:15" ht="15.5" x14ac:dyDescent="0.35">
      <c r="A229" s="5">
        <v>255</v>
      </c>
      <c r="B229" s="2">
        <v>260</v>
      </c>
      <c r="C229" s="2">
        <v>265</v>
      </c>
      <c r="D229" s="2">
        <v>270</v>
      </c>
      <c r="E229" s="2">
        <v>275</v>
      </c>
      <c r="F229" s="2">
        <v>280</v>
      </c>
      <c r="G229" s="2">
        <v>285</v>
      </c>
      <c r="H229" s="2">
        <v>290</v>
      </c>
      <c r="I229" s="2">
        <v>295</v>
      </c>
      <c r="J229" s="2">
        <v>300</v>
      </c>
      <c r="K229" s="2"/>
    </row>
    <row r="230" spans="1:15" ht="15.5" x14ac:dyDescent="0.35">
      <c r="A230" s="5">
        <v>305</v>
      </c>
      <c r="B230" s="2">
        <v>310</v>
      </c>
      <c r="C230" s="2">
        <v>315</v>
      </c>
      <c r="D230" s="2">
        <v>320</v>
      </c>
      <c r="E230" s="2">
        <v>325</v>
      </c>
      <c r="F230" s="2">
        <v>330</v>
      </c>
      <c r="G230" s="2">
        <v>335</v>
      </c>
      <c r="H230" s="2">
        <v>340</v>
      </c>
      <c r="I230" s="2">
        <v>345</v>
      </c>
      <c r="J230" s="2">
        <v>350</v>
      </c>
      <c r="K230" s="2"/>
    </row>
    <row r="231" spans="1:15" ht="15.5" x14ac:dyDescent="0.35">
      <c r="A231" s="5">
        <v>355</v>
      </c>
      <c r="B231" s="2">
        <v>360</v>
      </c>
      <c r="C231" s="2">
        <v>365</v>
      </c>
      <c r="D231" s="2">
        <v>370</v>
      </c>
      <c r="E231" s="2">
        <v>375</v>
      </c>
      <c r="F231" s="2">
        <v>380</v>
      </c>
      <c r="G231" s="2">
        <v>385</v>
      </c>
      <c r="H231" s="2">
        <v>390</v>
      </c>
      <c r="I231" s="2">
        <v>395</v>
      </c>
      <c r="J231" s="2">
        <v>400</v>
      </c>
      <c r="K231" s="2"/>
    </row>
    <row r="232" spans="1:15" ht="15.5" x14ac:dyDescent="0.35">
      <c r="A232" s="5">
        <v>405</v>
      </c>
      <c r="B232" s="2">
        <v>410</v>
      </c>
      <c r="C232" s="2">
        <v>415</v>
      </c>
      <c r="D232" s="2">
        <v>420</v>
      </c>
      <c r="E232" s="2">
        <v>425</v>
      </c>
      <c r="F232" s="2">
        <v>430</v>
      </c>
      <c r="G232" s="2">
        <v>435</v>
      </c>
      <c r="H232" s="2">
        <v>440</v>
      </c>
      <c r="I232" s="2">
        <v>445</v>
      </c>
      <c r="J232" s="2">
        <v>450</v>
      </c>
      <c r="K232" s="2"/>
    </row>
    <row r="233" spans="1:15" ht="15.5" x14ac:dyDescent="0.35">
      <c r="A233" s="5">
        <v>455</v>
      </c>
      <c r="B233" s="2">
        <v>460</v>
      </c>
      <c r="C233" s="2">
        <v>465</v>
      </c>
      <c r="D233" s="2">
        <v>470</v>
      </c>
      <c r="E233" s="2">
        <v>475</v>
      </c>
      <c r="F233" s="2">
        <v>480</v>
      </c>
      <c r="G233" s="2">
        <v>485</v>
      </c>
      <c r="H233" s="2">
        <v>490</v>
      </c>
      <c r="I233" s="2">
        <v>495</v>
      </c>
      <c r="J233" s="2">
        <v>500</v>
      </c>
      <c r="K233" s="2"/>
    </row>
    <row r="235" spans="1:15" x14ac:dyDescent="0.35">
      <c r="A235" t="s">
        <v>1</v>
      </c>
      <c r="M235">
        <v>2.1</v>
      </c>
      <c r="O235">
        <v>2.2000000000000002</v>
      </c>
    </row>
    <row r="236" spans="1:15" ht="15.5" x14ac:dyDescent="0.35">
      <c r="A236" s="5">
        <v>55</v>
      </c>
      <c r="B236" s="2">
        <v>60</v>
      </c>
      <c r="C236" s="2">
        <v>62</v>
      </c>
      <c r="D236" s="2">
        <v>65</v>
      </c>
      <c r="E236" s="2">
        <v>68</v>
      </c>
      <c r="F236" s="2">
        <v>70</v>
      </c>
      <c r="G236" s="2">
        <v>72</v>
      </c>
      <c r="H236" s="2">
        <v>75</v>
      </c>
      <c r="I236" s="2">
        <v>78</v>
      </c>
      <c r="J236" s="2">
        <v>80</v>
      </c>
      <c r="K236" s="2"/>
      <c r="L236" s="11" t="s">
        <v>3</v>
      </c>
      <c r="M236" s="11">
        <f>QUARTILE($A$236:$J$245,1)</f>
        <v>143.75</v>
      </c>
      <c r="N236" s="16" t="s">
        <v>65</v>
      </c>
      <c r="O236" s="16">
        <f>PERCENTILE($A$236:$J$245,0.15)</f>
        <v>94.55</v>
      </c>
    </row>
    <row r="237" spans="1:15" ht="15.5" x14ac:dyDescent="0.35">
      <c r="A237" s="5">
        <v>82</v>
      </c>
      <c r="B237" s="2">
        <v>85</v>
      </c>
      <c r="C237" s="2">
        <v>88</v>
      </c>
      <c r="D237" s="2">
        <v>90</v>
      </c>
      <c r="E237" s="2">
        <v>92</v>
      </c>
      <c r="F237" s="2">
        <v>95</v>
      </c>
      <c r="G237" s="2">
        <v>100</v>
      </c>
      <c r="H237" s="2">
        <v>105</v>
      </c>
      <c r="I237" s="2">
        <v>110</v>
      </c>
      <c r="J237" s="2">
        <v>115</v>
      </c>
      <c r="K237" s="2"/>
      <c r="L237" s="11" t="s">
        <v>1</v>
      </c>
      <c r="M237" s="11">
        <f>QUARTILE($A$236:$J$245,2)</f>
        <v>267.5</v>
      </c>
      <c r="N237" s="16" t="s">
        <v>66</v>
      </c>
      <c r="O237" s="16">
        <f>PERCENTILE($A$224:$J$233,0.5)</f>
        <v>252.5</v>
      </c>
    </row>
    <row r="238" spans="1:15" ht="15.5" x14ac:dyDescent="0.35">
      <c r="A238" s="5">
        <v>120</v>
      </c>
      <c r="B238" s="2">
        <v>125</v>
      </c>
      <c r="C238" s="2">
        <v>130</v>
      </c>
      <c r="D238" s="2">
        <v>135</v>
      </c>
      <c r="E238" s="2">
        <v>140</v>
      </c>
      <c r="F238" s="2">
        <v>145</v>
      </c>
      <c r="G238" s="2">
        <v>150</v>
      </c>
      <c r="H238" s="2">
        <v>155</v>
      </c>
      <c r="I238" s="2">
        <v>160</v>
      </c>
      <c r="J238" s="2">
        <v>165</v>
      </c>
      <c r="K238" s="2"/>
      <c r="L238" s="11" t="s">
        <v>2</v>
      </c>
      <c r="M238" s="11">
        <f>QUARTILE($A$236:$J$245,3)</f>
        <v>391.25</v>
      </c>
      <c r="N238" s="16" t="s">
        <v>67</v>
      </c>
      <c r="O238" s="16">
        <f>PERCENTILE($A$224:$J$233,0.85)</f>
        <v>425.74999999999994</v>
      </c>
    </row>
    <row r="239" spans="1:15" ht="15.5" x14ac:dyDescent="0.35">
      <c r="A239" s="5">
        <v>170</v>
      </c>
      <c r="B239" s="2">
        <v>175</v>
      </c>
      <c r="C239" s="2">
        <v>180</v>
      </c>
      <c r="D239" s="2">
        <v>185</v>
      </c>
      <c r="E239" s="2">
        <v>190</v>
      </c>
      <c r="F239" s="2">
        <v>195</v>
      </c>
      <c r="G239" s="2">
        <v>200</v>
      </c>
      <c r="H239" s="2">
        <v>205</v>
      </c>
      <c r="I239" s="2">
        <v>210</v>
      </c>
      <c r="J239" s="2">
        <v>215</v>
      </c>
      <c r="K239" s="2"/>
      <c r="N239" s="16"/>
      <c r="O239" s="16"/>
    </row>
    <row r="240" spans="1:15" ht="15.5" x14ac:dyDescent="0.35">
      <c r="A240" s="5">
        <v>220</v>
      </c>
      <c r="B240" s="2">
        <v>225</v>
      </c>
      <c r="C240" s="2">
        <v>230</v>
      </c>
      <c r="D240" s="2">
        <v>235</v>
      </c>
      <c r="E240" s="2">
        <v>240</v>
      </c>
      <c r="F240" s="2">
        <v>245</v>
      </c>
      <c r="G240" s="2">
        <v>250</v>
      </c>
      <c r="H240" s="2">
        <v>255</v>
      </c>
      <c r="I240" s="2">
        <v>260</v>
      </c>
      <c r="J240" s="2">
        <v>265</v>
      </c>
      <c r="K240" s="2"/>
    </row>
    <row r="241" spans="1:15" ht="15.5" x14ac:dyDescent="0.35">
      <c r="A241" s="5">
        <v>270</v>
      </c>
      <c r="B241" s="2">
        <v>275</v>
      </c>
      <c r="C241" s="2">
        <v>280</v>
      </c>
      <c r="D241" s="2">
        <v>285</v>
      </c>
      <c r="E241" s="2">
        <v>290</v>
      </c>
      <c r="F241" s="2">
        <v>295</v>
      </c>
      <c r="G241" s="2">
        <v>300</v>
      </c>
      <c r="H241" s="2">
        <v>305</v>
      </c>
      <c r="I241" s="2">
        <v>310</v>
      </c>
      <c r="J241" s="2">
        <v>315</v>
      </c>
      <c r="K241" s="2"/>
    </row>
    <row r="242" spans="1:15" ht="15.5" x14ac:dyDescent="0.35">
      <c r="A242" s="5">
        <v>320</v>
      </c>
      <c r="B242" s="2">
        <v>325</v>
      </c>
      <c r="C242" s="2">
        <v>330</v>
      </c>
      <c r="D242" s="2">
        <v>335</v>
      </c>
      <c r="E242" s="2">
        <v>340</v>
      </c>
      <c r="F242" s="2">
        <v>345</v>
      </c>
      <c r="G242" s="2">
        <v>350</v>
      </c>
      <c r="H242" s="2">
        <v>355</v>
      </c>
      <c r="I242" s="2">
        <v>360</v>
      </c>
      <c r="J242" s="2">
        <v>365</v>
      </c>
      <c r="K242" s="2"/>
    </row>
    <row r="243" spans="1:15" ht="15.5" x14ac:dyDescent="0.35">
      <c r="A243" s="5">
        <v>370</v>
      </c>
      <c r="B243" s="2">
        <v>375</v>
      </c>
      <c r="C243" s="2">
        <v>380</v>
      </c>
      <c r="D243" s="2">
        <v>385</v>
      </c>
      <c r="E243" s="2">
        <v>390</v>
      </c>
      <c r="F243" s="2">
        <v>395</v>
      </c>
      <c r="G243" s="2">
        <v>400</v>
      </c>
      <c r="H243" s="2">
        <v>405</v>
      </c>
      <c r="I243" s="2">
        <v>410</v>
      </c>
      <c r="J243" s="2">
        <v>415</v>
      </c>
      <c r="K243" s="2"/>
    </row>
    <row r="244" spans="1:15" ht="15.5" x14ac:dyDescent="0.35">
      <c r="A244" s="5">
        <v>420</v>
      </c>
      <c r="B244" s="2">
        <v>425</v>
      </c>
      <c r="C244" s="2">
        <v>430</v>
      </c>
      <c r="D244" s="2">
        <v>435</v>
      </c>
      <c r="E244" s="2">
        <v>440</v>
      </c>
      <c r="F244" s="2">
        <v>445</v>
      </c>
      <c r="G244" s="2">
        <v>450</v>
      </c>
      <c r="H244" s="2">
        <v>455</v>
      </c>
      <c r="I244" s="2">
        <v>460</v>
      </c>
      <c r="J244" s="2">
        <v>465</v>
      </c>
      <c r="K244" s="2"/>
    </row>
    <row r="245" spans="1:15" ht="15.5" x14ac:dyDescent="0.35">
      <c r="A245" s="5">
        <v>470</v>
      </c>
      <c r="B245" s="2">
        <v>475</v>
      </c>
      <c r="C245" s="2">
        <v>480</v>
      </c>
      <c r="D245" s="2">
        <v>485</v>
      </c>
      <c r="E245" s="2">
        <v>490</v>
      </c>
      <c r="F245" s="2">
        <v>495</v>
      </c>
      <c r="G245" s="2">
        <v>500</v>
      </c>
      <c r="H245" s="2">
        <v>505</v>
      </c>
      <c r="I245" s="2">
        <v>510</v>
      </c>
      <c r="J245" s="2">
        <v>515</v>
      </c>
      <c r="K245" s="2"/>
    </row>
    <row r="247" spans="1:15" x14ac:dyDescent="0.35">
      <c r="A247" t="s">
        <v>2</v>
      </c>
      <c r="M247">
        <v>3.1</v>
      </c>
      <c r="O247">
        <v>3.2</v>
      </c>
    </row>
    <row r="248" spans="1:15" ht="15.5" x14ac:dyDescent="0.35">
      <c r="A248" s="5">
        <v>20</v>
      </c>
      <c r="B248" s="2">
        <v>25</v>
      </c>
      <c r="C248" s="2">
        <v>30</v>
      </c>
      <c r="D248" s="2">
        <v>35</v>
      </c>
      <c r="E248" s="2">
        <v>40</v>
      </c>
      <c r="F248" s="2">
        <v>45</v>
      </c>
      <c r="G248" s="2">
        <v>50</v>
      </c>
      <c r="H248" s="2">
        <v>55</v>
      </c>
      <c r="I248" s="2">
        <v>60</v>
      </c>
      <c r="J248" s="2">
        <v>65</v>
      </c>
      <c r="K248" s="2"/>
      <c r="L248" s="11" t="s">
        <v>3</v>
      </c>
      <c r="M248" s="11">
        <f>QUARTILE($A$248:$J$258,1)</f>
        <v>156.25</v>
      </c>
      <c r="N248" s="16" t="s">
        <v>68</v>
      </c>
      <c r="O248" s="16">
        <f>PERCENTILE($A$248:$J$258,0.2)</f>
        <v>129</v>
      </c>
    </row>
    <row r="249" spans="1:15" ht="15.5" x14ac:dyDescent="0.35">
      <c r="A249" s="5">
        <v>70</v>
      </c>
      <c r="B249" s="2">
        <v>75</v>
      </c>
      <c r="C249" s="2">
        <v>80</v>
      </c>
      <c r="D249" s="2">
        <v>85</v>
      </c>
      <c r="E249" s="2">
        <v>90</v>
      </c>
      <c r="F249" s="2">
        <v>95</v>
      </c>
      <c r="G249" s="2">
        <v>100</v>
      </c>
      <c r="H249" s="2">
        <v>105</v>
      </c>
      <c r="I249" s="2">
        <v>110</v>
      </c>
      <c r="J249" s="2">
        <v>115</v>
      </c>
      <c r="K249" s="2"/>
      <c r="L249" s="11" t="s">
        <v>1</v>
      </c>
      <c r="M249" s="11">
        <f>QUARTILE($A$248:$J$258,2)</f>
        <v>292.5</v>
      </c>
      <c r="N249" s="16" t="s">
        <v>69</v>
      </c>
      <c r="O249" s="16">
        <f>PERCENTILE($A$248:$J$258,0.4)</f>
        <v>238</v>
      </c>
    </row>
    <row r="250" spans="1:15" ht="15.5" x14ac:dyDescent="0.35">
      <c r="A250" s="5">
        <v>120</v>
      </c>
      <c r="B250" s="2">
        <v>125</v>
      </c>
      <c r="C250" s="2">
        <v>130</v>
      </c>
      <c r="D250" s="2">
        <v>135</v>
      </c>
      <c r="E250" s="2">
        <v>140</v>
      </c>
      <c r="F250" s="2">
        <v>145</v>
      </c>
      <c r="G250" s="2">
        <v>150</v>
      </c>
      <c r="H250" s="2">
        <v>155</v>
      </c>
      <c r="I250" s="2">
        <v>160</v>
      </c>
      <c r="J250" s="2">
        <v>165</v>
      </c>
      <c r="K250" s="2"/>
      <c r="L250" s="11" t="s">
        <v>2</v>
      </c>
      <c r="M250" s="11">
        <f>QUARTILE($A$248:$J$258,3)</f>
        <v>428.75</v>
      </c>
      <c r="N250" s="16" t="s">
        <v>70</v>
      </c>
      <c r="O250" s="16">
        <f>PERCENTILE($A$248:$J$258,0.8)</f>
        <v>456</v>
      </c>
    </row>
    <row r="251" spans="1:15" ht="15.5" x14ac:dyDescent="0.35">
      <c r="A251" s="5">
        <v>170</v>
      </c>
      <c r="B251" s="2">
        <v>175</v>
      </c>
      <c r="C251" s="2">
        <v>180</v>
      </c>
      <c r="D251" s="2">
        <v>185</v>
      </c>
      <c r="E251" s="2">
        <v>190</v>
      </c>
      <c r="F251" s="2">
        <v>195</v>
      </c>
      <c r="G251" s="2">
        <v>200</v>
      </c>
      <c r="H251" s="2">
        <v>205</v>
      </c>
      <c r="I251" s="2">
        <v>210</v>
      </c>
      <c r="J251" s="2">
        <v>215</v>
      </c>
      <c r="K251" s="2"/>
    </row>
    <row r="252" spans="1:15" ht="15.5" x14ac:dyDescent="0.35">
      <c r="A252" s="5">
        <v>220</v>
      </c>
      <c r="B252" s="2">
        <v>225</v>
      </c>
      <c r="C252" s="2">
        <v>230</v>
      </c>
      <c r="D252" s="2">
        <v>235</v>
      </c>
      <c r="E252" s="2">
        <v>240</v>
      </c>
      <c r="F252" s="2">
        <v>245</v>
      </c>
      <c r="G252" s="2">
        <v>250</v>
      </c>
      <c r="H252" s="2">
        <v>255</v>
      </c>
      <c r="I252" s="2">
        <v>260</v>
      </c>
      <c r="J252" s="2">
        <v>265</v>
      </c>
      <c r="K252" s="2"/>
    </row>
    <row r="253" spans="1:15" ht="15.5" x14ac:dyDescent="0.35">
      <c r="A253" s="5">
        <v>270</v>
      </c>
      <c r="B253" s="2">
        <v>275</v>
      </c>
      <c r="C253" s="2">
        <v>280</v>
      </c>
      <c r="D253" s="2">
        <v>285</v>
      </c>
      <c r="E253" s="2">
        <v>290</v>
      </c>
      <c r="F253" s="2">
        <v>295</v>
      </c>
      <c r="G253" s="2">
        <v>300</v>
      </c>
      <c r="H253" s="2">
        <v>305</v>
      </c>
      <c r="I253" s="2">
        <v>310</v>
      </c>
      <c r="J253" s="2">
        <v>315</v>
      </c>
      <c r="K253" s="2"/>
    </row>
    <row r="254" spans="1:15" ht="15.5" x14ac:dyDescent="0.35">
      <c r="A254" s="5">
        <v>320</v>
      </c>
      <c r="B254" s="2">
        <v>325</v>
      </c>
      <c r="C254" s="2">
        <v>330</v>
      </c>
      <c r="D254" s="2">
        <v>335</v>
      </c>
      <c r="E254" s="2">
        <v>340</v>
      </c>
      <c r="F254" s="2">
        <v>345</v>
      </c>
      <c r="G254" s="2">
        <v>350</v>
      </c>
      <c r="H254" s="2">
        <v>355</v>
      </c>
      <c r="I254" s="2">
        <v>360</v>
      </c>
      <c r="J254" s="2">
        <v>365</v>
      </c>
      <c r="K254" s="2"/>
    </row>
    <row r="255" spans="1:15" ht="15.5" x14ac:dyDescent="0.35">
      <c r="A255" s="5">
        <v>370</v>
      </c>
      <c r="B255" s="2">
        <v>375</v>
      </c>
      <c r="C255" s="2">
        <v>380</v>
      </c>
      <c r="D255" s="2">
        <v>385</v>
      </c>
      <c r="E255" s="2">
        <v>390</v>
      </c>
      <c r="F255" s="2">
        <v>395</v>
      </c>
      <c r="G255" s="2">
        <v>400</v>
      </c>
      <c r="H255" s="2">
        <v>405</v>
      </c>
      <c r="I255" s="2">
        <v>410</v>
      </c>
      <c r="J255" s="2">
        <v>415</v>
      </c>
      <c r="K255" s="2"/>
    </row>
    <row r="256" spans="1:15" ht="15.5" x14ac:dyDescent="0.35">
      <c r="A256" s="5">
        <v>420</v>
      </c>
      <c r="B256" s="2">
        <v>425</v>
      </c>
      <c r="C256" s="2">
        <v>430</v>
      </c>
      <c r="D256" s="2">
        <v>435</v>
      </c>
      <c r="E256" s="2">
        <v>440</v>
      </c>
      <c r="F256" s="2">
        <v>445</v>
      </c>
      <c r="G256" s="2">
        <v>450</v>
      </c>
      <c r="H256" s="2">
        <v>455</v>
      </c>
      <c r="I256" s="2">
        <v>460</v>
      </c>
      <c r="J256" s="2">
        <v>465</v>
      </c>
      <c r="K256" s="2"/>
    </row>
    <row r="257" spans="1:15" ht="15.5" x14ac:dyDescent="0.35">
      <c r="A257" s="5">
        <v>470</v>
      </c>
      <c r="B257" s="2">
        <v>475</v>
      </c>
      <c r="C257" s="2">
        <v>480</v>
      </c>
      <c r="D257" s="2">
        <v>485</v>
      </c>
      <c r="E257" s="2">
        <v>490</v>
      </c>
      <c r="F257" s="2">
        <v>495</v>
      </c>
      <c r="G257" s="2">
        <v>500</v>
      </c>
      <c r="H257" s="2">
        <v>505</v>
      </c>
      <c r="I257" s="2">
        <v>510</v>
      </c>
      <c r="J257" s="2">
        <v>515</v>
      </c>
      <c r="K257" s="2"/>
    </row>
    <row r="258" spans="1:15" ht="15.5" x14ac:dyDescent="0.35">
      <c r="A258" s="13">
        <v>520</v>
      </c>
      <c r="B258" s="2">
        <v>525</v>
      </c>
      <c r="C258" s="2">
        <v>530</v>
      </c>
      <c r="D258" s="2">
        <v>535</v>
      </c>
      <c r="E258" s="2">
        <v>540</v>
      </c>
      <c r="F258" s="2">
        <v>545</v>
      </c>
      <c r="G258" s="2">
        <v>550</v>
      </c>
      <c r="H258" s="2">
        <v>555</v>
      </c>
      <c r="I258" s="2">
        <v>560</v>
      </c>
      <c r="J258" s="2">
        <v>565</v>
      </c>
      <c r="K258" s="2"/>
    </row>
    <row r="260" spans="1:15" x14ac:dyDescent="0.35">
      <c r="A260" t="s">
        <v>12</v>
      </c>
      <c r="M260">
        <v>4.0999999999999996</v>
      </c>
      <c r="O260">
        <v>4.2</v>
      </c>
    </row>
    <row r="261" spans="1:15" ht="15.5" x14ac:dyDescent="0.35">
      <c r="A261" s="5">
        <v>15</v>
      </c>
      <c r="B261" s="2">
        <v>20</v>
      </c>
      <c r="C261" s="2">
        <v>25</v>
      </c>
      <c r="D261" s="2">
        <v>30</v>
      </c>
      <c r="E261" s="2">
        <v>35</v>
      </c>
      <c r="F261" s="2">
        <v>40</v>
      </c>
      <c r="G261" s="2">
        <v>45</v>
      </c>
      <c r="H261" s="2">
        <v>50</v>
      </c>
      <c r="I261" s="2">
        <v>55</v>
      </c>
      <c r="J261" s="2">
        <v>60</v>
      </c>
      <c r="K261" s="2"/>
      <c r="L261" s="11" t="s">
        <v>3</v>
      </c>
      <c r="M261" s="11">
        <f>QUARTILE($A$261:$J$272,1)</f>
        <v>163.75</v>
      </c>
      <c r="N261" s="16" t="s">
        <v>71</v>
      </c>
      <c r="O261" s="16">
        <f>PERCENTILE($A$261:$J$272,0.3)</f>
        <v>193.49999999999997</v>
      </c>
    </row>
    <row r="262" spans="1:15" ht="15.5" x14ac:dyDescent="0.35">
      <c r="A262" s="5">
        <v>65</v>
      </c>
      <c r="B262" s="2">
        <v>70</v>
      </c>
      <c r="C262" s="2">
        <v>75</v>
      </c>
      <c r="D262" s="2">
        <v>80</v>
      </c>
      <c r="E262" s="2">
        <v>85</v>
      </c>
      <c r="F262" s="2">
        <v>90</v>
      </c>
      <c r="G262" s="2">
        <v>95</v>
      </c>
      <c r="H262" s="2">
        <v>100</v>
      </c>
      <c r="I262" s="2">
        <v>105</v>
      </c>
      <c r="J262" s="2">
        <v>110</v>
      </c>
      <c r="K262" s="2"/>
      <c r="L262" s="11" t="s">
        <v>1</v>
      </c>
      <c r="M262" s="11">
        <f>QUARTILE($A$261:$J$272,2)</f>
        <v>312.5</v>
      </c>
      <c r="N262" s="16" t="s">
        <v>66</v>
      </c>
      <c r="O262" s="16">
        <f>PERCENTILE($A$261:$J$272,0.5)</f>
        <v>312.5</v>
      </c>
    </row>
    <row r="263" spans="1:15" ht="15.5" x14ac:dyDescent="0.35">
      <c r="A263" s="5">
        <v>115</v>
      </c>
      <c r="B263" s="2">
        <v>120</v>
      </c>
      <c r="C263" s="2">
        <v>125</v>
      </c>
      <c r="D263" s="2">
        <v>130</v>
      </c>
      <c r="E263" s="2">
        <v>135</v>
      </c>
      <c r="F263" s="2">
        <v>140</v>
      </c>
      <c r="G263" s="2">
        <v>145</v>
      </c>
      <c r="H263" s="2">
        <v>150</v>
      </c>
      <c r="I263" s="2">
        <v>155</v>
      </c>
      <c r="J263" s="2">
        <v>160</v>
      </c>
      <c r="K263" s="2"/>
      <c r="L263" s="11" t="s">
        <v>2</v>
      </c>
      <c r="M263" s="11">
        <f>QUARTILE($A$261:$J$272,3)</f>
        <v>461.25</v>
      </c>
      <c r="N263" s="16" t="s">
        <v>72</v>
      </c>
      <c r="O263" s="16">
        <f>PERCENTILE($A$261:$J$272,0.7)</f>
        <v>431.5</v>
      </c>
    </row>
    <row r="264" spans="1:15" ht="15.5" x14ac:dyDescent="0.35">
      <c r="A264" s="5">
        <v>165</v>
      </c>
      <c r="B264" s="2">
        <v>170</v>
      </c>
      <c r="C264" s="2">
        <v>175</v>
      </c>
      <c r="D264" s="2">
        <v>180</v>
      </c>
      <c r="E264" s="2">
        <v>185</v>
      </c>
      <c r="F264" s="2">
        <v>190</v>
      </c>
      <c r="G264" s="2">
        <v>195</v>
      </c>
      <c r="H264" s="2">
        <v>200</v>
      </c>
      <c r="I264" s="2">
        <v>205</v>
      </c>
      <c r="J264" s="2">
        <v>210</v>
      </c>
      <c r="K264" s="2"/>
    </row>
    <row r="265" spans="1:15" ht="15.5" x14ac:dyDescent="0.35">
      <c r="A265" s="5">
        <v>215</v>
      </c>
      <c r="B265" s="2">
        <v>220</v>
      </c>
      <c r="C265" s="2">
        <v>225</v>
      </c>
      <c r="D265" s="2">
        <v>230</v>
      </c>
      <c r="E265" s="2">
        <v>235</v>
      </c>
      <c r="F265" s="2">
        <v>240</v>
      </c>
      <c r="G265" s="2">
        <v>245</v>
      </c>
      <c r="H265" s="2">
        <v>250</v>
      </c>
      <c r="I265" s="2">
        <v>255</v>
      </c>
      <c r="J265" s="2">
        <v>260</v>
      </c>
      <c r="K265" s="2"/>
    </row>
    <row r="266" spans="1:15" ht="15.5" x14ac:dyDescent="0.35">
      <c r="A266" s="5">
        <v>265</v>
      </c>
      <c r="B266" s="2">
        <v>270</v>
      </c>
      <c r="C266" s="2">
        <v>275</v>
      </c>
      <c r="D266" s="2">
        <v>280</v>
      </c>
      <c r="E266" s="2">
        <v>285</v>
      </c>
      <c r="F266" s="2">
        <v>290</v>
      </c>
      <c r="G266" s="2">
        <v>295</v>
      </c>
      <c r="H266" s="2">
        <v>300</v>
      </c>
      <c r="I266" s="2">
        <v>305</v>
      </c>
      <c r="J266" s="2">
        <v>310</v>
      </c>
      <c r="K266" s="2"/>
    </row>
    <row r="267" spans="1:15" ht="15.5" x14ac:dyDescent="0.35">
      <c r="A267" s="5">
        <v>315</v>
      </c>
      <c r="B267" s="2">
        <v>320</v>
      </c>
      <c r="C267" s="2">
        <v>325</v>
      </c>
      <c r="D267" s="2">
        <v>330</v>
      </c>
      <c r="E267" s="2">
        <v>335</v>
      </c>
      <c r="F267" s="2">
        <v>340</v>
      </c>
      <c r="G267" s="2">
        <v>345</v>
      </c>
      <c r="H267" s="2">
        <v>350</v>
      </c>
      <c r="I267" s="2">
        <v>355</v>
      </c>
      <c r="J267" s="2">
        <v>360</v>
      </c>
      <c r="K267" s="2"/>
    </row>
    <row r="268" spans="1:15" ht="15.5" x14ac:dyDescent="0.35">
      <c r="A268" s="5">
        <v>365</v>
      </c>
      <c r="B268" s="2">
        <v>370</v>
      </c>
      <c r="C268" s="2">
        <v>375</v>
      </c>
      <c r="D268" s="2">
        <v>380</v>
      </c>
      <c r="E268" s="2">
        <v>385</v>
      </c>
      <c r="F268" s="2">
        <v>390</v>
      </c>
      <c r="G268" s="2">
        <v>395</v>
      </c>
      <c r="H268" s="2">
        <v>400</v>
      </c>
      <c r="I268" s="2">
        <v>405</v>
      </c>
      <c r="J268" s="2">
        <v>410</v>
      </c>
      <c r="K268" s="2"/>
    </row>
    <row r="269" spans="1:15" ht="15.5" x14ac:dyDescent="0.35">
      <c r="A269" s="5">
        <v>415</v>
      </c>
      <c r="B269" s="2">
        <v>420</v>
      </c>
      <c r="C269" s="2">
        <v>425</v>
      </c>
      <c r="D269" s="2">
        <v>430</v>
      </c>
      <c r="E269" s="2">
        <v>435</v>
      </c>
      <c r="F269" s="2">
        <v>440</v>
      </c>
      <c r="G269" s="2">
        <v>445</v>
      </c>
      <c r="H269" s="2">
        <v>450</v>
      </c>
      <c r="I269" s="2">
        <v>455</v>
      </c>
      <c r="J269" s="2">
        <v>460</v>
      </c>
      <c r="K269" s="2"/>
    </row>
    <row r="270" spans="1:15" ht="15.5" x14ac:dyDescent="0.35">
      <c r="A270" s="5">
        <v>465</v>
      </c>
      <c r="B270" s="2">
        <v>470</v>
      </c>
      <c r="C270" s="2">
        <v>475</v>
      </c>
      <c r="D270" s="2">
        <v>480</v>
      </c>
      <c r="E270" s="2">
        <v>485</v>
      </c>
      <c r="F270" s="2">
        <v>490</v>
      </c>
      <c r="G270" s="2">
        <v>495</v>
      </c>
      <c r="H270" s="2">
        <v>500</v>
      </c>
      <c r="I270" s="2">
        <v>505</v>
      </c>
      <c r="J270" s="2">
        <v>510</v>
      </c>
      <c r="K270" s="2"/>
    </row>
    <row r="271" spans="1:15" ht="15.5" x14ac:dyDescent="0.35">
      <c r="A271" s="5">
        <v>515</v>
      </c>
      <c r="B271" s="2">
        <v>520</v>
      </c>
      <c r="C271" s="2">
        <v>525</v>
      </c>
      <c r="D271" s="2">
        <v>530</v>
      </c>
      <c r="E271" s="2">
        <v>535</v>
      </c>
      <c r="F271" s="2">
        <v>540</v>
      </c>
      <c r="G271" s="2">
        <v>545</v>
      </c>
      <c r="H271" s="2">
        <v>550</v>
      </c>
      <c r="I271" s="2">
        <v>555</v>
      </c>
      <c r="J271" s="2">
        <v>560</v>
      </c>
      <c r="K271" s="2"/>
    </row>
    <row r="272" spans="1:15" ht="15.5" x14ac:dyDescent="0.35">
      <c r="A272" s="5">
        <v>565</v>
      </c>
      <c r="B272" s="2">
        <v>570</v>
      </c>
      <c r="C272" s="2">
        <v>575</v>
      </c>
      <c r="D272" s="2">
        <v>580</v>
      </c>
      <c r="E272" s="2">
        <v>585</v>
      </c>
      <c r="F272" s="2">
        <v>590</v>
      </c>
      <c r="G272" s="2">
        <v>595</v>
      </c>
      <c r="H272" s="2">
        <v>600</v>
      </c>
      <c r="I272" s="2">
        <v>605</v>
      </c>
      <c r="J272" s="2">
        <v>610</v>
      </c>
      <c r="K272" s="2"/>
    </row>
    <row r="274" spans="1:15" x14ac:dyDescent="0.35">
      <c r="A274" t="s">
        <v>13</v>
      </c>
      <c r="M274">
        <v>5.0999999999999996</v>
      </c>
      <c r="O274">
        <v>5.2</v>
      </c>
    </row>
    <row r="275" spans="1:15" ht="15.5" x14ac:dyDescent="0.35">
      <c r="A275" s="5">
        <v>0.5</v>
      </c>
      <c r="B275" s="2">
        <v>1</v>
      </c>
      <c r="C275" s="2">
        <v>0.2</v>
      </c>
      <c r="D275" s="2">
        <v>0.7</v>
      </c>
      <c r="E275" s="2">
        <v>0.3</v>
      </c>
      <c r="F275" s="2">
        <v>0.9</v>
      </c>
      <c r="G275" s="2">
        <v>1.2</v>
      </c>
      <c r="H275" s="2">
        <v>0.6</v>
      </c>
      <c r="I275" s="2">
        <v>0.4</v>
      </c>
      <c r="J275" s="2">
        <v>1.1000000000000001</v>
      </c>
      <c r="K275" s="2"/>
      <c r="L275" s="11" t="s">
        <v>3</v>
      </c>
      <c r="M275" s="11">
        <f>QUARTILE($A$275:$J$286,1)</f>
        <v>0.4</v>
      </c>
      <c r="N275" s="16" t="s">
        <v>62</v>
      </c>
      <c r="O275" s="16">
        <f>PERCENTILE($A$275:$J$286,0.25)</f>
        <v>0.4</v>
      </c>
    </row>
    <row r="276" spans="1:15" ht="15.5" x14ac:dyDescent="0.35">
      <c r="A276" s="5">
        <v>0.8</v>
      </c>
      <c r="B276" s="2">
        <v>0.5</v>
      </c>
      <c r="C276" s="2">
        <v>0.3</v>
      </c>
      <c r="D276" s="2">
        <v>0.6</v>
      </c>
      <c r="E276" s="2">
        <v>1</v>
      </c>
      <c r="F276" s="2">
        <v>0.4</v>
      </c>
      <c r="G276" s="2">
        <v>0.5</v>
      </c>
      <c r="H276" s="2">
        <v>0.7</v>
      </c>
      <c r="I276" s="2">
        <v>0.9</v>
      </c>
      <c r="J276" s="2">
        <v>1.3</v>
      </c>
      <c r="K276" s="2"/>
      <c r="L276" s="11" t="s">
        <v>1</v>
      </c>
      <c r="M276" s="11">
        <f>QUARTILE($A$275:$J$286,2)</f>
        <v>0.7</v>
      </c>
      <c r="N276" s="16" t="s">
        <v>66</v>
      </c>
      <c r="O276" s="16">
        <f>PERCENTILE($A$275:$J$286,0.5)</f>
        <v>0.7</v>
      </c>
    </row>
    <row r="277" spans="1:15" ht="15.5" x14ac:dyDescent="0.35">
      <c r="A277" s="5">
        <v>0.8</v>
      </c>
      <c r="B277" s="2">
        <v>0.6</v>
      </c>
      <c r="C277" s="2">
        <v>0.4</v>
      </c>
      <c r="D277" s="2">
        <v>0.7</v>
      </c>
      <c r="E277" s="2">
        <v>0.9</v>
      </c>
      <c r="F277" s="2">
        <v>0.5</v>
      </c>
      <c r="G277" s="2">
        <v>0.2</v>
      </c>
      <c r="H277" s="2">
        <v>1</v>
      </c>
      <c r="I277" s="2">
        <v>0.8</v>
      </c>
      <c r="J277" s="2">
        <v>0.3</v>
      </c>
      <c r="K277" s="2"/>
      <c r="L277" s="11" t="s">
        <v>2</v>
      </c>
      <c r="M277" s="11">
        <f>QUARTILE($A$275:$J$286,3)</f>
        <v>0.9</v>
      </c>
      <c r="N277" s="16" t="s">
        <v>63</v>
      </c>
      <c r="O277" s="16">
        <f>PERCENTILE($A$275:$J$286,0.75)</f>
        <v>0.9</v>
      </c>
    </row>
    <row r="278" spans="1:15" ht="15.5" x14ac:dyDescent="0.35">
      <c r="A278" s="5">
        <v>0.6</v>
      </c>
      <c r="B278" s="2">
        <v>0.4</v>
      </c>
      <c r="C278" s="2">
        <v>0.7</v>
      </c>
      <c r="D278" s="2">
        <v>0.9</v>
      </c>
      <c r="E278" s="2">
        <v>1.2</v>
      </c>
      <c r="F278" s="2">
        <v>0.8</v>
      </c>
      <c r="G278" s="2">
        <v>0.3</v>
      </c>
      <c r="H278" s="2">
        <v>0.6</v>
      </c>
      <c r="I278" s="2">
        <v>0.5</v>
      </c>
      <c r="J278" s="2">
        <v>0.4</v>
      </c>
      <c r="K278" s="2"/>
    </row>
    <row r="279" spans="1:15" ht="15.5" x14ac:dyDescent="0.35">
      <c r="A279" s="5">
        <v>0.7</v>
      </c>
      <c r="B279" s="2">
        <v>0.9</v>
      </c>
      <c r="C279" s="2">
        <v>1.1000000000000001</v>
      </c>
      <c r="D279" s="2">
        <v>0.3</v>
      </c>
      <c r="E279" s="2">
        <v>1.4</v>
      </c>
      <c r="F279" s="2">
        <v>0.9</v>
      </c>
      <c r="G279" s="2">
        <v>0.6</v>
      </c>
      <c r="H279" s="2">
        <v>0.2</v>
      </c>
      <c r="I279" s="2">
        <v>1.5</v>
      </c>
      <c r="J279" s="2">
        <v>1</v>
      </c>
      <c r="K279" s="2"/>
    </row>
    <row r="280" spans="1:15" ht="15.5" x14ac:dyDescent="0.35">
      <c r="A280" s="5">
        <v>0.6</v>
      </c>
      <c r="B280" s="2">
        <v>0.4</v>
      </c>
      <c r="C280" s="2">
        <v>0.7</v>
      </c>
      <c r="D280" s="2">
        <v>1</v>
      </c>
      <c r="E280" s="2">
        <v>0.8</v>
      </c>
      <c r="F280" s="2">
        <v>0.3</v>
      </c>
      <c r="G280" s="2">
        <v>0.5</v>
      </c>
      <c r="H280" s="2">
        <v>0.8</v>
      </c>
      <c r="I280" s="2">
        <v>0.6</v>
      </c>
      <c r="J280" s="2">
        <v>0.3</v>
      </c>
      <c r="K280" s="2"/>
    </row>
    <row r="281" spans="1:15" ht="15.5" x14ac:dyDescent="0.35">
      <c r="A281" s="5">
        <v>0.4</v>
      </c>
      <c r="B281" s="2">
        <v>0.7</v>
      </c>
      <c r="C281" s="2">
        <v>0.9</v>
      </c>
      <c r="D281" s="2">
        <v>1</v>
      </c>
      <c r="E281" s="2">
        <v>0.8</v>
      </c>
      <c r="F281" s="2">
        <v>0.3</v>
      </c>
      <c r="G281" s="2">
        <v>0.5</v>
      </c>
      <c r="H281" s="2">
        <v>0.6</v>
      </c>
      <c r="I281" s="2">
        <v>0.4</v>
      </c>
      <c r="J281" s="2">
        <v>0.7</v>
      </c>
      <c r="K281" s="2"/>
    </row>
    <row r="282" spans="1:15" ht="15.5" x14ac:dyDescent="0.35">
      <c r="A282" s="5">
        <v>0.9</v>
      </c>
      <c r="B282" s="2">
        <v>1.1000000000000001</v>
      </c>
      <c r="C282" s="2">
        <v>0.8</v>
      </c>
      <c r="D282" s="2">
        <v>0.3</v>
      </c>
      <c r="E282" s="2">
        <v>0.5</v>
      </c>
      <c r="F282" s="2">
        <v>0.6</v>
      </c>
      <c r="G282" s="2">
        <v>0.4</v>
      </c>
      <c r="H282" s="2">
        <v>0.7</v>
      </c>
      <c r="I282" s="2">
        <v>0.9</v>
      </c>
      <c r="J282" s="2">
        <v>1</v>
      </c>
      <c r="K282" s="2"/>
    </row>
    <row r="283" spans="1:15" ht="15.5" x14ac:dyDescent="0.35">
      <c r="A283" s="5">
        <v>0.8</v>
      </c>
      <c r="B283" s="2">
        <v>0.3</v>
      </c>
      <c r="C283" s="2">
        <v>0.5</v>
      </c>
      <c r="D283" s="2">
        <v>0.6</v>
      </c>
      <c r="E283" s="2">
        <v>0.4</v>
      </c>
      <c r="F283" s="2">
        <v>0.7</v>
      </c>
      <c r="G283" s="2">
        <v>0.9</v>
      </c>
      <c r="H283" s="2">
        <v>1.1000000000000001</v>
      </c>
      <c r="I283" s="2">
        <v>0.8</v>
      </c>
      <c r="J283" s="2">
        <v>0.3</v>
      </c>
      <c r="K283" s="2"/>
    </row>
    <row r="284" spans="1:15" ht="15.5" x14ac:dyDescent="0.35">
      <c r="A284" s="5">
        <v>0.5</v>
      </c>
      <c r="B284" s="2">
        <v>0.6</v>
      </c>
      <c r="C284" s="2">
        <v>0.4</v>
      </c>
      <c r="D284" s="2">
        <v>0.7</v>
      </c>
      <c r="E284" s="2">
        <v>0.9</v>
      </c>
      <c r="F284" s="2">
        <v>1</v>
      </c>
      <c r="G284" s="2">
        <v>0.8</v>
      </c>
      <c r="H284" s="2">
        <v>0.3</v>
      </c>
      <c r="I284" s="2">
        <v>0.5</v>
      </c>
      <c r="J284" s="2">
        <v>0.6</v>
      </c>
      <c r="K284" s="2"/>
    </row>
    <row r="285" spans="1:15" ht="15.5" x14ac:dyDescent="0.35">
      <c r="A285" s="5">
        <v>0.4</v>
      </c>
      <c r="B285" s="2">
        <v>0.7</v>
      </c>
      <c r="C285" s="2">
        <v>0.9</v>
      </c>
      <c r="D285" s="2">
        <v>1.1000000000000001</v>
      </c>
      <c r="E285" s="2">
        <v>0.8</v>
      </c>
      <c r="F285" s="2">
        <v>0.3</v>
      </c>
      <c r="G285" s="2">
        <v>0.5</v>
      </c>
      <c r="H285" s="2">
        <v>0.6</v>
      </c>
      <c r="I285" s="2">
        <v>0.4</v>
      </c>
      <c r="J285" s="2">
        <v>0.7</v>
      </c>
      <c r="K285" s="2"/>
    </row>
    <row r="286" spans="1:15" ht="15.5" x14ac:dyDescent="0.35">
      <c r="A286" s="5">
        <v>0.9</v>
      </c>
      <c r="B286" s="2">
        <v>1</v>
      </c>
      <c r="C286" s="2">
        <v>0.8</v>
      </c>
      <c r="D286" s="2">
        <v>0.3</v>
      </c>
      <c r="E286" s="2">
        <v>0.5</v>
      </c>
      <c r="F286" s="2">
        <v>0.6</v>
      </c>
      <c r="G286" s="2">
        <v>0.4</v>
      </c>
      <c r="H286" s="2">
        <v>0.7</v>
      </c>
      <c r="I286" s="2">
        <v>0.9</v>
      </c>
      <c r="J286" s="2">
        <v>1.1000000000000001</v>
      </c>
      <c r="K286" s="2"/>
    </row>
    <row r="289" spans="1:15" x14ac:dyDescent="0.35">
      <c r="A289" t="s">
        <v>3</v>
      </c>
    </row>
    <row r="290" spans="1:15" ht="62" x14ac:dyDescent="0.35">
      <c r="A290" s="5" t="s">
        <v>73</v>
      </c>
      <c r="B290">
        <v>10</v>
      </c>
      <c r="C290" s="2">
        <v>12</v>
      </c>
      <c r="D290" s="2">
        <v>15</v>
      </c>
      <c r="E290" s="2">
        <v>18</v>
      </c>
      <c r="F290" s="2">
        <v>20</v>
      </c>
      <c r="G290" s="2">
        <v>22</v>
      </c>
      <c r="H290" s="2">
        <v>25</v>
      </c>
      <c r="I290" s="2">
        <v>28</v>
      </c>
      <c r="J290" s="2">
        <v>30</v>
      </c>
      <c r="K290" s="2">
        <v>32</v>
      </c>
      <c r="L290" s="2">
        <v>35</v>
      </c>
      <c r="M290" s="2">
        <v>38</v>
      </c>
      <c r="O290" t="s">
        <v>81</v>
      </c>
    </row>
    <row r="291" spans="1:15" ht="46.5" x14ac:dyDescent="0.35">
      <c r="A291" s="5" t="s">
        <v>74</v>
      </c>
      <c r="B291">
        <v>50</v>
      </c>
      <c r="C291" s="2">
        <v>55</v>
      </c>
      <c r="D291" s="2">
        <v>60</v>
      </c>
      <c r="E291" s="2">
        <v>65</v>
      </c>
      <c r="F291" s="2">
        <v>70</v>
      </c>
      <c r="G291" s="2">
        <v>75</v>
      </c>
      <c r="H291" s="2">
        <v>80</v>
      </c>
      <c r="I291" s="2">
        <v>85</v>
      </c>
      <c r="J291" s="2">
        <v>90</v>
      </c>
      <c r="K291" s="2">
        <v>95</v>
      </c>
      <c r="L291" s="2">
        <v>100</v>
      </c>
      <c r="M291" s="2">
        <v>105</v>
      </c>
      <c r="O291">
        <f>CORREL(B290:M290,B291:M291)</f>
        <v>0.99921031003664817</v>
      </c>
    </row>
    <row r="305" spans="1:21" x14ac:dyDescent="0.35">
      <c r="A305" t="s">
        <v>1</v>
      </c>
    </row>
    <row r="306" spans="1:21" ht="31" x14ac:dyDescent="0.35">
      <c r="A306" s="5" t="s">
        <v>75</v>
      </c>
      <c r="B306">
        <v>45</v>
      </c>
      <c r="C306" s="2">
        <v>47</v>
      </c>
      <c r="D306" s="2">
        <v>48</v>
      </c>
      <c r="E306" s="2">
        <v>50</v>
      </c>
      <c r="F306" s="2">
        <v>52</v>
      </c>
      <c r="G306" s="2">
        <v>53</v>
      </c>
      <c r="H306" s="2">
        <v>55</v>
      </c>
      <c r="I306" s="2">
        <v>56</v>
      </c>
      <c r="J306" s="2">
        <v>58</v>
      </c>
      <c r="K306" s="2">
        <v>60</v>
      </c>
      <c r="L306" s="2">
        <v>62</v>
      </c>
      <c r="M306" s="2">
        <v>64</v>
      </c>
      <c r="N306" s="2">
        <v>65</v>
      </c>
      <c r="O306" s="2">
        <v>67</v>
      </c>
      <c r="P306" s="2">
        <v>69</v>
      </c>
      <c r="Q306" s="2">
        <v>70</v>
      </c>
      <c r="R306" s="2">
        <v>72</v>
      </c>
      <c r="S306" s="2">
        <v>74</v>
      </c>
      <c r="T306" s="2">
        <v>76</v>
      </c>
      <c r="U306" s="2">
        <v>77</v>
      </c>
    </row>
    <row r="307" spans="1:21" ht="31" x14ac:dyDescent="0.35">
      <c r="A307" s="5" t="s">
        <v>76</v>
      </c>
      <c r="B307">
        <v>52</v>
      </c>
      <c r="C307" s="2">
        <v>54</v>
      </c>
      <c r="D307" s="2">
        <v>55</v>
      </c>
      <c r="E307" s="2">
        <v>57</v>
      </c>
      <c r="F307" s="2">
        <v>59</v>
      </c>
      <c r="G307" s="2">
        <v>60</v>
      </c>
      <c r="H307" s="2">
        <v>61</v>
      </c>
      <c r="I307" s="2">
        <v>62</v>
      </c>
      <c r="J307" s="2">
        <v>64</v>
      </c>
      <c r="K307" s="2">
        <v>66</v>
      </c>
      <c r="L307" s="2">
        <v>67</v>
      </c>
      <c r="M307" s="2">
        <v>69</v>
      </c>
      <c r="N307" s="2">
        <v>71</v>
      </c>
      <c r="O307" s="2">
        <v>73</v>
      </c>
      <c r="P307" s="2">
        <v>74</v>
      </c>
      <c r="Q307" s="2">
        <v>76</v>
      </c>
      <c r="R307" s="2">
        <v>78</v>
      </c>
      <c r="S307" s="2">
        <v>80</v>
      </c>
      <c r="T307" s="2">
        <v>82</v>
      </c>
      <c r="U307" s="2">
        <v>83</v>
      </c>
    </row>
    <row r="309" spans="1:21" x14ac:dyDescent="0.35">
      <c r="A309" t="s">
        <v>77</v>
      </c>
      <c r="B309">
        <f>COVAR(B306:U306,B307:U307)</f>
        <v>92.65</v>
      </c>
    </row>
    <row r="323" spans="1:31" x14ac:dyDescent="0.35">
      <c r="A323" t="s">
        <v>2</v>
      </c>
    </row>
    <row r="324" spans="1:31" ht="62" x14ac:dyDescent="0.35">
      <c r="A324" s="5" t="s">
        <v>78</v>
      </c>
      <c r="B324" s="5">
        <v>10</v>
      </c>
      <c r="C324">
        <v>12</v>
      </c>
      <c r="D324">
        <v>15</v>
      </c>
      <c r="E324">
        <v>18</v>
      </c>
      <c r="F324">
        <v>20</v>
      </c>
      <c r="G324">
        <v>22</v>
      </c>
      <c r="H324">
        <v>25</v>
      </c>
      <c r="I324">
        <v>28</v>
      </c>
      <c r="J324">
        <v>30</v>
      </c>
      <c r="K324">
        <v>32</v>
      </c>
      <c r="L324">
        <v>35</v>
      </c>
      <c r="M324">
        <v>38</v>
      </c>
      <c r="N324">
        <v>40</v>
      </c>
      <c r="O324">
        <v>42</v>
      </c>
      <c r="P324">
        <v>45</v>
      </c>
      <c r="Q324">
        <v>48</v>
      </c>
      <c r="R324">
        <v>50</v>
      </c>
      <c r="S324">
        <v>52</v>
      </c>
      <c r="T324">
        <v>55</v>
      </c>
      <c r="U324">
        <v>58</v>
      </c>
      <c r="V324">
        <v>60</v>
      </c>
      <c r="W324">
        <v>62</v>
      </c>
      <c r="X324">
        <v>65</v>
      </c>
      <c r="Y324">
        <v>68</v>
      </c>
      <c r="Z324">
        <v>70</v>
      </c>
      <c r="AA324">
        <v>72</v>
      </c>
      <c r="AB324">
        <v>75</v>
      </c>
      <c r="AC324">
        <v>78</v>
      </c>
      <c r="AD324">
        <v>80</v>
      </c>
      <c r="AE324">
        <v>82</v>
      </c>
    </row>
    <row r="325" spans="1:31" ht="31" x14ac:dyDescent="0.35">
      <c r="A325" s="5" t="s">
        <v>79</v>
      </c>
      <c r="B325" s="5">
        <v>60</v>
      </c>
      <c r="C325">
        <v>65</v>
      </c>
      <c r="D325">
        <v>70</v>
      </c>
      <c r="E325">
        <v>75</v>
      </c>
      <c r="F325">
        <v>80</v>
      </c>
      <c r="G325">
        <v>82</v>
      </c>
      <c r="H325">
        <v>85</v>
      </c>
      <c r="I325">
        <v>88</v>
      </c>
      <c r="J325">
        <v>90</v>
      </c>
      <c r="K325">
        <v>92</v>
      </c>
      <c r="L325">
        <v>93</v>
      </c>
      <c r="M325">
        <v>95</v>
      </c>
      <c r="N325">
        <v>96</v>
      </c>
      <c r="O325">
        <v>97</v>
      </c>
      <c r="P325">
        <v>98</v>
      </c>
      <c r="Q325">
        <v>99</v>
      </c>
      <c r="R325">
        <v>100</v>
      </c>
      <c r="S325">
        <v>102</v>
      </c>
      <c r="T325">
        <v>105</v>
      </c>
      <c r="U325">
        <v>106</v>
      </c>
      <c r="V325">
        <v>107</v>
      </c>
      <c r="W325">
        <v>108</v>
      </c>
      <c r="X325">
        <v>110</v>
      </c>
      <c r="Y325">
        <v>112</v>
      </c>
      <c r="Z325">
        <v>114</v>
      </c>
      <c r="AA325">
        <v>115</v>
      </c>
      <c r="AB325">
        <v>116</v>
      </c>
      <c r="AC325">
        <v>118</v>
      </c>
      <c r="AD325">
        <v>120</v>
      </c>
      <c r="AE325">
        <v>122</v>
      </c>
    </row>
    <row r="327" spans="1:31" x14ac:dyDescent="0.35">
      <c r="A327" t="s">
        <v>80</v>
      </c>
      <c r="B327">
        <f>CORREL(B324:AE324,B325:AE325)</f>
        <v>0.97729508301867352</v>
      </c>
    </row>
    <row r="345" spans="1:13" x14ac:dyDescent="0.35">
      <c r="A345" t="s">
        <v>95</v>
      </c>
    </row>
    <row r="346" spans="1:13" x14ac:dyDescent="0.35">
      <c r="A346" t="s">
        <v>3</v>
      </c>
      <c r="L346">
        <v>1.1000000000000001</v>
      </c>
      <c r="M346">
        <v>1.2</v>
      </c>
    </row>
    <row r="347" spans="1:13" ht="15.5" x14ac:dyDescent="0.35">
      <c r="A347" s="5">
        <v>-2.5</v>
      </c>
      <c r="B347" s="2">
        <v>1.3</v>
      </c>
      <c r="C347" s="2">
        <v>-0.8</v>
      </c>
      <c r="D347" s="2">
        <v>-1.9</v>
      </c>
      <c r="E347" s="2">
        <v>2.1</v>
      </c>
      <c r="F347" s="2">
        <v>0.5</v>
      </c>
      <c r="G347" s="2">
        <v>-1.2</v>
      </c>
      <c r="H347" s="2">
        <v>1.8</v>
      </c>
      <c r="I347" s="2">
        <v>-0.5</v>
      </c>
      <c r="J347" s="2">
        <v>2.2999999999999998</v>
      </c>
      <c r="K347" s="2"/>
      <c r="L347" s="2">
        <f>SKEW(A347:J351)</f>
        <v>5.4546017084340551E-2</v>
      </c>
      <c r="M347">
        <f>KURT(A347:J351)</f>
        <v>-1.3042496425917365</v>
      </c>
    </row>
    <row r="348" spans="1:13" ht="15.5" x14ac:dyDescent="0.35">
      <c r="A348" s="5">
        <v>-0.7</v>
      </c>
      <c r="B348" s="2">
        <v>1.2</v>
      </c>
      <c r="C348" s="2">
        <v>-1.5</v>
      </c>
      <c r="D348" s="2">
        <v>-0.3</v>
      </c>
      <c r="E348" s="2">
        <v>2.6</v>
      </c>
      <c r="F348" s="2">
        <v>1.1000000000000001</v>
      </c>
      <c r="G348" s="2">
        <v>-1.7</v>
      </c>
      <c r="H348" s="2">
        <v>0.9</v>
      </c>
      <c r="I348" s="2">
        <v>-1.4</v>
      </c>
      <c r="J348" s="2">
        <v>0.3</v>
      </c>
      <c r="K348" s="2"/>
    </row>
    <row r="349" spans="1:13" ht="15.5" x14ac:dyDescent="0.35">
      <c r="A349" s="5">
        <v>1.9</v>
      </c>
      <c r="B349" s="2">
        <v>-1.1000000000000001</v>
      </c>
      <c r="C349" s="2">
        <v>-0.4</v>
      </c>
      <c r="D349" s="2">
        <v>2.2000000000000002</v>
      </c>
      <c r="E349" s="2">
        <v>-0.9</v>
      </c>
      <c r="F349" s="2">
        <v>1.6</v>
      </c>
      <c r="G349" s="2">
        <v>-0.6</v>
      </c>
      <c r="H349" s="2">
        <v>-1.3</v>
      </c>
      <c r="I349" s="2">
        <v>2.4</v>
      </c>
      <c r="J349" s="2">
        <v>0.7</v>
      </c>
      <c r="K349" s="2"/>
    </row>
    <row r="350" spans="1:13" ht="15.5" x14ac:dyDescent="0.35">
      <c r="A350" s="5">
        <v>-1.8</v>
      </c>
      <c r="B350" s="2">
        <v>1.5</v>
      </c>
      <c r="C350" s="2">
        <v>-0.2</v>
      </c>
      <c r="D350" s="2">
        <v>-2.1</v>
      </c>
      <c r="E350" s="2">
        <v>2.8</v>
      </c>
      <c r="F350" s="2">
        <v>0.8</v>
      </c>
      <c r="G350" s="2">
        <v>-1.6</v>
      </c>
      <c r="H350" s="2">
        <v>1.4</v>
      </c>
      <c r="I350" s="2">
        <v>-0.1</v>
      </c>
      <c r="J350" s="2">
        <v>2.5</v>
      </c>
      <c r="K350" s="2"/>
    </row>
    <row r="351" spans="1:13" ht="15.5" x14ac:dyDescent="0.35">
      <c r="A351" s="5">
        <v>-1</v>
      </c>
      <c r="B351" s="2">
        <v>1.7</v>
      </c>
      <c r="C351" s="2">
        <v>-0.9</v>
      </c>
      <c r="D351" s="2">
        <v>-2</v>
      </c>
      <c r="E351" s="2">
        <v>2.7</v>
      </c>
      <c r="F351" s="2">
        <v>0.6</v>
      </c>
      <c r="G351" s="2">
        <v>-1.4</v>
      </c>
      <c r="H351" s="2">
        <v>1.1000000000000001</v>
      </c>
      <c r="I351" s="2">
        <v>-0.3</v>
      </c>
      <c r="J351" s="2">
        <v>2</v>
      </c>
      <c r="K351" s="2"/>
    </row>
    <row r="353" spans="1:13" x14ac:dyDescent="0.35">
      <c r="A353" t="s">
        <v>1</v>
      </c>
      <c r="L353">
        <v>2.1</v>
      </c>
      <c r="M353">
        <v>2.2000000000000002</v>
      </c>
    </row>
    <row r="354" spans="1:13" ht="15.5" x14ac:dyDescent="0.35">
      <c r="A354" s="5">
        <v>2.5</v>
      </c>
      <c r="B354" s="2">
        <v>4.8</v>
      </c>
      <c r="C354" s="2">
        <v>3.2</v>
      </c>
      <c r="D354" s="2">
        <v>2.1</v>
      </c>
      <c r="E354" s="2">
        <v>4.5</v>
      </c>
      <c r="F354" s="2">
        <v>2.9</v>
      </c>
      <c r="G354" s="2">
        <v>2.2999999999999998</v>
      </c>
      <c r="H354" s="2">
        <v>3.1</v>
      </c>
      <c r="I354" s="2">
        <v>4.2</v>
      </c>
      <c r="J354" s="2">
        <v>3.9</v>
      </c>
      <c r="K354" s="2"/>
      <c r="L354">
        <f>SKEW(A354:J363)</f>
        <v>0.22402536454542335</v>
      </c>
      <c r="M354">
        <f>KURT(A354:J363)</f>
        <v>-0.93120912452529181</v>
      </c>
    </row>
    <row r="355" spans="1:13" ht="15.5" x14ac:dyDescent="0.35">
      <c r="A355" s="5">
        <v>2.8</v>
      </c>
      <c r="B355" s="2">
        <v>4.0999999999999996</v>
      </c>
      <c r="C355" s="2">
        <v>2.6</v>
      </c>
      <c r="D355" s="2">
        <v>2.4</v>
      </c>
      <c r="E355" s="2">
        <v>4.7</v>
      </c>
      <c r="F355" s="2">
        <v>3.3</v>
      </c>
      <c r="G355" s="2">
        <v>2.7</v>
      </c>
      <c r="H355" s="2">
        <v>3</v>
      </c>
      <c r="I355" s="2">
        <v>4.3</v>
      </c>
      <c r="J355" s="2">
        <v>3.7</v>
      </c>
      <c r="K355" s="2"/>
    </row>
    <row r="356" spans="1:13" ht="15.5" x14ac:dyDescent="0.35">
      <c r="A356" s="5">
        <v>2.2000000000000002</v>
      </c>
      <c r="B356" s="2">
        <v>3.6</v>
      </c>
      <c r="C356" s="2">
        <v>4</v>
      </c>
      <c r="D356" s="2">
        <v>2.7</v>
      </c>
      <c r="E356" s="2">
        <v>3.8</v>
      </c>
      <c r="F356" s="2">
        <v>3.5</v>
      </c>
      <c r="G356" s="2">
        <v>3.2</v>
      </c>
      <c r="H356" s="2">
        <v>4.4000000000000004</v>
      </c>
      <c r="I356" s="2">
        <v>2</v>
      </c>
      <c r="J356" s="2">
        <v>3.4</v>
      </c>
      <c r="K356" s="2"/>
    </row>
    <row r="357" spans="1:13" ht="15.5" x14ac:dyDescent="0.35">
      <c r="A357" s="5">
        <v>3.1</v>
      </c>
      <c r="B357" s="2">
        <v>2.9</v>
      </c>
      <c r="C357" s="2">
        <v>4.5999999999999996</v>
      </c>
      <c r="D357" s="2">
        <v>3.3</v>
      </c>
      <c r="E357" s="2">
        <v>2.5</v>
      </c>
      <c r="F357" s="2">
        <v>4.9000000000000004</v>
      </c>
      <c r="G357" s="2">
        <v>2.8</v>
      </c>
      <c r="H357" s="2">
        <v>3</v>
      </c>
      <c r="I357" s="2">
        <v>4.2</v>
      </c>
      <c r="J357" s="2">
        <v>3.9</v>
      </c>
      <c r="K357" s="2"/>
    </row>
    <row r="358" spans="1:13" ht="15.5" x14ac:dyDescent="0.35">
      <c r="A358" s="5">
        <v>2.8</v>
      </c>
      <c r="B358" s="2">
        <v>4.0999999999999996</v>
      </c>
      <c r="C358" s="2">
        <v>2.6</v>
      </c>
      <c r="D358" s="2">
        <v>2.4</v>
      </c>
      <c r="E358" s="2">
        <v>4.7</v>
      </c>
      <c r="F358" s="2">
        <v>3.3</v>
      </c>
      <c r="G358" s="2">
        <v>2.7</v>
      </c>
      <c r="H358" s="2">
        <v>3</v>
      </c>
      <c r="I358" s="2">
        <v>4.3</v>
      </c>
      <c r="J358" s="2">
        <v>3.7</v>
      </c>
      <c r="K358" s="2"/>
    </row>
    <row r="359" spans="1:13" ht="15.5" x14ac:dyDescent="0.35">
      <c r="A359" s="5">
        <v>2.2000000000000002</v>
      </c>
      <c r="B359" s="2">
        <v>3.6</v>
      </c>
      <c r="C359" s="2">
        <v>4</v>
      </c>
      <c r="D359" s="2">
        <v>2.7</v>
      </c>
      <c r="E359" s="2">
        <v>3.8</v>
      </c>
      <c r="F359" s="2">
        <v>3.5</v>
      </c>
      <c r="G359" s="2">
        <v>3.2</v>
      </c>
      <c r="H359" s="2">
        <v>4.4000000000000004</v>
      </c>
      <c r="I359" s="2">
        <v>2</v>
      </c>
      <c r="J359" s="2">
        <v>3.4</v>
      </c>
      <c r="K359" s="2"/>
    </row>
    <row r="360" spans="1:13" ht="15.5" x14ac:dyDescent="0.35">
      <c r="A360" s="5">
        <v>3.1</v>
      </c>
      <c r="B360" s="2">
        <v>2.9</v>
      </c>
      <c r="C360" s="2">
        <v>4.5999999999999996</v>
      </c>
      <c r="D360" s="2">
        <v>3.3</v>
      </c>
      <c r="E360" s="2">
        <v>2.5</v>
      </c>
      <c r="F360" s="2">
        <v>4.9000000000000004</v>
      </c>
      <c r="G360" s="2">
        <v>2.8</v>
      </c>
      <c r="H360" s="2">
        <v>3</v>
      </c>
      <c r="I360" s="2">
        <v>4.2</v>
      </c>
      <c r="J360" s="2">
        <v>3.9</v>
      </c>
      <c r="K360" s="2"/>
    </row>
    <row r="361" spans="1:13" ht="15.5" x14ac:dyDescent="0.35">
      <c r="A361" s="5">
        <v>2.8</v>
      </c>
      <c r="B361" s="2">
        <v>4.0999999999999996</v>
      </c>
      <c r="C361" s="2">
        <v>2.6</v>
      </c>
      <c r="D361" s="2">
        <v>2.4</v>
      </c>
      <c r="E361" s="2">
        <v>4.7</v>
      </c>
      <c r="F361" s="2">
        <v>3.3</v>
      </c>
      <c r="G361" s="2">
        <v>2.7</v>
      </c>
      <c r="H361" s="2">
        <v>3</v>
      </c>
      <c r="I361" s="2">
        <v>4.3</v>
      </c>
      <c r="J361" s="2">
        <v>3.7</v>
      </c>
      <c r="K361" s="2"/>
    </row>
    <row r="362" spans="1:13" ht="15.5" x14ac:dyDescent="0.35">
      <c r="A362" s="5">
        <v>2.2000000000000002</v>
      </c>
      <c r="B362" s="2">
        <v>3.6</v>
      </c>
      <c r="C362" s="2">
        <v>4</v>
      </c>
      <c r="D362" s="2">
        <v>2.7</v>
      </c>
      <c r="E362" s="2">
        <v>3.8</v>
      </c>
      <c r="F362" s="2">
        <v>3.5</v>
      </c>
      <c r="G362" s="2">
        <v>3.2</v>
      </c>
      <c r="H362" s="2">
        <v>4.4000000000000004</v>
      </c>
      <c r="I362" s="2">
        <v>2</v>
      </c>
      <c r="J362" s="2">
        <v>3.4</v>
      </c>
      <c r="K362" s="2"/>
    </row>
    <row r="363" spans="1:13" ht="15.5" x14ac:dyDescent="0.35">
      <c r="A363" s="5">
        <v>3.1</v>
      </c>
      <c r="B363" s="2">
        <v>2.9</v>
      </c>
      <c r="C363" s="2">
        <v>4.5999999999999996</v>
      </c>
      <c r="D363" s="2">
        <v>3.3</v>
      </c>
      <c r="E363" s="2">
        <v>2.5</v>
      </c>
      <c r="F363" s="2">
        <v>4.9000000000000004</v>
      </c>
      <c r="G363" s="2"/>
      <c r="H363" s="2"/>
      <c r="I363" s="2"/>
      <c r="J363" s="2"/>
      <c r="K363" s="2"/>
    </row>
    <row r="366" spans="1:13" x14ac:dyDescent="0.35">
      <c r="A366" t="s">
        <v>2</v>
      </c>
      <c r="L366">
        <v>3.1</v>
      </c>
      <c r="M366">
        <v>3.2</v>
      </c>
    </row>
    <row r="367" spans="1:13" ht="15.5" x14ac:dyDescent="0.35">
      <c r="A367" s="5">
        <v>4</v>
      </c>
      <c r="B367" s="2">
        <v>5</v>
      </c>
      <c r="C367" s="2">
        <v>3</v>
      </c>
      <c r="D367" s="2">
        <v>4</v>
      </c>
      <c r="E367" s="2">
        <v>4</v>
      </c>
      <c r="F367" s="2">
        <v>3</v>
      </c>
      <c r="G367" s="2">
        <v>2</v>
      </c>
      <c r="H367" s="2">
        <v>5</v>
      </c>
      <c r="I367" s="2">
        <v>4</v>
      </c>
      <c r="J367" s="2">
        <v>3</v>
      </c>
      <c r="K367" s="2"/>
      <c r="L367">
        <f>SKEW(A367:J376)</f>
        <v>-0.21090973977304461</v>
      </c>
      <c r="M367">
        <f>KURT(A367:J376)</f>
        <v>-0.74525627211662515</v>
      </c>
    </row>
    <row r="368" spans="1:13" ht="15.5" x14ac:dyDescent="0.35">
      <c r="A368" s="5">
        <v>5</v>
      </c>
      <c r="B368" s="2">
        <v>4</v>
      </c>
      <c r="C368" s="2">
        <v>2</v>
      </c>
      <c r="D368" s="2">
        <v>3</v>
      </c>
      <c r="E368" s="2">
        <v>4</v>
      </c>
      <c r="F368" s="2">
        <v>5</v>
      </c>
      <c r="G368" s="2">
        <v>3</v>
      </c>
      <c r="H368" s="2">
        <v>4</v>
      </c>
      <c r="I368" s="2">
        <v>5</v>
      </c>
      <c r="J368" s="2">
        <v>3</v>
      </c>
      <c r="K368" s="2"/>
    </row>
    <row r="369" spans="1:13" ht="15.5" x14ac:dyDescent="0.35">
      <c r="A369" s="5">
        <v>4</v>
      </c>
      <c r="B369" s="2">
        <v>3</v>
      </c>
      <c r="C369" s="2">
        <v>2</v>
      </c>
      <c r="D369" s="2">
        <v>4</v>
      </c>
      <c r="E369" s="2">
        <v>5</v>
      </c>
      <c r="F369" s="2">
        <v>3</v>
      </c>
      <c r="G369" s="2">
        <v>4</v>
      </c>
      <c r="H369" s="2">
        <v>5</v>
      </c>
      <c r="I369" s="2">
        <v>4</v>
      </c>
      <c r="J369" s="2">
        <v>3</v>
      </c>
      <c r="K369" s="2"/>
    </row>
    <row r="370" spans="1:13" ht="15.5" x14ac:dyDescent="0.35">
      <c r="A370" s="5">
        <v>3</v>
      </c>
      <c r="B370" s="2">
        <v>4</v>
      </c>
      <c r="C370" s="2">
        <v>5</v>
      </c>
      <c r="D370" s="2">
        <v>2</v>
      </c>
      <c r="E370" s="2">
        <v>3</v>
      </c>
      <c r="F370" s="2">
        <v>4</v>
      </c>
      <c r="G370" s="2">
        <v>4</v>
      </c>
      <c r="H370" s="2">
        <v>3</v>
      </c>
      <c r="I370" s="2">
        <v>5</v>
      </c>
      <c r="J370" s="2">
        <v>4</v>
      </c>
      <c r="K370" s="2"/>
    </row>
    <row r="371" spans="1:13" ht="15.5" x14ac:dyDescent="0.35">
      <c r="A371" s="5">
        <v>3</v>
      </c>
      <c r="B371" s="2">
        <v>4</v>
      </c>
      <c r="C371" s="2">
        <v>5</v>
      </c>
      <c r="D371" s="2">
        <v>4</v>
      </c>
      <c r="E371" s="2">
        <v>2</v>
      </c>
      <c r="F371" s="2">
        <v>3</v>
      </c>
      <c r="G371" s="2">
        <v>4</v>
      </c>
      <c r="H371" s="2">
        <v>5</v>
      </c>
      <c r="I371" s="2">
        <v>3</v>
      </c>
      <c r="J371" s="2">
        <v>4</v>
      </c>
      <c r="K371" s="2"/>
    </row>
    <row r="372" spans="1:13" ht="15.5" x14ac:dyDescent="0.35">
      <c r="A372" s="5">
        <v>5</v>
      </c>
      <c r="B372" s="2">
        <v>4</v>
      </c>
      <c r="C372" s="2">
        <v>3</v>
      </c>
      <c r="D372" s="2">
        <v>4</v>
      </c>
      <c r="E372" s="2">
        <v>5</v>
      </c>
      <c r="F372" s="2">
        <v>3</v>
      </c>
      <c r="G372" s="2">
        <v>4</v>
      </c>
      <c r="H372" s="2">
        <v>5</v>
      </c>
      <c r="I372" s="2">
        <v>4</v>
      </c>
      <c r="J372" s="2">
        <v>3</v>
      </c>
      <c r="K372" s="2"/>
    </row>
    <row r="373" spans="1:13" ht="15.5" x14ac:dyDescent="0.35">
      <c r="A373" s="5">
        <v>3</v>
      </c>
      <c r="B373" s="2">
        <v>4</v>
      </c>
      <c r="C373" s="2">
        <v>5</v>
      </c>
      <c r="D373" s="2">
        <v>2</v>
      </c>
      <c r="E373" s="2">
        <v>3</v>
      </c>
      <c r="F373" s="2">
        <v>4</v>
      </c>
      <c r="G373" s="2">
        <v>4</v>
      </c>
      <c r="H373" s="2">
        <v>3</v>
      </c>
      <c r="I373" s="2">
        <v>5</v>
      </c>
      <c r="J373" s="2">
        <v>4</v>
      </c>
      <c r="K373" s="2"/>
    </row>
    <row r="374" spans="1:13" ht="15.5" x14ac:dyDescent="0.35">
      <c r="A374" s="5">
        <v>3</v>
      </c>
      <c r="B374" s="2">
        <v>4</v>
      </c>
      <c r="C374" s="2">
        <v>5</v>
      </c>
      <c r="D374" s="2">
        <v>4</v>
      </c>
      <c r="E374" s="2">
        <v>2</v>
      </c>
      <c r="F374" s="2">
        <v>3</v>
      </c>
      <c r="G374" s="2">
        <v>4</v>
      </c>
      <c r="H374" s="2">
        <v>5</v>
      </c>
      <c r="I374" s="2">
        <v>3</v>
      </c>
      <c r="J374" s="2">
        <v>4</v>
      </c>
      <c r="K374" s="2"/>
    </row>
    <row r="375" spans="1:13" ht="15.5" x14ac:dyDescent="0.35">
      <c r="A375" s="5">
        <v>5</v>
      </c>
      <c r="B375" s="2">
        <v>4</v>
      </c>
      <c r="C375" s="2">
        <v>3</v>
      </c>
      <c r="D375" s="2">
        <v>4</v>
      </c>
      <c r="E375" s="2">
        <v>5</v>
      </c>
      <c r="F375" s="2">
        <v>3</v>
      </c>
      <c r="G375" s="2">
        <v>4</v>
      </c>
      <c r="H375" s="2">
        <v>5</v>
      </c>
      <c r="I375" s="2">
        <v>4</v>
      </c>
      <c r="J375" s="2">
        <v>3</v>
      </c>
      <c r="K375" s="2"/>
    </row>
    <row r="376" spans="1:13" ht="15.5" x14ac:dyDescent="0.35">
      <c r="A376" s="5">
        <v>3</v>
      </c>
      <c r="B376" s="2">
        <v>4</v>
      </c>
      <c r="C376" s="2">
        <v>5</v>
      </c>
      <c r="D376" s="2">
        <v>2</v>
      </c>
      <c r="E376" s="2">
        <v>3</v>
      </c>
      <c r="F376" s="2">
        <v>4</v>
      </c>
      <c r="G376" s="2">
        <v>4</v>
      </c>
      <c r="H376" s="2">
        <v>3</v>
      </c>
      <c r="I376" s="2">
        <v>5</v>
      </c>
      <c r="J376" s="2">
        <v>4</v>
      </c>
      <c r="K376" s="2"/>
    </row>
    <row r="379" spans="1:13" x14ac:dyDescent="0.35">
      <c r="A379" t="s">
        <v>12</v>
      </c>
      <c r="L379">
        <v>4.0999999999999996</v>
      </c>
      <c r="M379">
        <v>4.2</v>
      </c>
    </row>
    <row r="380" spans="1:13" ht="15.5" x14ac:dyDescent="0.35">
      <c r="A380" s="5">
        <v>280</v>
      </c>
      <c r="B380" s="2">
        <v>350</v>
      </c>
      <c r="C380" s="2">
        <v>310</v>
      </c>
      <c r="D380" s="2">
        <v>270</v>
      </c>
      <c r="E380" s="2">
        <v>390</v>
      </c>
      <c r="F380" s="2">
        <v>320</v>
      </c>
      <c r="G380" s="2">
        <v>290</v>
      </c>
      <c r="H380" s="2">
        <v>340</v>
      </c>
      <c r="I380" s="2">
        <v>310</v>
      </c>
      <c r="J380" s="2">
        <v>380</v>
      </c>
      <c r="K380" s="2"/>
      <c r="L380">
        <f>SKEW(A380:J389)</f>
        <v>0.2092186247974063</v>
      </c>
      <c r="M380">
        <f>KURT(A380:J389)</f>
        <v>-1.0374244845101974</v>
      </c>
    </row>
    <row r="381" spans="1:13" ht="15.5" x14ac:dyDescent="0.35">
      <c r="A381" s="5">
        <v>270</v>
      </c>
      <c r="B381" s="2">
        <v>350</v>
      </c>
      <c r="C381" s="2">
        <v>300</v>
      </c>
      <c r="D381" s="2">
        <v>330</v>
      </c>
      <c r="E381" s="2">
        <v>370</v>
      </c>
      <c r="F381" s="2">
        <v>310</v>
      </c>
      <c r="G381" s="2">
        <v>280</v>
      </c>
      <c r="H381" s="2">
        <v>320</v>
      </c>
      <c r="I381" s="2">
        <v>350</v>
      </c>
      <c r="J381" s="2">
        <v>290</v>
      </c>
      <c r="K381" s="2"/>
    </row>
    <row r="382" spans="1:13" ht="15.5" x14ac:dyDescent="0.35">
      <c r="A382" s="5">
        <v>270</v>
      </c>
      <c r="B382" s="2">
        <v>350</v>
      </c>
      <c r="C382" s="2">
        <v>300</v>
      </c>
      <c r="D382" s="2">
        <v>330</v>
      </c>
      <c r="E382" s="2">
        <v>370</v>
      </c>
      <c r="F382" s="2">
        <v>310</v>
      </c>
      <c r="G382" s="2">
        <v>280</v>
      </c>
      <c r="H382" s="2">
        <v>320</v>
      </c>
      <c r="I382" s="2">
        <v>350</v>
      </c>
      <c r="J382" s="2">
        <v>290</v>
      </c>
      <c r="K382" s="2"/>
    </row>
    <row r="383" spans="1:13" ht="15.5" x14ac:dyDescent="0.35">
      <c r="A383" s="5">
        <v>270</v>
      </c>
      <c r="B383" s="2">
        <v>350</v>
      </c>
      <c r="C383" s="2">
        <v>300</v>
      </c>
      <c r="D383" s="2">
        <v>330</v>
      </c>
      <c r="E383" s="2">
        <v>370</v>
      </c>
      <c r="F383" s="2">
        <v>310</v>
      </c>
      <c r="G383" s="2">
        <v>280</v>
      </c>
      <c r="H383" s="2">
        <v>320</v>
      </c>
      <c r="I383" s="2">
        <v>350</v>
      </c>
      <c r="J383" s="2">
        <v>290</v>
      </c>
      <c r="K383" s="2"/>
    </row>
    <row r="384" spans="1:13" ht="15.5" x14ac:dyDescent="0.35">
      <c r="A384" s="5">
        <v>270</v>
      </c>
      <c r="B384" s="2">
        <v>350</v>
      </c>
      <c r="C384" s="2">
        <v>300</v>
      </c>
      <c r="D384" s="2">
        <v>330</v>
      </c>
      <c r="E384" s="2">
        <v>370</v>
      </c>
      <c r="F384" s="2">
        <v>310</v>
      </c>
      <c r="G384" s="2">
        <v>280</v>
      </c>
      <c r="H384" s="2">
        <v>320</v>
      </c>
      <c r="I384" s="2">
        <v>350</v>
      </c>
      <c r="J384" s="2">
        <v>290</v>
      </c>
      <c r="K384" s="2"/>
    </row>
    <row r="385" spans="1:13" ht="15.5" x14ac:dyDescent="0.35">
      <c r="A385" s="5">
        <v>270</v>
      </c>
      <c r="B385" s="2">
        <v>350</v>
      </c>
      <c r="C385" s="2">
        <v>300</v>
      </c>
      <c r="D385" s="2">
        <v>330</v>
      </c>
      <c r="E385" s="2">
        <v>370</v>
      </c>
      <c r="F385" s="2">
        <v>310</v>
      </c>
      <c r="G385" s="2">
        <v>280</v>
      </c>
      <c r="H385" s="2">
        <v>320</v>
      </c>
      <c r="I385" s="2">
        <v>350</v>
      </c>
      <c r="J385" s="2">
        <v>290</v>
      </c>
      <c r="K385" s="2"/>
    </row>
    <row r="386" spans="1:13" ht="15.5" x14ac:dyDescent="0.35">
      <c r="A386" s="5">
        <v>270</v>
      </c>
      <c r="B386" s="2">
        <v>350</v>
      </c>
      <c r="C386" s="2">
        <v>300</v>
      </c>
      <c r="D386" s="2">
        <v>330</v>
      </c>
      <c r="E386" s="2">
        <v>370</v>
      </c>
      <c r="F386" s="2">
        <v>310</v>
      </c>
      <c r="G386" s="2">
        <v>280</v>
      </c>
      <c r="H386" s="2">
        <v>320</v>
      </c>
      <c r="I386" s="2">
        <v>350</v>
      </c>
      <c r="J386" s="2">
        <v>290</v>
      </c>
      <c r="K386" s="2"/>
    </row>
    <row r="387" spans="1:13" ht="15.5" x14ac:dyDescent="0.35">
      <c r="A387" s="5">
        <v>270</v>
      </c>
      <c r="B387" s="2">
        <v>350</v>
      </c>
      <c r="C387" s="2">
        <v>300</v>
      </c>
      <c r="D387" s="2">
        <v>330</v>
      </c>
      <c r="E387" s="2">
        <v>370</v>
      </c>
      <c r="F387" s="2">
        <v>310</v>
      </c>
      <c r="G387" s="2">
        <v>280</v>
      </c>
      <c r="H387" s="2">
        <v>320</v>
      </c>
      <c r="I387" s="2">
        <v>350</v>
      </c>
      <c r="J387" s="2">
        <v>290</v>
      </c>
      <c r="K387" s="2"/>
    </row>
    <row r="388" spans="1:13" ht="15.5" x14ac:dyDescent="0.35">
      <c r="A388" s="5">
        <v>270</v>
      </c>
      <c r="B388" s="2">
        <v>350</v>
      </c>
      <c r="C388" s="2">
        <v>300</v>
      </c>
      <c r="D388" s="2">
        <v>330</v>
      </c>
      <c r="E388" s="2">
        <v>370</v>
      </c>
      <c r="F388" s="2">
        <v>310</v>
      </c>
      <c r="G388" s="2">
        <v>280</v>
      </c>
      <c r="H388" s="2">
        <v>320</v>
      </c>
      <c r="I388" s="2">
        <v>350</v>
      </c>
      <c r="J388" s="2">
        <v>290</v>
      </c>
      <c r="K388" s="2"/>
    </row>
    <row r="389" spans="1:13" ht="15.5" x14ac:dyDescent="0.35">
      <c r="A389" s="5">
        <v>270</v>
      </c>
      <c r="B389" s="2">
        <v>350</v>
      </c>
      <c r="C389" s="2">
        <v>300</v>
      </c>
      <c r="D389" s="2">
        <v>330</v>
      </c>
      <c r="E389" s="2">
        <v>370</v>
      </c>
      <c r="F389" s="2">
        <v>310</v>
      </c>
      <c r="G389" s="2">
        <v>280</v>
      </c>
      <c r="H389" s="2">
        <v>320</v>
      </c>
      <c r="I389" s="2">
        <v>350</v>
      </c>
      <c r="J389" s="2">
        <v>290</v>
      </c>
      <c r="K389" s="2"/>
    </row>
    <row r="392" spans="1:13" x14ac:dyDescent="0.35">
      <c r="A392" t="s">
        <v>13</v>
      </c>
      <c r="L392">
        <v>5.0999999999999996</v>
      </c>
      <c r="M392">
        <v>5.2</v>
      </c>
    </row>
    <row r="393" spans="1:13" ht="15.5" x14ac:dyDescent="0.35">
      <c r="A393" s="5">
        <v>12</v>
      </c>
      <c r="B393" s="2">
        <v>18</v>
      </c>
      <c r="C393" s="2">
        <v>15</v>
      </c>
      <c r="D393" s="2">
        <v>22</v>
      </c>
      <c r="E393" s="2">
        <v>20</v>
      </c>
      <c r="F393" s="2">
        <v>14</v>
      </c>
      <c r="G393" s="2">
        <v>16</v>
      </c>
      <c r="H393" s="2">
        <v>21</v>
      </c>
      <c r="I393" s="2">
        <v>19</v>
      </c>
      <c r="J393" s="2">
        <v>17</v>
      </c>
      <c r="K393" s="2"/>
      <c r="L393">
        <f>SKEW(A393:J402)</f>
        <v>-0.3350128722188207</v>
      </c>
      <c r="M393">
        <f>KURT(A393:J402)</f>
        <v>-0.88101144669010489</v>
      </c>
    </row>
    <row r="394" spans="1:13" ht="15.5" x14ac:dyDescent="0.35">
      <c r="A394" s="5">
        <v>22</v>
      </c>
      <c r="B394" s="2">
        <v>19</v>
      </c>
      <c r="C394" s="2">
        <v>13</v>
      </c>
      <c r="D394" s="2">
        <v>16</v>
      </c>
      <c r="E394" s="2">
        <v>21</v>
      </c>
      <c r="F394" s="2">
        <v>22</v>
      </c>
      <c r="G394" s="2">
        <v>17</v>
      </c>
      <c r="H394" s="2">
        <v>19</v>
      </c>
      <c r="I394" s="2">
        <v>22</v>
      </c>
      <c r="J394" s="2">
        <v>18</v>
      </c>
      <c r="K394" s="2"/>
    </row>
    <row r="395" spans="1:13" ht="15.5" x14ac:dyDescent="0.35">
      <c r="A395" s="5">
        <v>14</v>
      </c>
      <c r="B395" s="2">
        <v>20</v>
      </c>
      <c r="C395" s="2">
        <v>19</v>
      </c>
      <c r="D395" s="2">
        <v>17</v>
      </c>
      <c r="E395" s="2">
        <v>22</v>
      </c>
      <c r="F395" s="2">
        <v>18</v>
      </c>
      <c r="G395" s="2">
        <v>15</v>
      </c>
      <c r="H395" s="2">
        <v>21</v>
      </c>
      <c r="I395" s="2">
        <v>20</v>
      </c>
      <c r="J395" s="2">
        <v>16</v>
      </c>
      <c r="K395" s="2"/>
    </row>
    <row r="396" spans="1:13" ht="15.5" x14ac:dyDescent="0.35">
      <c r="A396" s="5">
        <v>12</v>
      </c>
      <c r="B396" s="2">
        <v>18</v>
      </c>
      <c r="C396" s="2">
        <v>15</v>
      </c>
      <c r="D396" s="2">
        <v>22</v>
      </c>
      <c r="E396" s="2">
        <v>20</v>
      </c>
      <c r="F396" s="2">
        <v>14</v>
      </c>
      <c r="G396" s="2">
        <v>16</v>
      </c>
      <c r="H396" s="2">
        <v>21</v>
      </c>
      <c r="I396" s="2">
        <v>19</v>
      </c>
      <c r="J396" s="2">
        <v>17</v>
      </c>
      <c r="K396" s="2"/>
    </row>
    <row r="397" spans="1:13" ht="15.5" x14ac:dyDescent="0.35">
      <c r="A397" s="5">
        <v>22</v>
      </c>
      <c r="B397" s="2">
        <v>19</v>
      </c>
      <c r="C397" s="2">
        <v>13</v>
      </c>
      <c r="D397" s="2">
        <v>16</v>
      </c>
      <c r="E397" s="2">
        <v>21</v>
      </c>
      <c r="F397" s="2">
        <v>22</v>
      </c>
      <c r="G397" s="2">
        <v>17</v>
      </c>
      <c r="H397" s="2">
        <v>19</v>
      </c>
      <c r="I397" s="2">
        <v>22</v>
      </c>
      <c r="J397" s="2">
        <v>18</v>
      </c>
      <c r="K397" s="2"/>
    </row>
    <row r="398" spans="1:13" ht="15.5" x14ac:dyDescent="0.35">
      <c r="A398" s="5">
        <v>14</v>
      </c>
      <c r="B398" s="2">
        <v>20</v>
      </c>
      <c r="C398" s="2">
        <v>19</v>
      </c>
      <c r="D398" s="2">
        <v>17</v>
      </c>
      <c r="E398" s="2">
        <v>22</v>
      </c>
      <c r="F398" s="2">
        <v>18</v>
      </c>
      <c r="G398" s="2">
        <v>15</v>
      </c>
      <c r="H398" s="2">
        <v>21</v>
      </c>
      <c r="I398" s="2">
        <v>20</v>
      </c>
      <c r="J398" s="2">
        <v>16</v>
      </c>
      <c r="K398" s="2"/>
    </row>
    <row r="399" spans="1:13" ht="15.5" x14ac:dyDescent="0.35">
      <c r="A399" s="5">
        <v>12</v>
      </c>
      <c r="B399" s="2">
        <v>18</v>
      </c>
      <c r="C399" s="2">
        <v>15</v>
      </c>
      <c r="D399" s="2">
        <v>22</v>
      </c>
      <c r="E399" s="2">
        <v>20</v>
      </c>
      <c r="F399" s="2">
        <v>14</v>
      </c>
      <c r="G399" s="2">
        <v>16</v>
      </c>
      <c r="H399" s="2">
        <v>21</v>
      </c>
      <c r="I399" s="2">
        <v>19</v>
      </c>
      <c r="J399" s="2">
        <v>17</v>
      </c>
      <c r="K399" s="2"/>
    </row>
    <row r="400" spans="1:13" ht="15.5" x14ac:dyDescent="0.35">
      <c r="A400" s="5">
        <v>22</v>
      </c>
      <c r="B400" s="2">
        <v>19</v>
      </c>
      <c r="C400" s="2">
        <v>13</v>
      </c>
      <c r="D400" s="2">
        <v>16</v>
      </c>
      <c r="E400" s="2">
        <v>21</v>
      </c>
      <c r="F400" s="2">
        <v>22</v>
      </c>
      <c r="G400" s="2">
        <v>17</v>
      </c>
      <c r="H400" s="2">
        <v>19</v>
      </c>
      <c r="I400" s="2">
        <v>22</v>
      </c>
      <c r="J400" s="2">
        <v>18</v>
      </c>
      <c r="K400" s="2"/>
    </row>
    <row r="401" spans="1:11" ht="15.5" x14ac:dyDescent="0.35">
      <c r="A401" s="5">
        <v>14</v>
      </c>
      <c r="B401" s="2">
        <v>20</v>
      </c>
      <c r="C401" s="2">
        <v>19</v>
      </c>
      <c r="D401" s="2">
        <v>17</v>
      </c>
      <c r="E401" s="2">
        <v>22</v>
      </c>
      <c r="F401" s="2">
        <v>18</v>
      </c>
      <c r="G401" s="2">
        <v>15</v>
      </c>
      <c r="H401" s="2">
        <v>21</v>
      </c>
      <c r="I401" s="2">
        <v>20</v>
      </c>
      <c r="J401" s="2">
        <v>16</v>
      </c>
      <c r="K401" s="2"/>
    </row>
    <row r="402" spans="1:11" ht="15.5" x14ac:dyDescent="0.35">
      <c r="A402" s="5">
        <v>12</v>
      </c>
      <c r="B402" s="2">
        <v>18</v>
      </c>
      <c r="C402" s="2">
        <v>15</v>
      </c>
      <c r="D402" s="2">
        <v>22</v>
      </c>
      <c r="E402" s="2">
        <v>20</v>
      </c>
      <c r="F402" s="2">
        <v>14</v>
      </c>
      <c r="G402" s="2">
        <v>16</v>
      </c>
      <c r="H402" s="2">
        <v>21</v>
      </c>
      <c r="I402" s="2">
        <v>19</v>
      </c>
      <c r="J402" s="2">
        <v>17</v>
      </c>
      <c r="K402" s="2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workbookViewId="0">
      <selection activeCell="A8" sqref="A8"/>
    </sheetView>
  </sheetViews>
  <sheetFormatPr defaultRowHeight="14.5" x14ac:dyDescent="0.35"/>
  <cols>
    <col min="2" max="3" width="11.81640625" bestFit="1" customWidth="1"/>
    <col min="5" max="5" width="12.36328125" bestFit="1" customWidth="1"/>
  </cols>
  <sheetData>
    <row r="1" spans="1:7" x14ac:dyDescent="0.35">
      <c r="A1" t="s">
        <v>3</v>
      </c>
    </row>
    <row r="2" spans="1:7" x14ac:dyDescent="0.35">
      <c r="A2" t="s">
        <v>82</v>
      </c>
      <c r="B2">
        <v>100</v>
      </c>
    </row>
    <row r="3" spans="1:7" x14ac:dyDescent="0.35">
      <c r="B3" s="17" t="s">
        <v>84</v>
      </c>
      <c r="C3" t="s">
        <v>85</v>
      </c>
      <c r="D3" s="17"/>
    </row>
    <row r="4" spans="1:7" x14ac:dyDescent="0.35">
      <c r="A4" t="s">
        <v>83</v>
      </c>
      <c r="B4">
        <f>1/6</f>
        <v>0.16666666666666666</v>
      </c>
      <c r="C4">
        <f>B4^5</f>
        <v>1.2860082304526747E-4</v>
      </c>
      <c r="E4" s="19"/>
    </row>
    <row r="6" spans="1:7" x14ac:dyDescent="0.35">
      <c r="A6" t="s">
        <v>1</v>
      </c>
    </row>
    <row r="7" spans="1:7" x14ac:dyDescent="0.35">
      <c r="A7" t="s">
        <v>89</v>
      </c>
      <c r="B7" t="s">
        <v>90</v>
      </c>
      <c r="C7" t="s">
        <v>91</v>
      </c>
      <c r="D7" t="s">
        <v>92</v>
      </c>
      <c r="E7" t="s">
        <v>93</v>
      </c>
      <c r="G7" t="s">
        <v>94</v>
      </c>
    </row>
    <row r="8" spans="1:7" x14ac:dyDescent="0.35">
      <c r="A8">
        <v>2</v>
      </c>
      <c r="B8">
        <f>13/52</f>
        <v>0.25</v>
      </c>
      <c r="C8">
        <f>B8^2</f>
        <v>6.25E-2</v>
      </c>
      <c r="D8">
        <f>39/52</f>
        <v>0.75</v>
      </c>
      <c r="E8">
        <f>D8^3</f>
        <v>0.421875</v>
      </c>
      <c r="G8">
        <f>A8*C8*E8</f>
        <v>5.2734375E-2</v>
      </c>
    </row>
    <row r="13" spans="1:7" x14ac:dyDescent="0.35">
      <c r="A13" t="s">
        <v>2</v>
      </c>
    </row>
    <row r="14" spans="1:7" x14ac:dyDescent="0.35">
      <c r="A14" t="s">
        <v>86</v>
      </c>
      <c r="B14" t="s">
        <v>87</v>
      </c>
      <c r="C14" t="s">
        <v>88</v>
      </c>
    </row>
    <row r="15" spans="1:7" x14ac:dyDescent="0.35">
      <c r="A15">
        <f>1/4</f>
        <v>0.25</v>
      </c>
      <c r="B15">
        <f>3/4</f>
        <v>0.75</v>
      </c>
      <c r="C15" s="18">
        <f>(A15^8) * (B15^2)</f>
        <v>8.58306884765625E-6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4"/>
  <sheetViews>
    <sheetView tabSelected="1" workbookViewId="0">
      <selection activeCell="D14" sqref="D14"/>
    </sheetView>
  </sheetViews>
  <sheetFormatPr defaultRowHeight="14.5" x14ac:dyDescent="0.35"/>
  <cols>
    <col min="4" max="4" width="18.7265625" customWidth="1"/>
  </cols>
  <sheetData>
    <row r="1" spans="1:4" x14ac:dyDescent="0.35">
      <c r="A1" t="s">
        <v>3</v>
      </c>
    </row>
    <row r="2" spans="1:4" x14ac:dyDescent="0.35">
      <c r="A2" t="s">
        <v>96</v>
      </c>
      <c r="B2">
        <v>100</v>
      </c>
      <c r="D2">
        <f>CONFIDENCE(0.05,B4,B2)</f>
        <v>1.567971187632043</v>
      </c>
    </row>
    <row r="3" spans="1:4" x14ac:dyDescent="0.35">
      <c r="A3" t="s">
        <v>97</v>
      </c>
      <c r="B3">
        <v>170</v>
      </c>
    </row>
    <row r="4" spans="1:4" x14ac:dyDescent="0.35">
      <c r="A4" t="s">
        <v>98</v>
      </c>
      <c r="B4">
        <v>8</v>
      </c>
      <c r="D4" s="21">
        <f>B3+D2</f>
        <v>171.56797118763205</v>
      </c>
    </row>
    <row r="5" spans="1:4" x14ac:dyDescent="0.35">
      <c r="A5" t="s">
        <v>99</v>
      </c>
      <c r="B5" s="20">
        <v>0.95</v>
      </c>
      <c r="D5" s="21">
        <f>B3-D2</f>
        <v>168.43202881236795</v>
      </c>
    </row>
    <row r="8" spans="1:4" x14ac:dyDescent="0.35">
      <c r="A8" t="s">
        <v>1</v>
      </c>
    </row>
    <row r="9" spans="1:4" x14ac:dyDescent="0.35">
      <c r="A9" t="s">
        <v>96</v>
      </c>
      <c r="B9">
        <v>500</v>
      </c>
      <c r="D9" t="s">
        <v>101</v>
      </c>
    </row>
    <row r="10" spans="1:4" x14ac:dyDescent="0.35">
      <c r="A10" t="s">
        <v>100</v>
      </c>
      <c r="B10">
        <v>320</v>
      </c>
      <c r="D10">
        <f>B10/B9</f>
        <v>0.64</v>
      </c>
    </row>
    <row r="11" spans="1:4" x14ac:dyDescent="0.35">
      <c r="A11" t="s">
        <v>98</v>
      </c>
    </row>
    <row r="12" spans="1:4" x14ac:dyDescent="0.35">
      <c r="A12" t="s">
        <v>99</v>
      </c>
      <c r="B12" s="20">
        <v>0.9</v>
      </c>
      <c r="D12">
        <f>0.1*D10</f>
        <v>6.4000000000000001E-2</v>
      </c>
    </row>
    <row r="14" spans="1:4" x14ac:dyDescent="0.35">
      <c r="D14">
        <f>B10*D12</f>
        <v>20.48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Probability</vt:lpstr>
      <vt:lpstr>confidance &amp; hypothesis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2023-11-15T12:40:20Z</dcterms:modified>
</cp:coreProperties>
</file>