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Data" sheetId="1" state="visible" r:id="rId2"/>
    <sheet name="Assumptions" sheetId="2" state="visible" r:id="rId3"/>
    <sheet name="BE" sheetId="3" state="visible" r:id="rId4"/>
    <sheet name="RE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<sst xmlns="http://schemas.openxmlformats.org/spreadsheetml/2006/main" count="107" uniqueCount="59">
  <si>
    <t xml:space="preserve">policy_id</t>
  </si>
  <si>
    <t xml:space="preserve">age_at_entry</t>
  </si>
  <si>
    <t xml:space="preserve">sex</t>
  </si>
  <si>
    <t xml:space="preserve">policy_term</t>
  </si>
  <si>
    <t xml:space="preserve">prem_term</t>
  </si>
  <si>
    <t xml:space="preserve">sum_assured</t>
  </si>
  <si>
    <t xml:space="preserve">annual_prem</t>
  </si>
  <si>
    <t xml:space="preserve">prem_freq</t>
  </si>
  <si>
    <t xml:space="preserve">M</t>
  </si>
  <si>
    <t xml:space="preserve">BE</t>
  </si>
  <si>
    <t xml:space="preserve">RES</t>
  </si>
  <si>
    <t xml:space="preserve">Mort_Rate (% of Table)</t>
  </si>
  <si>
    <t xml:space="preserve">Lapse Rates</t>
  </si>
  <si>
    <t xml:space="preserve">Policy_Year</t>
  </si>
  <si>
    <t xml:space="preserve">Expense Assumptions</t>
  </si>
  <si>
    <t xml:space="preserve">Initial Expense (Per Policy)</t>
  </si>
  <si>
    <t xml:space="preserve">Initial Expense (% Premium)</t>
  </si>
  <si>
    <t xml:space="preserve">Expense Inflation (p.a)</t>
  </si>
  <si>
    <t xml:space="preserve">Renewal Expense (Per Policy)</t>
  </si>
  <si>
    <t xml:space="preserve">Renewal Expense (% Premium)</t>
  </si>
  <si>
    <t xml:space="preserve">Commission</t>
  </si>
  <si>
    <t xml:space="preserve">Interest Rate Assumption</t>
  </si>
  <si>
    <t xml:space="preserve">Year</t>
  </si>
  <si>
    <t xml:space="preserve">Mortality Table</t>
  </si>
  <si>
    <t xml:space="preserve">Age</t>
  </si>
  <si>
    <t xml:space="preserve">F</t>
  </si>
  <si>
    <t xml:space="preserve">Policy Details</t>
  </si>
  <si>
    <t xml:space="preserve">Calculations</t>
  </si>
  <si>
    <t xml:space="preserve">t</t>
  </si>
  <si>
    <t xml:space="preserve">policy_year</t>
  </si>
  <si>
    <t xml:space="preserve">age</t>
  </si>
  <si>
    <t xml:space="preserve">ann_death_rate</t>
  </si>
  <si>
    <t xml:space="preserve">ind_death_rate</t>
  </si>
  <si>
    <t xml:space="preserve">ann_lapse_rate</t>
  </si>
  <si>
    <t xml:space="preserve">ind_lapse_rate</t>
  </si>
  <si>
    <t xml:space="preserve">prob_death</t>
  </si>
  <si>
    <t xml:space="preserve">prob_lapse</t>
  </si>
  <si>
    <t xml:space="preserve">prob_if_e</t>
  </si>
  <si>
    <t xml:space="preserve">amt_premium</t>
  </si>
  <si>
    <t xml:space="preserve">amt_death_ben</t>
  </si>
  <si>
    <t xml:space="preserve">amt_init_exp</t>
  </si>
  <si>
    <t xml:space="preserve">amt_ren_exp</t>
  </si>
  <si>
    <t xml:space="preserve">amt_comm</t>
  </si>
  <si>
    <t xml:space="preserve">cf_premium</t>
  </si>
  <si>
    <t xml:space="preserve">cf_death_ben</t>
  </si>
  <si>
    <t xml:space="preserve">cf_init_exp</t>
  </si>
  <si>
    <t xml:space="preserve">cf_ren_exp</t>
  </si>
  <si>
    <t xml:space="preserve">cf_comm</t>
  </si>
  <si>
    <t xml:space="preserve">int_rate</t>
  </si>
  <si>
    <t xml:space="preserve">reserve_if</t>
  </si>
  <si>
    <t xml:space="preserve">inc_in_res</t>
  </si>
  <si>
    <t xml:space="preserve">cf_inv_inc</t>
  </si>
  <si>
    <t xml:space="preserve">profit</t>
  </si>
  <si>
    <t xml:space="preserve">pvfp</t>
  </si>
  <si>
    <t xml:space="preserve">Total Profit</t>
  </si>
  <si>
    <t xml:space="preserve">pv_premiums</t>
  </si>
  <si>
    <t xml:space="preserve">pv_claims</t>
  </si>
  <si>
    <t xml:space="preserve">pv_exp_comm</t>
  </si>
  <si>
    <t xml:space="preserve">reserve_pp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</si>
</sst>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"/>
    <numFmt numFmtId="166" formatCode="0%"/>
    <numFmt numFmtId="167" formatCode="0.00%"/>
    <numFmt numFmtId="168" formatCode="0.000%"/>
    <numFmt numFmtId="169" formatCode="General"/>
    <numFmt numFmtId="170" formatCode="_ * #,##0.00_ ;_ * \-#,##0.00_ ;_ * \-??_ ;_ @_ "/>
    <numFmt numFmtId="171" formatCode="#,##0.00"/>
    <numFmt numFmtId="172" formatCode="0.0000000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C9211E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  <fill>
      <patternFill patternType="solid">
        <fgColor rgb="FF00B0F0"/>
        <bgColor rgb="FF33CCCC"/>
      </patternFill>
    </fill>
    <fill>
      <patternFill patternType="solid">
        <fgColor rgb="FFEDEDF0"/>
        <bgColor rgb="FFFFF9D6"/>
      </patternFill>
    </fill>
    <fill>
      <patternFill patternType="solid">
        <fgColor rgb="FFFFF9D6"/>
        <bgColor rgb="FFFFFFFF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5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3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9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0" fillId="0" borderId="4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70" fontId="0" fillId="0" borderId="9" xfId="0" applyFont="fals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9D6"/>
      <rgbColor rgb="FFEDEDF0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D1" activeCellId="0" sqref="D1"/>
    </sheetView>
  </sheetViews>
  <sheetFormatPr defaultColWidth="9.15234375" defaultRowHeight="15" zeroHeight="false" outlineLevelRow="0" outlineLevelCol="0"/>
  <cols>
    <col collapsed="false" customWidth="true" hidden="false" outlineLevel="0" max="7" min="1" style="0" width="15.71"/>
    <col collapsed="false" customWidth="true" hidden="false" outlineLevel="0" max="14" min="8" style="0" width="12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" hidden="false" customHeight="false" outlineLevel="0" collapsed="false">
      <c r="A2" s="2" t="n">
        <v>1</v>
      </c>
      <c r="B2" s="2" t="n">
        <v>20</v>
      </c>
      <c r="C2" s="2" t="s">
        <v>8</v>
      </c>
      <c r="D2" s="2" t="n">
        <v>20</v>
      </c>
      <c r="E2" s="2" t="n">
        <v>20</v>
      </c>
      <c r="F2" s="3" t="n">
        <v>500000</v>
      </c>
      <c r="G2" s="2" t="n">
        <v>1000</v>
      </c>
      <c r="H2" s="2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1.85"/>
    <col collapsed="false" customWidth="true" hidden="false" outlineLevel="0" max="6" min="2" style="0" width="14.14"/>
  </cols>
  <sheetData>
    <row r="1" customFormat="false" ht="15" hidden="false" customHeight="false" outlineLevel="0" collapsed="false">
      <c r="B1" s="4" t="s">
        <v>9</v>
      </c>
      <c r="C1" s="4" t="s">
        <v>10</v>
      </c>
    </row>
    <row r="2" customFormat="false" ht="15" hidden="false" customHeight="false" outlineLevel="0" collapsed="false">
      <c r="A2" s="5" t="s">
        <v>11</v>
      </c>
      <c r="B2" s="6" t="n">
        <v>1</v>
      </c>
      <c r="C2" s="7" t="n">
        <f aca="false">B2*1.1</f>
        <v>1.1</v>
      </c>
    </row>
    <row r="4" customFormat="false" ht="15" hidden="false" customHeight="false" outlineLevel="0" collapsed="false">
      <c r="A4" s="8" t="s">
        <v>12</v>
      </c>
      <c r="B4" s="8"/>
      <c r="C4" s="8"/>
    </row>
    <row r="5" customFormat="false" ht="15" hidden="false" customHeight="false" outlineLevel="0" collapsed="false">
      <c r="A5" s="9" t="s">
        <v>13</v>
      </c>
      <c r="B5" s="9" t="s">
        <v>9</v>
      </c>
      <c r="C5" s="9" t="s">
        <v>10</v>
      </c>
    </row>
    <row r="6" customFormat="false" ht="13.8" hidden="false" customHeight="false" outlineLevel="0" collapsed="false">
      <c r="A6" s="2" t="n">
        <v>1</v>
      </c>
      <c r="B6" s="10" t="n">
        <v>0.15</v>
      </c>
      <c r="C6" s="10" t="n">
        <f aca="false">B6*0.8</f>
        <v>0.12</v>
      </c>
    </row>
    <row r="7" customFormat="false" ht="13.8" hidden="false" customHeight="false" outlineLevel="0" collapsed="false">
      <c r="A7" s="2" t="n">
        <f aca="false">A6+1</f>
        <v>2</v>
      </c>
      <c r="B7" s="10" t="n">
        <f aca="false">B6-2%</f>
        <v>0.13</v>
      </c>
      <c r="C7" s="10" t="n">
        <f aca="false">B7*0.8</f>
        <v>0.104</v>
      </c>
    </row>
    <row r="8" customFormat="false" ht="13.8" hidden="false" customHeight="false" outlineLevel="0" collapsed="false">
      <c r="A8" s="2" t="n">
        <f aca="false">A7+1</f>
        <v>3</v>
      </c>
      <c r="B8" s="10" t="n">
        <f aca="false">B7-2%</f>
        <v>0.11</v>
      </c>
      <c r="C8" s="10" t="n">
        <f aca="false">B8*0.8</f>
        <v>0.088</v>
      </c>
    </row>
    <row r="9" customFormat="false" ht="13.8" hidden="false" customHeight="false" outlineLevel="0" collapsed="false">
      <c r="A9" s="2" t="n">
        <f aca="false">A8+1</f>
        <v>4</v>
      </c>
      <c r="B9" s="10" t="n">
        <f aca="false">B8-2%</f>
        <v>0.09</v>
      </c>
      <c r="C9" s="10" t="n">
        <f aca="false">B9*0.8</f>
        <v>0.072</v>
      </c>
    </row>
    <row r="10" customFormat="false" ht="13.8" hidden="false" customHeight="false" outlineLevel="0" collapsed="false">
      <c r="A10" s="2" t="n">
        <f aca="false">A9+1</f>
        <v>5</v>
      </c>
      <c r="B10" s="10" t="n">
        <f aca="false">B9-2%</f>
        <v>0.07</v>
      </c>
      <c r="C10" s="10" t="n">
        <f aca="false">B10*0.8</f>
        <v>0.056</v>
      </c>
    </row>
    <row r="11" customFormat="false" ht="13.8" hidden="false" customHeight="false" outlineLevel="0" collapsed="false">
      <c r="A11" s="2" t="n">
        <f aca="false">A10+1</f>
        <v>6</v>
      </c>
      <c r="B11" s="10" t="n">
        <f aca="false">B10-2%</f>
        <v>0.05</v>
      </c>
      <c r="C11" s="10" t="n">
        <f aca="false">B11*0.8</f>
        <v>0.04</v>
      </c>
    </row>
    <row r="13" customFormat="false" ht="15" hidden="false" customHeight="false" outlineLevel="0" collapsed="false">
      <c r="A13" s="8" t="s">
        <v>14</v>
      </c>
      <c r="B13" s="8"/>
      <c r="C13" s="8"/>
    </row>
    <row r="14" customFormat="false" ht="15" hidden="false" customHeight="false" outlineLevel="0" collapsed="false">
      <c r="B14" s="11" t="s">
        <v>9</v>
      </c>
      <c r="C14" s="11" t="s">
        <v>10</v>
      </c>
    </row>
    <row r="15" customFormat="false" ht="30" hidden="false" customHeight="false" outlineLevel="0" collapsed="false">
      <c r="A15" s="12" t="s">
        <v>15</v>
      </c>
      <c r="B15" s="13" t="n">
        <v>5000</v>
      </c>
      <c r="C15" s="13" t="n">
        <f aca="false">B15*1.1</f>
        <v>5500</v>
      </c>
    </row>
    <row r="16" customFormat="false" ht="30" hidden="false" customHeight="false" outlineLevel="0" collapsed="false">
      <c r="A16" s="12" t="s">
        <v>16</v>
      </c>
      <c r="B16" s="14" t="n">
        <v>0.1</v>
      </c>
      <c r="C16" s="14" t="n">
        <f aca="false">B16*1.1</f>
        <v>0.11</v>
      </c>
    </row>
    <row r="17" customFormat="false" ht="14.05" hidden="false" customHeight="false" outlineLevel="0" collapsed="false">
      <c r="A17" s="12" t="s">
        <v>17</v>
      </c>
      <c r="B17" s="14" t="n">
        <v>0.05</v>
      </c>
      <c r="C17" s="14" t="n">
        <f aca="false">B17*0.9</f>
        <v>0.045</v>
      </c>
      <c r="D17" s="15" t="n">
        <f aca="false">(1+B17)^(1/12)-1</f>
        <v>0.00407412378364835</v>
      </c>
      <c r="E17" s="15" t="n">
        <f aca="false">(1+C17)^(1/12)-1</f>
        <v>0.00367480940043685</v>
      </c>
    </row>
    <row r="18" customFormat="false" ht="30" hidden="false" customHeight="false" outlineLevel="0" collapsed="false">
      <c r="A18" s="12" t="s">
        <v>18</v>
      </c>
      <c r="B18" s="16" t="n">
        <f aca="false">B15/10</f>
        <v>500</v>
      </c>
      <c r="C18" s="16" t="n">
        <f aca="false">B18*1.1</f>
        <v>550</v>
      </c>
    </row>
    <row r="19" customFormat="false" ht="28.15" hidden="false" customHeight="false" outlineLevel="0" collapsed="false">
      <c r="A19" s="12" t="s">
        <v>19</v>
      </c>
      <c r="B19" s="14" t="n">
        <v>0.02</v>
      </c>
      <c r="C19" s="14" t="n">
        <f aca="false">B19*1.1</f>
        <v>0.022</v>
      </c>
    </row>
    <row r="20" customFormat="false" ht="15" hidden="false" customHeight="false" outlineLevel="0" collapsed="false">
      <c r="A20" s="17"/>
      <c r="B20" s="18"/>
      <c r="C20" s="18"/>
    </row>
    <row r="21" customFormat="false" ht="15" hidden="false" customHeight="false" outlineLevel="0" collapsed="false">
      <c r="A21" s="4" t="s">
        <v>13</v>
      </c>
      <c r="B21" s="19" t="s">
        <v>20</v>
      </c>
      <c r="C21" s="18"/>
    </row>
    <row r="22" customFormat="false" ht="15" hidden="false" customHeight="false" outlineLevel="0" collapsed="false">
      <c r="A22" s="20" t="n">
        <v>1</v>
      </c>
      <c r="B22" s="21" t="n">
        <v>0.4</v>
      </c>
      <c r="C22" s="18"/>
    </row>
    <row r="23" customFormat="false" ht="15" hidden="false" customHeight="false" outlineLevel="0" collapsed="false">
      <c r="A23" s="2" t="n">
        <f aca="false">A22+1</f>
        <v>2</v>
      </c>
      <c r="B23" s="22" t="n">
        <v>0.1</v>
      </c>
      <c r="C23" s="23"/>
    </row>
    <row r="24" customFormat="false" ht="15" hidden="false" customHeight="false" outlineLevel="0" collapsed="false">
      <c r="A24" s="2" t="n">
        <f aca="false">A23+1</f>
        <v>3</v>
      </c>
      <c r="B24" s="22" t="n">
        <v>0.1</v>
      </c>
      <c r="C24" s="23"/>
    </row>
    <row r="25" customFormat="false" ht="15" hidden="false" customHeight="false" outlineLevel="0" collapsed="false">
      <c r="A25" s="2" t="n">
        <f aca="false">A24+1</f>
        <v>4</v>
      </c>
      <c r="B25" s="22" t="n">
        <v>0.1</v>
      </c>
      <c r="C25" s="23"/>
    </row>
    <row r="26" customFormat="false" ht="15" hidden="false" customHeight="false" outlineLevel="0" collapsed="false">
      <c r="A26" s="2" t="n">
        <f aca="false">A25+1</f>
        <v>5</v>
      </c>
      <c r="B26" s="22" t="n">
        <v>0.05</v>
      </c>
    </row>
    <row r="28" customFormat="false" ht="15" hidden="false" customHeight="false" outlineLevel="0" collapsed="false">
      <c r="A28" s="8" t="s">
        <v>21</v>
      </c>
      <c r="B28" s="8"/>
      <c r="C28" s="8"/>
    </row>
    <row r="29" customFormat="false" ht="15" hidden="false" customHeight="false" outlineLevel="0" collapsed="false">
      <c r="A29" s="24" t="s">
        <v>22</v>
      </c>
      <c r="B29" s="24" t="s">
        <v>9</v>
      </c>
      <c r="C29" s="24" t="s">
        <v>10</v>
      </c>
    </row>
    <row r="30" customFormat="false" ht="13.8" hidden="false" customHeight="false" outlineLevel="0" collapsed="false">
      <c r="A30" s="2" t="n">
        <v>1</v>
      </c>
      <c r="B30" s="10" t="n">
        <v>0.06</v>
      </c>
      <c r="C30" s="10" t="n">
        <f aca="false">B30*0.9</f>
        <v>0.054</v>
      </c>
    </row>
    <row r="31" customFormat="false" ht="13.8" hidden="false" customHeight="false" outlineLevel="0" collapsed="false">
      <c r="A31" s="2" t="n">
        <f aca="false">A30+1</f>
        <v>2</v>
      </c>
      <c r="B31" s="10" t="n">
        <f aca="false">B30+0.25%</f>
        <v>0.0625</v>
      </c>
      <c r="C31" s="10" t="n">
        <f aca="false">B31*0.9</f>
        <v>0.05625</v>
      </c>
    </row>
    <row r="32" customFormat="false" ht="13.8" hidden="false" customHeight="false" outlineLevel="0" collapsed="false">
      <c r="A32" s="2" t="n">
        <f aca="false">A31+1</f>
        <v>3</v>
      </c>
      <c r="B32" s="10" t="n">
        <f aca="false">B31+0.25%</f>
        <v>0.065</v>
      </c>
      <c r="C32" s="10" t="n">
        <f aca="false">B32*0.9</f>
        <v>0.0585</v>
      </c>
    </row>
    <row r="33" customFormat="false" ht="13.8" hidden="false" customHeight="false" outlineLevel="0" collapsed="false">
      <c r="A33" s="2" t="n">
        <f aca="false">A32+1</f>
        <v>4</v>
      </c>
      <c r="B33" s="10" t="n">
        <f aca="false">B32+0.25%</f>
        <v>0.0675</v>
      </c>
      <c r="C33" s="10" t="n">
        <f aca="false">B33*0.9</f>
        <v>0.06075</v>
      </c>
    </row>
    <row r="34" customFormat="false" ht="13.8" hidden="false" customHeight="false" outlineLevel="0" collapsed="false">
      <c r="A34" s="2" t="n">
        <f aca="false">A33+1</f>
        <v>5</v>
      </c>
      <c r="B34" s="10" t="n">
        <f aca="false">B33+0.25%</f>
        <v>0.07</v>
      </c>
      <c r="C34" s="10" t="n">
        <f aca="false">B34*0.9</f>
        <v>0.063</v>
      </c>
    </row>
    <row r="35" customFormat="false" ht="13.8" hidden="false" customHeight="false" outlineLevel="0" collapsed="false">
      <c r="A35" s="2" t="n">
        <f aca="false">A34+1</f>
        <v>6</v>
      </c>
      <c r="B35" s="10" t="n">
        <f aca="false">B34+0.25%</f>
        <v>0.0725</v>
      </c>
      <c r="C35" s="10" t="n">
        <f aca="false">B35*0.9</f>
        <v>0.06525</v>
      </c>
    </row>
    <row r="36" customFormat="false" ht="13.8" hidden="false" customHeight="false" outlineLevel="0" collapsed="false">
      <c r="A36" s="2" t="n">
        <f aca="false">A35+1</f>
        <v>7</v>
      </c>
      <c r="B36" s="10" t="n">
        <f aca="false">B35+0.25%</f>
        <v>0.075</v>
      </c>
      <c r="C36" s="10" t="n">
        <f aca="false">B36*0.9</f>
        <v>0.0675</v>
      </c>
    </row>
    <row r="37" customFormat="false" ht="13.8" hidden="false" customHeight="false" outlineLevel="0" collapsed="false">
      <c r="A37" s="2" t="n">
        <f aca="false">A36+1</f>
        <v>8</v>
      </c>
      <c r="B37" s="10" t="n">
        <f aca="false">B36+0.25%</f>
        <v>0.0775</v>
      </c>
      <c r="C37" s="10" t="n">
        <f aca="false">B37*0.9</f>
        <v>0.06975</v>
      </c>
    </row>
    <row r="38" customFormat="false" ht="13.8" hidden="false" customHeight="false" outlineLevel="0" collapsed="false">
      <c r="A38" s="2" t="n">
        <f aca="false">A37+1</f>
        <v>9</v>
      </c>
      <c r="B38" s="10" t="n">
        <f aca="false">B37+0.25%</f>
        <v>0.08</v>
      </c>
      <c r="C38" s="10" t="n">
        <f aca="false">B38*0.9</f>
        <v>0.072</v>
      </c>
    </row>
    <row r="39" customFormat="false" ht="13.8" hidden="false" customHeight="false" outlineLevel="0" collapsed="false">
      <c r="A39" s="2" t="n">
        <f aca="false">A38+1</f>
        <v>10</v>
      </c>
      <c r="B39" s="25" t="n">
        <f aca="false">B38</f>
        <v>0.08</v>
      </c>
      <c r="C39" s="10" t="n">
        <f aca="false">B39*0.9</f>
        <v>0.072</v>
      </c>
    </row>
    <row r="41" customFormat="false" ht="15" hidden="false" customHeight="false" outlineLevel="0" collapsed="false">
      <c r="A41" s="8" t="s">
        <v>23</v>
      </c>
      <c r="B41" s="8"/>
      <c r="C41" s="8"/>
    </row>
    <row r="42" customFormat="false" ht="15" hidden="false" customHeight="false" outlineLevel="0" collapsed="false">
      <c r="A42" s="24" t="s">
        <v>24</v>
      </c>
      <c r="B42" s="24" t="s">
        <v>8</v>
      </c>
      <c r="C42" s="24" t="s">
        <v>25</v>
      </c>
    </row>
    <row r="43" customFormat="false" ht="15" hidden="false" customHeight="false" outlineLevel="0" collapsed="false">
      <c r="A43" s="2" t="n">
        <v>18</v>
      </c>
      <c r="B43" s="10" t="n">
        <v>0.00023106710487807</v>
      </c>
      <c r="C43" s="10" t="n">
        <v>0.00023106710487807</v>
      </c>
    </row>
    <row r="44" customFormat="false" ht="15" hidden="false" customHeight="false" outlineLevel="0" collapsed="false">
      <c r="A44" s="2" t="n">
        <f aca="false">A43+1</f>
        <v>19</v>
      </c>
      <c r="B44" s="10" t="n">
        <v>0.00023532001265837</v>
      </c>
      <c r="C44" s="10" t="n">
        <v>0.00023532001265837</v>
      </c>
    </row>
    <row r="45" customFormat="false" ht="15" hidden="false" customHeight="false" outlineLevel="0" collapsed="false">
      <c r="A45" s="2" t="n">
        <f aca="false">A44+1</f>
        <v>20</v>
      </c>
      <c r="B45" s="10" t="n">
        <v>0.000239936375677014</v>
      </c>
      <c r="C45" s="10" t="n">
        <v>0.000239936375677014</v>
      </c>
    </row>
    <row r="46" customFormat="false" ht="15" hidden="false" customHeight="false" outlineLevel="0" collapsed="false">
      <c r="A46" s="2" t="n">
        <f aca="false">A45+1</f>
        <v>21</v>
      </c>
      <c r="B46" s="10" t="n">
        <v>0.000244937423152777</v>
      </c>
      <c r="C46" s="10" t="n">
        <f aca="false">B43</f>
        <v>0.00023106710487807</v>
      </c>
    </row>
    <row r="47" customFormat="false" ht="15" hidden="false" customHeight="false" outlineLevel="0" collapsed="false">
      <c r="A47" s="2" t="n">
        <f aca="false">A46+1</f>
        <v>22</v>
      </c>
      <c r="B47" s="10" t="n">
        <v>0.000250346274033456</v>
      </c>
      <c r="C47" s="10" t="n">
        <f aca="false">B44</f>
        <v>0.00023532001265837</v>
      </c>
    </row>
    <row r="48" customFormat="false" ht="15" hidden="false" customHeight="false" outlineLevel="0" collapsed="false">
      <c r="A48" s="2" t="n">
        <f aca="false">A47+1</f>
        <v>23</v>
      </c>
      <c r="B48" s="10" t="n">
        <v>0.000256188118315518</v>
      </c>
      <c r="C48" s="10" t="n">
        <f aca="false">B45</f>
        <v>0.000239936375677014</v>
      </c>
    </row>
    <row r="49" customFormat="false" ht="15" hidden="false" customHeight="false" outlineLevel="0" collapsed="false">
      <c r="A49" s="2" t="n">
        <f aca="false">A48+1</f>
        <v>24</v>
      </c>
      <c r="B49" s="10" t="n">
        <v>0.000262490415714412</v>
      </c>
      <c r="C49" s="10" t="n">
        <f aca="false">B46</f>
        <v>0.000244937423152777</v>
      </c>
    </row>
    <row r="50" customFormat="false" ht="15" hidden="false" customHeight="false" outlineLevel="0" collapsed="false">
      <c r="A50" s="2" t="n">
        <f aca="false">A49+1</f>
        <v>25</v>
      </c>
      <c r="B50" s="10" t="n">
        <v>0.000269283113979976</v>
      </c>
      <c r="C50" s="10" t="n">
        <f aca="false">B47</f>
        <v>0.000250346274033456</v>
      </c>
    </row>
    <row r="51" customFormat="false" ht="15" hidden="false" customHeight="false" outlineLevel="0" collapsed="false">
      <c r="A51" s="2" t="n">
        <f aca="false">A50+1</f>
        <v>26</v>
      </c>
      <c r="B51" s="10" t="n">
        <v>0.000276598889370818</v>
      </c>
      <c r="C51" s="10" t="n">
        <f aca="false">B48</f>
        <v>0.000256188118315518</v>
      </c>
    </row>
    <row r="52" customFormat="false" ht="15" hidden="false" customHeight="false" outlineLevel="0" collapsed="false">
      <c r="A52" s="2" t="n">
        <f aca="false">A51+1</f>
        <v>27</v>
      </c>
      <c r="B52" s="10" t="n">
        <v>0.000284473412063212</v>
      </c>
      <c r="C52" s="10" t="n">
        <f aca="false">B49</f>
        <v>0.000262490415714412</v>
      </c>
    </row>
    <row r="53" customFormat="false" ht="15" hidden="false" customHeight="false" outlineLevel="0" collapsed="false">
      <c r="A53" s="2" t="n">
        <f aca="false">A52+1</f>
        <v>28</v>
      </c>
      <c r="B53" s="10" t="n">
        <v>0.000292945639576691</v>
      </c>
      <c r="C53" s="10" t="n">
        <f aca="false">B50</f>
        <v>0.000269283113979976</v>
      </c>
    </row>
    <row r="54" customFormat="false" ht="15" hidden="false" customHeight="false" outlineLevel="0" collapsed="false">
      <c r="A54" s="2" t="n">
        <f aca="false">A53+1</f>
        <v>29</v>
      </c>
      <c r="B54" s="10" t="n">
        <v>0.000302058141653958</v>
      </c>
      <c r="C54" s="10" t="n">
        <f aca="false">B51</f>
        <v>0.000276598889370818</v>
      </c>
    </row>
    <row r="55" customFormat="false" ht="15" hidden="false" customHeight="false" outlineLevel="0" collapsed="false">
      <c r="A55" s="2" t="n">
        <f aca="false">A54+1</f>
        <v>30</v>
      </c>
      <c r="B55" s="10" t="n">
        <v>0.000311857460442091</v>
      </c>
      <c r="C55" s="10" t="n">
        <f aca="false">B52</f>
        <v>0.000284473412063212</v>
      </c>
    </row>
    <row r="56" customFormat="false" ht="15" hidden="false" customHeight="false" outlineLevel="0" collapsed="false">
      <c r="A56" s="2" t="n">
        <f aca="false">A55+1</f>
        <v>31</v>
      </c>
      <c r="B56" s="10" t="n">
        <v>0.00032239451029166</v>
      </c>
      <c r="C56" s="10" t="n">
        <f aca="false">B53</f>
        <v>0.000292945639576691</v>
      </c>
    </row>
    <row r="57" customFormat="false" ht="15" hidden="false" customHeight="false" outlineLevel="0" collapsed="false">
      <c r="A57" s="2" t="n">
        <f aca="false">A56+1</f>
        <v>32</v>
      </c>
      <c r="B57" s="10" t="n">
        <v>0.000333725022027934</v>
      </c>
      <c r="C57" s="10" t="n">
        <f aca="false">B54</f>
        <v>0.000302058141653958</v>
      </c>
    </row>
    <row r="58" customFormat="false" ht="15" hidden="false" customHeight="false" outlineLevel="0" collapsed="false">
      <c r="A58" s="2" t="n">
        <f aca="false">A57+1</f>
        <v>33</v>
      </c>
      <c r="B58" s="10" t="n">
        <v>0.000345910037162748</v>
      </c>
      <c r="C58" s="10" t="n">
        <f aca="false">B55</f>
        <v>0.000311857460442091</v>
      </c>
    </row>
    <row r="59" customFormat="false" ht="15" hidden="false" customHeight="false" outlineLevel="0" collapsed="false">
      <c r="A59" s="2" t="n">
        <f aca="false">A58+1</f>
        <v>34</v>
      </c>
      <c r="B59" s="10" t="n">
        <v>0.000359016458217524</v>
      </c>
      <c r="C59" s="10" t="n">
        <f aca="false">B56</f>
        <v>0.00032239451029166</v>
      </c>
    </row>
    <row r="60" customFormat="false" ht="15" hidden="false" customHeight="false" outlineLevel="0" collapsed="false">
      <c r="A60" s="2" t="n">
        <f aca="false">A59+1</f>
        <v>35</v>
      </c>
      <c r="B60" s="10" t="n">
        <v>0.000373117662129597</v>
      </c>
      <c r="C60" s="10" t="n">
        <f aca="false">B57</f>
        <v>0.000333725022027934</v>
      </c>
    </row>
    <row r="61" customFormat="false" ht="15" hidden="false" customHeight="false" outlineLevel="0" collapsed="false">
      <c r="A61" s="2" t="n">
        <f aca="false">A60+1</f>
        <v>36</v>
      </c>
      <c r="B61" s="10" t="n">
        <v>0.000388294184629799</v>
      </c>
      <c r="C61" s="10" t="n">
        <f aca="false">B58</f>
        <v>0.000345910037162748</v>
      </c>
    </row>
    <row r="62" customFormat="false" ht="15" hidden="false" customHeight="false" outlineLevel="0" collapsed="false">
      <c r="A62" s="2" t="n">
        <f aca="false">A61+1</f>
        <v>37</v>
      </c>
      <c r="B62" s="10" t="n">
        <v>0.000404634484525772</v>
      </c>
      <c r="C62" s="10" t="n">
        <f aca="false">B59</f>
        <v>0.000359016458217524</v>
      </c>
    </row>
    <row r="63" customFormat="false" ht="15" hidden="false" customHeight="false" outlineLevel="0" collapsed="false">
      <c r="A63" s="2" t="n">
        <f aca="false">A62+1</f>
        <v>38</v>
      </c>
      <c r="B63" s="10" t="n">
        <v>0.000422235798022061</v>
      </c>
      <c r="C63" s="10" t="n">
        <f aca="false">B60</f>
        <v>0.000373117662129597</v>
      </c>
    </row>
    <row r="64" customFormat="false" ht="15" hidden="false" customHeight="false" outlineLevel="0" collapsed="false">
      <c r="A64" s="2" t="n">
        <f aca="false">A63+1</f>
        <v>39</v>
      </c>
      <c r="B64" s="10" t="n">
        <v>0.000441205094577067</v>
      </c>
      <c r="C64" s="10" t="n">
        <f aca="false">B61</f>
        <v>0.000388294184629799</v>
      </c>
    </row>
    <row r="65" customFormat="false" ht="15" hidden="false" customHeight="false" outlineLevel="0" collapsed="false">
      <c r="A65" s="2" t="n">
        <f aca="false">A64+1</f>
        <v>40</v>
      </c>
      <c r="B65" s="10" t="n">
        <v>0.000461660147364298</v>
      </c>
      <c r="C65" s="10" t="n">
        <f aca="false">B62</f>
        <v>0.000404634484525772</v>
      </c>
    </row>
    <row r="66" customFormat="false" ht="15" hidden="false" customHeight="false" outlineLevel="0" collapsed="false">
      <c r="A66" s="2" t="n">
        <f aca="false">A65+1</f>
        <v>41</v>
      </c>
      <c r="B66" s="10" t="n">
        <v>0.00048373073320142</v>
      </c>
      <c r="C66" s="10" t="n">
        <f aca="false">B63</f>
        <v>0.000422235798022061</v>
      </c>
    </row>
    <row r="67" customFormat="false" ht="15" hidden="false" customHeight="false" outlineLevel="0" collapsed="false">
      <c r="A67" s="2" t="n">
        <f aca="false">A66+1</f>
        <v>42</v>
      </c>
      <c r="B67" s="10" t="n">
        <v>0.000507559978870106</v>
      </c>
      <c r="C67" s="10" t="n">
        <f aca="false">B64</f>
        <v>0.000441205094577067</v>
      </c>
    </row>
    <row r="68" customFormat="false" ht="15" hidden="false" customHeight="false" outlineLevel="0" collapsed="false">
      <c r="A68" s="2" t="n">
        <f aca="false">A67+1</f>
        <v>43</v>
      </c>
      <c r="B68" s="10" t="n">
        <v>0.000533305873113595</v>
      </c>
      <c r="C68" s="10" t="n">
        <f aca="false">B65</f>
        <v>0.000461660147364298</v>
      </c>
    </row>
    <row r="69" customFormat="false" ht="15" hidden="false" customHeight="false" outlineLevel="0" collapsed="false">
      <c r="A69" s="2" t="n">
        <f aca="false">A68+1</f>
        <v>44</v>
      </c>
      <c r="B69" s="10" t="n">
        <v>0.000561142966314407</v>
      </c>
      <c r="C69" s="10" t="n">
        <f aca="false">B66</f>
        <v>0.00048373073320142</v>
      </c>
    </row>
    <row r="70" customFormat="false" ht="15" hidden="false" customHeight="false" outlineLevel="0" collapsed="false">
      <c r="A70" s="2" t="n">
        <f aca="false">A69+1</f>
        <v>45</v>
      </c>
      <c r="B70" s="10" t="n">
        <v>0.000591264282976991</v>
      </c>
      <c r="C70" s="10" t="n">
        <f aca="false">B67</f>
        <v>0.000507559978870106</v>
      </c>
    </row>
    <row r="71" customFormat="false" ht="15" hidden="false" customHeight="false" outlineLevel="0" collapsed="false">
      <c r="A71" s="2" t="n">
        <f aca="false">A70+1</f>
        <v>46</v>
      </c>
      <c r="B71" s="10" t="n">
        <v>0.000623883475733444</v>
      </c>
      <c r="C71" s="10" t="n">
        <f aca="false">B68</f>
        <v>0.000533305873113595</v>
      </c>
    </row>
    <row r="72" customFormat="false" ht="15" hidden="false" customHeight="false" outlineLevel="0" collapsed="false">
      <c r="A72" s="2" t="n">
        <f aca="false">A71+1</f>
        <v>47</v>
      </c>
      <c r="B72" s="10" t="n">
        <v>0.000659237253729874</v>
      </c>
      <c r="C72" s="10" t="n">
        <f aca="false">B69</f>
        <v>0.000561142966314407</v>
      </c>
    </row>
    <row r="73" customFormat="false" ht="15" hidden="false" customHeight="false" outlineLevel="0" collapsed="false">
      <c r="A73" s="2" t="n">
        <f aca="false">A72+1</f>
        <v>48</v>
      </c>
      <c r="B73" s="10" t="n">
        <v>0.000697588123023724</v>
      </c>
      <c r="C73" s="10" t="n">
        <f aca="false">B70</f>
        <v>0.000591264282976991</v>
      </c>
    </row>
    <row r="74" customFormat="false" ht="15" hidden="false" customHeight="false" outlineLevel="0" collapsed="false">
      <c r="A74" s="2" t="n">
        <f aca="false">A73+1</f>
        <v>49</v>
      </c>
      <c r="B74" s="10" t="n">
        <v>0.000739227482130943</v>
      </c>
      <c r="C74" s="10" t="n">
        <f aca="false">B71</f>
        <v>0.000623883475733444</v>
      </c>
    </row>
    <row r="75" customFormat="false" ht="15" hidden="false" customHeight="false" outlineLevel="0" collapsed="false">
      <c r="A75" s="2" t="n">
        <f aca="false">A74+1</f>
        <v>50</v>
      </c>
      <c r="B75" s="10" t="n">
        <v>0.000784479122225589</v>
      </c>
      <c r="C75" s="10" t="n">
        <f aca="false">B72</f>
        <v>0.000659237253729874</v>
      </c>
    </row>
    <row r="76" customFormat="false" ht="15" hidden="false" customHeight="false" outlineLevel="0" collapsed="false">
      <c r="A76" s="2" t="n">
        <f aca="false">A75+1</f>
        <v>51</v>
      </c>
      <c r="B76" s="10" t="n">
        <v>0.00083370318885332</v>
      </c>
      <c r="C76" s="10" t="n">
        <f aca="false">B73</f>
        <v>0.000697588123023724</v>
      </c>
    </row>
    <row r="77" customFormat="false" ht="15" hidden="false" customHeight="false" outlineLevel="0" collapsed="false">
      <c r="A77" s="2" t="n">
        <f aca="false">A76+1</f>
        <v>52</v>
      </c>
      <c r="B77" s="10" t="n">
        <v>0.000887300670538353</v>
      </c>
      <c r="C77" s="10" t="n">
        <f aca="false">B74</f>
        <v>0.000739227482130943</v>
      </c>
    </row>
    <row r="78" customFormat="false" ht="15" hidden="false" customHeight="false" outlineLevel="0" collapsed="false">
      <c r="A78" s="2" t="n">
        <f aca="false">A77+1</f>
        <v>53</v>
      </c>
      <c r="B78" s="10" t="n">
        <v>0.00094571848953305</v>
      </c>
      <c r="C78" s="10" t="n">
        <f aca="false">B75</f>
        <v>0.000784479122225589</v>
      </c>
    </row>
    <row r="79" customFormat="false" ht="15" hidden="false" customHeight="false" outlineLevel="0" collapsed="false">
      <c r="A79" s="2" t="n">
        <f aca="false">A78+1</f>
        <v>54</v>
      </c>
      <c r="B79" s="10" t="n">
        <v>0.00100945528140636</v>
      </c>
      <c r="C79" s="10" t="n">
        <f aca="false">B76</f>
        <v>0.00083370318885332</v>
      </c>
    </row>
    <row r="80" customFormat="false" ht="15" hidden="false" customHeight="false" outlineLevel="0" collapsed="false">
      <c r="A80" s="2" t="n">
        <f aca="false">A79+1</f>
        <v>55</v>
      </c>
      <c r="B80" s="10" t="n">
        <v>0.00107906796345734</v>
      </c>
      <c r="C80" s="10" t="n">
        <f aca="false">B77</f>
        <v>0.000887300670538353</v>
      </c>
    </row>
    <row r="81" customFormat="false" ht="15" hidden="false" customHeight="false" outlineLevel="0" collapsed="false">
      <c r="A81" s="2" t="n">
        <f aca="false">A80+1</f>
        <v>56</v>
      </c>
      <c r="B81" s="10" t="n">
        <v>0.00115517920738498</v>
      </c>
      <c r="C81" s="10" t="n">
        <f aca="false">B78</f>
        <v>0.00094571848953305</v>
      </c>
    </row>
    <row r="82" customFormat="false" ht="15" hidden="false" customHeight="false" outlineLevel="0" collapsed="false">
      <c r="A82" s="2" t="n">
        <f aca="false">A81+1</f>
        <v>57</v>
      </c>
      <c r="B82" s="10" t="n">
        <v>0.00123848594961408</v>
      </c>
      <c r="C82" s="10" t="n">
        <f aca="false">B79</f>
        <v>0.00100945528140636</v>
      </c>
    </row>
    <row r="83" customFormat="false" ht="15" hidden="false" customHeight="false" outlineLevel="0" collapsed="false">
      <c r="A83" s="2" t="n">
        <f aca="false">A82+1</f>
        <v>58</v>
      </c>
      <c r="B83" s="10" t="n">
        <v>0.00132976909360138</v>
      </c>
      <c r="C83" s="10" t="n">
        <f aca="false">B80</f>
        <v>0.00107906796345734</v>
      </c>
    </row>
    <row r="84" customFormat="false" ht="15" hidden="false" customHeight="false" outlineLevel="0" collapsed="false">
      <c r="A84" s="2" t="n">
        <f aca="false">A83+1</f>
        <v>59</v>
      </c>
      <c r="B84" s="10" t="n">
        <v>0.00142990458283967</v>
      </c>
      <c r="C84" s="10" t="n">
        <f aca="false">B81</f>
        <v>0.00115517920738498</v>
      </c>
    </row>
    <row r="85" customFormat="false" ht="15" hidden="false" customHeight="false" outlineLevel="0" collapsed="false">
      <c r="A85" s="2" t="n">
        <f aca="false">A84+1</f>
        <v>60</v>
      </c>
      <c r="B85" s="10" t="n">
        <v>0.00153987605174322</v>
      </c>
      <c r="C85" s="10" t="n">
        <f aca="false">B82</f>
        <v>0.00123848594961408</v>
      </c>
    </row>
    <row r="86" customFormat="false" ht="15" hidden="false" customHeight="false" outlineLevel="0" collapsed="false">
      <c r="A86" s="2" t="n">
        <f aca="false">A85+1</f>
        <v>61</v>
      </c>
      <c r="B86" s="10" t="n">
        <v>0.00166078929485154</v>
      </c>
      <c r="C86" s="10" t="n">
        <f aca="false">B83</f>
        <v>0.00132976909360138</v>
      </c>
    </row>
    <row r="87" customFormat="false" ht="15" hidden="false" customHeight="false" outlineLevel="0" collapsed="false">
      <c r="A87" s="2" t="n">
        <f aca="false">A86+1</f>
        <v>62</v>
      </c>
      <c r="B87" s="10" t="n">
        <v>0.00179388883367505</v>
      </c>
      <c r="C87" s="10" t="n">
        <f aca="false">B84</f>
        <v>0.00142990458283967</v>
      </c>
    </row>
    <row r="88" customFormat="false" ht="15" hidden="false" customHeight="false" outlineLevel="0" collapsed="false">
      <c r="A88" s="2" t="n">
        <f aca="false">A87+1</f>
        <v>63</v>
      </c>
      <c r="B88" s="10" t="n">
        <v>0.00194057690602957</v>
      </c>
      <c r="C88" s="10" t="n">
        <f aca="false">B85</f>
        <v>0.00153987605174322</v>
      </c>
    </row>
    <row r="89" customFormat="false" ht="15" hidden="false" customHeight="false" outlineLevel="0" collapsed="false">
      <c r="A89" s="2" t="n">
        <f aca="false">A88+1</f>
        <v>64</v>
      </c>
      <c r="B89" s="10" t="n">
        <v>0.00210243525605442</v>
      </c>
      <c r="C89" s="10" t="n">
        <f aca="false">B86</f>
        <v>0.00166078929485154</v>
      </c>
    </row>
    <row r="90" customFormat="false" ht="15" hidden="false" customHeight="false" outlineLevel="0" collapsed="false">
      <c r="A90" s="2" t="n">
        <f aca="false">A89+1</f>
        <v>65</v>
      </c>
      <c r="B90" s="10" t="n">
        <v>0.0022812501656946</v>
      </c>
      <c r="C90" s="10" t="n">
        <f aca="false">B87</f>
        <v>0.00179388883367505</v>
      </c>
    </row>
    <row r="91" customFormat="false" ht="15" hidden="false" customHeight="false" outlineLevel="0" collapsed="false">
      <c r="A91" s="2" t="n">
        <f aca="false">A90+1</f>
        <v>66</v>
      </c>
      <c r="B91" s="10" t="n">
        <v>0.0024790412419287</v>
      </c>
      <c r="C91" s="10" t="n">
        <f aca="false">B88</f>
        <v>0.00194057690602957</v>
      </c>
    </row>
    <row r="92" customFormat="false" ht="15" hidden="false" customHeight="false" outlineLevel="0" collapsed="false">
      <c r="A92" s="2" t="n">
        <f aca="false">A91+1</f>
        <v>67</v>
      </c>
      <c r="B92" s="10" t="n">
        <v>0.00269809456043921</v>
      </c>
      <c r="C92" s="10" t="n">
        <f aca="false">B89</f>
        <v>0.00210243525605442</v>
      </c>
    </row>
    <row r="93" customFormat="false" ht="15" hidden="false" customHeight="false" outlineLevel="0" collapsed="false">
      <c r="A93" s="2" t="n">
        <f aca="false">A92+1</f>
        <v>68</v>
      </c>
      <c r="B93" s="10" t="n">
        <v>0.002941000868129</v>
      </c>
      <c r="C93" s="10" t="n">
        <f aca="false">B90</f>
        <v>0.0022812501656946</v>
      </c>
    </row>
    <row r="94" customFormat="false" ht="15" hidden="false" customHeight="false" outlineLevel="0" collapsed="false">
      <c r="A94" s="2" t="n">
        <f aca="false">A93+1</f>
        <v>69</v>
      </c>
      <c r="B94" s="10" t="n">
        <v>0.00321069966672573</v>
      </c>
      <c r="C94" s="10" t="n">
        <f aca="false">B91</f>
        <v>0.0024790412419287</v>
      </c>
    </row>
    <row r="95" customFormat="false" ht="15" hidden="false" customHeight="false" outlineLevel="0" collapsed="false">
      <c r="A95" s="2" t="n">
        <f aca="false">A94+1</f>
        <v>70</v>
      </c>
      <c r="B95" s="10" t="n">
        <v>0.00351053014107199</v>
      </c>
      <c r="C95" s="10" t="n">
        <f aca="false">B92</f>
        <v>0.00269809456043921</v>
      </c>
    </row>
    <row r="96" customFormat="false" ht="15" hidden="false" customHeight="false" outlineLevel="0" collapsed="false">
      <c r="A96" s="2" t="n">
        <f aca="false">A95+1</f>
        <v>71</v>
      </c>
      <c r="B96" s="10" t="n">
        <v>0.00384429006262061</v>
      </c>
      <c r="C96" s="10" t="n">
        <f aca="false">B93</f>
        <v>0.002941000868129</v>
      </c>
    </row>
    <row r="97" customFormat="false" ht="15" hidden="false" customHeight="false" outlineLevel="0" collapsed="false">
      <c r="A97" s="2" t="n">
        <f aca="false">A96+1</f>
        <v>72</v>
      </c>
      <c r="B97" s="10" t="n">
        <v>0.00421630399598805</v>
      </c>
      <c r="C97" s="10" t="n">
        <f aca="false">B94</f>
        <v>0.00321069966672573</v>
      </c>
    </row>
    <row r="98" customFormat="false" ht="15" hidden="false" customHeight="false" outlineLevel="0" collapsed="false">
      <c r="A98" s="2" t="n">
        <f aca="false">A97+1</f>
        <v>73</v>
      </c>
      <c r="B98" s="10" t="n">
        <v>0.00463150236996312</v>
      </c>
      <c r="C98" s="10" t="n">
        <f aca="false">B95</f>
        <v>0.00351053014107199</v>
      </c>
    </row>
    <row r="99" customFormat="false" ht="15" hidden="false" customHeight="false" outlineLevel="0" collapsed="false">
      <c r="A99" s="2" t="n">
        <f aca="false">A98+1</f>
        <v>74</v>
      </c>
      <c r="B99" s="10" t="n">
        <v>0.00509551325108281</v>
      </c>
      <c r="C99" s="10" t="n">
        <f aca="false">B96</f>
        <v>0.00384429006262061</v>
      </c>
    </row>
    <row r="100" customFormat="false" ht="15" hidden="false" customHeight="false" outlineLevel="0" collapsed="false">
      <c r="A100" s="2" t="n">
        <f aca="false">A99+1</f>
        <v>75</v>
      </c>
      <c r="B100" s="10" t="n">
        <v>0.00561476898612035</v>
      </c>
      <c r="C100" s="10" t="n">
        <f aca="false">B97</f>
        <v>0.00421630399598805</v>
      </c>
    </row>
    <row r="101" customFormat="false" ht="15" hidden="false" customHeight="false" outlineLevel="0" collapsed="false">
      <c r="A101" s="2" t="n">
        <f aca="false">A100+1</f>
        <v>76</v>
      </c>
      <c r="B101" s="10" t="n">
        <v>0.00619663026962247</v>
      </c>
      <c r="C101" s="10" t="n">
        <f aca="false">B98</f>
        <v>0.00463150236996312</v>
      </c>
    </row>
    <row r="102" customFormat="false" ht="15" hidden="false" customHeight="false" outlineLevel="0" collapsed="false">
      <c r="A102" s="2" t="n">
        <f aca="false">A101+1</f>
        <v>77</v>
      </c>
      <c r="B102" s="10" t="n">
        <v>0.00684953065605123</v>
      </c>
      <c r="C102" s="10" t="n">
        <f aca="false">B99</f>
        <v>0.00509551325108281</v>
      </c>
    </row>
    <row r="103" customFormat="false" ht="15" hidden="false" customHeight="false" outlineLevel="0" collapsed="false">
      <c r="A103" s="2" t="n">
        <f aca="false">A102+1</f>
        <v>78</v>
      </c>
      <c r="B103" s="10" t="n">
        <v>0.0075831450876836</v>
      </c>
      <c r="C103" s="10" t="n">
        <f aca="false">B100</f>
        <v>0.00561476898612035</v>
      </c>
    </row>
    <row r="104" customFormat="false" ht="15" hidden="false" customHeight="false" outlineLevel="0" collapsed="false">
      <c r="A104" s="2" t="n">
        <f aca="false">A103+1</f>
        <v>79</v>
      </c>
      <c r="B104" s="10" t="n">
        <v>0.00840858666672511</v>
      </c>
      <c r="C104" s="10" t="n">
        <f aca="false">B101</f>
        <v>0.00619663026962247</v>
      </c>
    </row>
    <row r="105" customFormat="false" ht="15" hidden="false" customHeight="false" outlineLevel="0" collapsed="false">
      <c r="A105" s="2" t="n">
        <f aca="false">A104+1</f>
        <v>80</v>
      </c>
      <c r="B105" s="10" t="n">
        <v>0.00933863668428193</v>
      </c>
      <c r="C105" s="10" t="n">
        <f aca="false">B102</f>
        <v>0.00684953065605123</v>
      </c>
    </row>
    <row r="106" customFormat="false" ht="15" hidden="false" customHeight="false" outlineLevel="0" collapsed="false">
      <c r="A106" s="2" t="n">
        <f aca="false">A105+1</f>
        <v>81</v>
      </c>
      <c r="B106" s="10" t="n">
        <v>0.0103880138554931</v>
      </c>
      <c r="C106" s="10" t="n">
        <f aca="false">B103</f>
        <v>0.0075831450876836</v>
      </c>
    </row>
    <row r="107" customFormat="false" ht="15" hidden="false" customHeight="false" outlineLevel="0" collapsed="false">
      <c r="A107" s="2" t="n">
        <f aca="false">A106+1</f>
        <v>82</v>
      </c>
      <c r="B107" s="10" t="n">
        <v>0.0115736898302054</v>
      </c>
      <c r="C107" s="10" t="n">
        <f aca="false">B104</f>
        <v>0.00840858666672511</v>
      </c>
    </row>
    <row r="108" customFormat="false" ht="15" hidden="false" customHeight="false" outlineLevel="0" collapsed="false">
      <c r="A108" s="2" t="n">
        <f aca="false">A107+1</f>
        <v>83</v>
      </c>
      <c r="B108" s="10" t="n">
        <v>0.0129152593895988</v>
      </c>
      <c r="C108" s="10" t="n">
        <f aca="false">B105</f>
        <v>0.00933863668428193</v>
      </c>
    </row>
    <row r="109" customFormat="false" ht="15" hidden="false" customHeight="false" outlineLevel="0" collapsed="false">
      <c r="A109" s="2" t="n">
        <f aca="false">A108+1</f>
        <v>84</v>
      </c>
      <c r="B109" s="10" t="n">
        <v>0.0144353753466021</v>
      </c>
      <c r="C109" s="10" t="n">
        <f aca="false">B106</f>
        <v>0.0103880138554931</v>
      </c>
    </row>
    <row r="110" customFormat="false" ht="15" hidden="false" customHeight="false" outlineLevel="0" collapsed="false">
      <c r="A110" s="2" t="n">
        <f aca="false">A109+1</f>
        <v>85</v>
      </c>
      <c r="B110" s="10" t="n">
        <v>0.016160260097038</v>
      </c>
      <c r="C110" s="10" t="n">
        <f aca="false">B107</f>
        <v>0.0115736898302054</v>
      </c>
    </row>
    <row r="111" customFormat="false" ht="15" hidden="false" customHeight="false" outlineLevel="0" collapsed="false">
      <c r="A111" s="2" t="n">
        <f aca="false">A110+1</f>
        <v>86</v>
      </c>
      <c r="B111" s="10" t="n">
        <v>0.0181203080863117</v>
      </c>
      <c r="C111" s="10" t="n">
        <f aca="false">B108</f>
        <v>0.0129152593895988</v>
      </c>
    </row>
    <row r="112" customFormat="false" ht="15" hidden="false" customHeight="false" outlineLevel="0" collapsed="false">
      <c r="A112" s="2" t="n">
        <f aca="false">A111+1</f>
        <v>87</v>
      </c>
      <c r="B112" s="10" t="n">
        <v>0.0203507962448661</v>
      </c>
      <c r="C112" s="10" t="n">
        <f aca="false">B109</f>
        <v>0.0144353753466021</v>
      </c>
    </row>
    <row r="113" customFormat="false" ht="15" hidden="false" customHeight="false" outlineLevel="0" collapsed="false">
      <c r="A113" s="2" t="n">
        <f aca="false">A112+1</f>
        <v>88</v>
      </c>
      <c r="B113" s="10" t="n">
        <v>0.0228927228040947</v>
      </c>
      <c r="C113" s="10" t="n">
        <f aca="false">B110</f>
        <v>0.016160260097038</v>
      </c>
    </row>
    <row r="114" customFormat="false" ht="15" hidden="false" customHeight="false" outlineLevel="0" collapsed="false">
      <c r="A114" s="2" t="n">
        <f aca="false">A113+1</f>
        <v>89</v>
      </c>
      <c r="B114" s="10" t="n">
        <v>0.0257937989544704</v>
      </c>
      <c r="C114" s="10" t="n">
        <f aca="false">B111</f>
        <v>0.0181203080863117</v>
      </c>
    </row>
    <row r="115" customFormat="false" ht="15" hidden="false" customHeight="false" outlineLevel="0" collapsed="false">
      <c r="A115" s="2" t="n">
        <f aca="false">A114+1</f>
        <v>90</v>
      </c>
      <c r="B115" s="10" t="n">
        <v>0.0291096226976437</v>
      </c>
      <c r="C115" s="10" t="n">
        <f aca="false">B112</f>
        <v>0.0203507962448661</v>
      </c>
    </row>
    <row r="116" customFormat="false" ht="15" hidden="false" customHeight="false" outlineLevel="0" collapsed="false">
      <c r="A116" s="2" t="n">
        <f aca="false">A115+1</f>
        <v>91</v>
      </c>
      <c r="B116" s="10" t="n">
        <v>0.0329050701556857</v>
      </c>
      <c r="C116" s="10" t="n">
        <f aca="false">B113</f>
        <v>0.0228927228040947</v>
      </c>
    </row>
    <row r="117" customFormat="false" ht="15" hidden="false" customHeight="false" outlineLevel="0" collapsed="false">
      <c r="A117" s="2" t="n">
        <f aca="false">A116+1</f>
        <v>92</v>
      </c>
      <c r="B117" s="10" t="n">
        <v>0.0372559467556785</v>
      </c>
      <c r="C117" s="10" t="n">
        <f aca="false">B114</f>
        <v>0.0257937989544704</v>
      </c>
    </row>
    <row r="118" customFormat="false" ht="15" hidden="false" customHeight="false" outlineLevel="0" collapsed="false">
      <c r="A118" s="2" t="n">
        <f aca="false">A117+1</f>
        <v>93</v>
      </c>
      <c r="B118" s="10" t="n">
        <v>0.0422509493788242</v>
      </c>
      <c r="C118" s="10" t="n">
        <f aca="false">B115</f>
        <v>0.0291096226976437</v>
      </c>
    </row>
    <row r="119" customFormat="false" ht="15" hidden="false" customHeight="false" outlineLevel="0" collapsed="false">
      <c r="A119" s="2" t="n">
        <f aca="false">A118+1</f>
        <v>94</v>
      </c>
      <c r="B119" s="10" t="n">
        <v>0.0479940010845203</v>
      </c>
      <c r="C119" s="10" t="n">
        <f aca="false">B116</f>
        <v>0.0329050701556857</v>
      </c>
    </row>
    <row r="120" customFormat="false" ht="15" hidden="false" customHeight="false" outlineLevel="0" collapsed="false">
      <c r="A120" s="2" t="n">
        <f aca="false">A119+1</f>
        <v>95</v>
      </c>
      <c r="B120" s="10" t="n">
        <v>0.0546070328021873</v>
      </c>
      <c r="C120" s="10" t="n">
        <f aca="false">B117</f>
        <v>0.0372559467556785</v>
      </c>
    </row>
    <row r="121" customFormat="false" ht="15" hidden="false" customHeight="false" outlineLevel="0" collapsed="false">
      <c r="A121" s="2" t="n">
        <f aca="false">A120+1</f>
        <v>96</v>
      </c>
      <c r="B121" s="10" t="n">
        <v>0.0622333019325569</v>
      </c>
      <c r="C121" s="10" t="n">
        <f aca="false">B118</f>
        <v>0.0422509493788242</v>
      </c>
    </row>
    <row r="122" customFormat="false" ht="15" hidden="false" customHeight="false" outlineLevel="0" collapsed="false">
      <c r="A122" s="2" t="n">
        <f aca="false">A121+1</f>
        <v>97</v>
      </c>
      <c r="B122" s="10" t="n">
        <v>0.0710413567383414</v>
      </c>
      <c r="C122" s="10" t="n">
        <f aca="false">B119</f>
        <v>0.0479940010845203</v>
      </c>
    </row>
    <row r="123" customFormat="false" ht="15" hidden="false" customHeight="false" outlineLevel="0" collapsed="false">
      <c r="A123" s="2" t="n">
        <f aca="false">A122+1</f>
        <v>98</v>
      </c>
      <c r="B123" s="10" t="n">
        <v>0.0812297784997557</v>
      </c>
      <c r="C123" s="10" t="n">
        <f aca="false">B120</f>
        <v>0.0546070328021873</v>
      </c>
    </row>
    <row r="124" customFormat="false" ht="15" hidden="false" customHeight="false" outlineLevel="0" collapsed="false">
      <c r="A124" s="2" t="n">
        <f aca="false">A123+1</f>
        <v>99</v>
      </c>
      <c r="B124" s="10" t="n">
        <v>0.0930328616118792</v>
      </c>
      <c r="C124" s="10" t="n">
        <f aca="false">B121</f>
        <v>0.0622333019325569</v>
      </c>
    </row>
    <row r="125" customFormat="false" ht="15" hidden="false" customHeight="false" outlineLevel="0" collapsed="false">
      <c r="A125" s="2" t="n">
        <f aca="false">A124+1</f>
        <v>100</v>
      </c>
      <c r="B125" s="10" t="n">
        <v>0.106727426281267</v>
      </c>
      <c r="C125" s="10" t="n">
        <f aca="false">B122</f>
        <v>0.0710413567383414</v>
      </c>
    </row>
    <row r="126" customFormat="false" ht="15" hidden="false" customHeight="false" outlineLevel="0" collapsed="false">
      <c r="A126" s="2" t="n">
        <f aca="false">A125+1</f>
        <v>101</v>
      </c>
      <c r="B126" s="10" t="n">
        <v>0.122641000690739</v>
      </c>
      <c r="C126" s="10" t="n">
        <f aca="false">B123</f>
        <v>0.0812297784997557</v>
      </c>
    </row>
    <row r="127" customFormat="false" ht="15" hidden="false" customHeight="false" outlineLevel="0" collapsed="false">
      <c r="A127" s="2" t="n">
        <f aca="false">A126+1</f>
        <v>102</v>
      </c>
      <c r="B127" s="10" t="n">
        <v>0.14116166124432</v>
      </c>
      <c r="C127" s="10" t="n">
        <f aca="false">B124</f>
        <v>0.0930328616118792</v>
      </c>
    </row>
    <row r="128" customFormat="false" ht="15" hidden="false" customHeight="false" outlineLevel="0" collapsed="false">
      <c r="A128" s="2" t="n">
        <f aca="false">A127+1</f>
        <v>103</v>
      </c>
      <c r="B128" s="10" t="n">
        <v>0.16274988301325</v>
      </c>
      <c r="C128" s="10" t="n">
        <f aca="false">B125</f>
        <v>0.106727426281267</v>
      </c>
    </row>
    <row r="129" customFormat="false" ht="15" hidden="false" customHeight="false" outlineLevel="0" collapsed="false">
      <c r="A129" s="2" t="n">
        <f aca="false">A128+1</f>
        <v>104</v>
      </c>
      <c r="B129" s="10" t="n">
        <v>0.187952830556226</v>
      </c>
      <c r="C129" s="10" t="n">
        <f aca="false">B126</f>
        <v>0.122641000690739</v>
      </c>
    </row>
    <row r="130" customFormat="false" ht="15" hidden="false" customHeight="false" outlineLevel="0" collapsed="false">
      <c r="A130" s="2" t="n">
        <f aca="false">A129+1</f>
        <v>105</v>
      </c>
      <c r="B130" s="10" t="n">
        <v>0.217421615338446</v>
      </c>
      <c r="C130" s="10" t="n">
        <f aca="false">B127</f>
        <v>0.14116166124432</v>
      </c>
    </row>
    <row r="131" customFormat="false" ht="15" hidden="false" customHeight="false" outlineLevel="0" collapsed="false">
      <c r="A131" s="2" t="n">
        <f aca="false">A130+1</f>
        <v>106</v>
      </c>
      <c r="B131" s="10" t="n">
        <v>0.251932164330732</v>
      </c>
      <c r="C131" s="10" t="n">
        <f aca="false">B128</f>
        <v>0.16274988301325</v>
      </c>
    </row>
    <row r="132" customFormat="false" ht="15" hidden="false" customHeight="false" outlineLevel="0" collapsed="false">
      <c r="A132" s="2" t="n">
        <f aca="false">A131+1</f>
        <v>107</v>
      </c>
      <c r="B132" s="10" t="n">
        <v>0.292410490404581</v>
      </c>
      <c r="C132" s="10" t="n">
        <f aca="false">B129</f>
        <v>0.187952830556226</v>
      </c>
    </row>
    <row r="133" customFormat="false" ht="15" hidden="false" customHeight="false" outlineLevel="0" collapsed="false">
      <c r="A133" s="2" t="n">
        <f aca="false">A132+1</f>
        <v>108</v>
      </c>
      <c r="B133" s="10" t="n">
        <v>0.339963335562831</v>
      </c>
      <c r="C133" s="10" t="n">
        <f aca="false">B130</f>
        <v>0.217421615338446</v>
      </c>
    </row>
    <row r="134" customFormat="false" ht="15" hidden="false" customHeight="false" outlineLevel="0" collapsed="false">
      <c r="A134" s="2" t="n">
        <f aca="false">A133+1</f>
        <v>109</v>
      </c>
      <c r="B134" s="10" t="n">
        <v>0.395915381253904</v>
      </c>
      <c r="C134" s="10" t="n">
        <f aca="false">B131</f>
        <v>0.251932164330732</v>
      </c>
    </row>
    <row r="135" customFormat="false" ht="15" hidden="false" customHeight="false" outlineLevel="0" collapsed="false">
      <c r="A135" s="2" t="n">
        <f aca="false">A134+1</f>
        <v>110</v>
      </c>
      <c r="B135" s="10" t="n">
        <v>0.461854496525158</v>
      </c>
      <c r="C135" s="10" t="n">
        <f aca="false">B132</f>
        <v>0.292410490404581</v>
      </c>
    </row>
    <row r="136" customFormat="false" ht="15" hidden="false" customHeight="false" outlineLevel="0" collapsed="false">
      <c r="A136" s="2" t="n">
        <f aca="false">A135+1</f>
        <v>111</v>
      </c>
      <c r="B136" s="10" t="n">
        <v>0.539686837764793</v>
      </c>
      <c r="C136" s="10" t="n">
        <f aca="false">B133</f>
        <v>0.339963335562831</v>
      </c>
    </row>
    <row r="137" customFormat="false" ht="15" hidden="false" customHeight="false" outlineLevel="0" collapsed="false">
      <c r="A137" s="2" t="n">
        <f aca="false">A136+1</f>
        <v>112</v>
      </c>
      <c r="B137" s="10" t="n">
        <v>0.631704039822514</v>
      </c>
      <c r="C137" s="10" t="n">
        <f aca="false">B134</f>
        <v>0.395915381253904</v>
      </c>
    </row>
    <row r="138" customFormat="false" ht="15" hidden="false" customHeight="false" outlineLevel="0" collapsed="false">
      <c r="A138" s="2" t="n">
        <f aca="false">A137+1</f>
        <v>113</v>
      </c>
      <c r="B138" s="10" t="n">
        <v>0.740665268210029</v>
      </c>
      <c r="C138" s="10" t="n">
        <f aca="false">B135</f>
        <v>0.461854496525158</v>
      </c>
    </row>
    <row r="139" customFormat="false" ht="15" hidden="false" customHeight="false" outlineLevel="0" collapsed="false">
      <c r="A139" s="2" t="n">
        <f aca="false">A138+1</f>
        <v>114</v>
      </c>
      <c r="B139" s="10" t="n">
        <v>0.869897562083576</v>
      </c>
      <c r="C139" s="10" t="n">
        <f aca="false">B136</f>
        <v>0.539686837764793</v>
      </c>
    </row>
    <row r="140" customFormat="false" ht="15" hidden="false" customHeight="false" outlineLevel="0" collapsed="false">
      <c r="A140" s="2" t="n">
        <f aca="false">A139+1</f>
        <v>115</v>
      </c>
      <c r="B140" s="10" t="n">
        <v>1</v>
      </c>
      <c r="C140" s="25" t="n">
        <f aca="false">B140</f>
        <v>1</v>
      </c>
    </row>
  </sheetData>
  <mergeCells count="4">
    <mergeCell ref="A4:C4"/>
    <mergeCell ref="A13:C13"/>
    <mergeCell ref="A28:C28"/>
    <mergeCell ref="A41:C4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4" topLeftCell="W15" activePane="bottomRight" state="frozen"/>
      <selection pane="topLeft" activeCell="A1" activeCellId="0" sqref="A1"/>
      <selection pane="topRight" activeCell="W1" activeCellId="0" sqref="W1"/>
      <selection pane="bottomLeft" activeCell="A15" activeCellId="0" sqref="A15"/>
      <selection pane="bottomRight" activeCell="Y15" activeCellId="0" sqref="Y15"/>
    </sheetView>
  </sheetViews>
  <sheetFormatPr defaultColWidth="15.72265625" defaultRowHeight="13.8" zeroHeight="false" outlineLevelRow="0" outlineLevelCol="0"/>
  <sheetData>
    <row r="1" customFormat="false" ht="13.8" hidden="false" customHeight="false" outlineLevel="0" collapsed="false">
      <c r="A1" s="26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</row>
    <row r="3" customFormat="false" ht="13.8" hidden="false" customHeight="false" outlineLevel="0" collapsed="false">
      <c r="A3" s="28" t="s">
        <v>0</v>
      </c>
      <c r="B3" s="29" t="n">
        <v>1</v>
      </c>
    </row>
    <row r="4" customFormat="false" ht="13.8" hidden="false" customHeight="false" outlineLevel="0" collapsed="false">
      <c r="A4" s="28" t="s">
        <v>1</v>
      </c>
      <c r="B4" s="2" t="n">
        <f aca="false">INDEX(Data!$1:$20,MATCH($B$3,Data!$A:$A,0),MATCH(A4,Data!$1:$1,0))</f>
        <v>20</v>
      </c>
    </row>
    <row r="5" customFormat="false" ht="13.8" hidden="false" customHeight="false" outlineLevel="0" collapsed="false">
      <c r="A5" s="28" t="s">
        <v>2</v>
      </c>
      <c r="B5" s="2" t="str">
        <f aca="false">INDEX(Data!$1:$20,MATCH($B$3,Data!$A:$A,0),MATCH(A5,Data!$1:$1,0))</f>
        <v>M</v>
      </c>
    </row>
    <row r="6" customFormat="false" ht="13.8" hidden="false" customHeight="false" outlineLevel="0" collapsed="false">
      <c r="A6" s="28" t="s">
        <v>3</v>
      </c>
      <c r="B6" s="2" t="n">
        <f aca="false">INDEX(Data!$1:$20,MATCH($B$3,Data!$A:$A,0),MATCH(A6,Data!$1:$1,0))</f>
        <v>20</v>
      </c>
    </row>
    <row r="7" customFormat="false" ht="13.8" hidden="false" customHeight="false" outlineLevel="0" collapsed="false">
      <c r="A7" s="28" t="s">
        <v>4</v>
      </c>
      <c r="B7" s="2" t="n">
        <f aca="false">INDEX(Data!$1:$20,MATCH($B$3,Data!$A:$A,0),MATCH(A7,Data!$1:$1,0))</f>
        <v>20</v>
      </c>
    </row>
    <row r="8" customFormat="false" ht="13.8" hidden="false" customHeight="false" outlineLevel="0" collapsed="false">
      <c r="A8" s="28" t="s">
        <v>5</v>
      </c>
      <c r="B8" s="2" t="n">
        <f aca="false">INDEX(Data!$1:$20,MATCH($B$3,Data!$A:$A,0),MATCH(A8,Data!$1:$1,0))</f>
        <v>500000</v>
      </c>
    </row>
    <row r="9" customFormat="false" ht="13.8" hidden="false" customHeight="false" outlineLevel="0" collapsed="false">
      <c r="A9" s="28" t="s">
        <v>6</v>
      </c>
      <c r="B9" s="2" t="n">
        <f aca="false">INDEX(Data!$1:$20,MATCH($B$3,Data!$A:$A,0),MATCH(A9,Data!$1:$1,0))</f>
        <v>1000</v>
      </c>
    </row>
    <row r="10" customFormat="false" ht="13.8" hidden="false" customHeight="false" outlineLevel="0" collapsed="false">
      <c r="A10" s="28" t="s">
        <v>7</v>
      </c>
      <c r="B10" s="2" t="n">
        <f aca="false">INDEX(Data!$1:$20,MATCH($B$3,Data!$A:$A,0),MATCH(A10,Data!$1:$1,0))</f>
        <v>1</v>
      </c>
    </row>
    <row r="12" customFormat="false" ht="13.8" hidden="false" customHeight="false" outlineLevel="0" collapsed="false">
      <c r="A12" s="26" t="s">
        <v>27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4" s="17" customFormat="true" ht="14.05" hidden="false" customHeight="false" outlineLevel="0" collapsed="false">
      <c r="A14" s="30" t="s">
        <v>28</v>
      </c>
      <c r="B14" s="30" t="s">
        <v>29</v>
      </c>
      <c r="C14" s="30" t="s">
        <v>30</v>
      </c>
      <c r="D14" s="30" t="s">
        <v>31</v>
      </c>
      <c r="E14" s="30" t="s">
        <v>32</v>
      </c>
      <c r="F14" s="30" t="s">
        <v>33</v>
      </c>
      <c r="G14" s="30" t="s">
        <v>34</v>
      </c>
      <c r="H14" s="30" t="s">
        <v>35</v>
      </c>
      <c r="I14" s="30" t="s">
        <v>36</v>
      </c>
      <c r="J14" s="30" t="s">
        <v>37</v>
      </c>
      <c r="K14" s="30" t="s">
        <v>38</v>
      </c>
      <c r="L14" s="30" t="s">
        <v>39</v>
      </c>
      <c r="M14" s="30" t="s">
        <v>40</v>
      </c>
      <c r="N14" s="30" t="s">
        <v>41</v>
      </c>
      <c r="O14" s="30" t="s">
        <v>42</v>
      </c>
      <c r="P14" s="30" t="s">
        <v>43</v>
      </c>
      <c r="Q14" s="30" t="s">
        <v>44</v>
      </c>
      <c r="R14" s="30" t="s">
        <v>45</v>
      </c>
      <c r="S14" s="30" t="s">
        <v>46</v>
      </c>
      <c r="T14" s="30" t="s">
        <v>47</v>
      </c>
      <c r="U14" s="30" t="s">
        <v>48</v>
      </c>
      <c r="V14" s="30" t="s">
        <v>49</v>
      </c>
      <c r="W14" s="30" t="s">
        <v>50</v>
      </c>
      <c r="X14" s="30" t="s">
        <v>51</v>
      </c>
      <c r="Y14" s="30" t="s">
        <v>52</v>
      </c>
      <c r="Z14" s="30" t="s">
        <v>53</v>
      </c>
      <c r="AA14" s="0"/>
      <c r="AB14" s="0"/>
      <c r="AC14" s="17" t="s">
        <v>22</v>
      </c>
      <c r="AD14" s="17" t="s">
        <v>54</v>
      </c>
    </row>
    <row r="15" customFormat="false" ht="13.8" hidden="false" customHeight="false" outlineLevel="0" collapsed="false">
      <c r="A15" s="31" t="n">
        <v>0</v>
      </c>
      <c r="B15" s="31"/>
      <c r="C15" s="32"/>
      <c r="D15" s="33"/>
      <c r="E15" s="33"/>
      <c r="F15" s="33"/>
      <c r="G15" s="34"/>
      <c r="H15" s="31"/>
      <c r="I15" s="32"/>
      <c r="J15" s="35" t="n">
        <v>1</v>
      </c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3"/>
      <c r="V15" s="36"/>
      <c r="W15" s="36"/>
      <c r="X15" s="36"/>
      <c r="Y15" s="36"/>
      <c r="Z15" s="36" t="n">
        <f aca="false">(Y16+Z16)/(1+U16)</f>
        <v>-4701.86199464809</v>
      </c>
      <c r="AA15" s="37"/>
      <c r="AB15" s="38"/>
      <c r="AC15" s="0" t="n">
        <v>1</v>
      </c>
      <c r="AD15" s="39" t="n">
        <f aca="false">SUMIFS($Y$16:$Y$615,$B$16:$B$615,AC15)</f>
        <v>-5134.42591338454</v>
      </c>
    </row>
    <row r="16" customFormat="false" ht="13.8" hidden="false" customHeight="false" outlineLevel="0" collapsed="false">
      <c r="A16" s="40" t="n">
        <f aca="false">A15+1</f>
        <v>1</v>
      </c>
      <c r="B16" s="40" t="n">
        <f aca="false">INT((A16-1)/12)+1</f>
        <v>1</v>
      </c>
      <c r="C16" s="41" t="n">
        <f aca="false">$B$4+B16-1</f>
        <v>20</v>
      </c>
      <c r="D16" s="42" t="n">
        <f aca="false">IF($B$5="M",VLOOKUP(C16,Assumptions!$A$42:$C$140,2,1),VLOOKUP(C16,Assumptions!$A$42:$C$140,3,1))*Assumptions!$B$2</f>
        <v>0.000239936375677014</v>
      </c>
      <c r="E16" s="42" t="n">
        <f aca="false">1-(1-D16)^(1/12)</f>
        <v>1.99968971439368E-005</v>
      </c>
      <c r="F16" s="42" t="n">
        <f aca="false">VLOOKUP(B16,Assumptions!$A$5:$C$11,2,1)*(MOD(A16,12/$B$10)=0)</f>
        <v>0</v>
      </c>
      <c r="G16" s="43" t="n">
        <f aca="false">1-(1-F16)^(1/$B$10)</f>
        <v>0</v>
      </c>
      <c r="H16" s="42" t="n">
        <f aca="false">J15*E16*(A16&lt;=$B$6*12)</f>
        <v>1.99968971439368E-005</v>
      </c>
      <c r="I16" s="43" t="n">
        <f aca="false">J15*(1-E16)*G16*(A16&lt;=$B$6*12)</f>
        <v>0</v>
      </c>
      <c r="J16" s="44" t="n">
        <f aca="false">(J15-H16-I16)*(A16&lt;=$B$6*12)</f>
        <v>0.999980003102856</v>
      </c>
      <c r="K16" s="45" t="n">
        <f aca="false">($B$9/$B$10)*(A16&lt;=$B$7*12)*(MOD(A15,12/$B$10)=0)</f>
        <v>1000</v>
      </c>
      <c r="L16" s="45" t="n">
        <f aca="false">$B$8*(A16&lt;=$B$7*12)</f>
        <v>500000</v>
      </c>
      <c r="M16" s="45" t="n">
        <f aca="false">Assumptions!$B$15*(A16=1)+K16*Assumptions!$B$16*(A16&lt;=12)</f>
        <v>5100</v>
      </c>
      <c r="N16" s="45" t="n">
        <f aca="false">(A16&lt;=$B$6*12)*(Assumptions!$B$18/12)*(1+Assumptions!$D$17)^(A16-1) + K16*Assumptions!$B$19*(A16&lt;=$B$7*12)</f>
        <v>61.6666666666667</v>
      </c>
      <c r="O16" s="45" t="n">
        <f aca="false">K16*VLOOKUP(B16,Assumptions!$A$21:$B$26,2,1)</f>
        <v>400</v>
      </c>
      <c r="P16" s="45" t="n">
        <f aca="false">K16*J15</f>
        <v>1000</v>
      </c>
      <c r="Q16" s="45" t="n">
        <f aca="false">L16*H16</f>
        <v>9.99844857196841</v>
      </c>
      <c r="R16" s="45" t="n">
        <f aca="false">M16*J15</f>
        <v>5100</v>
      </c>
      <c r="S16" s="45" t="n">
        <f aca="false">N16*J15</f>
        <v>61.6666666666667</v>
      </c>
      <c r="T16" s="45" t="n">
        <f aca="false">O16*J15</f>
        <v>400</v>
      </c>
      <c r="U16" s="46" t="n">
        <f aca="false">(1+VLOOKUP(B16,Assumptions!$A$29:$C$39,2,1))^(1/12)-1</f>
        <v>0.00486755056534305</v>
      </c>
      <c r="V16" s="45" t="n">
        <f aca="false">RES!Y16*J16</f>
        <v>598.062466090689</v>
      </c>
      <c r="W16" s="47" t="n">
        <f aca="false">V16-V15</f>
        <v>598.062466090689</v>
      </c>
      <c r="X16" s="45" t="n">
        <f aca="false">(P16-R16-S16-T16+V15)*U16</f>
        <v>-22.2041431622399</v>
      </c>
      <c r="Y16" s="45" t="n">
        <f aca="false">P16-Q16-R16-S16-T16-W16+X16</f>
        <v>-5191.93172449157</v>
      </c>
      <c r="Z16" s="45" t="n">
        <f aca="false">(Y17+Z17)/(1+U17)</f>
        <v>467.183178833258</v>
      </c>
      <c r="AC16" s="0" t="n">
        <f aca="false">AC15+1</f>
        <v>2</v>
      </c>
      <c r="AD16" s="39" t="n">
        <f aca="false">SUMIFS($Y$16:$Y$615,$B$16:$B$615,AC16)</f>
        <v>60.7323668185126</v>
      </c>
    </row>
    <row r="17" customFormat="false" ht="13.8" hidden="false" customHeight="false" outlineLevel="0" collapsed="false">
      <c r="A17" s="40" t="n">
        <f aca="false">A16+1</f>
        <v>2</v>
      </c>
      <c r="B17" s="40" t="n">
        <f aca="false">INT((A17-1)/12)+1</f>
        <v>1</v>
      </c>
      <c r="C17" s="41" t="n">
        <f aca="false">$B$4+B17-1</f>
        <v>20</v>
      </c>
      <c r="D17" s="42" t="n">
        <f aca="false">IF($B$5="M",VLOOKUP(C17,Assumptions!$A$42:$C$140,2,1),VLOOKUP(C17,Assumptions!$A$42:$C$140,3,1))*Assumptions!$B$2</f>
        <v>0.000239936375677014</v>
      </c>
      <c r="E17" s="42" t="n">
        <f aca="false">1-(1-D17)^(1/12)</f>
        <v>1.99968971439368E-005</v>
      </c>
      <c r="F17" s="42" t="n">
        <f aca="false">VLOOKUP(B17,Assumptions!$A$5:$C$11,2,1)*(MOD(A17,12/$B$10)=0)</f>
        <v>0</v>
      </c>
      <c r="G17" s="43" t="n">
        <f aca="false">1-(1-F17)^(1/$B$10)</f>
        <v>0</v>
      </c>
      <c r="H17" s="42" t="n">
        <f aca="false">J16*E17*(A17&lt;=$B$6*12)</f>
        <v>1.99964972680414E-005</v>
      </c>
      <c r="I17" s="43" t="n">
        <f aca="false">J16*(1-E17)*G17*(A17&lt;=$B$6*12)</f>
        <v>0</v>
      </c>
      <c r="J17" s="44" t="n">
        <f aca="false">(J16-H17-I17)*(A17&lt;=$B$6*12)</f>
        <v>0.999960006605588</v>
      </c>
      <c r="K17" s="45" t="n">
        <f aca="false">($B$9/$B$10)*(A17&lt;=$B$7*12)*(MOD(A16,12/$B$10)=0)</f>
        <v>0</v>
      </c>
      <c r="L17" s="45" t="n">
        <f aca="false">$B$8*(A17&lt;=$B$7*12)</f>
        <v>500000</v>
      </c>
      <c r="M17" s="45" t="n">
        <f aca="false">Assumptions!$B$15*(A17=1)+K17*Assumptions!$B$16*(A17&lt;=12)</f>
        <v>0</v>
      </c>
      <c r="N17" s="45" t="n">
        <f aca="false">(A17&lt;=$B$6*12)*(Assumptions!$B$18/12)*(1+Assumptions!$D$17)^(A17-1) + K17*Assumptions!$B$19*(A17&lt;=$B$7*12)</f>
        <v>41.8364218243187</v>
      </c>
      <c r="O17" s="45" t="n">
        <f aca="false">K17*VLOOKUP(B17,Assumptions!$A$21:$B$26,2,1)</f>
        <v>0</v>
      </c>
      <c r="P17" s="45" t="n">
        <f aca="false">K17*J16</f>
        <v>0</v>
      </c>
      <c r="Q17" s="45" t="n">
        <f aca="false">L17*H17</f>
        <v>9.99824863402072</v>
      </c>
      <c r="R17" s="45" t="n">
        <f aca="false">M17*J16</f>
        <v>0</v>
      </c>
      <c r="S17" s="45" t="n">
        <f aca="false">N17*J16</f>
        <v>41.8355852256946</v>
      </c>
      <c r="T17" s="45" t="n">
        <f aca="false">O17*J16</f>
        <v>0</v>
      </c>
      <c r="U17" s="46" t="n">
        <f aca="false">(1+VLOOKUP(B17,Assumptions!$A$29:$C$39,2,1))^(1/12)-1</f>
        <v>0.00486755056534305</v>
      </c>
      <c r="V17" s="47" t="n">
        <f aca="false">RES!Y17*J17</f>
        <v>543.489348944474</v>
      </c>
      <c r="W17" s="45" t="n">
        <f aca="false">V17-V16</f>
        <v>-54.5731171462156</v>
      </c>
      <c r="X17" s="45" t="n">
        <f aca="false">(P17-R17-S17-T17+V16)*U17</f>
        <v>2.70746246841341</v>
      </c>
      <c r="Y17" s="45" t="n">
        <f aca="false">P17-Q17-R17-S17-T17-W17+X17</f>
        <v>5.44674575491372</v>
      </c>
      <c r="Z17" s="45" t="n">
        <f aca="false">(Y18+Z18)/(1+U18)</f>
        <v>464.010470824593</v>
      </c>
      <c r="AC17" s="0" t="n">
        <f aca="false">AC16+1</f>
        <v>3</v>
      </c>
      <c r="AD17" s="39" t="n">
        <f aca="false">SUMIFS($Y$16:$Y$615,$B$16:$B$615,AC17)</f>
        <v>56.3681890935292</v>
      </c>
    </row>
    <row r="18" customFormat="false" ht="13.8" hidden="false" customHeight="false" outlineLevel="0" collapsed="false">
      <c r="A18" s="40" t="n">
        <f aca="false">A17+1</f>
        <v>3</v>
      </c>
      <c r="B18" s="40" t="n">
        <f aca="false">INT((A18-1)/12)+1</f>
        <v>1</v>
      </c>
      <c r="C18" s="41" t="n">
        <f aca="false">$B$4+B18-1</f>
        <v>20</v>
      </c>
      <c r="D18" s="42" t="n">
        <f aca="false">IF($B$5="M",VLOOKUP(C18,Assumptions!$A$42:$C$140,2,1),VLOOKUP(C18,Assumptions!$A$42:$C$140,3,1))*Assumptions!$B$2</f>
        <v>0.000239936375677014</v>
      </c>
      <c r="E18" s="42" t="n">
        <f aca="false">1-(1-D18)^(1/12)</f>
        <v>1.99968971439368E-005</v>
      </c>
      <c r="F18" s="42" t="n">
        <f aca="false">VLOOKUP(B18,Assumptions!$A$5:$C$11,2,1)*(MOD(A18,12/$B$10)=0)</f>
        <v>0</v>
      </c>
      <c r="G18" s="43" t="n">
        <f aca="false">1-(1-F18)^(1/$B$10)</f>
        <v>0</v>
      </c>
      <c r="H18" s="42" t="n">
        <f aca="false">J17*E18*(A18&lt;=$B$6*12)</f>
        <v>1.99960974001423E-005</v>
      </c>
      <c r="I18" s="43" t="n">
        <f aca="false">J17*(1-E18)*G18*(A18&lt;=$B$6*12)</f>
        <v>0</v>
      </c>
      <c r="J18" s="44" t="n">
        <f aca="false">(J17-H18-I18)*(A18&lt;=$B$6*12)</f>
        <v>0.999940010508188</v>
      </c>
      <c r="K18" s="45" t="n">
        <f aca="false">($B$9/$B$10)*(A18&lt;=$B$7*12)*(MOD(A17,12/$B$10)=0)</f>
        <v>0</v>
      </c>
      <c r="L18" s="45" t="n">
        <f aca="false">$B$8*(A18&lt;=$B$7*12)</f>
        <v>500000</v>
      </c>
      <c r="M18" s="45" t="n">
        <f aca="false">Assumptions!$B$15*(A18=1)+K18*Assumptions!$B$16*(A18&lt;=12)</f>
        <v>0</v>
      </c>
      <c r="N18" s="45" t="n">
        <f aca="false">(A18&lt;=$B$6*12)*(Assumptions!$B$18/12)*(1+Assumptions!$D$17)^(A18-1) + K18*Assumptions!$B$19*(A18&lt;=$B$7*12)</f>
        <v>42.0068685854959</v>
      </c>
      <c r="O18" s="45" t="n">
        <f aca="false">K18*VLOOKUP(B18,Assumptions!$A$21:$B$26,2,1)</f>
        <v>0</v>
      </c>
      <c r="P18" s="45" t="n">
        <f aca="false">K18*J17</f>
        <v>0</v>
      </c>
      <c r="Q18" s="45" t="n">
        <f aca="false">L18*H18</f>
        <v>9.99804870007116</v>
      </c>
      <c r="R18" s="45" t="n">
        <f aca="false">M18*J17</f>
        <v>0</v>
      </c>
      <c r="S18" s="45" t="n">
        <f aca="false">N18*J17</f>
        <v>42.0051885882325</v>
      </c>
      <c r="T18" s="45" t="n">
        <f aca="false">O18*J17</f>
        <v>0</v>
      </c>
      <c r="U18" s="46" t="n">
        <f aca="false">(1+VLOOKUP(B18,Assumptions!$A$29:$C$39,2,1))^(1/12)-1</f>
        <v>0.00486755056534305</v>
      </c>
      <c r="V18" s="45" t="n">
        <f aca="false">RES!Y18*J18</f>
        <v>488.50777953381</v>
      </c>
      <c r="W18" s="45" t="n">
        <f aca="false">V18-V17</f>
        <v>-54.981569410664</v>
      </c>
      <c r="X18" s="45" t="n">
        <f aca="false">(P18-R18-S18-T18+V17)*U18</f>
        <v>2.44099950825261</v>
      </c>
      <c r="Y18" s="45" t="n">
        <f aca="false">P18-Q18-R18-S18-T18-W18+X18</f>
        <v>5.41933163061287</v>
      </c>
      <c r="Z18" s="45" t="n">
        <f aca="false">(Y19+Z19)/(1+U19)</f>
        <v>460.849733623567</v>
      </c>
      <c r="AC18" s="0" t="n">
        <f aca="false">AC17+1</f>
        <v>4</v>
      </c>
      <c r="AD18" s="39" t="n">
        <f aca="false">SUMIFS($Y$16:$Y$615,$B$16:$B$615,AC18)</f>
        <v>52.0922287998317</v>
      </c>
    </row>
    <row r="19" customFormat="false" ht="13.8" hidden="false" customHeight="false" outlineLevel="0" collapsed="false">
      <c r="A19" s="40" t="n">
        <f aca="false">A18+1</f>
        <v>4</v>
      </c>
      <c r="B19" s="40" t="n">
        <f aca="false">INT((A19-1)/12)+1</f>
        <v>1</v>
      </c>
      <c r="C19" s="41" t="n">
        <f aca="false">$B$4+B19-1</f>
        <v>20</v>
      </c>
      <c r="D19" s="42" t="n">
        <f aca="false">IF($B$5="M",VLOOKUP(C19,Assumptions!$A$42:$C$140,2,1),VLOOKUP(C19,Assumptions!$A$42:$C$140,3,1))*Assumptions!$B$2</f>
        <v>0.000239936375677014</v>
      </c>
      <c r="E19" s="42" t="n">
        <f aca="false">1-(1-D19)^(1/12)</f>
        <v>1.99968971439368E-005</v>
      </c>
      <c r="F19" s="42" t="n">
        <f aca="false">VLOOKUP(B19,Assumptions!$A$5:$C$11,2,1)*(MOD(A19,12/$B$10)=0)</f>
        <v>0</v>
      </c>
      <c r="G19" s="43" t="n">
        <f aca="false">1-(1-F19)^(1/$B$10)</f>
        <v>0</v>
      </c>
      <c r="H19" s="42" t="n">
        <f aca="false">J18*E19*(A19&lt;=$B$6*12)</f>
        <v>1.99956975402393E-005</v>
      </c>
      <c r="I19" s="43" t="n">
        <f aca="false">J18*(1-E19)*G19*(A19&lt;=$B$6*12)</f>
        <v>0</v>
      </c>
      <c r="J19" s="44" t="n">
        <f aca="false">(J18-H19-I19)*(A19&lt;=$B$6*12)</f>
        <v>0.999920014810648</v>
      </c>
      <c r="K19" s="45" t="n">
        <f aca="false">($B$9/$B$10)*(A19&lt;=$B$7*12)*(MOD(A18,12/$B$10)=0)</f>
        <v>0</v>
      </c>
      <c r="L19" s="45" t="n">
        <f aca="false">$B$8*(A19&lt;=$B$7*12)</f>
        <v>500000</v>
      </c>
      <c r="M19" s="45" t="n">
        <f aca="false">Assumptions!$B$15*(A19=1)+K19*Assumptions!$B$16*(A19&lt;=12)</f>
        <v>0</v>
      </c>
      <c r="N19" s="45" t="n">
        <f aca="false">(A19&lt;=$B$6*12)*(Assumptions!$B$18/12)*(1+Assumptions!$D$17)^(A19-1) + K19*Assumptions!$B$19*(A19&lt;=$B$7*12)</f>
        <v>42.1780097678766</v>
      </c>
      <c r="O19" s="45" t="n">
        <f aca="false">K19*VLOOKUP(B19,Assumptions!$A$21:$B$26,2,1)</f>
        <v>0</v>
      </c>
      <c r="P19" s="45" t="n">
        <f aca="false">K19*J18</f>
        <v>0</v>
      </c>
      <c r="Q19" s="45" t="n">
        <f aca="false">L19*H19</f>
        <v>9.99784877011967</v>
      </c>
      <c r="R19" s="45" t="n">
        <f aca="false">M19*J18</f>
        <v>0</v>
      </c>
      <c r="S19" s="45" t="n">
        <f aca="false">N19*J18</f>
        <v>42.175479530505</v>
      </c>
      <c r="T19" s="45" t="n">
        <f aca="false">O19*J18</f>
        <v>0</v>
      </c>
      <c r="U19" s="46" t="n">
        <f aca="false">(1+VLOOKUP(B19,Assumptions!$A$29:$C$39,2,1))^(1/12)-1</f>
        <v>0.00486755056534305</v>
      </c>
      <c r="V19" s="45" t="n">
        <f aca="false">RES!Y19*J19</f>
        <v>433.115345841124</v>
      </c>
      <c r="W19" s="45" t="n">
        <f aca="false">V19-V18</f>
        <v>-55.3924336926858</v>
      </c>
      <c r="X19" s="45" t="n">
        <f aca="false">(P19-R19-S19-T19+V18)*U19</f>
        <v>2.17254503921195</v>
      </c>
      <c r="Y19" s="45" t="n">
        <f aca="false">P19-Q19-R19-S19-T19-W19+X19</f>
        <v>5.39165043127307</v>
      </c>
      <c r="Z19" s="45" t="n">
        <f aca="false">(Y20+Z20)/(1+U20)</f>
        <v>457.701292573731</v>
      </c>
      <c r="AC19" s="0" t="n">
        <f aca="false">AC18+1</f>
        <v>5</v>
      </c>
      <c r="AD19" s="39" t="n">
        <f aca="false">SUMIFS($Y$16:$Y$615,$B$16:$B$615,AC19)</f>
        <v>48.6847369870698</v>
      </c>
    </row>
    <row r="20" customFormat="false" ht="13.8" hidden="false" customHeight="false" outlineLevel="0" collapsed="false">
      <c r="A20" s="40" t="n">
        <f aca="false">A19+1</f>
        <v>5</v>
      </c>
      <c r="B20" s="40" t="n">
        <f aca="false">INT((A20-1)/12)+1</f>
        <v>1</v>
      </c>
      <c r="C20" s="41" t="n">
        <f aca="false">$B$4+B20-1</f>
        <v>20</v>
      </c>
      <c r="D20" s="42" t="n">
        <f aca="false">IF($B$5="M",VLOOKUP(C20,Assumptions!$A$42:$C$140,2,1),VLOOKUP(C20,Assumptions!$A$42:$C$140,3,1))*Assumptions!$B$2</f>
        <v>0.000239936375677014</v>
      </c>
      <c r="E20" s="42" t="n">
        <f aca="false">1-(1-D20)^(1/12)</f>
        <v>1.99968971439368E-005</v>
      </c>
      <c r="F20" s="42" t="n">
        <f aca="false">VLOOKUP(B20,Assumptions!$A$5:$C$11,2,1)*(MOD(A20,12/$B$10)=0)</f>
        <v>0</v>
      </c>
      <c r="G20" s="43" t="n">
        <f aca="false">1-(1-F20)^(1/$B$10)</f>
        <v>0</v>
      </c>
      <c r="H20" s="42" t="n">
        <f aca="false">J19*E20*(A20&lt;=$B$6*12)</f>
        <v>1.99952976883323E-005</v>
      </c>
      <c r="I20" s="43" t="n">
        <f aca="false">J19*(1-E20)*G20*(A20&lt;=$B$6*12)</f>
        <v>0</v>
      </c>
      <c r="J20" s="44" t="n">
        <f aca="false">(J19-H20-I20)*(A20&lt;=$B$6*12)</f>
        <v>0.999900019512959</v>
      </c>
      <c r="K20" s="45" t="n">
        <f aca="false">($B$9/$B$10)*(A20&lt;=$B$7*12)*(MOD(A19,12/$B$10)=0)</f>
        <v>0</v>
      </c>
      <c r="L20" s="45" t="n">
        <f aca="false">$B$8*(A20&lt;=$B$7*12)</f>
        <v>500000</v>
      </c>
      <c r="M20" s="45" t="n">
        <f aca="false">Assumptions!$B$15*(A20=1)+K20*Assumptions!$B$16*(A20&lt;=12)</f>
        <v>0</v>
      </c>
      <c r="N20" s="45" t="n">
        <f aca="false">(A20&lt;=$B$6*12)*(Assumptions!$B$18/12)*(1+Assumptions!$D$17)^(A20-1) + K20*Assumptions!$B$19*(A20&lt;=$B$7*12)</f>
        <v>42.3498482006189</v>
      </c>
      <c r="O20" s="45" t="n">
        <f aca="false">K20*VLOOKUP(B20,Assumptions!$A$21:$B$26,2,1)</f>
        <v>0</v>
      </c>
      <c r="P20" s="45" t="n">
        <f aca="false">K20*J19</f>
        <v>0</v>
      </c>
      <c r="Q20" s="45" t="n">
        <f aca="false">L20*H20</f>
        <v>9.99764884416615</v>
      </c>
      <c r="R20" s="45" t="n">
        <f aca="false">M20*J19</f>
        <v>0</v>
      </c>
      <c r="S20" s="45" t="n">
        <f aca="false">N20*J19</f>
        <v>42.3464608399916</v>
      </c>
      <c r="T20" s="45" t="n">
        <f aca="false">O20*J19</f>
        <v>0</v>
      </c>
      <c r="U20" s="46" t="n">
        <f aca="false">(1+VLOOKUP(B20,Assumptions!$A$29:$C$39,2,1))^(1/12)-1</f>
        <v>0.00486755056534305</v>
      </c>
      <c r="V20" s="45" t="n">
        <f aca="false">RES!Y20*J20</f>
        <v>377.30962299423</v>
      </c>
      <c r="W20" s="45" t="n">
        <f aca="false">V20-V19</f>
        <v>-55.8057228468941</v>
      </c>
      <c r="X20" s="45" t="n">
        <f aca="false">(P20-R20-S20-T20+V19)*U20</f>
        <v>1.90208730710574</v>
      </c>
      <c r="Y20" s="45" t="n">
        <f aca="false">P20-Q20-R20-S20-T20-W20+X20</f>
        <v>5.36370046984211</v>
      </c>
      <c r="Z20" s="45" t="n">
        <f aca="false">(Y21+Z21)/(1+U21)</f>
        <v>454.565476289315</v>
      </c>
      <c r="AC20" s="0" t="n">
        <f aca="false">AC19+1</f>
        <v>6</v>
      </c>
      <c r="AD20" s="39" t="n">
        <f aca="false">SUMIFS($Y$16:$Y$615,$B$16:$B$615,AC20)</f>
        <v>45.2547308564382</v>
      </c>
    </row>
    <row r="21" customFormat="false" ht="13.8" hidden="false" customHeight="false" outlineLevel="0" collapsed="false">
      <c r="A21" s="40" t="n">
        <f aca="false">A20+1</f>
        <v>6</v>
      </c>
      <c r="B21" s="40" t="n">
        <f aca="false">INT((A21-1)/12)+1</f>
        <v>1</v>
      </c>
      <c r="C21" s="41" t="n">
        <f aca="false">$B$4+B21-1</f>
        <v>20</v>
      </c>
      <c r="D21" s="42" t="n">
        <f aca="false">IF($B$5="M",VLOOKUP(C21,Assumptions!$A$42:$C$140,2,1),VLOOKUP(C21,Assumptions!$A$42:$C$140,3,1))*Assumptions!$B$2</f>
        <v>0.000239936375677014</v>
      </c>
      <c r="E21" s="42" t="n">
        <f aca="false">1-(1-D21)^(1/12)</f>
        <v>1.99968971439368E-005</v>
      </c>
      <c r="F21" s="42" t="n">
        <f aca="false">VLOOKUP(B21,Assumptions!$A$5:$C$11,2,1)*(MOD(A21,12/$B$10)=0)</f>
        <v>0</v>
      </c>
      <c r="G21" s="43" t="n">
        <f aca="false">1-(1-F21)^(1/$B$10)</f>
        <v>0</v>
      </c>
      <c r="H21" s="42" t="n">
        <f aca="false">J20*E21*(A21&lt;=$B$6*12)</f>
        <v>1.99948978444211E-005</v>
      </c>
      <c r="I21" s="43" t="n">
        <f aca="false">J20*(1-E21)*G21*(A21&lt;=$B$6*12)</f>
        <v>0</v>
      </c>
      <c r="J21" s="44" t="n">
        <f aca="false">(J20-H21-I21)*(A21&lt;=$B$6*12)</f>
        <v>0.999880024615115</v>
      </c>
      <c r="K21" s="45" t="n">
        <f aca="false">($B$9/$B$10)*(A21&lt;=$B$7*12)*(MOD(A20,12/$B$10)=0)</f>
        <v>0</v>
      </c>
      <c r="L21" s="45" t="n">
        <f aca="false">$B$8*(A21&lt;=$B$7*12)</f>
        <v>500000</v>
      </c>
      <c r="M21" s="45" t="n">
        <f aca="false">Assumptions!$B$15*(A21=1)+K21*Assumptions!$B$16*(A21&lt;=12)</f>
        <v>0</v>
      </c>
      <c r="N21" s="45" t="n">
        <f aca="false">(A21&lt;=$B$6*12)*(Assumptions!$B$18/12)*(1+Assumptions!$D$17)^(A21-1) + K21*Assumptions!$B$19*(A21&lt;=$B$7*12)</f>
        <v>42.5223867244069</v>
      </c>
      <c r="O21" s="45" t="n">
        <f aca="false">K21*VLOOKUP(B21,Assumptions!$A$21:$B$26,2,1)</f>
        <v>0</v>
      </c>
      <c r="P21" s="45" t="n">
        <f aca="false">K21*J20</f>
        <v>0</v>
      </c>
      <c r="Q21" s="45" t="n">
        <f aca="false">L21*H21</f>
        <v>9.99744892221053</v>
      </c>
      <c r="R21" s="45" t="n">
        <f aca="false">M21*J20</f>
        <v>0</v>
      </c>
      <c r="S21" s="45" t="n">
        <f aca="false">N21*J20</f>
        <v>42.5181353154721</v>
      </c>
      <c r="T21" s="45" t="n">
        <f aca="false">O21*J20</f>
        <v>0</v>
      </c>
      <c r="U21" s="46" t="n">
        <f aca="false">(1+VLOOKUP(B21,Assumptions!$A$29:$C$39,2,1))^(1/12)-1</f>
        <v>0.00486755056534305</v>
      </c>
      <c r="V21" s="45" t="n">
        <f aca="false">RES!Y21*J21</f>
        <v>321.088173201428</v>
      </c>
      <c r="W21" s="45" t="n">
        <f aca="false">V21-V20</f>
        <v>-56.2214497928021</v>
      </c>
      <c r="X21" s="45" t="n">
        <f aca="false">(P21-R21-S21-T21+V20)*U21</f>
        <v>1.62961449512278</v>
      </c>
      <c r="Y21" s="45" t="n">
        <f aca="false">P21-Q21-R21-S21-T21-W21+X21</f>
        <v>5.33548005024227</v>
      </c>
      <c r="Z21" s="45" t="n">
        <f aca="false">(Y22+Z22)/(1+U22)</f>
        <v>451.44261668017</v>
      </c>
      <c r="AC21" s="0" t="n">
        <f aca="false">AC20+1</f>
        <v>7</v>
      </c>
      <c r="AD21" s="39" t="n">
        <f aca="false">SUMIFS($Y$16:$Y$615,$B$16:$B$615,AC21)</f>
        <v>44.4380898625587</v>
      </c>
    </row>
    <row r="22" customFormat="false" ht="13.8" hidden="false" customHeight="false" outlineLevel="0" collapsed="false">
      <c r="A22" s="40" t="n">
        <f aca="false">A21+1</f>
        <v>7</v>
      </c>
      <c r="B22" s="40" t="n">
        <f aca="false">INT((A22-1)/12)+1</f>
        <v>1</v>
      </c>
      <c r="C22" s="41" t="n">
        <f aca="false">$B$4+B22-1</f>
        <v>20</v>
      </c>
      <c r="D22" s="42" t="n">
        <f aca="false">IF($B$5="M",VLOOKUP(C22,Assumptions!$A$42:$C$140,2,1),VLOOKUP(C22,Assumptions!$A$42:$C$140,3,1))*Assumptions!$B$2</f>
        <v>0.000239936375677014</v>
      </c>
      <c r="E22" s="42" t="n">
        <f aca="false">1-(1-D22)^(1/12)</f>
        <v>1.99968971439368E-005</v>
      </c>
      <c r="F22" s="42" t="n">
        <f aca="false">VLOOKUP(B22,Assumptions!$A$5:$C$11,2,1)*(MOD(A22,12/$B$10)=0)</f>
        <v>0</v>
      </c>
      <c r="G22" s="43" t="n">
        <f aca="false">1-(1-F22)^(1/$B$10)</f>
        <v>0</v>
      </c>
      <c r="H22" s="42" t="n">
        <f aca="false">J21*E22*(A22&lt;=$B$6*12)</f>
        <v>1.99944980085055E-005</v>
      </c>
      <c r="I22" s="43" t="n">
        <f aca="false">J21*(1-E22)*G22*(A22&lt;=$B$6*12)</f>
        <v>0</v>
      </c>
      <c r="J22" s="44" t="n">
        <f aca="false">(J21-H22-I22)*(A22&lt;=$B$6*12)</f>
        <v>0.999860030117107</v>
      </c>
      <c r="K22" s="45" t="n">
        <f aca="false">($B$9/$B$10)*(A22&lt;=$B$7*12)*(MOD(A21,12/$B$10)=0)</f>
        <v>0</v>
      </c>
      <c r="L22" s="45" t="n">
        <f aca="false">$B$8*(A22&lt;=$B$7*12)</f>
        <v>500000</v>
      </c>
      <c r="M22" s="45" t="n">
        <f aca="false">Assumptions!$B$15*(A22=1)+K22*Assumptions!$B$16*(A22&lt;=12)</f>
        <v>0</v>
      </c>
      <c r="N22" s="45" t="n">
        <f aca="false">(A22&lt;=$B$6*12)*(Assumptions!$B$18/12)*(1+Assumptions!$D$17)^(A22-1) + K22*Assumptions!$B$19*(A22&lt;=$B$7*12)</f>
        <v>42.6956281914983</v>
      </c>
      <c r="O22" s="45" t="n">
        <f aca="false">K22*VLOOKUP(B22,Assumptions!$A$21:$B$26,2,1)</f>
        <v>0</v>
      </c>
      <c r="P22" s="45" t="n">
        <f aca="false">K22*J21</f>
        <v>0</v>
      </c>
      <c r="Q22" s="45" t="n">
        <f aca="false">L22*H22</f>
        <v>9.99724900425274</v>
      </c>
      <c r="R22" s="45" t="n">
        <f aca="false">M22*J21</f>
        <v>0</v>
      </c>
      <c r="S22" s="45" t="n">
        <f aca="false">N22*J21</f>
        <v>42.6905057670732</v>
      </c>
      <c r="T22" s="45" t="n">
        <f aca="false">O22*J21</f>
        <v>0</v>
      </c>
      <c r="U22" s="46" t="n">
        <f aca="false">(1+VLOOKUP(B22,Assumptions!$A$29:$C$39,2,1))^(1/12)-1</f>
        <v>0.00486755056534305</v>
      </c>
      <c r="V22" s="45" t="n">
        <f aca="false">RES!Y22*J22</f>
        <v>264.448545686635</v>
      </c>
      <c r="W22" s="45" t="n">
        <f aca="false">V22-V21</f>
        <v>-56.6396275147924</v>
      </c>
      <c r="X22" s="45" t="n">
        <f aca="false">(P22-R22-S22-T22+V21)*U22</f>
        <v>1.35511472351028</v>
      </c>
      <c r="Y22" s="45" t="n">
        <f aca="false">P22-Q22-R22-S22-T22-W22+X22</f>
        <v>5.30698746697682</v>
      </c>
      <c r="Z22" s="45" t="n">
        <f aca="false">(Y23+Z23)/(1+U23)</f>
        <v>448.333048977235</v>
      </c>
      <c r="AC22" s="0" t="n">
        <f aca="false">AC21+1</f>
        <v>8</v>
      </c>
      <c r="AD22" s="39" t="n">
        <f aca="false">SUMIFS($Y$16:$Y$615,$B$16:$B$615,AC22)</f>
        <v>43.41290596311</v>
      </c>
    </row>
    <row r="23" customFormat="false" ht="13.8" hidden="false" customHeight="false" outlineLevel="0" collapsed="false">
      <c r="A23" s="40" t="n">
        <f aca="false">A22+1</f>
        <v>8</v>
      </c>
      <c r="B23" s="40" t="n">
        <f aca="false">INT((A23-1)/12)+1</f>
        <v>1</v>
      </c>
      <c r="C23" s="41" t="n">
        <f aca="false">$B$4+B23-1</f>
        <v>20</v>
      </c>
      <c r="D23" s="42" t="n">
        <f aca="false">IF($B$5="M",VLOOKUP(C23,Assumptions!$A$42:$C$140,2,1),VLOOKUP(C23,Assumptions!$A$42:$C$140,3,1))*Assumptions!$B$2</f>
        <v>0.000239936375677014</v>
      </c>
      <c r="E23" s="42" t="n">
        <f aca="false">1-(1-D23)^(1/12)</f>
        <v>1.99968971439368E-005</v>
      </c>
      <c r="F23" s="42" t="n">
        <f aca="false">VLOOKUP(B23,Assumptions!$A$5:$C$11,2,1)*(MOD(A23,12/$B$10)=0)</f>
        <v>0</v>
      </c>
      <c r="G23" s="43" t="n">
        <f aca="false">1-(1-F23)^(1/$B$10)</f>
        <v>0</v>
      </c>
      <c r="H23" s="42" t="n">
        <f aca="false">J22*E23*(A23&lt;=$B$6*12)</f>
        <v>1.99940981805853E-005</v>
      </c>
      <c r="I23" s="43" t="n">
        <f aca="false">J22*(1-E23)*G23*(A23&lt;=$B$6*12)</f>
        <v>0</v>
      </c>
      <c r="J23" s="44" t="n">
        <f aca="false">(J22-H23-I23)*(A23&lt;=$B$6*12)</f>
        <v>0.999840036018926</v>
      </c>
      <c r="K23" s="45" t="n">
        <f aca="false">($B$9/$B$10)*(A23&lt;=$B$7*12)*(MOD(A22,12/$B$10)=0)</f>
        <v>0</v>
      </c>
      <c r="L23" s="45" t="n">
        <f aca="false">$B$8*(A23&lt;=$B$7*12)</f>
        <v>500000</v>
      </c>
      <c r="M23" s="45" t="n">
        <f aca="false">Assumptions!$B$15*(A23=1)+K23*Assumptions!$B$16*(A23&lt;=12)</f>
        <v>0</v>
      </c>
      <c r="N23" s="45" t="n">
        <f aca="false">(A23&lt;=$B$6*12)*(Assumptions!$B$18/12)*(1+Assumptions!$D$17)^(A23-1) + K23*Assumptions!$B$19*(A23&lt;=$B$7*12)</f>
        <v>42.8695754657711</v>
      </c>
      <c r="O23" s="45" t="n">
        <f aca="false">K23*VLOOKUP(B23,Assumptions!$A$21:$B$26,2,1)</f>
        <v>0</v>
      </c>
      <c r="P23" s="45" t="n">
        <f aca="false">K23*J22</f>
        <v>0</v>
      </c>
      <c r="Q23" s="45" t="n">
        <f aca="false">L23*H23</f>
        <v>9.99704909029267</v>
      </c>
      <c r="R23" s="45" t="n">
        <f aca="false">M23*J22</f>
        <v>0</v>
      </c>
      <c r="S23" s="45" t="n">
        <f aca="false">N23*J22</f>
        <v>42.8635750163135</v>
      </c>
      <c r="T23" s="45" t="n">
        <f aca="false">O23*J22</f>
        <v>0</v>
      </c>
      <c r="U23" s="46" t="n">
        <f aca="false">(1+VLOOKUP(B23,Assumptions!$A$29:$C$39,2,1))^(1/12)-1</f>
        <v>0.00486755056534305</v>
      </c>
      <c r="V23" s="45" t="n">
        <f aca="false">RES!Y23*J23</f>
        <v>207.388276623922</v>
      </c>
      <c r="W23" s="45" t="n">
        <f aca="false">V23-V22</f>
        <v>-57.0602690627135</v>
      </c>
      <c r="X23" s="45" t="n">
        <f aca="false">(P23-R23-S23-T23+V22)*U23</f>
        <v>1.07857604925785</v>
      </c>
      <c r="Y23" s="45" t="n">
        <f aca="false">P23-Q23-R23-S23-T23-W23+X23</f>
        <v>5.27822100536513</v>
      </c>
      <c r="Z23" s="45" t="n">
        <f aca="false">(Y24+Z24)/(1+U24)</f>
        <v>445.237111757881</v>
      </c>
      <c r="AC23" s="0" t="n">
        <f aca="false">AC22+1</f>
        <v>9</v>
      </c>
      <c r="AD23" s="39" t="n">
        <f aca="false">SUMIFS($Y$16:$Y$615,$B$16:$B$615,AC23)</f>
        <v>42.17606699756</v>
      </c>
    </row>
    <row r="24" customFormat="false" ht="13.8" hidden="false" customHeight="false" outlineLevel="0" collapsed="false">
      <c r="A24" s="40" t="n">
        <f aca="false">A23+1</f>
        <v>9</v>
      </c>
      <c r="B24" s="40" t="n">
        <f aca="false">INT((A24-1)/12)+1</f>
        <v>1</v>
      </c>
      <c r="C24" s="41" t="n">
        <f aca="false">$B$4+B24-1</f>
        <v>20</v>
      </c>
      <c r="D24" s="42" t="n">
        <f aca="false">IF($B$5="M",VLOOKUP(C24,Assumptions!$A$42:$C$140,2,1),VLOOKUP(C24,Assumptions!$A$42:$C$140,3,1))*Assumptions!$B$2</f>
        <v>0.000239936375677014</v>
      </c>
      <c r="E24" s="42" t="n">
        <f aca="false">1-(1-D24)^(1/12)</f>
        <v>1.99968971439368E-005</v>
      </c>
      <c r="F24" s="42" t="n">
        <f aca="false">VLOOKUP(B24,Assumptions!$A$5:$C$11,2,1)*(MOD(A24,12/$B$10)=0)</f>
        <v>0</v>
      </c>
      <c r="G24" s="43" t="n">
        <f aca="false">1-(1-F24)^(1/$B$10)</f>
        <v>0</v>
      </c>
      <c r="H24" s="42" t="n">
        <f aca="false">J23*E24*(A24&lt;=$B$6*12)</f>
        <v>1.99936983606605E-005</v>
      </c>
      <c r="I24" s="43" t="n">
        <f aca="false">J23*(1-E24)*G24*(A24&lt;=$B$6*12)</f>
        <v>0</v>
      </c>
      <c r="J24" s="44" t="n">
        <f aca="false">(J23-H24-I24)*(A24&lt;=$B$6*12)</f>
        <v>0.999820042320565</v>
      </c>
      <c r="K24" s="45" t="n">
        <f aca="false">($B$9/$B$10)*(A24&lt;=$B$7*12)*(MOD(A23,12/$B$10)=0)</f>
        <v>0</v>
      </c>
      <c r="L24" s="45" t="n">
        <f aca="false">$B$8*(A24&lt;=$B$7*12)</f>
        <v>500000</v>
      </c>
      <c r="M24" s="45" t="n">
        <f aca="false">Assumptions!$B$15*(A24=1)+K24*Assumptions!$B$16*(A24&lt;=12)</f>
        <v>0</v>
      </c>
      <c r="N24" s="45" t="n">
        <f aca="false">(A24&lt;=$B$6*12)*(Assumptions!$B$18/12)*(1+Assumptions!$D$17)^(A24-1) + K24*Assumptions!$B$19*(A24&lt;=$B$7*12)</f>
        <v>43.0442314227711</v>
      </c>
      <c r="O24" s="45" t="n">
        <f aca="false">K24*VLOOKUP(B24,Assumptions!$A$21:$B$26,2,1)</f>
        <v>0</v>
      </c>
      <c r="P24" s="45" t="n">
        <f aca="false">K24*J23</f>
        <v>0</v>
      </c>
      <c r="Q24" s="45" t="n">
        <f aca="false">L24*H24</f>
        <v>9.99684918033027</v>
      </c>
      <c r="R24" s="45" t="n">
        <f aca="false">M24*J23</f>
        <v>0</v>
      </c>
      <c r="S24" s="45" t="n">
        <f aca="false">N24*J23</f>
        <v>43.0373458961505</v>
      </c>
      <c r="T24" s="45" t="n">
        <f aca="false">O24*J23</f>
        <v>0</v>
      </c>
      <c r="U24" s="46" t="n">
        <f aca="false">(1+VLOOKUP(B24,Assumptions!$A$29:$C$39,2,1))^(1/12)-1</f>
        <v>0.00486755056534305</v>
      </c>
      <c r="V24" s="45" t="n">
        <f aca="false">RES!Y24*J24</f>
        <v>149.904889071837</v>
      </c>
      <c r="W24" s="45" t="n">
        <f aca="false">V24-V23</f>
        <v>-57.4833875520847</v>
      </c>
      <c r="X24" s="45" t="n">
        <f aca="false">(P24-R24-S24-T24+V23)*U24</f>
        <v>0.79998646577862</v>
      </c>
      <c r="Y24" s="45" t="n">
        <f aca="false">P24-Q24-R24-S24-T24-W24+X24</f>
        <v>5.24917894138256</v>
      </c>
      <c r="Z24" s="45" t="n">
        <f aca="false">(Y25+Z25)/(1+U25)</f>
        <v>442.155146971547</v>
      </c>
      <c r="AC24" s="0" t="n">
        <f aca="false">AC23+1</f>
        <v>10</v>
      </c>
      <c r="AD24" s="39" t="n">
        <f aca="false">SUMIFS($Y$16:$Y$615,$B$16:$B$615,AC24)</f>
        <v>40.49479162301</v>
      </c>
    </row>
    <row r="25" customFormat="false" ht="13.8" hidden="false" customHeight="false" outlineLevel="0" collapsed="false">
      <c r="A25" s="40" t="n">
        <f aca="false">A24+1</f>
        <v>10</v>
      </c>
      <c r="B25" s="40" t="n">
        <f aca="false">INT((A25-1)/12)+1</f>
        <v>1</v>
      </c>
      <c r="C25" s="41" t="n">
        <f aca="false">$B$4+B25-1</f>
        <v>20</v>
      </c>
      <c r="D25" s="42" t="n">
        <f aca="false">IF($B$5="M",VLOOKUP(C25,Assumptions!$A$42:$C$140,2,1),VLOOKUP(C25,Assumptions!$A$42:$C$140,3,1))*Assumptions!$B$2</f>
        <v>0.000239936375677014</v>
      </c>
      <c r="E25" s="42" t="n">
        <f aca="false">1-(1-D25)^(1/12)</f>
        <v>1.99968971439368E-005</v>
      </c>
      <c r="F25" s="42" t="n">
        <f aca="false">VLOOKUP(B25,Assumptions!$A$5:$C$11,2,1)*(MOD(A25,12/$B$10)=0)</f>
        <v>0</v>
      </c>
      <c r="G25" s="43" t="n">
        <f aca="false">1-(1-F25)^(1/$B$10)</f>
        <v>0</v>
      </c>
      <c r="H25" s="42" t="n">
        <f aca="false">J24*E25*(A25&lt;=$B$6*12)</f>
        <v>1.99932985487309E-005</v>
      </c>
      <c r="I25" s="43" t="n">
        <f aca="false">J24*(1-E25)*G25*(A25&lt;=$B$6*12)</f>
        <v>0</v>
      </c>
      <c r="J25" s="44" t="n">
        <f aca="false">(J24-H25-I25)*(A25&lt;=$B$6*12)</f>
        <v>0.999800049022016</v>
      </c>
      <c r="K25" s="45" t="n">
        <f aca="false">($B$9/$B$10)*(A25&lt;=$B$7*12)*(MOD(A24,12/$B$10)=0)</f>
        <v>0</v>
      </c>
      <c r="L25" s="45" t="n">
        <f aca="false">$B$8*(A25&lt;=$B$7*12)</f>
        <v>500000</v>
      </c>
      <c r="M25" s="45" t="n">
        <f aca="false">Assumptions!$B$15*(A25=1)+K25*Assumptions!$B$16*(A25&lt;=12)</f>
        <v>0</v>
      </c>
      <c r="N25" s="45" t="n">
        <f aca="false">(A25&lt;=$B$6*12)*(Assumptions!$B$18/12)*(1+Assumptions!$D$17)^(A25-1) + K25*Assumptions!$B$19*(A25&lt;=$B$7*12)</f>
        <v>43.2195989497595</v>
      </c>
      <c r="O25" s="45" t="n">
        <f aca="false">K25*VLOOKUP(B25,Assumptions!$A$21:$B$26,2,1)</f>
        <v>0</v>
      </c>
      <c r="P25" s="45" t="n">
        <f aca="false">K25*J24</f>
        <v>0</v>
      </c>
      <c r="Q25" s="45" t="n">
        <f aca="false">L25*H25</f>
        <v>9.99664927436545</v>
      </c>
      <c r="R25" s="45" t="n">
        <f aca="false">M25*J24</f>
        <v>0</v>
      </c>
      <c r="S25" s="45" t="n">
        <f aca="false">N25*J24</f>
        <v>43.2118212510264</v>
      </c>
      <c r="T25" s="45" t="n">
        <f aca="false">O25*J24</f>
        <v>0</v>
      </c>
      <c r="U25" s="46" t="n">
        <f aca="false">(1+VLOOKUP(B25,Assumptions!$A$29:$C$39,2,1))^(1/12)-1</f>
        <v>0.00486755056534305</v>
      </c>
      <c r="V25" s="45" t="n">
        <f aca="false">RES!Y25*J25</f>
        <v>91.995892907448</v>
      </c>
      <c r="W25" s="45" t="n">
        <f aca="false">V25-V24</f>
        <v>-57.9089961643892</v>
      </c>
      <c r="X25" s="45" t="n">
        <f aca="false">(P25-R25-S25-T25+V24)*U25</f>
        <v>0.519333902589372</v>
      </c>
      <c r="Y25" s="45" t="n">
        <f aca="false">P25-Q25-R25-S25-T25-W25+X25</f>
        <v>5.21985954158672</v>
      </c>
      <c r="Z25" s="45" t="n">
        <f aca="false">(Y26+Z26)/(1+U26)</f>
        <v>439.087499965571</v>
      </c>
      <c r="AC25" s="0" t="n">
        <f aca="false">AC24+1</f>
        <v>11</v>
      </c>
      <c r="AD25" s="39" t="n">
        <f aca="false">SUMIFS($Y$16:$Y$615,$B$16:$B$615,AC25)</f>
        <v>38.55172406781</v>
      </c>
    </row>
    <row r="26" customFormat="false" ht="13.8" hidden="false" customHeight="false" outlineLevel="0" collapsed="false">
      <c r="A26" s="40" t="n">
        <f aca="false">A25+1</f>
        <v>11</v>
      </c>
      <c r="B26" s="40" t="n">
        <f aca="false">INT((A26-1)/12)+1</f>
        <v>1</v>
      </c>
      <c r="C26" s="41" t="n">
        <f aca="false">$B$4+B26-1</f>
        <v>20</v>
      </c>
      <c r="D26" s="42" t="n">
        <f aca="false">IF($B$5="M",VLOOKUP(C26,Assumptions!$A$42:$C$140,2,1),VLOOKUP(C26,Assumptions!$A$42:$C$140,3,1))*Assumptions!$B$2</f>
        <v>0.000239936375677014</v>
      </c>
      <c r="E26" s="42" t="n">
        <f aca="false">1-(1-D26)^(1/12)</f>
        <v>1.99968971439368E-005</v>
      </c>
      <c r="F26" s="42" t="n">
        <f aca="false">VLOOKUP(B26,Assumptions!$A$5:$C$11,2,1)*(MOD(A26,12/$B$10)=0)</f>
        <v>0</v>
      </c>
      <c r="G26" s="43" t="n">
        <f aca="false">1-(1-F26)^(1/$B$10)</f>
        <v>0</v>
      </c>
      <c r="H26" s="42" t="n">
        <f aca="false">J25*E26*(A26&lt;=$B$6*12)</f>
        <v>1.99928987447963E-005</v>
      </c>
      <c r="I26" s="43" t="n">
        <f aca="false">J25*(1-E26)*G26*(A26&lt;=$B$6*12)</f>
        <v>0</v>
      </c>
      <c r="J26" s="44" t="n">
        <f aca="false">(J25-H26-I26)*(A26&lt;=$B$6*12)</f>
        <v>0.999780056123272</v>
      </c>
      <c r="K26" s="45" t="n">
        <f aca="false">($B$9/$B$10)*(A26&lt;=$B$7*12)*(MOD(A25,12/$B$10)=0)</f>
        <v>0</v>
      </c>
      <c r="L26" s="45" t="n">
        <f aca="false">$B$8*(A26&lt;=$B$7*12)</f>
        <v>500000</v>
      </c>
      <c r="M26" s="45" t="n">
        <f aca="false">Assumptions!$B$15*(A26=1)+K26*Assumptions!$B$16*(A26&lt;=12)</f>
        <v>0</v>
      </c>
      <c r="N26" s="45" t="n">
        <f aca="false">(A26&lt;=$B$6*12)*(Assumptions!$B$18/12)*(1+Assumptions!$D$17)^(A26-1) + K26*Assumptions!$B$19*(A26&lt;=$B$7*12)</f>
        <v>43.3956809457605</v>
      </c>
      <c r="O26" s="45" t="n">
        <f aca="false">K26*VLOOKUP(B26,Assumptions!$A$21:$B$26,2,1)</f>
        <v>0</v>
      </c>
      <c r="P26" s="45" t="n">
        <f aca="false">K26*J25</f>
        <v>0</v>
      </c>
      <c r="Q26" s="45" t="n">
        <f aca="false">L26*H26</f>
        <v>9.99644937239813</v>
      </c>
      <c r="R26" s="45" t="n">
        <f aca="false">M26*J25</f>
        <v>0</v>
      </c>
      <c r="S26" s="45" t="n">
        <f aca="false">N26*J25</f>
        <v>43.3870039369151</v>
      </c>
      <c r="T26" s="45" t="n">
        <f aca="false">O26*J25</f>
        <v>0</v>
      </c>
      <c r="U26" s="46" t="n">
        <f aca="false">(1+VLOOKUP(B26,Assumptions!$A$29:$C$39,2,1))^(1/12)-1</f>
        <v>0.00486755056534305</v>
      </c>
      <c r="V26" s="45" t="n">
        <f aca="false">RES!Y26*J26</f>
        <v>33.6587847600324</v>
      </c>
      <c r="W26" s="45" t="n">
        <f aca="false">V26-V25</f>
        <v>-58.3371081474156</v>
      </c>
      <c r="X26" s="45" t="n">
        <f aca="false">(P26-R26-S26-T26+V25)*U26</f>
        <v>0.236606224989215</v>
      </c>
      <c r="Y26" s="45" t="n">
        <f aca="false">P26-Q26-R26-S26-T26-W26+X26</f>
        <v>5.19026106309158</v>
      </c>
      <c r="Z26" s="45" t="n">
        <f aca="false">(Y27+Z27)/(1+U27)</f>
        <v>436.034519511172</v>
      </c>
      <c r="AC26" s="0" t="n">
        <f aca="false">AC25+1</f>
        <v>12</v>
      </c>
      <c r="AD26" s="39" t="n">
        <f aca="false">SUMIFS($Y$16:$Y$615,$B$16:$B$615,AC26)</f>
        <v>36.345594201981</v>
      </c>
    </row>
    <row r="27" customFormat="false" ht="13.8" hidden="false" customHeight="false" outlineLevel="0" collapsed="false">
      <c r="A27" s="40" t="n">
        <f aca="false">A26+1</f>
        <v>12</v>
      </c>
      <c r="B27" s="40" t="n">
        <f aca="false">INT((A27-1)/12)+1</f>
        <v>1</v>
      </c>
      <c r="C27" s="41" t="n">
        <f aca="false">$B$4+B27-1</f>
        <v>20</v>
      </c>
      <c r="D27" s="42" t="n">
        <f aca="false">IF($B$5="M",VLOOKUP(C27,Assumptions!$A$42:$C$140,2,1),VLOOKUP(C27,Assumptions!$A$42:$C$140,3,1))*Assumptions!$B$2</f>
        <v>0.000239936375677014</v>
      </c>
      <c r="E27" s="42" t="n">
        <f aca="false">1-(1-D27)^(1/12)</f>
        <v>1.99968971439368E-005</v>
      </c>
      <c r="F27" s="42" t="n">
        <f aca="false">VLOOKUP(B27,Assumptions!$A$5:$C$11,2,1)*(MOD(A27,12/$B$10)=0)</f>
        <v>0.15</v>
      </c>
      <c r="G27" s="43" t="n">
        <f aca="false">1-(1-F27)^(1/$B$10)</f>
        <v>0.15</v>
      </c>
      <c r="H27" s="42" t="n">
        <f aca="false">J26*E27*(A27&lt;=$B$6*12)</f>
        <v>1.99924989488564E-005</v>
      </c>
      <c r="I27" s="43" t="n">
        <f aca="false">J26*(1-E27)*G27*(A27&lt;=$B$6*12)</f>
        <v>0.149964009543648</v>
      </c>
      <c r="J27" s="44" t="n">
        <f aca="false">(J26-H27-I27)*(A27&lt;=$B$6*12)</f>
        <v>0.849796054080674</v>
      </c>
      <c r="K27" s="45" t="n">
        <f aca="false">($B$9/$B$10)*(A27&lt;=$B$7*12)*(MOD(A26,12/$B$10)=0)</f>
        <v>0</v>
      </c>
      <c r="L27" s="45" t="n">
        <f aca="false">$B$8*(A27&lt;=$B$7*12)</f>
        <v>500000</v>
      </c>
      <c r="M27" s="45" t="n">
        <f aca="false">Assumptions!$B$15*(A27=1)+K27*Assumptions!$B$16*(A27&lt;=12)</f>
        <v>0</v>
      </c>
      <c r="N27" s="45" t="n">
        <f aca="false">(A27&lt;=$B$6*12)*(Assumptions!$B$18/12)*(1+Assumptions!$D$17)^(A27-1) + K27*Assumptions!$B$19*(A27&lt;=$B$7*12)</f>
        <v>43.5724803216092</v>
      </c>
      <c r="O27" s="45" t="n">
        <f aca="false">K27*VLOOKUP(B27,Assumptions!$A$21:$B$26,2,1)</f>
        <v>0</v>
      </c>
      <c r="P27" s="45" t="n">
        <f aca="false">K27*J26</f>
        <v>0</v>
      </c>
      <c r="Q27" s="45" t="n">
        <f aca="false">L27*H27</f>
        <v>9.99624947442822</v>
      </c>
      <c r="R27" s="45" t="n">
        <f aca="false">M27*J26</f>
        <v>0</v>
      </c>
      <c r="S27" s="45" t="n">
        <f aca="false">N27*J26</f>
        <v>43.5628968213686</v>
      </c>
      <c r="T27" s="45" t="n">
        <f aca="false">O27*J26</f>
        <v>0</v>
      </c>
      <c r="U27" s="46" t="n">
        <f aca="false">(1+VLOOKUP(B27,Assumptions!$A$29:$C$39,2,1))^(1/12)-1</f>
        <v>0.00486755056534305</v>
      </c>
      <c r="V27" s="45" t="n">
        <f aca="false">RES!Y27*J27</f>
        <v>-24.2529650537693</v>
      </c>
      <c r="W27" s="45" t="n">
        <f aca="false">V27-V26</f>
        <v>-57.9117498138017</v>
      </c>
      <c r="X27" s="45" t="n">
        <f aca="false">(P27-R27-S27-T27+V26)*U27</f>
        <v>-0.0482087662633781</v>
      </c>
      <c r="Y27" s="45" t="n">
        <f aca="false">P27-Q27-R27-S27-T27-W27+X27</f>
        <v>4.30439475174148</v>
      </c>
      <c r="Z27" s="45" t="n">
        <f aca="false">(Y28+Z28)/(1+U28)</f>
        <v>433.852544831386</v>
      </c>
      <c r="AC27" s="0" t="n">
        <f aca="false">AC26+1</f>
        <v>13</v>
      </c>
      <c r="AD27" s="39" t="n">
        <f aca="false">SUMIFS($Y$16:$Y$615,$B$16:$B$615,AC27)</f>
        <v>33.8742629758603</v>
      </c>
    </row>
    <row r="28" customFormat="false" ht="13.8" hidden="false" customHeight="false" outlineLevel="0" collapsed="false">
      <c r="A28" s="40" t="n">
        <f aca="false">A27+1</f>
        <v>13</v>
      </c>
      <c r="B28" s="40" t="n">
        <f aca="false">INT((A28-1)/12)+1</f>
        <v>2</v>
      </c>
      <c r="C28" s="41" t="n">
        <f aca="false">$B$4+B28-1</f>
        <v>21</v>
      </c>
      <c r="D28" s="42" t="n">
        <f aca="false">IF($B$5="M",VLOOKUP(C28,Assumptions!$A$42:$C$140,2,1),VLOOKUP(C28,Assumptions!$A$42:$C$140,3,1))*Assumptions!$B$2</f>
        <v>0.000244937423152777</v>
      </c>
      <c r="E28" s="42" t="n">
        <f aca="false">1-(1-D28)^(1/12)</f>
        <v>2.04137437386231E-005</v>
      </c>
      <c r="F28" s="42" t="n">
        <f aca="false">VLOOKUP(B28,Assumptions!$A$5:$C$11,2,1)*(MOD(A28,12/$B$10)=0)</f>
        <v>0</v>
      </c>
      <c r="G28" s="43" t="n">
        <f aca="false">1-(1-F28)^(1/$B$10)</f>
        <v>0</v>
      </c>
      <c r="H28" s="42" t="n">
        <f aca="false">J27*E28*(A28&lt;=$B$6*12)</f>
        <v>1.7347518878096E-005</v>
      </c>
      <c r="I28" s="43" t="n">
        <f aca="false">J27*(1-E28)*G28*(A28&lt;=$B$6*12)</f>
        <v>0</v>
      </c>
      <c r="J28" s="44" t="n">
        <f aca="false">(J27-H28-I28)*(A28&lt;=$B$6*12)</f>
        <v>0.849778706561796</v>
      </c>
      <c r="K28" s="45" t="n">
        <f aca="false">($B$9/$B$10)*(A28&lt;=$B$7*12)*(MOD(A27,12/$B$10)=0)</f>
        <v>1000</v>
      </c>
      <c r="L28" s="45" t="n">
        <f aca="false">$B$8*(A28&lt;=$B$7*12)</f>
        <v>500000</v>
      </c>
      <c r="M28" s="45" t="n">
        <f aca="false">Assumptions!$B$15*(A28=1)+K28*Assumptions!$B$16*(A28&lt;=12)</f>
        <v>0</v>
      </c>
      <c r="N28" s="45" t="n">
        <f aca="false">(A28&lt;=$B$6*12)*(Assumptions!$B$18/12)*(1+Assumptions!$D$17)^(A28-1) + K28*Assumptions!$B$19*(A28&lt;=$B$7*12)</f>
        <v>63.75</v>
      </c>
      <c r="O28" s="45" t="n">
        <f aca="false">K28*VLOOKUP(B28,Assumptions!$A$21:$B$26,2,1)</f>
        <v>100</v>
      </c>
      <c r="P28" s="45" t="n">
        <f aca="false">K28*J27</f>
        <v>849.796054080674</v>
      </c>
      <c r="Q28" s="45" t="n">
        <f aca="false">L28*H28</f>
        <v>8.67375943904801</v>
      </c>
      <c r="R28" s="45" t="n">
        <f aca="false">M28*J27</f>
        <v>0</v>
      </c>
      <c r="S28" s="45" t="n">
        <f aca="false">N28*J27</f>
        <v>54.174498447643</v>
      </c>
      <c r="T28" s="45" t="n">
        <f aca="false">O28*J27</f>
        <v>84.9796054080674</v>
      </c>
      <c r="U28" s="46" t="n">
        <f aca="false">(1+VLOOKUP(B28,Assumptions!$A$29:$C$39,2,1))^(1/12)-1</f>
        <v>0.00506483494977084</v>
      </c>
      <c r="V28" s="45" t="n">
        <f aca="false">RES!Y28*J28</f>
        <v>674.739905693628</v>
      </c>
      <c r="W28" s="45" t="n">
        <f aca="false">V28-V27</f>
        <v>698.992870747398</v>
      </c>
      <c r="X28" s="45" t="n">
        <f aca="false">(P28-R28-S28-T28+V27)*U28</f>
        <v>3.4764469212328</v>
      </c>
      <c r="Y28" s="45" t="n">
        <f aca="false">P28-Q28-R28-S28-T28-W28+X28</f>
        <v>6.45176695975071</v>
      </c>
      <c r="Z28" s="45" t="n">
        <f aca="false">(Y29+Z29)/(1+U29)</f>
        <v>429.598169403744</v>
      </c>
      <c r="AC28" s="0" t="n">
        <f aca="false">AC27+1</f>
        <v>14</v>
      </c>
      <c r="AD28" s="39" t="n">
        <f aca="false">SUMIFS($Y$16:$Y$615,$B$16:$B$615,AC28)</f>
        <v>31.1347053540662</v>
      </c>
    </row>
    <row r="29" customFormat="false" ht="13.8" hidden="false" customHeight="false" outlineLevel="0" collapsed="false">
      <c r="A29" s="40" t="n">
        <f aca="false">A28+1</f>
        <v>14</v>
      </c>
      <c r="B29" s="40" t="n">
        <f aca="false">INT((A29-1)/12)+1</f>
        <v>2</v>
      </c>
      <c r="C29" s="41" t="n">
        <f aca="false">$B$4+B29-1</f>
        <v>21</v>
      </c>
      <c r="D29" s="42" t="n">
        <f aca="false">IF($B$5="M",VLOOKUP(C29,Assumptions!$A$42:$C$140,2,1),VLOOKUP(C29,Assumptions!$A$42:$C$140,3,1))*Assumptions!$B$2</f>
        <v>0.000244937423152777</v>
      </c>
      <c r="E29" s="42" t="n">
        <f aca="false">1-(1-D29)^(1/12)</f>
        <v>2.04137437386231E-005</v>
      </c>
      <c r="F29" s="42" t="n">
        <f aca="false">VLOOKUP(B29,Assumptions!$A$5:$C$11,2,1)*(MOD(A29,12/$B$10)=0)</f>
        <v>0</v>
      </c>
      <c r="G29" s="43" t="n">
        <f aca="false">1-(1-F29)^(1/$B$10)</f>
        <v>0</v>
      </c>
      <c r="H29" s="42" t="n">
        <f aca="false">J28*E29*(A29&lt;=$B$6*12)</f>
        <v>1.73471647502911E-005</v>
      </c>
      <c r="I29" s="43" t="n">
        <f aca="false">J28*(1-E29)*G29*(A29&lt;=$B$6*12)</f>
        <v>0</v>
      </c>
      <c r="J29" s="44" t="n">
        <f aca="false">(J28-H29-I29)*(A29&lt;=$B$6*12)</f>
        <v>0.849761359397046</v>
      </c>
      <c r="K29" s="45" t="n">
        <f aca="false">($B$9/$B$10)*(A29&lt;=$B$7*12)*(MOD(A28,12/$B$10)=0)</f>
        <v>0</v>
      </c>
      <c r="L29" s="45" t="n">
        <f aca="false">$B$8*(A29&lt;=$B$7*12)</f>
        <v>500000</v>
      </c>
      <c r="M29" s="45" t="n">
        <f aca="false">Assumptions!$B$15*(A29=1)+K29*Assumptions!$B$16*(A29&lt;=12)</f>
        <v>0</v>
      </c>
      <c r="N29" s="45" t="n">
        <f aca="false">(A29&lt;=$B$6*12)*(Assumptions!$B$18/12)*(1+Assumptions!$D$17)^(A29-1) + K29*Assumptions!$B$19*(A29&lt;=$B$7*12)</f>
        <v>43.9282429155346</v>
      </c>
      <c r="O29" s="45" t="n">
        <f aca="false">K29*VLOOKUP(B29,Assumptions!$A$21:$B$26,2,1)</f>
        <v>0</v>
      </c>
      <c r="P29" s="45" t="n">
        <f aca="false">K29*J28</f>
        <v>0</v>
      </c>
      <c r="Q29" s="45" t="n">
        <f aca="false">L29*H29</f>
        <v>8.67358237514557</v>
      </c>
      <c r="R29" s="45" t="n">
        <f aca="false">M29*J28</f>
        <v>0</v>
      </c>
      <c r="S29" s="45" t="n">
        <f aca="false">N29*J28</f>
        <v>37.3292854462954</v>
      </c>
      <c r="T29" s="45" t="n">
        <f aca="false">O29*J28</f>
        <v>0</v>
      </c>
      <c r="U29" s="46" t="n">
        <f aca="false">(1+VLOOKUP(B29,Assumptions!$A$29:$C$39,2,1))^(1/12)-1</f>
        <v>0.00506483494977084</v>
      </c>
      <c r="V29" s="45" t="n">
        <f aca="false">RES!Y29*J29</f>
        <v>627.247107856488</v>
      </c>
      <c r="W29" s="45" t="n">
        <f aca="false">V29-V28</f>
        <v>-47.4927978371406</v>
      </c>
      <c r="X29" s="45" t="n">
        <f aca="false">(P29-R29-S29-T29+V28)*U29</f>
        <v>3.2283795867838</v>
      </c>
      <c r="Y29" s="45" t="n">
        <f aca="false">P29-Q29-R29-S29-T29-W29+X29</f>
        <v>4.71830960248346</v>
      </c>
      <c r="Z29" s="45" t="n">
        <f aca="false">(Y30+Z30)/(1+U30)</f>
        <v>427.055703624015</v>
      </c>
      <c r="AC29" s="0" t="n">
        <f aca="false">AC28+1</f>
        <v>15</v>
      </c>
      <c r="AD29" s="39" t="n">
        <f aca="false">SUMIFS($Y$16:$Y$615,$B$16:$B$615,AC29)</f>
        <v>28.1229907613263</v>
      </c>
    </row>
    <row r="30" customFormat="false" ht="13.8" hidden="false" customHeight="false" outlineLevel="0" collapsed="false">
      <c r="A30" s="40" t="n">
        <f aca="false">A29+1</f>
        <v>15</v>
      </c>
      <c r="B30" s="40" t="n">
        <f aca="false">INT((A30-1)/12)+1</f>
        <v>2</v>
      </c>
      <c r="C30" s="41" t="n">
        <f aca="false">$B$4+B30-1</f>
        <v>21</v>
      </c>
      <c r="D30" s="42" t="n">
        <f aca="false">IF($B$5="M",VLOOKUP(C30,Assumptions!$A$42:$C$140,2,1),VLOOKUP(C30,Assumptions!$A$42:$C$140,3,1))*Assumptions!$B$2</f>
        <v>0.000244937423152777</v>
      </c>
      <c r="E30" s="42" t="n">
        <f aca="false">1-(1-D30)^(1/12)</f>
        <v>2.04137437386231E-005</v>
      </c>
      <c r="F30" s="42" t="n">
        <f aca="false">VLOOKUP(B30,Assumptions!$A$5:$C$11,2,1)*(MOD(A30,12/$B$10)=0)</f>
        <v>0</v>
      </c>
      <c r="G30" s="43" t="n">
        <f aca="false">1-(1-F30)^(1/$B$10)</f>
        <v>0</v>
      </c>
      <c r="H30" s="42" t="n">
        <f aca="false">J29*E30*(A30&lt;=$B$6*12)</f>
        <v>1.73468106297153E-005</v>
      </c>
      <c r="I30" s="43" t="n">
        <f aca="false">J29*(1-E30)*G30*(A30&lt;=$B$6*12)</f>
        <v>0</v>
      </c>
      <c r="J30" s="44" t="n">
        <f aca="false">(J29-H30-I30)*(A30&lt;=$B$6*12)</f>
        <v>0.849744012586416</v>
      </c>
      <c r="K30" s="45" t="n">
        <f aca="false">($B$9/$B$10)*(A30&lt;=$B$7*12)*(MOD(A29,12/$B$10)=0)</f>
        <v>0</v>
      </c>
      <c r="L30" s="45" t="n">
        <f aca="false">$B$8*(A30&lt;=$B$7*12)</f>
        <v>500000</v>
      </c>
      <c r="M30" s="45" t="n">
        <f aca="false">Assumptions!$B$15*(A30=1)+K30*Assumptions!$B$16*(A30&lt;=12)</f>
        <v>0</v>
      </c>
      <c r="N30" s="45" t="n">
        <f aca="false">(A30&lt;=$B$6*12)*(Assumptions!$B$18/12)*(1+Assumptions!$D$17)^(A30-1) + K30*Assumptions!$B$19*(A30&lt;=$B$7*12)</f>
        <v>44.1072120147707</v>
      </c>
      <c r="O30" s="45" t="n">
        <f aca="false">K30*VLOOKUP(B30,Assumptions!$A$21:$B$26,2,1)</f>
        <v>0</v>
      </c>
      <c r="P30" s="45" t="n">
        <f aca="false">K30*J29</f>
        <v>0</v>
      </c>
      <c r="Q30" s="45" t="n">
        <f aca="false">L30*H30</f>
        <v>8.67340531485767</v>
      </c>
      <c r="R30" s="45" t="n">
        <f aca="false">M30*J29</f>
        <v>0</v>
      </c>
      <c r="S30" s="45" t="n">
        <f aca="false">N30*J29</f>
        <v>37.4806044408853</v>
      </c>
      <c r="T30" s="45" t="n">
        <f aca="false">O30*J29</f>
        <v>0</v>
      </c>
      <c r="U30" s="46" t="n">
        <f aca="false">(1+VLOOKUP(B30,Assumptions!$A$29:$C$39,2,1))^(1/12)-1</f>
        <v>0.00506483494977084</v>
      </c>
      <c r="V30" s="45" t="n">
        <f aca="false">RES!Y30*J30</f>
        <v>579.387363016932</v>
      </c>
      <c r="W30" s="45" t="n">
        <f aca="false">V30-V29</f>
        <v>-47.8597448395558</v>
      </c>
      <c r="X30" s="45" t="n">
        <f aca="false">(P30-R30-S30-T30+V29)*U30</f>
        <v>2.98706999870349</v>
      </c>
      <c r="Y30" s="45" t="n">
        <f aca="false">P30-Q30-R30-S30-T30-W30+X30</f>
        <v>4.69280508251633</v>
      </c>
      <c r="Z30" s="45" t="n">
        <f aca="false">(Y31+Z31)/(1+U31)</f>
        <v>424.525865194712</v>
      </c>
      <c r="AC30" s="0" t="n">
        <f aca="false">AC29+1</f>
        <v>16</v>
      </c>
      <c r="AD30" s="39" t="n">
        <f aca="false">SUMIFS($Y$16:$Y$615,$B$16:$B$615,AC30)</f>
        <v>24.8342609623364</v>
      </c>
    </row>
    <row r="31" customFormat="false" ht="13.8" hidden="false" customHeight="false" outlineLevel="0" collapsed="false">
      <c r="A31" s="40" t="n">
        <f aca="false">A30+1</f>
        <v>16</v>
      </c>
      <c r="B31" s="40" t="n">
        <f aca="false">INT((A31-1)/12)+1</f>
        <v>2</v>
      </c>
      <c r="C31" s="41" t="n">
        <f aca="false">$B$4+B31-1</f>
        <v>21</v>
      </c>
      <c r="D31" s="42" t="n">
        <f aca="false">IF($B$5="M",VLOOKUP(C31,Assumptions!$A$42:$C$140,2,1),VLOOKUP(C31,Assumptions!$A$42:$C$140,3,1))*Assumptions!$B$2</f>
        <v>0.000244937423152777</v>
      </c>
      <c r="E31" s="42" t="n">
        <f aca="false">1-(1-D31)^(1/12)</f>
        <v>2.04137437386231E-005</v>
      </c>
      <c r="F31" s="42" t="n">
        <f aca="false">VLOOKUP(B31,Assumptions!$A$5:$C$11,2,1)*(MOD(A31,12/$B$10)=0)</f>
        <v>0</v>
      </c>
      <c r="G31" s="43" t="n">
        <f aca="false">1-(1-F31)^(1/$B$10)</f>
        <v>0</v>
      </c>
      <c r="H31" s="42" t="n">
        <f aca="false">J30*E31*(A31&lt;=$B$6*12)</f>
        <v>1.73464565163685E-005</v>
      </c>
      <c r="I31" s="43" t="n">
        <f aca="false">J30*(1-E31)*G31*(A31&lt;=$B$6*12)</f>
        <v>0</v>
      </c>
      <c r="J31" s="44" t="n">
        <f aca="false">(J30-H31-I31)*(A31&lt;=$B$6*12)</f>
        <v>0.8497266661299</v>
      </c>
      <c r="K31" s="45" t="n">
        <f aca="false">($B$9/$B$10)*(A31&lt;=$B$7*12)*(MOD(A30,12/$B$10)=0)</f>
        <v>0</v>
      </c>
      <c r="L31" s="45" t="n">
        <f aca="false">$B$8*(A31&lt;=$B$7*12)</f>
        <v>500000</v>
      </c>
      <c r="M31" s="45" t="n">
        <f aca="false">Assumptions!$B$15*(A31=1)+K31*Assumptions!$B$16*(A31&lt;=12)</f>
        <v>0</v>
      </c>
      <c r="N31" s="45" t="n">
        <f aca="false">(A31&lt;=$B$6*12)*(Assumptions!$B$18/12)*(1+Assumptions!$D$17)^(A31-1) + K31*Assumptions!$B$19*(A31&lt;=$B$7*12)</f>
        <v>44.2869102562705</v>
      </c>
      <c r="O31" s="45" t="n">
        <f aca="false">K31*VLOOKUP(B31,Assumptions!$A$21:$B$26,2,1)</f>
        <v>0</v>
      </c>
      <c r="P31" s="45" t="n">
        <f aca="false">K31*J30</f>
        <v>0</v>
      </c>
      <c r="Q31" s="45" t="n">
        <f aca="false">L31*H31</f>
        <v>8.67322825818423</v>
      </c>
      <c r="R31" s="45" t="n">
        <f aca="false">M31*J30</f>
        <v>0</v>
      </c>
      <c r="S31" s="45" t="n">
        <f aca="false">N31*J30</f>
        <v>37.6325368262178</v>
      </c>
      <c r="T31" s="45" t="n">
        <f aca="false">O31*J30</f>
        <v>0</v>
      </c>
      <c r="U31" s="46" t="n">
        <f aca="false">(1+VLOOKUP(B31,Assumptions!$A$29:$C$39,2,1))^(1/12)-1</f>
        <v>0.00506483494977084</v>
      </c>
      <c r="V31" s="45" t="n">
        <f aca="false">RES!Y31*J31</f>
        <v>531.15844515504</v>
      </c>
      <c r="W31" s="45" t="n">
        <f aca="false">V31-V30</f>
        <v>-48.2289178618917</v>
      </c>
      <c r="X31" s="45" t="n">
        <f aca="false">(P31-R31-S31-T31+V30)*U31</f>
        <v>2.74389877789776</v>
      </c>
      <c r="Y31" s="45" t="n">
        <f aca="false">P31-Q31-R31-S31-T31-W31+X31</f>
        <v>4.66705155538739</v>
      </c>
      <c r="Z31" s="45" t="n">
        <f aca="false">(Y32+Z32)/(1+U32)</f>
        <v>422.008967078445</v>
      </c>
      <c r="AC31" s="0" t="n">
        <f aca="false">AC30+1</f>
        <v>17</v>
      </c>
      <c r="AD31" s="39" t="n">
        <f aca="false">SUMIFS($Y$16:$Y$615,$B$16:$B$615,AC31)</f>
        <v>21.2627052896351</v>
      </c>
    </row>
    <row r="32" customFormat="false" ht="13.8" hidden="false" customHeight="false" outlineLevel="0" collapsed="false">
      <c r="A32" s="40" t="n">
        <f aca="false">A31+1</f>
        <v>17</v>
      </c>
      <c r="B32" s="40" t="n">
        <f aca="false">INT((A32-1)/12)+1</f>
        <v>2</v>
      </c>
      <c r="C32" s="41" t="n">
        <f aca="false">$B$4+B32-1</f>
        <v>21</v>
      </c>
      <c r="D32" s="42" t="n">
        <f aca="false">IF($B$5="M",VLOOKUP(C32,Assumptions!$A$42:$C$140,2,1),VLOOKUP(C32,Assumptions!$A$42:$C$140,3,1))*Assumptions!$B$2</f>
        <v>0.000244937423152777</v>
      </c>
      <c r="E32" s="42" t="n">
        <f aca="false">1-(1-D32)^(1/12)</f>
        <v>2.04137437386231E-005</v>
      </c>
      <c r="F32" s="42" t="n">
        <f aca="false">VLOOKUP(B32,Assumptions!$A$5:$C$11,2,1)*(MOD(A32,12/$B$10)=0)</f>
        <v>0</v>
      </c>
      <c r="G32" s="43" t="n">
        <f aca="false">1-(1-F32)^(1/$B$10)</f>
        <v>0</v>
      </c>
      <c r="H32" s="42" t="n">
        <f aca="false">J31*E32*(A32&lt;=$B$6*12)</f>
        <v>1.73461024102504E-005</v>
      </c>
      <c r="I32" s="43" t="n">
        <f aca="false">J31*(1-E32)*G32*(A32&lt;=$B$6*12)</f>
        <v>0</v>
      </c>
      <c r="J32" s="44" t="n">
        <f aca="false">(J31-H32-I32)*(A32&lt;=$B$6*12)</f>
        <v>0.84970932002749</v>
      </c>
      <c r="K32" s="45" t="n">
        <f aca="false">($B$9/$B$10)*(A32&lt;=$B$7*12)*(MOD(A31,12/$B$10)=0)</f>
        <v>0</v>
      </c>
      <c r="L32" s="45" t="n">
        <f aca="false">$B$8*(A32&lt;=$B$7*12)</f>
        <v>500000</v>
      </c>
      <c r="M32" s="45" t="n">
        <f aca="false">Assumptions!$B$15*(A32=1)+K32*Assumptions!$B$16*(A32&lt;=12)</f>
        <v>0</v>
      </c>
      <c r="N32" s="45" t="n">
        <f aca="false">(A32&lt;=$B$6*12)*(Assumptions!$B$18/12)*(1+Assumptions!$D$17)^(A32-1) + K32*Assumptions!$B$19*(A32&lt;=$B$7*12)</f>
        <v>44.4673406106499</v>
      </c>
      <c r="O32" s="45" t="n">
        <f aca="false">K32*VLOOKUP(B32,Assumptions!$A$21:$B$26,2,1)</f>
        <v>0</v>
      </c>
      <c r="P32" s="45" t="n">
        <f aca="false">K32*J31</f>
        <v>0</v>
      </c>
      <c r="Q32" s="45" t="n">
        <f aca="false">L32*H32</f>
        <v>8.67305120512518</v>
      </c>
      <c r="R32" s="45" t="n">
        <f aca="false">M32*J31</f>
        <v>0</v>
      </c>
      <c r="S32" s="45" t="n">
        <f aca="false">N32*J31</f>
        <v>37.7850850887502</v>
      </c>
      <c r="T32" s="45" t="n">
        <f aca="false">O32*J31</f>
        <v>0</v>
      </c>
      <c r="U32" s="46" t="n">
        <f aca="false">(1+VLOOKUP(B32,Assumptions!$A$29:$C$39,2,1))^(1/12)-1</f>
        <v>0.00506483494977084</v>
      </c>
      <c r="V32" s="45" t="n">
        <f aca="false">RES!Y32*J32</f>
        <v>482.558116068936</v>
      </c>
      <c r="W32" s="45" t="n">
        <f aca="false">V32-V31</f>
        <v>-48.6003290861038</v>
      </c>
      <c r="X32" s="45" t="n">
        <f aca="false">(P32-R32-S32-T32+V31)*U32</f>
        <v>2.49885463734962</v>
      </c>
      <c r="Y32" s="45" t="n">
        <f aca="false">P32-Q32-R32-S32-T32-W32+X32</f>
        <v>4.64104742957805</v>
      </c>
      <c r="Z32" s="45" t="n">
        <f aca="false">(Y33+Z33)/(1+U33)</f>
        <v>419.505325414442</v>
      </c>
      <c r="AC32" s="0" t="n">
        <f aca="false">AC31+1</f>
        <v>18</v>
      </c>
      <c r="AD32" s="39" t="n">
        <f aca="false">SUMIFS($Y$16:$Y$615,$B$16:$B$615,AC32)</f>
        <v>17.4015331367434</v>
      </c>
    </row>
    <row r="33" customFormat="false" ht="13.8" hidden="false" customHeight="false" outlineLevel="0" collapsed="false">
      <c r="A33" s="40" t="n">
        <f aca="false">A32+1</f>
        <v>18</v>
      </c>
      <c r="B33" s="40" t="n">
        <f aca="false">INT((A33-1)/12)+1</f>
        <v>2</v>
      </c>
      <c r="C33" s="41" t="n">
        <f aca="false">$B$4+B33-1</f>
        <v>21</v>
      </c>
      <c r="D33" s="42" t="n">
        <f aca="false">IF($B$5="M",VLOOKUP(C33,Assumptions!$A$42:$C$140,2,1),VLOOKUP(C33,Assumptions!$A$42:$C$140,3,1))*Assumptions!$B$2</f>
        <v>0.000244937423152777</v>
      </c>
      <c r="E33" s="42" t="n">
        <f aca="false">1-(1-D33)^(1/12)</f>
        <v>2.04137437386231E-005</v>
      </c>
      <c r="F33" s="42" t="n">
        <f aca="false">VLOOKUP(B33,Assumptions!$A$5:$C$11,2,1)*(MOD(A33,12/$B$10)=0)</f>
        <v>0</v>
      </c>
      <c r="G33" s="43" t="n">
        <f aca="false">1-(1-F33)^(1/$B$10)</f>
        <v>0</v>
      </c>
      <c r="H33" s="42" t="n">
        <f aca="false">J32*E33*(A33&lt;=$B$6*12)</f>
        <v>1.73457483113609E-005</v>
      </c>
      <c r="I33" s="43" t="n">
        <f aca="false">J32*(1-E33)*G33*(A33&lt;=$B$6*12)</f>
        <v>0</v>
      </c>
      <c r="J33" s="44" t="n">
        <f aca="false">(J32-H33-I33)*(A33&lt;=$B$6*12)</f>
        <v>0.849691974279178</v>
      </c>
      <c r="K33" s="45" t="n">
        <f aca="false">($B$9/$B$10)*(A33&lt;=$B$7*12)*(MOD(A32,12/$B$10)=0)</f>
        <v>0</v>
      </c>
      <c r="L33" s="45" t="n">
        <f aca="false">$B$8*(A33&lt;=$B$7*12)</f>
        <v>500000</v>
      </c>
      <c r="M33" s="45" t="n">
        <f aca="false">Assumptions!$B$15*(A33=1)+K33*Assumptions!$B$16*(A33&lt;=12)</f>
        <v>0</v>
      </c>
      <c r="N33" s="45" t="n">
        <f aca="false">(A33&lt;=$B$6*12)*(Assumptions!$B$18/12)*(1+Assumptions!$D$17)^(A33-1) + K33*Assumptions!$B$19*(A33&lt;=$B$7*12)</f>
        <v>44.6485060606273</v>
      </c>
      <c r="O33" s="45" t="n">
        <f aca="false">K33*VLOOKUP(B33,Assumptions!$A$21:$B$26,2,1)</f>
        <v>0</v>
      </c>
      <c r="P33" s="45" t="n">
        <f aca="false">K33*J32</f>
        <v>0</v>
      </c>
      <c r="Q33" s="45" t="n">
        <f aca="false">L33*H33</f>
        <v>8.67287415568045</v>
      </c>
      <c r="R33" s="45" t="n">
        <f aca="false">M33*J32</f>
        <v>0</v>
      </c>
      <c r="S33" s="45" t="n">
        <f aca="false">N33*J32</f>
        <v>37.9382517250189</v>
      </c>
      <c r="T33" s="45" t="n">
        <f aca="false">O33*J32</f>
        <v>0</v>
      </c>
      <c r="U33" s="46" t="n">
        <f aca="false">(1+VLOOKUP(B33,Assumptions!$A$29:$C$39,2,1))^(1/12)-1</f>
        <v>0.00506483494977084</v>
      </c>
      <c r="V33" s="45" t="n">
        <f aca="false">RES!Y33*J33</f>
        <v>433.584125311845</v>
      </c>
      <c r="W33" s="45" t="n">
        <f aca="false">V33-V32</f>
        <v>-48.9739907570914</v>
      </c>
      <c r="X33" s="45" t="n">
        <f aca="false">(P33-R33-S33-T33+V32)*U33</f>
        <v>2.25192622829144</v>
      </c>
      <c r="Y33" s="45" t="n">
        <f aca="false">P33-Q33-R33-S33-T33-W33+X33</f>
        <v>4.61479110468352</v>
      </c>
      <c r="Z33" s="45" t="n">
        <f aca="false">(Y34+Z34)/(1+U34)</f>
        <v>417.015259543533</v>
      </c>
      <c r="AC33" s="0" t="n">
        <f aca="false">AC32+1</f>
        <v>19</v>
      </c>
      <c r="AD33" s="39" t="n">
        <f aca="false">SUMIFS($Y$16:$Y$615,$B$16:$B$615,AC33)</f>
        <v>13.2429436278786</v>
      </c>
    </row>
    <row r="34" customFormat="false" ht="13.8" hidden="false" customHeight="false" outlineLevel="0" collapsed="false">
      <c r="A34" s="40" t="n">
        <f aca="false">A33+1</f>
        <v>19</v>
      </c>
      <c r="B34" s="40" t="n">
        <f aca="false">INT((A34-1)/12)+1</f>
        <v>2</v>
      </c>
      <c r="C34" s="41" t="n">
        <f aca="false">$B$4+B34-1</f>
        <v>21</v>
      </c>
      <c r="D34" s="42" t="n">
        <f aca="false">IF($B$5="M",VLOOKUP(C34,Assumptions!$A$42:$C$140,2,1),VLOOKUP(C34,Assumptions!$A$42:$C$140,3,1))*Assumptions!$B$2</f>
        <v>0.000244937423152777</v>
      </c>
      <c r="E34" s="42" t="n">
        <f aca="false">1-(1-D34)^(1/12)</f>
        <v>2.04137437386231E-005</v>
      </c>
      <c r="F34" s="42" t="n">
        <f aca="false">VLOOKUP(B34,Assumptions!$A$5:$C$11,2,1)*(MOD(A34,12/$B$10)=0)</f>
        <v>0</v>
      </c>
      <c r="G34" s="43" t="n">
        <f aca="false">1-(1-F34)^(1/$B$10)</f>
        <v>0</v>
      </c>
      <c r="H34" s="42" t="n">
        <f aca="false">J33*E34*(A34&lt;=$B$6*12)</f>
        <v>1.73453942196999E-005</v>
      </c>
      <c r="I34" s="43" t="n">
        <f aca="false">J33*(1-E34)*G34*(A34&lt;=$B$6*12)</f>
        <v>0</v>
      </c>
      <c r="J34" s="44" t="n">
        <f aca="false">(J33-H34-I34)*(A34&lt;=$B$6*12)</f>
        <v>0.849674628884959</v>
      </c>
      <c r="K34" s="45" t="n">
        <f aca="false">($B$9/$B$10)*(A34&lt;=$B$7*12)*(MOD(A33,12/$B$10)=0)</f>
        <v>0</v>
      </c>
      <c r="L34" s="45" t="n">
        <f aca="false">$B$8*(A34&lt;=$B$7*12)</f>
        <v>500000</v>
      </c>
      <c r="M34" s="45" t="n">
        <f aca="false">Assumptions!$B$15*(A34=1)+K34*Assumptions!$B$16*(A34&lt;=12)</f>
        <v>0</v>
      </c>
      <c r="N34" s="45" t="n">
        <f aca="false">(A34&lt;=$B$6*12)*(Assumptions!$B$18/12)*(1+Assumptions!$D$17)^(A34-1) + K34*Assumptions!$B$19*(A34&lt;=$B$7*12)</f>
        <v>44.8304096010733</v>
      </c>
      <c r="O34" s="45" t="n">
        <f aca="false">K34*VLOOKUP(B34,Assumptions!$A$21:$B$26,2,1)</f>
        <v>0</v>
      </c>
      <c r="P34" s="45" t="n">
        <f aca="false">K34*J33</f>
        <v>0</v>
      </c>
      <c r="Q34" s="45" t="n">
        <f aca="false">L34*H34</f>
        <v>8.67269710984996</v>
      </c>
      <c r="R34" s="45" t="n">
        <f aca="false">M34*J33</f>
        <v>0</v>
      </c>
      <c r="S34" s="45" t="n">
        <f aca="false">N34*J33</f>
        <v>38.0920392416802</v>
      </c>
      <c r="T34" s="45" t="n">
        <f aca="false">O34*J33</f>
        <v>0</v>
      </c>
      <c r="U34" s="46" t="n">
        <f aca="false">(1+VLOOKUP(B34,Assumptions!$A$29:$C$39,2,1))^(1/12)-1</f>
        <v>0.00506483494977084</v>
      </c>
      <c r="V34" s="45" t="n">
        <f aca="false">RES!Y34*J34</f>
        <v>384.234210128658</v>
      </c>
      <c r="W34" s="45" t="n">
        <f aca="false">V34-V33</f>
        <v>-49.3499151831865</v>
      </c>
      <c r="X34" s="45" t="n">
        <f aca="false">(P34-R34-S34-T34+V33)*U34</f>
        <v>2.00310213988595</v>
      </c>
      <c r="Y34" s="45" t="n">
        <f aca="false">P34-Q34-R34-S34-T34-W34+X34</f>
        <v>4.58828097154227</v>
      </c>
      <c r="Z34" s="45" t="n">
        <f aca="false">(Y35+Z35)/(1+U35)</f>
        <v>414.539092033114</v>
      </c>
      <c r="AC34" s="0" t="n">
        <f aca="false">AC33+1</f>
        <v>20</v>
      </c>
      <c r="AD34" s="39" t="n">
        <f aca="false">SUMIFS($Y$16:$Y$615,$B$16:$B$615,AC34)</f>
        <v>8.77809237864323</v>
      </c>
    </row>
    <row r="35" customFormat="false" ht="13.8" hidden="false" customHeight="false" outlineLevel="0" collapsed="false">
      <c r="A35" s="40" t="n">
        <f aca="false">A34+1</f>
        <v>20</v>
      </c>
      <c r="B35" s="40" t="n">
        <f aca="false">INT((A35-1)/12)+1</f>
        <v>2</v>
      </c>
      <c r="C35" s="41" t="n">
        <f aca="false">$B$4+B35-1</f>
        <v>21</v>
      </c>
      <c r="D35" s="42" t="n">
        <f aca="false">IF($B$5="M",VLOOKUP(C35,Assumptions!$A$42:$C$140,2,1),VLOOKUP(C35,Assumptions!$A$42:$C$140,3,1))*Assumptions!$B$2</f>
        <v>0.000244937423152777</v>
      </c>
      <c r="E35" s="42" t="n">
        <f aca="false">1-(1-D35)^(1/12)</f>
        <v>2.04137437386231E-005</v>
      </c>
      <c r="F35" s="42" t="n">
        <f aca="false">VLOOKUP(B35,Assumptions!$A$5:$C$11,2,1)*(MOD(A35,12/$B$10)=0)</f>
        <v>0</v>
      </c>
      <c r="G35" s="43" t="n">
        <f aca="false">1-(1-F35)^(1/$B$10)</f>
        <v>0</v>
      </c>
      <c r="H35" s="42" t="n">
        <f aca="false">J34*E35*(A35&lt;=$B$6*12)</f>
        <v>1.73450401352673E-005</v>
      </c>
      <c r="I35" s="43" t="n">
        <f aca="false">J34*(1-E35)*G35*(A35&lt;=$B$6*12)</f>
        <v>0</v>
      </c>
      <c r="J35" s="44" t="n">
        <f aca="false">(J34-H35-I35)*(A35&lt;=$B$6*12)</f>
        <v>0.849657283844823</v>
      </c>
      <c r="K35" s="45" t="n">
        <f aca="false">($B$9/$B$10)*(A35&lt;=$B$7*12)*(MOD(A34,12/$B$10)=0)</f>
        <v>0</v>
      </c>
      <c r="L35" s="45" t="n">
        <f aca="false">$B$8*(A35&lt;=$B$7*12)</f>
        <v>500000</v>
      </c>
      <c r="M35" s="45" t="n">
        <f aca="false">Assumptions!$B$15*(A35=1)+K35*Assumptions!$B$16*(A35&lt;=12)</f>
        <v>0</v>
      </c>
      <c r="N35" s="45" t="n">
        <f aca="false">(A35&lt;=$B$6*12)*(Assumptions!$B$18/12)*(1+Assumptions!$D$17)^(A35-1) + K35*Assumptions!$B$19*(A35&lt;=$B$7*12)</f>
        <v>45.0130542390597</v>
      </c>
      <c r="O35" s="45" t="n">
        <f aca="false">K35*VLOOKUP(B35,Assumptions!$A$21:$B$26,2,1)</f>
        <v>0</v>
      </c>
      <c r="P35" s="45" t="n">
        <f aca="false">K35*J34</f>
        <v>0</v>
      </c>
      <c r="Q35" s="45" t="n">
        <f aca="false">L35*H35</f>
        <v>8.67252006763363</v>
      </c>
      <c r="R35" s="45" t="n">
        <f aca="false">M35*J34</f>
        <v>0</v>
      </c>
      <c r="S35" s="45" t="n">
        <f aca="false">N35*J34</f>
        <v>38.2464501555516</v>
      </c>
      <c r="T35" s="45" t="n">
        <f aca="false">O35*J34</f>
        <v>0</v>
      </c>
      <c r="U35" s="46" t="n">
        <f aca="false">(1+VLOOKUP(B35,Assumptions!$A$29:$C$39,2,1))^(1/12)-1</f>
        <v>0.00506483494977084</v>
      </c>
      <c r="V35" s="45" t="n">
        <f aca="false">RES!Y35*J35</f>
        <v>334.506095392334</v>
      </c>
      <c r="W35" s="45" t="n">
        <f aca="false">V35-V34</f>
        <v>-49.7281147363242</v>
      </c>
      <c r="X35" s="45" t="n">
        <f aca="false">(P35-R35-S35-T35+V34)*U35</f>
        <v>1.75237089890472</v>
      </c>
      <c r="Y35" s="45" t="n">
        <f aca="false">P35-Q35-R35-S35-T35-W35+X35</f>
        <v>4.56151541204373</v>
      </c>
      <c r="Z35" s="45" t="n">
        <f aca="false">(Y36+Z36)/(1+U36)</f>
        <v>412.077148702446</v>
      </c>
    </row>
    <row r="36" customFormat="false" ht="13.8" hidden="false" customHeight="false" outlineLevel="0" collapsed="false">
      <c r="A36" s="40" t="n">
        <f aca="false">A35+1</f>
        <v>21</v>
      </c>
      <c r="B36" s="40" t="n">
        <f aca="false">INT((A36-1)/12)+1</f>
        <v>2</v>
      </c>
      <c r="C36" s="41" t="n">
        <f aca="false">$B$4+B36-1</f>
        <v>21</v>
      </c>
      <c r="D36" s="42" t="n">
        <f aca="false">IF($B$5="M",VLOOKUP(C36,Assumptions!$A$42:$C$140,2,1),VLOOKUP(C36,Assumptions!$A$42:$C$140,3,1))*Assumptions!$B$2</f>
        <v>0.000244937423152777</v>
      </c>
      <c r="E36" s="42" t="n">
        <f aca="false">1-(1-D36)^(1/12)</f>
        <v>2.04137437386231E-005</v>
      </c>
      <c r="F36" s="42" t="n">
        <f aca="false">VLOOKUP(B36,Assumptions!$A$5:$C$11,2,1)*(MOD(A36,12/$B$10)=0)</f>
        <v>0</v>
      </c>
      <c r="G36" s="43" t="n">
        <f aca="false">1-(1-F36)^(1/$B$10)</f>
        <v>0</v>
      </c>
      <c r="H36" s="42" t="n">
        <f aca="false">J35*E36*(A36&lt;=$B$6*12)</f>
        <v>1.73446860580628E-005</v>
      </c>
      <c r="I36" s="43" t="n">
        <f aca="false">J35*(1-E36)*G36*(A36&lt;=$B$6*12)</f>
        <v>0</v>
      </c>
      <c r="J36" s="44" t="n">
        <f aca="false">(J35-H36-I36)*(A36&lt;=$B$6*12)</f>
        <v>0.849639939158765</v>
      </c>
      <c r="K36" s="45" t="n">
        <f aca="false">($B$9/$B$10)*(A36&lt;=$B$7*12)*(MOD(A35,12/$B$10)=0)</f>
        <v>0</v>
      </c>
      <c r="L36" s="45" t="n">
        <f aca="false">$B$8*(A36&lt;=$B$7*12)</f>
        <v>500000</v>
      </c>
      <c r="M36" s="45" t="n">
        <f aca="false">Assumptions!$B$15*(A36=1)+K36*Assumptions!$B$16*(A36&lt;=12)</f>
        <v>0</v>
      </c>
      <c r="N36" s="45" t="n">
        <f aca="false">(A36&lt;=$B$6*12)*(Assumptions!$B$18/12)*(1+Assumptions!$D$17)^(A36-1) + K36*Assumptions!$B$19*(A36&lt;=$B$7*12)</f>
        <v>45.1964429939097</v>
      </c>
      <c r="O36" s="45" t="n">
        <f aca="false">K36*VLOOKUP(B36,Assumptions!$A$21:$B$26,2,1)</f>
        <v>0</v>
      </c>
      <c r="P36" s="45" t="n">
        <f aca="false">K36*J35</f>
        <v>0</v>
      </c>
      <c r="Q36" s="45" t="n">
        <f aca="false">L36*H36</f>
        <v>8.67234302903141</v>
      </c>
      <c r="R36" s="45" t="n">
        <f aca="false">M36*J35</f>
        <v>0</v>
      </c>
      <c r="S36" s="45" t="n">
        <f aca="false">N36*J35</f>
        <v>38.4014869936527</v>
      </c>
      <c r="T36" s="45" t="n">
        <f aca="false">O36*J35</f>
        <v>0</v>
      </c>
      <c r="U36" s="46" t="n">
        <f aca="false">(1+VLOOKUP(B36,Assumptions!$A$29:$C$39,2,1))^(1/12)-1</f>
        <v>0.00506483494977084</v>
      </c>
      <c r="V36" s="45" t="n">
        <f aca="false">RES!Y36*J36</f>
        <v>284.397493539922</v>
      </c>
      <c r="W36" s="45" t="n">
        <f aca="false">V36-V35</f>
        <v>-50.1086018524125</v>
      </c>
      <c r="X36" s="45" t="n">
        <f aca="false">(P36-R36-S36-T36+V35)*U36</f>
        <v>1.49972096940585</v>
      </c>
      <c r="Y36" s="45" t="n">
        <f aca="false">P36-Q36-R36-S36-T36-W36+X36</f>
        <v>4.53449279913424</v>
      </c>
      <c r="Z36" s="45" t="n">
        <f aca="false">(Y37+Z37)/(1+U37)</f>
        <v>409.629758648062</v>
      </c>
    </row>
    <row r="37" customFormat="false" ht="13.8" hidden="false" customHeight="false" outlineLevel="0" collapsed="false">
      <c r="A37" s="40" t="n">
        <f aca="false">A36+1</f>
        <v>22</v>
      </c>
      <c r="B37" s="40" t="n">
        <f aca="false">INT((A37-1)/12)+1</f>
        <v>2</v>
      </c>
      <c r="C37" s="41" t="n">
        <f aca="false">$B$4+B37-1</f>
        <v>21</v>
      </c>
      <c r="D37" s="42" t="n">
        <f aca="false">IF($B$5="M",VLOOKUP(C37,Assumptions!$A$42:$C$140,2,1),VLOOKUP(C37,Assumptions!$A$42:$C$140,3,1))*Assumptions!$B$2</f>
        <v>0.000244937423152777</v>
      </c>
      <c r="E37" s="42" t="n">
        <f aca="false">1-(1-D37)^(1/12)</f>
        <v>2.04137437386231E-005</v>
      </c>
      <c r="F37" s="42" t="n">
        <f aca="false">VLOOKUP(B37,Assumptions!$A$5:$C$11,2,1)*(MOD(A37,12/$B$10)=0)</f>
        <v>0</v>
      </c>
      <c r="G37" s="43" t="n">
        <f aca="false">1-(1-F37)^(1/$B$10)</f>
        <v>0</v>
      </c>
      <c r="H37" s="42" t="n">
        <f aca="false">J36*E37*(A37&lt;=$B$6*12)</f>
        <v>1.73443319880864E-005</v>
      </c>
      <c r="I37" s="43" t="n">
        <f aca="false">J36*(1-E37)*G37*(A37&lt;=$B$6*12)</f>
        <v>0</v>
      </c>
      <c r="J37" s="44" t="n">
        <f aca="false">(J36-H37-I37)*(A37&lt;=$B$6*12)</f>
        <v>0.849622594826777</v>
      </c>
      <c r="K37" s="45" t="n">
        <f aca="false">($B$9/$B$10)*(A37&lt;=$B$7*12)*(MOD(A36,12/$B$10)=0)</f>
        <v>0</v>
      </c>
      <c r="L37" s="45" t="n">
        <f aca="false">$B$8*(A37&lt;=$B$7*12)</f>
        <v>500000</v>
      </c>
      <c r="M37" s="45" t="n">
        <f aca="false">Assumptions!$B$15*(A37=1)+K37*Assumptions!$B$16*(A37&lt;=12)</f>
        <v>0</v>
      </c>
      <c r="N37" s="45" t="n">
        <f aca="false">(A37&lt;=$B$6*12)*(Assumptions!$B$18/12)*(1+Assumptions!$D$17)^(A37-1) + K37*Assumptions!$B$19*(A37&lt;=$B$7*12)</f>
        <v>45.3805788972475</v>
      </c>
      <c r="O37" s="45" t="n">
        <f aca="false">K37*VLOOKUP(B37,Assumptions!$A$21:$B$26,2,1)</f>
        <v>0</v>
      </c>
      <c r="P37" s="45" t="n">
        <f aca="false">K37*J36</f>
        <v>0</v>
      </c>
      <c r="Q37" s="45" t="n">
        <f aca="false">L37*H37</f>
        <v>8.6721659940432</v>
      </c>
      <c r="R37" s="45" t="n">
        <f aca="false">M37*J36</f>
        <v>0</v>
      </c>
      <c r="S37" s="45" t="n">
        <f aca="false">N37*J36</f>
        <v>38.5571522932469</v>
      </c>
      <c r="T37" s="45" t="n">
        <f aca="false">O37*J36</f>
        <v>0</v>
      </c>
      <c r="U37" s="46" t="n">
        <f aca="false">(1+VLOOKUP(B37,Assumptions!$A$29:$C$39,2,1))^(1/12)-1</f>
        <v>0.00506483494977084</v>
      </c>
      <c r="V37" s="45" t="n">
        <f aca="false">RES!Y37*J37</f>
        <v>233.906104508249</v>
      </c>
      <c r="W37" s="45" t="n">
        <f aca="false">V37-V36</f>
        <v>-50.4913890316731</v>
      </c>
      <c r="X37" s="45" t="n">
        <f aca="false">(P37-R37-S37-T37+V36)*U37</f>
        <v>1.24514075240975</v>
      </c>
      <c r="Y37" s="45" t="n">
        <f aca="false">P37-Q37-R37-S37-T37-W37+X37</f>
        <v>4.50721149679277</v>
      </c>
      <c r="Z37" s="45" t="n">
        <f aca="false">(Y38+Z38)/(1+U38)</f>
        <v>407.197254269336</v>
      </c>
    </row>
    <row r="38" customFormat="false" ht="13.8" hidden="false" customHeight="false" outlineLevel="0" collapsed="false">
      <c r="A38" s="40" t="n">
        <f aca="false">A37+1</f>
        <v>23</v>
      </c>
      <c r="B38" s="40" t="n">
        <f aca="false">INT((A38-1)/12)+1</f>
        <v>2</v>
      </c>
      <c r="C38" s="41" t="n">
        <f aca="false">$B$4+B38-1</f>
        <v>21</v>
      </c>
      <c r="D38" s="42" t="n">
        <f aca="false">IF($B$5="M",VLOOKUP(C38,Assumptions!$A$42:$C$140,2,1),VLOOKUP(C38,Assumptions!$A$42:$C$140,3,1))*Assumptions!$B$2</f>
        <v>0.000244937423152777</v>
      </c>
      <c r="E38" s="42" t="n">
        <f aca="false">1-(1-D38)^(1/12)</f>
        <v>2.04137437386231E-005</v>
      </c>
      <c r="F38" s="42" t="n">
        <f aca="false">VLOOKUP(B38,Assumptions!$A$5:$C$11,2,1)*(MOD(A38,12/$B$10)=0)</f>
        <v>0</v>
      </c>
      <c r="G38" s="43" t="n">
        <f aca="false">1-(1-F38)^(1/$B$10)</f>
        <v>0</v>
      </c>
      <c r="H38" s="42" t="n">
        <f aca="false">J37*E38*(A38&lt;=$B$6*12)</f>
        <v>1.73439779253379E-005</v>
      </c>
      <c r="I38" s="43" t="n">
        <f aca="false">J37*(1-E38)*G38*(A38&lt;=$B$6*12)</f>
        <v>0</v>
      </c>
      <c r="J38" s="44" t="n">
        <f aca="false">(J37-H38-I38)*(A38&lt;=$B$6*12)</f>
        <v>0.849605250848852</v>
      </c>
      <c r="K38" s="45" t="n">
        <f aca="false">($B$9/$B$10)*(A38&lt;=$B$7*12)*(MOD(A37,12/$B$10)=0)</f>
        <v>0</v>
      </c>
      <c r="L38" s="45" t="n">
        <f aca="false">$B$8*(A38&lt;=$B$7*12)</f>
        <v>500000</v>
      </c>
      <c r="M38" s="45" t="n">
        <f aca="false">Assumptions!$B$15*(A38=1)+K38*Assumptions!$B$16*(A38&lt;=12)</f>
        <v>0</v>
      </c>
      <c r="N38" s="45" t="n">
        <f aca="false">(A38&lt;=$B$6*12)*(Assumptions!$B$18/12)*(1+Assumptions!$D$17)^(A38-1) + K38*Assumptions!$B$19*(A38&lt;=$B$7*12)</f>
        <v>45.5654649930485</v>
      </c>
      <c r="O38" s="45" t="n">
        <f aca="false">K38*VLOOKUP(B38,Assumptions!$A$21:$B$26,2,1)</f>
        <v>0</v>
      </c>
      <c r="P38" s="45" t="n">
        <f aca="false">K38*J37</f>
        <v>0</v>
      </c>
      <c r="Q38" s="45" t="n">
        <f aca="false">L38*H38</f>
        <v>8.67198896266894</v>
      </c>
      <c r="R38" s="45" t="n">
        <f aca="false">M38*J37</f>
        <v>0</v>
      </c>
      <c r="S38" s="45" t="n">
        <f aca="false">N38*J37</f>
        <v>38.7134486018826</v>
      </c>
      <c r="T38" s="45" t="n">
        <f aca="false">O38*J37</f>
        <v>0</v>
      </c>
      <c r="U38" s="46" t="n">
        <f aca="false">(1+VLOOKUP(B38,Assumptions!$A$29:$C$39,2,1))^(1/12)-1</f>
        <v>0.00506483494977084</v>
      </c>
      <c r="V38" s="45" t="n">
        <f aca="false">RES!Y38*J38</f>
        <v>183.029615669309</v>
      </c>
      <c r="W38" s="45" t="n">
        <f aca="false">V38-V37</f>
        <v>-50.8764888389397</v>
      </c>
      <c r="X38" s="45" t="n">
        <f aca="false">(P38-R38-S38-T38+V37)*U38</f>
        <v>0.988618585573156</v>
      </c>
      <c r="Y38" s="45" t="n">
        <f aca="false">P38-Q38-R38-S38-T38-W38+X38</f>
        <v>4.47966985996139</v>
      </c>
      <c r="Z38" s="45" t="n">
        <f aca="false">(Y39+Z39)/(1+U39)</f>
        <v>404.779971294249</v>
      </c>
    </row>
    <row r="39" customFormat="false" ht="13.8" hidden="false" customHeight="false" outlineLevel="0" collapsed="false">
      <c r="A39" s="40" t="n">
        <f aca="false">A38+1</f>
        <v>24</v>
      </c>
      <c r="B39" s="40" t="n">
        <f aca="false">INT((A39-1)/12)+1</f>
        <v>2</v>
      </c>
      <c r="C39" s="41" t="n">
        <f aca="false">$B$4+B39-1</f>
        <v>21</v>
      </c>
      <c r="D39" s="42" t="n">
        <f aca="false">IF($B$5="M",VLOOKUP(C39,Assumptions!$A$42:$C$140,2,1),VLOOKUP(C39,Assumptions!$A$42:$C$140,3,1))*Assumptions!$B$2</f>
        <v>0.000244937423152777</v>
      </c>
      <c r="E39" s="42" t="n">
        <f aca="false">1-(1-D39)^(1/12)</f>
        <v>2.04137437386231E-005</v>
      </c>
      <c r="F39" s="42" t="n">
        <f aca="false">VLOOKUP(B39,Assumptions!$A$5:$C$11,2,1)*(MOD(A39,12/$B$10)=0)</f>
        <v>0.13</v>
      </c>
      <c r="G39" s="43" t="n">
        <f aca="false">1-(1-F39)^(1/$B$10)</f>
        <v>0.13</v>
      </c>
      <c r="H39" s="42" t="n">
        <f aca="false">J38*E39*(A39&lt;=$B$6*12)</f>
        <v>1.73436238698171E-005</v>
      </c>
      <c r="I39" s="43" t="n">
        <f aca="false">J38*(1-E39)*G39*(A39&lt;=$B$6*12)</f>
        <v>0.110446427939248</v>
      </c>
      <c r="J39" s="44" t="n">
        <f aca="false">(J38-H39-I39)*(A39&lt;=$B$6*12)</f>
        <v>0.739141479285734</v>
      </c>
      <c r="K39" s="45" t="n">
        <f aca="false">($B$9/$B$10)*(A39&lt;=$B$7*12)*(MOD(A38,12/$B$10)=0)</f>
        <v>0</v>
      </c>
      <c r="L39" s="45" t="n">
        <f aca="false">$B$8*(A39&lt;=$B$7*12)</f>
        <v>500000</v>
      </c>
      <c r="M39" s="45" t="n">
        <f aca="false">Assumptions!$B$15*(A39=1)+K39*Assumptions!$B$16*(A39&lt;=12)</f>
        <v>0</v>
      </c>
      <c r="N39" s="45" t="n">
        <f aca="false">(A39&lt;=$B$6*12)*(Assumptions!$B$18/12)*(1+Assumptions!$D$17)^(A39-1) + K39*Assumptions!$B$19*(A39&lt;=$B$7*12)</f>
        <v>45.7511043376897</v>
      </c>
      <c r="O39" s="45" t="n">
        <f aca="false">K39*VLOOKUP(B39,Assumptions!$A$21:$B$26,2,1)</f>
        <v>0</v>
      </c>
      <c r="P39" s="45" t="n">
        <f aca="false">K39*J38</f>
        <v>0</v>
      </c>
      <c r="Q39" s="45" t="n">
        <f aca="false">L39*H39</f>
        <v>8.67181193490855</v>
      </c>
      <c r="R39" s="45" t="n">
        <f aca="false">M39*J38</f>
        <v>0</v>
      </c>
      <c r="S39" s="45" t="n">
        <f aca="false">N39*J38</f>
        <v>38.8703784774349</v>
      </c>
      <c r="T39" s="45" t="n">
        <f aca="false">O39*J38</f>
        <v>0</v>
      </c>
      <c r="U39" s="46" t="n">
        <f aca="false">(1+VLOOKUP(B39,Assumptions!$A$29:$C$39,2,1))^(1/12)-1</f>
        <v>0.00506483494977084</v>
      </c>
      <c r="V39" s="45" t="n">
        <f aca="false">RES!Y39*J39</f>
        <v>127.942143455188</v>
      </c>
      <c r="W39" s="45" t="n">
        <f aca="false">V39-V38</f>
        <v>-55.0874722141204</v>
      </c>
      <c r="X39" s="45" t="n">
        <f aca="false">(P39-R39-S39-T39+V38)*U39</f>
        <v>0.730142742861708</v>
      </c>
      <c r="Y39" s="45" t="n">
        <f aca="false">P39-Q39-R39-S39-T39-W39+X39</f>
        <v>8.27542454463873</v>
      </c>
      <c r="Z39" s="45" t="n">
        <f aca="false">(Y40+Z40)/(1+U40)</f>
        <v>398.554690495188</v>
      </c>
    </row>
    <row r="40" customFormat="false" ht="13.8" hidden="false" customHeight="false" outlineLevel="0" collapsed="false">
      <c r="A40" s="40" t="n">
        <f aca="false">A39+1</f>
        <v>25</v>
      </c>
      <c r="B40" s="40" t="n">
        <f aca="false">INT((A40-1)/12)+1</f>
        <v>3</v>
      </c>
      <c r="C40" s="41" t="n">
        <f aca="false">$B$4+B40-1</f>
        <v>22</v>
      </c>
      <c r="D40" s="42" t="n">
        <f aca="false">IF($B$5="M",VLOOKUP(C40,Assumptions!$A$42:$C$140,2,1),VLOOKUP(C40,Assumptions!$A$42:$C$140,3,1))*Assumptions!$B$2</f>
        <v>0.000250346274033456</v>
      </c>
      <c r="E40" s="42" t="n">
        <f aca="false">1-(1-D40)^(1/12)</f>
        <v>2.08645836559107E-005</v>
      </c>
      <c r="F40" s="42" t="n">
        <f aca="false">VLOOKUP(B40,Assumptions!$A$5:$C$11,2,1)*(MOD(A40,12/$B$10)=0)</f>
        <v>0</v>
      </c>
      <c r="G40" s="43" t="n">
        <f aca="false">1-(1-F40)^(1/$B$10)</f>
        <v>0</v>
      </c>
      <c r="H40" s="42" t="n">
        <f aca="false">J39*E40*(A40&lt;=$B$6*12)</f>
        <v>1.54218792281108E-005</v>
      </c>
      <c r="I40" s="43" t="n">
        <f aca="false">J39*(1-E40)*G40*(A40&lt;=$B$6*12)</f>
        <v>0</v>
      </c>
      <c r="J40" s="44" t="n">
        <f aca="false">(J39-H40-I40)*(A40&lt;=$B$6*12)</f>
        <v>0.739126057406506</v>
      </c>
      <c r="K40" s="45" t="n">
        <f aca="false">($B$9/$B$10)*(A40&lt;=$B$7*12)*(MOD(A39,12/$B$10)=0)</f>
        <v>1000</v>
      </c>
      <c r="L40" s="45" t="n">
        <f aca="false">$B$8*(A40&lt;=$B$7*12)</f>
        <v>500000</v>
      </c>
      <c r="M40" s="45" t="n">
        <f aca="false">Assumptions!$B$15*(A40=1)+K40*Assumptions!$B$16*(A40&lt;=12)</f>
        <v>0</v>
      </c>
      <c r="N40" s="45" t="n">
        <f aca="false">(A40&lt;=$B$6*12)*(Assumptions!$B$18/12)*(1+Assumptions!$D$17)^(A40-1) + K40*Assumptions!$B$19*(A40&lt;=$B$7*12)</f>
        <v>65.9375000000001</v>
      </c>
      <c r="O40" s="45" t="n">
        <f aca="false">K40*VLOOKUP(B40,Assumptions!$A$21:$B$26,2,1)</f>
        <v>100</v>
      </c>
      <c r="P40" s="45" t="n">
        <f aca="false">K40*J39</f>
        <v>739.141479285734</v>
      </c>
      <c r="Q40" s="45" t="n">
        <f aca="false">L40*H40</f>
        <v>7.7109396140554</v>
      </c>
      <c r="R40" s="45" t="n">
        <f aca="false">M40*J39</f>
        <v>0</v>
      </c>
      <c r="S40" s="45" t="n">
        <f aca="false">N40*J39</f>
        <v>48.7371412904031</v>
      </c>
      <c r="T40" s="45" t="n">
        <f aca="false">O40*J39</f>
        <v>73.9141479285734</v>
      </c>
      <c r="U40" s="46" t="n">
        <f aca="false">(1+VLOOKUP(B40,Assumptions!$A$29:$C$39,2,1))^(1/12)-1</f>
        <v>0.00526169427684775</v>
      </c>
      <c r="V40" s="45" t="n">
        <f aca="false">RES!Y40*J40</f>
        <v>734.946717755233</v>
      </c>
      <c r="W40" s="45" t="n">
        <f aca="false">V40-V39</f>
        <v>607.004574300044</v>
      </c>
      <c r="X40" s="45" t="n">
        <f aca="false">(P40-R40-S40-T40+V39)*U40</f>
        <v>3.91697534879284</v>
      </c>
      <c r="Y40" s="45" t="n">
        <f aca="false">P40-Q40-R40-S40-T40-W40+X40</f>
        <v>5.69165150145073</v>
      </c>
      <c r="Z40" s="45" t="n">
        <f aca="false">(Y41+Z41)/(1+U41)</f>
        <v>394.960111927727</v>
      </c>
    </row>
    <row r="41" customFormat="false" ht="13.8" hidden="false" customHeight="false" outlineLevel="0" collapsed="false">
      <c r="A41" s="40" t="n">
        <f aca="false">A40+1</f>
        <v>26</v>
      </c>
      <c r="B41" s="40" t="n">
        <f aca="false">INT((A41-1)/12)+1</f>
        <v>3</v>
      </c>
      <c r="C41" s="41" t="n">
        <f aca="false">$B$4+B41-1</f>
        <v>22</v>
      </c>
      <c r="D41" s="42" t="n">
        <f aca="false">IF($B$5="M",VLOOKUP(C41,Assumptions!$A$42:$C$140,2,1),VLOOKUP(C41,Assumptions!$A$42:$C$140,3,1))*Assumptions!$B$2</f>
        <v>0.000250346274033456</v>
      </c>
      <c r="E41" s="42" t="n">
        <f aca="false">1-(1-D41)^(1/12)</f>
        <v>2.08645836559107E-005</v>
      </c>
      <c r="F41" s="42" t="n">
        <f aca="false">VLOOKUP(B41,Assumptions!$A$5:$C$11,2,1)*(MOD(A41,12/$B$10)=0)</f>
        <v>0</v>
      </c>
      <c r="G41" s="43" t="n">
        <f aca="false">1-(1-F41)^(1/$B$10)</f>
        <v>0</v>
      </c>
      <c r="H41" s="42" t="n">
        <f aca="false">J40*E41*(A41&lt;=$B$6*12)</f>
        <v>1.54215574570215E-005</v>
      </c>
      <c r="I41" s="43" t="n">
        <f aca="false">J40*(1-E41)*G41*(A41&lt;=$B$6*12)</f>
        <v>0</v>
      </c>
      <c r="J41" s="44" t="n">
        <f aca="false">(J40-H41-I41)*(A41&lt;=$B$6*12)</f>
        <v>0.739110635849049</v>
      </c>
      <c r="K41" s="45" t="n">
        <f aca="false">($B$9/$B$10)*(A41&lt;=$B$7*12)*(MOD(A40,12/$B$10)=0)</f>
        <v>0</v>
      </c>
      <c r="L41" s="45" t="n">
        <f aca="false">$B$8*(A41&lt;=$B$7*12)</f>
        <v>500000</v>
      </c>
      <c r="M41" s="45" t="n">
        <f aca="false">Assumptions!$B$15*(A41=1)+K41*Assumptions!$B$16*(A41&lt;=12)</f>
        <v>0</v>
      </c>
      <c r="N41" s="45" t="n">
        <f aca="false">(A41&lt;=$B$6*12)*(Assumptions!$B$18/12)*(1+Assumptions!$D$17)^(A41-1) + K41*Assumptions!$B$19*(A41&lt;=$B$7*12)</f>
        <v>46.1246550613114</v>
      </c>
      <c r="O41" s="45" t="n">
        <f aca="false">K41*VLOOKUP(B41,Assumptions!$A$21:$B$26,2,1)</f>
        <v>0</v>
      </c>
      <c r="P41" s="45" t="n">
        <f aca="false">K41*J40</f>
        <v>0</v>
      </c>
      <c r="Q41" s="45" t="n">
        <f aca="false">L41*H41</f>
        <v>7.71077872851076</v>
      </c>
      <c r="R41" s="45" t="n">
        <f aca="false">M41*J40</f>
        <v>0</v>
      </c>
      <c r="S41" s="45" t="n">
        <f aca="false">N41*J40</f>
        <v>34.0919344447021</v>
      </c>
      <c r="T41" s="45" t="n">
        <f aca="false">O41*J40</f>
        <v>0</v>
      </c>
      <c r="U41" s="46" t="n">
        <f aca="false">(1+VLOOKUP(B41,Assumptions!$A$29:$C$39,2,1))^(1/12)-1</f>
        <v>0.00526169427684775</v>
      </c>
      <c r="V41" s="45" t="n">
        <f aca="false">RES!Y41*J41</f>
        <v>692.650070804126</v>
      </c>
      <c r="W41" s="45" t="n">
        <f aca="false">V41-V40</f>
        <v>-42.2966469511072</v>
      </c>
      <c r="X41" s="45" t="n">
        <f aca="false">(P41-R41-S41-T41+V40)*U41</f>
        <v>3.68768360224639</v>
      </c>
      <c r="Y41" s="45" t="n">
        <f aca="false">P41-Q41-R41-S41-T41-W41+X41</f>
        <v>4.18161738014065</v>
      </c>
      <c r="Z41" s="45" t="n">
        <f aca="false">(Y42+Z42)/(1+U42)</f>
        <v>392.856653908099</v>
      </c>
    </row>
    <row r="42" customFormat="false" ht="13.8" hidden="false" customHeight="false" outlineLevel="0" collapsed="false">
      <c r="A42" s="40" t="n">
        <f aca="false">A41+1</f>
        <v>27</v>
      </c>
      <c r="B42" s="40" t="n">
        <f aca="false">INT((A42-1)/12)+1</f>
        <v>3</v>
      </c>
      <c r="C42" s="41" t="n">
        <f aca="false">$B$4+B42-1</f>
        <v>22</v>
      </c>
      <c r="D42" s="42" t="n">
        <f aca="false">IF($B$5="M",VLOOKUP(C42,Assumptions!$A$42:$C$140,2,1),VLOOKUP(C42,Assumptions!$A$42:$C$140,3,1))*Assumptions!$B$2</f>
        <v>0.000250346274033456</v>
      </c>
      <c r="E42" s="42" t="n">
        <f aca="false">1-(1-D42)^(1/12)</f>
        <v>2.08645836559107E-005</v>
      </c>
      <c r="F42" s="42" t="n">
        <f aca="false">VLOOKUP(B42,Assumptions!$A$5:$C$11,2,1)*(MOD(A42,12/$B$10)=0)</f>
        <v>0</v>
      </c>
      <c r="G42" s="43" t="n">
        <f aca="false">1-(1-F42)^(1/$B$10)</f>
        <v>0</v>
      </c>
      <c r="H42" s="42" t="n">
        <f aca="false">J41*E42*(A42&lt;=$B$6*12)</f>
        <v>1.54212356926458E-005</v>
      </c>
      <c r="I42" s="43" t="n">
        <f aca="false">J41*(1-E42)*G42*(A42&lt;=$B$6*12)</f>
        <v>0</v>
      </c>
      <c r="J42" s="44" t="n">
        <f aca="false">(J41-H42-I42)*(A42&lt;=$B$6*12)</f>
        <v>0.739095214613357</v>
      </c>
      <c r="K42" s="45" t="n">
        <f aca="false">($B$9/$B$10)*(A42&lt;=$B$7*12)*(MOD(A41,12/$B$10)=0)</f>
        <v>0</v>
      </c>
      <c r="L42" s="45" t="n">
        <f aca="false">$B$8*(A42&lt;=$B$7*12)</f>
        <v>500000</v>
      </c>
      <c r="M42" s="45" t="n">
        <f aca="false">Assumptions!$B$15*(A42=1)+K42*Assumptions!$B$16*(A42&lt;=12)</f>
        <v>0</v>
      </c>
      <c r="N42" s="45" t="n">
        <f aca="false">(A42&lt;=$B$6*12)*(Assumptions!$B$18/12)*(1+Assumptions!$D$17)^(A42-1) + K42*Assumptions!$B$19*(A42&lt;=$B$7*12)</f>
        <v>46.3125726155093</v>
      </c>
      <c r="O42" s="45" t="n">
        <f aca="false">K42*VLOOKUP(B42,Assumptions!$A$21:$B$26,2,1)</f>
        <v>0</v>
      </c>
      <c r="P42" s="45" t="n">
        <f aca="false">K42*J41</f>
        <v>0</v>
      </c>
      <c r="Q42" s="45" t="n">
        <f aca="false">L42*H42</f>
        <v>7.71061784632292</v>
      </c>
      <c r="R42" s="45" t="n">
        <f aca="false">M42*J41</f>
        <v>0</v>
      </c>
      <c r="S42" s="45" t="n">
        <f aca="false">N42*J41</f>
        <v>34.2301149936543</v>
      </c>
      <c r="T42" s="45" t="n">
        <f aca="false">O42*J41</f>
        <v>0</v>
      </c>
      <c r="U42" s="46" t="n">
        <f aca="false">(1+VLOOKUP(B42,Assumptions!$A$29:$C$39,2,1))^(1/12)-1</f>
        <v>0.00526169427684775</v>
      </c>
      <c r="V42" s="45" t="n">
        <f aca="false">RES!Y42*J42</f>
        <v>650.016333534347</v>
      </c>
      <c r="W42" s="45" t="n">
        <f aca="false">V42-V41</f>
        <v>-42.6337372697783</v>
      </c>
      <c r="X42" s="45" t="n">
        <f aca="false">(P42-R42-S42-T42+V41)*U42</f>
        <v>3.46440451325031</v>
      </c>
      <c r="Y42" s="45" t="n">
        <f aca="false">P42-Q42-R42-S42-T42-W42+X42</f>
        <v>4.15740894305137</v>
      </c>
      <c r="Z42" s="45" t="n">
        <f aca="false">(Y43+Z43)/(1+U43)</f>
        <v>390.766336572538</v>
      </c>
    </row>
    <row r="43" customFormat="false" ht="13.8" hidden="false" customHeight="false" outlineLevel="0" collapsed="false">
      <c r="A43" s="40" t="n">
        <f aca="false">A42+1</f>
        <v>28</v>
      </c>
      <c r="B43" s="40" t="n">
        <f aca="false">INT((A43-1)/12)+1</f>
        <v>3</v>
      </c>
      <c r="C43" s="41" t="n">
        <f aca="false">$B$4+B43-1</f>
        <v>22</v>
      </c>
      <c r="D43" s="42" t="n">
        <f aca="false">IF($B$5="M",VLOOKUP(C43,Assumptions!$A$42:$C$140,2,1),VLOOKUP(C43,Assumptions!$A$42:$C$140,3,1))*Assumptions!$B$2</f>
        <v>0.000250346274033456</v>
      </c>
      <c r="E43" s="42" t="n">
        <f aca="false">1-(1-D43)^(1/12)</f>
        <v>2.08645836559107E-005</v>
      </c>
      <c r="F43" s="42" t="n">
        <f aca="false">VLOOKUP(B43,Assumptions!$A$5:$C$11,2,1)*(MOD(A43,12/$B$10)=0)</f>
        <v>0</v>
      </c>
      <c r="G43" s="43" t="n">
        <f aca="false">1-(1-F43)^(1/$B$10)</f>
        <v>0</v>
      </c>
      <c r="H43" s="42" t="n">
        <f aca="false">J42*E43*(A43&lt;=$B$6*12)</f>
        <v>1.54209139349837E-005</v>
      </c>
      <c r="I43" s="43" t="n">
        <f aca="false">J42*(1-E43)*G43*(A43&lt;=$B$6*12)</f>
        <v>0</v>
      </c>
      <c r="J43" s="44" t="n">
        <f aca="false">(J42-H43-I43)*(A43&lt;=$B$6*12)</f>
        <v>0.739079793699422</v>
      </c>
      <c r="K43" s="45" t="n">
        <f aca="false">($B$9/$B$10)*(A43&lt;=$B$7*12)*(MOD(A42,12/$B$10)=0)</f>
        <v>0</v>
      </c>
      <c r="L43" s="45" t="n">
        <f aca="false">$B$8*(A43&lt;=$B$7*12)</f>
        <v>500000</v>
      </c>
      <c r="M43" s="45" t="n">
        <f aca="false">Assumptions!$B$15*(A43=1)+K43*Assumptions!$B$16*(A43&lt;=12)</f>
        <v>0</v>
      </c>
      <c r="N43" s="45" t="n">
        <f aca="false">(A43&lt;=$B$6*12)*(Assumptions!$B$18/12)*(1+Assumptions!$D$17)^(A43-1) + K43*Assumptions!$B$19*(A43&lt;=$B$7*12)</f>
        <v>46.5012557690841</v>
      </c>
      <c r="O43" s="45" t="n">
        <f aca="false">K43*VLOOKUP(B43,Assumptions!$A$21:$B$26,2,1)</f>
        <v>0</v>
      </c>
      <c r="P43" s="45" t="n">
        <f aca="false">K43*J42</f>
        <v>0</v>
      </c>
      <c r="Q43" s="45" t="n">
        <f aca="false">L43*H43</f>
        <v>7.71045696749183</v>
      </c>
      <c r="R43" s="45" t="n">
        <f aca="false">M43*J42</f>
        <v>0</v>
      </c>
      <c r="S43" s="45" t="n">
        <f aca="false">N43*J42</f>
        <v>34.3688556124418</v>
      </c>
      <c r="T43" s="45" t="n">
        <f aca="false">O43*J42</f>
        <v>0</v>
      </c>
      <c r="U43" s="46" t="n">
        <f aca="false">(1+VLOOKUP(B43,Assumptions!$A$29:$C$39,2,1))^(1/12)-1</f>
        <v>0.00526169427684775</v>
      </c>
      <c r="V43" s="45" t="n">
        <f aca="false">RES!Y43*J43</f>
        <v>607.043406332601</v>
      </c>
      <c r="W43" s="45" t="n">
        <f aca="false">V43-V42</f>
        <v>-42.9729272017462</v>
      </c>
      <c r="X43" s="45" t="n">
        <f aca="false">(P43-R43-S43-T43+V42)*U43</f>
        <v>3.23934881113744</v>
      </c>
      <c r="Y43" s="45" t="n">
        <f aca="false">P43-Q43-R43-S43-T43-W43+X43</f>
        <v>4.13296343295002</v>
      </c>
      <c r="Z43" s="45" t="n">
        <f aca="false">(Y44+Z44)/(1+U44)</f>
        <v>388.689466136316</v>
      </c>
    </row>
    <row r="44" customFormat="false" ht="13.8" hidden="false" customHeight="false" outlineLevel="0" collapsed="false">
      <c r="A44" s="40" t="n">
        <f aca="false">A43+1</f>
        <v>29</v>
      </c>
      <c r="B44" s="40" t="n">
        <f aca="false">INT((A44-1)/12)+1</f>
        <v>3</v>
      </c>
      <c r="C44" s="41" t="n">
        <f aca="false">$B$4+B44-1</f>
        <v>22</v>
      </c>
      <c r="D44" s="42" t="n">
        <f aca="false">IF($B$5="M",VLOOKUP(C44,Assumptions!$A$42:$C$140,2,1),VLOOKUP(C44,Assumptions!$A$42:$C$140,3,1))*Assumptions!$B$2</f>
        <v>0.000250346274033456</v>
      </c>
      <c r="E44" s="42" t="n">
        <f aca="false">1-(1-D44)^(1/12)</f>
        <v>2.08645836559107E-005</v>
      </c>
      <c r="F44" s="42" t="n">
        <f aca="false">VLOOKUP(B44,Assumptions!$A$5:$C$11,2,1)*(MOD(A44,12/$B$10)=0)</f>
        <v>0</v>
      </c>
      <c r="G44" s="43" t="n">
        <f aca="false">1-(1-F44)^(1/$B$10)</f>
        <v>0</v>
      </c>
      <c r="H44" s="42" t="n">
        <f aca="false">J43*E44*(A44&lt;=$B$6*12)</f>
        <v>1.54205921840348E-005</v>
      </c>
      <c r="I44" s="43" t="n">
        <f aca="false">J43*(1-E44)*G44*(A44&lt;=$B$6*12)</f>
        <v>0</v>
      </c>
      <c r="J44" s="44" t="n">
        <f aca="false">(J43-H44-I44)*(A44&lt;=$B$6*12)</f>
        <v>0.739064373107238</v>
      </c>
      <c r="K44" s="45" t="n">
        <f aca="false">($B$9/$B$10)*(A44&lt;=$B$7*12)*(MOD(A43,12/$B$10)=0)</f>
        <v>0</v>
      </c>
      <c r="L44" s="45" t="n">
        <f aca="false">$B$8*(A44&lt;=$B$7*12)</f>
        <v>500000</v>
      </c>
      <c r="M44" s="45" t="n">
        <f aca="false">Assumptions!$B$15*(A44=1)+K44*Assumptions!$B$16*(A44&lt;=12)</f>
        <v>0</v>
      </c>
      <c r="N44" s="45" t="n">
        <f aca="false">(A44&lt;=$B$6*12)*(Assumptions!$B$18/12)*(1+Assumptions!$D$17)^(A44-1) + K44*Assumptions!$B$19*(A44&lt;=$B$7*12)</f>
        <v>46.6907076411824</v>
      </c>
      <c r="O44" s="45" t="n">
        <f aca="false">K44*VLOOKUP(B44,Assumptions!$A$21:$B$26,2,1)</f>
        <v>0</v>
      </c>
      <c r="P44" s="45" t="n">
        <f aca="false">K44*J43</f>
        <v>0</v>
      </c>
      <c r="Q44" s="45" t="n">
        <f aca="false">L44*H44</f>
        <v>7.7102960920174</v>
      </c>
      <c r="R44" s="45" t="n">
        <f aca="false">M44*J43</f>
        <v>0</v>
      </c>
      <c r="S44" s="45" t="n">
        <f aca="false">N44*J43</f>
        <v>34.5081585711251</v>
      </c>
      <c r="T44" s="45" t="n">
        <f aca="false">O44*J43</f>
        <v>0</v>
      </c>
      <c r="U44" s="46" t="n">
        <f aca="false">(1+VLOOKUP(B44,Assumptions!$A$29:$C$39,2,1))^(1/12)-1</f>
        <v>0.00526169427684775</v>
      </c>
      <c r="V44" s="45" t="n">
        <f aca="false">RES!Y44*J44</f>
        <v>563.729177790277</v>
      </c>
      <c r="W44" s="45" t="n">
        <f aca="false">V44-V43</f>
        <v>-43.3142285423243</v>
      </c>
      <c r="X44" s="45" t="n">
        <f aca="false">(P44-R44-S44-T44+V43)*U44</f>
        <v>3.01250543644017</v>
      </c>
      <c r="Y44" s="45" t="n">
        <f aca="false">P44-Q44-R44-S44-T44-W44+X44</f>
        <v>4.10827931562191</v>
      </c>
      <c r="Z44" s="45" t="n">
        <f aca="false">(Y45+Z45)/(1+U45)</f>
        <v>386.626351960135</v>
      </c>
    </row>
    <row r="45" customFormat="false" ht="13.8" hidden="false" customHeight="false" outlineLevel="0" collapsed="false">
      <c r="A45" s="40" t="n">
        <f aca="false">A44+1</f>
        <v>30</v>
      </c>
      <c r="B45" s="40" t="n">
        <f aca="false">INT((A45-1)/12)+1</f>
        <v>3</v>
      </c>
      <c r="C45" s="41" t="n">
        <f aca="false">$B$4+B45-1</f>
        <v>22</v>
      </c>
      <c r="D45" s="42" t="n">
        <f aca="false">IF($B$5="M",VLOOKUP(C45,Assumptions!$A$42:$C$140,2,1),VLOOKUP(C45,Assumptions!$A$42:$C$140,3,1))*Assumptions!$B$2</f>
        <v>0.000250346274033456</v>
      </c>
      <c r="E45" s="42" t="n">
        <f aca="false">1-(1-D45)^(1/12)</f>
        <v>2.08645836559107E-005</v>
      </c>
      <c r="F45" s="42" t="n">
        <f aca="false">VLOOKUP(B45,Assumptions!$A$5:$C$11,2,1)*(MOD(A45,12/$B$10)=0)</f>
        <v>0</v>
      </c>
      <c r="G45" s="43" t="n">
        <f aca="false">1-(1-F45)^(1/$B$10)</f>
        <v>0</v>
      </c>
      <c r="H45" s="42" t="n">
        <f aca="false">J44*E45*(A45&lt;=$B$6*12)</f>
        <v>1.54202704397992E-005</v>
      </c>
      <c r="I45" s="43" t="n">
        <f aca="false">J44*(1-E45)*G45*(A45&lt;=$B$6*12)</f>
        <v>0</v>
      </c>
      <c r="J45" s="44" t="n">
        <f aca="false">(J44-H45-I45)*(A45&lt;=$B$6*12)</f>
        <v>0.739048952836798</v>
      </c>
      <c r="K45" s="45" t="n">
        <f aca="false">($B$9/$B$10)*(A45&lt;=$B$7*12)*(MOD(A44,12/$B$10)=0)</f>
        <v>0</v>
      </c>
      <c r="L45" s="45" t="n">
        <f aca="false">$B$8*(A45&lt;=$B$7*12)</f>
        <v>500000</v>
      </c>
      <c r="M45" s="45" t="n">
        <f aca="false">Assumptions!$B$15*(A45=1)+K45*Assumptions!$B$16*(A45&lt;=12)</f>
        <v>0</v>
      </c>
      <c r="N45" s="45" t="n">
        <f aca="false">(A45&lt;=$B$6*12)*(Assumptions!$B$18/12)*(1+Assumptions!$D$17)^(A45-1) + K45*Assumptions!$B$19*(A45&lt;=$B$7*12)</f>
        <v>46.8809313636587</v>
      </c>
      <c r="O45" s="45" t="n">
        <f aca="false">K45*VLOOKUP(B45,Assumptions!$A$21:$B$26,2,1)</f>
        <v>0</v>
      </c>
      <c r="P45" s="45" t="n">
        <f aca="false">K45*J44</f>
        <v>0</v>
      </c>
      <c r="Q45" s="45" t="n">
        <f aca="false">L45*H45</f>
        <v>7.71013521989958</v>
      </c>
      <c r="R45" s="45" t="n">
        <f aca="false">M45*J44</f>
        <v>0</v>
      </c>
      <c r="S45" s="45" t="n">
        <f aca="false">N45*J44</f>
        <v>34.6480261489659</v>
      </c>
      <c r="T45" s="45" t="n">
        <f aca="false">O45*J44</f>
        <v>0</v>
      </c>
      <c r="U45" s="46" t="n">
        <f aca="false">(1+VLOOKUP(B45,Assumptions!$A$29:$C$39,2,1))^(1/12)-1</f>
        <v>0.00526169427684775</v>
      </c>
      <c r="V45" s="45" t="n">
        <f aca="false">RES!Y45*J45</f>
        <v>520.071524640808</v>
      </c>
      <c r="W45" s="45" t="n">
        <f aca="false">V45-V44</f>
        <v>-43.6576531494684</v>
      </c>
      <c r="X45" s="45" t="n">
        <f aca="false">(P45-R45-S45-T45+V44)*U45</f>
        <v>2.7838632675791</v>
      </c>
      <c r="Y45" s="45" t="n">
        <f aca="false">P45-Q45-R45-S45-T45-W45+X45</f>
        <v>4.08335504818203</v>
      </c>
      <c r="Z45" s="45" t="n">
        <f aca="false">(Y46+Z46)/(1+U46)</f>
        <v>384.57730657534</v>
      </c>
    </row>
    <row r="46" customFormat="false" ht="13.8" hidden="false" customHeight="false" outlineLevel="0" collapsed="false">
      <c r="A46" s="40" t="n">
        <f aca="false">A45+1</f>
        <v>31</v>
      </c>
      <c r="B46" s="40" t="n">
        <f aca="false">INT((A46-1)/12)+1</f>
        <v>3</v>
      </c>
      <c r="C46" s="41" t="n">
        <f aca="false">$B$4+B46-1</f>
        <v>22</v>
      </c>
      <c r="D46" s="42" t="n">
        <f aca="false">IF($B$5="M",VLOOKUP(C46,Assumptions!$A$42:$C$140,2,1),VLOOKUP(C46,Assumptions!$A$42:$C$140,3,1))*Assumptions!$B$2</f>
        <v>0.000250346274033456</v>
      </c>
      <c r="E46" s="42" t="n">
        <f aca="false">1-(1-D46)^(1/12)</f>
        <v>2.08645836559107E-005</v>
      </c>
      <c r="F46" s="42" t="n">
        <f aca="false">VLOOKUP(B46,Assumptions!$A$5:$C$11,2,1)*(MOD(A46,12/$B$10)=0)</f>
        <v>0</v>
      </c>
      <c r="G46" s="43" t="n">
        <f aca="false">1-(1-F46)^(1/$B$10)</f>
        <v>0</v>
      </c>
      <c r="H46" s="42" t="n">
        <f aca="false">J45*E46*(A46&lt;=$B$6*12)</f>
        <v>1.54199487022766E-005</v>
      </c>
      <c r="I46" s="43" t="n">
        <f aca="false">J45*(1-E46)*G46*(A46&lt;=$B$6*12)</f>
        <v>0</v>
      </c>
      <c r="J46" s="44" t="n">
        <f aca="false">(J45-H46-I46)*(A46&lt;=$B$6*12)</f>
        <v>0.739033532888096</v>
      </c>
      <c r="K46" s="45" t="n">
        <f aca="false">($B$9/$B$10)*(A46&lt;=$B$7*12)*(MOD(A45,12/$B$10)=0)</f>
        <v>0</v>
      </c>
      <c r="L46" s="45" t="n">
        <f aca="false">$B$8*(A46&lt;=$B$7*12)</f>
        <v>500000</v>
      </c>
      <c r="M46" s="45" t="n">
        <f aca="false">Assumptions!$B$15*(A46=1)+K46*Assumptions!$B$16*(A46&lt;=12)</f>
        <v>0</v>
      </c>
      <c r="N46" s="45" t="n">
        <f aca="false">(A46&lt;=$B$6*12)*(Assumptions!$B$18/12)*(1+Assumptions!$D$17)^(A46-1) + K46*Assumptions!$B$19*(A46&lt;=$B$7*12)</f>
        <v>47.071930081127</v>
      </c>
      <c r="O46" s="45" t="n">
        <f aca="false">K46*VLOOKUP(B46,Assumptions!$A$21:$B$26,2,1)</f>
        <v>0</v>
      </c>
      <c r="P46" s="45" t="n">
        <f aca="false">K46*J45</f>
        <v>0</v>
      </c>
      <c r="Q46" s="45" t="n">
        <f aca="false">L46*H46</f>
        <v>7.70997435113829</v>
      </c>
      <c r="R46" s="45" t="n">
        <f aca="false">M46*J45</f>
        <v>0</v>
      </c>
      <c r="S46" s="45" t="n">
        <f aca="false">N46*J45</f>
        <v>34.7884606344639</v>
      </c>
      <c r="T46" s="45" t="n">
        <f aca="false">O46*J45</f>
        <v>0</v>
      </c>
      <c r="U46" s="46" t="n">
        <f aca="false">(1+VLOOKUP(B46,Assumptions!$A$29:$C$39,2,1))^(1/12)-1</f>
        <v>0.00526169427684775</v>
      </c>
      <c r="V46" s="45" t="n">
        <f aca="false">RES!Y46*J46</f>
        <v>476.068311696612</v>
      </c>
      <c r="W46" s="45" t="n">
        <f aca="false">V46-V45</f>
        <v>-44.0032129441966</v>
      </c>
      <c r="X46" s="45" t="n">
        <f aca="false">(P46-R46-S46-T46+V45)*U46</f>
        <v>2.55341112053332</v>
      </c>
      <c r="Y46" s="45" t="n">
        <f aca="false">P46-Q46-R46-S46-T46-W46+X46</f>
        <v>4.05818907912778</v>
      </c>
      <c r="Z46" s="45" t="n">
        <f aca="false">(Y47+Z47)/(1+U47)</f>
        <v>382.542645709225</v>
      </c>
    </row>
    <row r="47" customFormat="false" ht="13.8" hidden="false" customHeight="false" outlineLevel="0" collapsed="false">
      <c r="A47" s="40" t="n">
        <f aca="false">A46+1</f>
        <v>32</v>
      </c>
      <c r="B47" s="40" t="n">
        <f aca="false">INT((A47-1)/12)+1</f>
        <v>3</v>
      </c>
      <c r="C47" s="41" t="n">
        <f aca="false">$B$4+B47-1</f>
        <v>22</v>
      </c>
      <c r="D47" s="42" t="n">
        <f aca="false">IF($B$5="M",VLOOKUP(C47,Assumptions!$A$42:$C$140,2,1),VLOOKUP(C47,Assumptions!$A$42:$C$140,3,1))*Assumptions!$B$2</f>
        <v>0.000250346274033456</v>
      </c>
      <c r="E47" s="42" t="n">
        <f aca="false">1-(1-D47)^(1/12)</f>
        <v>2.08645836559107E-005</v>
      </c>
      <c r="F47" s="42" t="n">
        <f aca="false">VLOOKUP(B47,Assumptions!$A$5:$C$11,2,1)*(MOD(A47,12/$B$10)=0)</f>
        <v>0</v>
      </c>
      <c r="G47" s="43" t="n">
        <f aca="false">1-(1-F47)^(1/$B$10)</f>
        <v>0</v>
      </c>
      <c r="H47" s="42" t="n">
        <f aca="false">J46*E47*(A47&lt;=$B$6*12)</f>
        <v>1.54196269714669E-005</v>
      </c>
      <c r="I47" s="43" t="n">
        <f aca="false">J46*(1-E47)*G47*(A47&lt;=$B$6*12)</f>
        <v>0</v>
      </c>
      <c r="J47" s="44" t="n">
        <f aca="false">(J46-H47-I47)*(A47&lt;=$B$6*12)</f>
        <v>0.739018113261124</v>
      </c>
      <c r="K47" s="45" t="n">
        <f aca="false">($B$9/$B$10)*(A47&lt;=$B$7*12)*(MOD(A46,12/$B$10)=0)</f>
        <v>0</v>
      </c>
      <c r="L47" s="45" t="n">
        <f aca="false">$B$8*(A47&lt;=$B$7*12)</f>
        <v>500000</v>
      </c>
      <c r="M47" s="45" t="n">
        <f aca="false">Assumptions!$B$15*(A47=1)+K47*Assumptions!$B$16*(A47&lt;=12)</f>
        <v>0</v>
      </c>
      <c r="N47" s="45" t="n">
        <f aca="false">(A47&lt;=$B$6*12)*(Assumptions!$B$18/12)*(1+Assumptions!$D$17)^(A47-1) + K47*Assumptions!$B$19*(A47&lt;=$B$7*12)</f>
        <v>47.2637069510127</v>
      </c>
      <c r="O47" s="45" t="n">
        <f aca="false">K47*VLOOKUP(B47,Assumptions!$A$21:$B$26,2,1)</f>
        <v>0</v>
      </c>
      <c r="P47" s="45" t="n">
        <f aca="false">K47*J46</f>
        <v>0</v>
      </c>
      <c r="Q47" s="45" t="n">
        <f aca="false">L47*H47</f>
        <v>7.70981348573345</v>
      </c>
      <c r="R47" s="45" t="n">
        <f aca="false">M47*J46</f>
        <v>0</v>
      </c>
      <c r="S47" s="45" t="n">
        <f aca="false">N47*J46</f>
        <v>34.9294643253946</v>
      </c>
      <c r="T47" s="45" t="n">
        <f aca="false">O47*J46</f>
        <v>0</v>
      </c>
      <c r="U47" s="46" t="n">
        <f aca="false">(1+VLOOKUP(B47,Assumptions!$A$29:$C$39,2,1))^(1/12)-1</f>
        <v>0.00526169427684775</v>
      </c>
      <c r="V47" s="45" t="n">
        <f aca="false">RES!Y47*J47</f>
        <v>431.717391785783</v>
      </c>
      <c r="W47" s="45" t="n">
        <f aca="false">V47-V46</f>
        <v>-44.3509199108291</v>
      </c>
      <c r="X47" s="45" t="n">
        <f aca="false">(P47-R47-S47-T47+V46)*U47</f>
        <v>2.32113774850835</v>
      </c>
      <c r="Y47" s="45" t="n">
        <f aca="false">P47-Q47-R47-S47-T47-W47+X47</f>
        <v>4.03277984820944</v>
      </c>
      <c r="Z47" s="45" t="n">
        <f aca="false">(Y48+Z48)/(1+U48)</f>
        <v>380.522688310594</v>
      </c>
    </row>
    <row r="48" customFormat="false" ht="13.8" hidden="false" customHeight="false" outlineLevel="0" collapsed="false">
      <c r="A48" s="40" t="n">
        <f aca="false">A47+1</f>
        <v>33</v>
      </c>
      <c r="B48" s="40" t="n">
        <f aca="false">INT((A48-1)/12)+1</f>
        <v>3</v>
      </c>
      <c r="C48" s="41" t="n">
        <f aca="false">$B$4+B48-1</f>
        <v>22</v>
      </c>
      <c r="D48" s="42" t="n">
        <f aca="false">IF($B$5="M",VLOOKUP(C48,Assumptions!$A$42:$C$140,2,1),VLOOKUP(C48,Assumptions!$A$42:$C$140,3,1))*Assumptions!$B$2</f>
        <v>0.000250346274033456</v>
      </c>
      <c r="E48" s="42" t="n">
        <f aca="false">1-(1-D48)^(1/12)</f>
        <v>2.08645836559107E-005</v>
      </c>
      <c r="F48" s="42" t="n">
        <f aca="false">VLOOKUP(B48,Assumptions!$A$5:$C$11,2,1)*(MOD(A48,12/$B$10)=0)</f>
        <v>0</v>
      </c>
      <c r="G48" s="43" t="n">
        <f aca="false">1-(1-F48)^(1/$B$10)</f>
        <v>0</v>
      </c>
      <c r="H48" s="42" t="n">
        <f aca="false">J47*E48*(A48&lt;=$B$6*12)</f>
        <v>1.541930524737E-005</v>
      </c>
      <c r="I48" s="43" t="n">
        <f aca="false">J47*(1-E48)*G48*(A48&lt;=$B$6*12)</f>
        <v>0</v>
      </c>
      <c r="J48" s="44" t="n">
        <f aca="false">(J47-H48-I48)*(A48&lt;=$B$6*12)</f>
        <v>0.739002693955877</v>
      </c>
      <c r="K48" s="45" t="n">
        <f aca="false">($B$9/$B$10)*(A48&lt;=$B$7*12)*(MOD(A47,12/$B$10)=0)</f>
        <v>0</v>
      </c>
      <c r="L48" s="45" t="n">
        <f aca="false">$B$8*(A48&lt;=$B$7*12)</f>
        <v>500000</v>
      </c>
      <c r="M48" s="45" t="n">
        <f aca="false">Assumptions!$B$15*(A48=1)+K48*Assumptions!$B$16*(A48&lt;=12)</f>
        <v>0</v>
      </c>
      <c r="N48" s="45" t="n">
        <f aca="false">(A48&lt;=$B$6*12)*(Assumptions!$B$18/12)*(1+Assumptions!$D$17)^(A48-1) + K48*Assumptions!$B$19*(A48&lt;=$B$7*12)</f>
        <v>47.4562651436052</v>
      </c>
      <c r="O48" s="45" t="n">
        <f aca="false">K48*VLOOKUP(B48,Assumptions!$A$21:$B$26,2,1)</f>
        <v>0</v>
      </c>
      <c r="P48" s="45" t="n">
        <f aca="false">K48*J47</f>
        <v>0</v>
      </c>
      <c r="Q48" s="45" t="n">
        <f aca="false">L48*H48</f>
        <v>7.70965262368501</v>
      </c>
      <c r="R48" s="45" t="n">
        <f aca="false">M48*J47</f>
        <v>0</v>
      </c>
      <c r="S48" s="45" t="n">
        <f aca="false">N48*J47</f>
        <v>35.0710395288468</v>
      </c>
      <c r="T48" s="45" t="n">
        <f aca="false">O48*J47</f>
        <v>0</v>
      </c>
      <c r="U48" s="46" t="n">
        <f aca="false">(1+VLOOKUP(B48,Assumptions!$A$29:$C$39,2,1))^(1/12)-1</f>
        <v>0.00526169427684775</v>
      </c>
      <c r="V48" s="45" t="n">
        <f aca="false">RES!Y48*J48</f>
        <v>387.016605688421</v>
      </c>
      <c r="W48" s="45" t="n">
        <f aca="false">V48-V47</f>
        <v>-44.7007860973621</v>
      </c>
      <c r="X48" s="45" t="n">
        <f aca="false">(P48-R48-S48-T48+V47)*U48</f>
        <v>2.08703184160286</v>
      </c>
      <c r="Y48" s="45" t="n">
        <f aca="false">P48-Q48-R48-S48-T48-W48+X48</f>
        <v>4.00712578643314</v>
      </c>
      <c r="Z48" s="45" t="n">
        <f aca="false">(Y49+Z49)/(1+U49)</f>
        <v>378.517756575456</v>
      </c>
    </row>
    <row r="49" customFormat="false" ht="13.8" hidden="false" customHeight="false" outlineLevel="0" collapsed="false">
      <c r="A49" s="40" t="n">
        <f aca="false">A48+1</f>
        <v>34</v>
      </c>
      <c r="B49" s="40" t="n">
        <f aca="false">INT((A49-1)/12)+1</f>
        <v>3</v>
      </c>
      <c r="C49" s="41" t="n">
        <f aca="false">$B$4+B49-1</f>
        <v>22</v>
      </c>
      <c r="D49" s="42" t="n">
        <f aca="false">IF($B$5="M",VLOOKUP(C49,Assumptions!$A$42:$C$140,2,1),VLOOKUP(C49,Assumptions!$A$42:$C$140,3,1))*Assumptions!$B$2</f>
        <v>0.000250346274033456</v>
      </c>
      <c r="E49" s="42" t="n">
        <f aca="false">1-(1-D49)^(1/12)</f>
        <v>2.08645836559107E-005</v>
      </c>
      <c r="F49" s="42" t="n">
        <f aca="false">VLOOKUP(B49,Assumptions!$A$5:$C$11,2,1)*(MOD(A49,12/$B$10)=0)</f>
        <v>0</v>
      </c>
      <c r="G49" s="43" t="n">
        <f aca="false">1-(1-F49)^(1/$B$10)</f>
        <v>0</v>
      </c>
      <c r="H49" s="42" t="n">
        <f aca="false">J48*E49*(A49&lt;=$B$6*12)</f>
        <v>1.54189835299858E-005</v>
      </c>
      <c r="I49" s="43" t="n">
        <f aca="false">J48*(1-E49)*G49*(A49&lt;=$B$6*12)</f>
        <v>0</v>
      </c>
      <c r="J49" s="44" t="n">
        <f aca="false">(J48-H49-I49)*(A49&lt;=$B$6*12)</f>
        <v>0.738987274972347</v>
      </c>
      <c r="K49" s="45" t="n">
        <f aca="false">($B$9/$B$10)*(A49&lt;=$B$7*12)*(MOD(A48,12/$B$10)=0)</f>
        <v>0</v>
      </c>
      <c r="L49" s="45" t="n">
        <f aca="false">$B$8*(A49&lt;=$B$7*12)</f>
        <v>500000</v>
      </c>
      <c r="M49" s="45" t="n">
        <f aca="false">Assumptions!$B$15*(A49=1)+K49*Assumptions!$B$16*(A49&lt;=12)</f>
        <v>0</v>
      </c>
      <c r="N49" s="45" t="n">
        <f aca="false">(A49&lt;=$B$6*12)*(Assumptions!$B$18/12)*(1+Assumptions!$D$17)^(A49-1) + K49*Assumptions!$B$19*(A49&lt;=$B$7*12)</f>
        <v>47.6496078421099</v>
      </c>
      <c r="O49" s="45" t="n">
        <f aca="false">K49*VLOOKUP(B49,Assumptions!$A$21:$B$26,2,1)</f>
        <v>0</v>
      </c>
      <c r="P49" s="45" t="n">
        <f aca="false">K49*J48</f>
        <v>0</v>
      </c>
      <c r="Q49" s="45" t="n">
        <f aca="false">L49*H49</f>
        <v>7.70949176499288</v>
      </c>
      <c r="R49" s="45" t="n">
        <f aca="false">M49*J48</f>
        <v>0</v>
      </c>
      <c r="S49" s="45" t="n">
        <f aca="false">N49*J48</f>
        <v>35.2131885612603</v>
      </c>
      <c r="T49" s="45" t="n">
        <f aca="false">O49*J48</f>
        <v>0</v>
      </c>
      <c r="U49" s="46" t="n">
        <f aca="false">(1+VLOOKUP(B49,Assumptions!$A$29:$C$39,2,1))^(1/12)-1</f>
        <v>0.00526169427684775</v>
      </c>
      <c r="V49" s="45" t="n">
        <f aca="false">RES!Y49*J49</f>
        <v>341.963782072652</v>
      </c>
      <c r="W49" s="45" t="n">
        <f aca="false">V49-V48</f>
        <v>-45.0528236157683</v>
      </c>
      <c r="X49" s="45" t="n">
        <f aca="false">(P49-R49-S49-T49+V48)*U49</f>
        <v>1.85108202647346</v>
      </c>
      <c r="Y49" s="45" t="n">
        <f aca="false">P49-Q49-R49-S49-T49-W49+X49</f>
        <v>3.98122531598859</v>
      </c>
      <c r="Z49" s="45" t="n">
        <f aca="false">(Y50+Z50)/(1+U50)</f>
        <v>376.528175972925</v>
      </c>
    </row>
    <row r="50" customFormat="false" ht="13.8" hidden="false" customHeight="false" outlineLevel="0" collapsed="false">
      <c r="A50" s="40" t="n">
        <f aca="false">A49+1</f>
        <v>35</v>
      </c>
      <c r="B50" s="40" t="n">
        <f aca="false">INT((A50-1)/12)+1</f>
        <v>3</v>
      </c>
      <c r="C50" s="41" t="n">
        <f aca="false">$B$4+B50-1</f>
        <v>22</v>
      </c>
      <c r="D50" s="42" t="n">
        <f aca="false">IF($B$5="M",VLOOKUP(C50,Assumptions!$A$42:$C$140,2,1),VLOOKUP(C50,Assumptions!$A$42:$C$140,3,1))*Assumptions!$B$2</f>
        <v>0.000250346274033456</v>
      </c>
      <c r="E50" s="42" t="n">
        <f aca="false">1-(1-D50)^(1/12)</f>
        <v>2.08645836559107E-005</v>
      </c>
      <c r="F50" s="42" t="n">
        <f aca="false">VLOOKUP(B50,Assumptions!$A$5:$C$11,2,1)*(MOD(A50,12/$B$10)=0)</f>
        <v>0</v>
      </c>
      <c r="G50" s="43" t="n">
        <f aca="false">1-(1-F50)^(1/$B$10)</f>
        <v>0</v>
      </c>
      <c r="H50" s="42" t="n">
        <f aca="false">J49*E50*(A50&lt;=$B$6*12)</f>
        <v>1.5418661819314E-005</v>
      </c>
      <c r="I50" s="43" t="n">
        <f aca="false">J49*(1-E50)*G50*(A50&lt;=$B$6*12)</f>
        <v>0</v>
      </c>
      <c r="J50" s="44" t="n">
        <f aca="false">(J49-H50-I50)*(A50&lt;=$B$6*12)</f>
        <v>0.738971856310527</v>
      </c>
      <c r="K50" s="45" t="n">
        <f aca="false">($B$9/$B$10)*(A50&lt;=$B$7*12)*(MOD(A49,12/$B$10)=0)</f>
        <v>0</v>
      </c>
      <c r="L50" s="45" t="n">
        <f aca="false">$B$8*(A50&lt;=$B$7*12)</f>
        <v>500000</v>
      </c>
      <c r="M50" s="45" t="n">
        <f aca="false">Assumptions!$B$15*(A50=1)+K50*Assumptions!$B$16*(A50&lt;=12)</f>
        <v>0</v>
      </c>
      <c r="N50" s="45" t="n">
        <f aca="false">(A50&lt;=$B$6*12)*(Assumptions!$B$18/12)*(1+Assumptions!$D$17)^(A50-1) + K50*Assumptions!$B$19*(A50&lt;=$B$7*12)</f>
        <v>47.843738242701</v>
      </c>
      <c r="O50" s="45" t="n">
        <f aca="false">K50*VLOOKUP(B50,Assumptions!$A$21:$B$26,2,1)</f>
        <v>0</v>
      </c>
      <c r="P50" s="45" t="n">
        <f aca="false">K50*J49</f>
        <v>0</v>
      </c>
      <c r="Q50" s="45" t="n">
        <f aca="false">L50*H50</f>
        <v>7.70933090965701</v>
      </c>
      <c r="R50" s="45" t="n">
        <f aca="false">M50*J49</f>
        <v>0</v>
      </c>
      <c r="S50" s="45" t="n">
        <f aca="false">N50*J49</f>
        <v>35.3559137484639</v>
      </c>
      <c r="T50" s="45" t="n">
        <f aca="false">O50*J49</f>
        <v>0</v>
      </c>
      <c r="U50" s="46" t="n">
        <f aca="false">(1+VLOOKUP(B50,Assumptions!$A$29:$C$39,2,1))^(1/12)-1</f>
        <v>0.00526169427684775</v>
      </c>
      <c r="V50" s="45" t="n">
        <f aca="false">RES!Y50*J50</f>
        <v>296.556737430299</v>
      </c>
      <c r="W50" s="45" t="n">
        <f aca="false">V50-V49</f>
        <v>-45.4070446423535</v>
      </c>
      <c r="X50" s="45" t="n">
        <f aca="false">(P50-R50-S50-T50+V49)*U50</f>
        <v>1.61327686599787</v>
      </c>
      <c r="Y50" s="45" t="n">
        <f aca="false">P50-Q50-R50-S50-T50-W50+X50</f>
        <v>3.95507685023052</v>
      </c>
      <c r="Z50" s="45" t="n">
        <f aca="false">(Y51+Z51)/(1+U51)</f>
        <v>374.554275271283</v>
      </c>
    </row>
    <row r="51" customFormat="false" ht="13.8" hidden="false" customHeight="false" outlineLevel="0" collapsed="false">
      <c r="A51" s="40" t="n">
        <f aca="false">A50+1</f>
        <v>36</v>
      </c>
      <c r="B51" s="40" t="n">
        <f aca="false">INT((A51-1)/12)+1</f>
        <v>3</v>
      </c>
      <c r="C51" s="41" t="n">
        <f aca="false">$B$4+B51-1</f>
        <v>22</v>
      </c>
      <c r="D51" s="42" t="n">
        <f aca="false">IF($B$5="M",VLOOKUP(C51,Assumptions!$A$42:$C$140,2,1),VLOOKUP(C51,Assumptions!$A$42:$C$140,3,1))*Assumptions!$B$2</f>
        <v>0.000250346274033456</v>
      </c>
      <c r="E51" s="42" t="n">
        <f aca="false">1-(1-D51)^(1/12)</f>
        <v>2.08645836559107E-005</v>
      </c>
      <c r="F51" s="42" t="n">
        <f aca="false">VLOOKUP(B51,Assumptions!$A$5:$C$11,2,1)*(MOD(A51,12/$B$10)=0)</f>
        <v>0.11</v>
      </c>
      <c r="G51" s="43" t="n">
        <f aca="false">1-(1-F51)^(1/$B$10)</f>
        <v>0.11</v>
      </c>
      <c r="H51" s="42" t="n">
        <f aca="false">J50*E51*(A51&lt;=$B$6*12)</f>
        <v>1.54183401153546E-005</v>
      </c>
      <c r="I51" s="43" t="n">
        <f aca="false">J50*(1-E51)*G51*(A51&lt;=$B$6*12)</f>
        <v>0.0812852081767453</v>
      </c>
      <c r="J51" s="44" t="n">
        <f aca="false">(J50-H51-I51)*(A51&lt;=$B$6*12)</f>
        <v>0.657671229793667</v>
      </c>
      <c r="K51" s="45" t="n">
        <f aca="false">($B$9/$B$10)*(A51&lt;=$B$7*12)*(MOD(A50,12/$B$10)=0)</f>
        <v>0</v>
      </c>
      <c r="L51" s="45" t="n">
        <f aca="false">$B$8*(A51&lt;=$B$7*12)</f>
        <v>500000</v>
      </c>
      <c r="M51" s="45" t="n">
        <f aca="false">Assumptions!$B$15*(A51=1)+K51*Assumptions!$B$16*(A51&lt;=12)</f>
        <v>0</v>
      </c>
      <c r="N51" s="45" t="n">
        <f aca="false">(A51&lt;=$B$6*12)*(Assumptions!$B$18/12)*(1+Assumptions!$D$17)^(A51-1) + K51*Assumptions!$B$19*(A51&lt;=$B$7*12)</f>
        <v>48.0386595545742</v>
      </c>
      <c r="O51" s="45" t="n">
        <f aca="false">K51*VLOOKUP(B51,Assumptions!$A$21:$B$26,2,1)</f>
        <v>0</v>
      </c>
      <c r="P51" s="45" t="n">
        <f aca="false">K51*J50</f>
        <v>0</v>
      </c>
      <c r="Q51" s="45" t="n">
        <f aca="false">L51*H51</f>
        <v>7.70917005767731</v>
      </c>
      <c r="R51" s="45" t="n">
        <f aca="false">M51*J50</f>
        <v>0</v>
      </c>
      <c r="S51" s="45" t="n">
        <f aca="false">N51*J50</f>
        <v>35.4992174257131</v>
      </c>
      <c r="T51" s="45" t="n">
        <f aca="false">O51*J50</f>
        <v>0</v>
      </c>
      <c r="U51" s="46" t="n">
        <f aca="false">(1+VLOOKUP(B51,Assumptions!$A$29:$C$39,2,1))^(1/12)-1</f>
        <v>0.00526169427684775</v>
      </c>
      <c r="V51" s="45" t="n">
        <f aca="false">RES!Y51*J51</f>
        <v>244.743438213701</v>
      </c>
      <c r="W51" s="45" t="n">
        <f aca="false">V51-V50</f>
        <v>-51.8132992165973</v>
      </c>
      <c r="X51" s="45" t="n">
        <f aca="false">(P51-R51-S51-T51+V50)*U51</f>
        <v>1.3736048589362</v>
      </c>
      <c r="Y51" s="45" t="n">
        <f aca="false">P51-Q51-R51-S51-T51-W51+X51</f>
        <v>9.97851659214304</v>
      </c>
      <c r="Z51" s="45" t="n">
        <f aca="false">(Y52+Z52)/(1+U52)</f>
        <v>366.546548765704</v>
      </c>
    </row>
    <row r="52" customFormat="false" ht="13.8" hidden="false" customHeight="false" outlineLevel="0" collapsed="false">
      <c r="A52" s="40" t="n">
        <f aca="false">A51+1</f>
        <v>37</v>
      </c>
      <c r="B52" s="40" t="n">
        <f aca="false">INT((A52-1)/12)+1</f>
        <v>4</v>
      </c>
      <c r="C52" s="41" t="n">
        <f aca="false">$B$4+B52-1</f>
        <v>23</v>
      </c>
      <c r="D52" s="42" t="n">
        <f aca="false">IF($B$5="M",VLOOKUP(C52,Assumptions!$A$42:$C$140,2,1),VLOOKUP(C52,Assumptions!$A$42:$C$140,3,1))*Assumptions!$B$2</f>
        <v>0.000256188118315518</v>
      </c>
      <c r="E52" s="42" t="n">
        <f aca="false">1-(1-D52)^(1/12)</f>
        <v>2.13515170611744E-005</v>
      </c>
      <c r="F52" s="42" t="n">
        <f aca="false">VLOOKUP(B52,Assumptions!$A$5:$C$11,2,1)*(MOD(A52,12/$B$10)=0)</f>
        <v>0</v>
      </c>
      <c r="G52" s="43" t="n">
        <f aca="false">1-(1-F52)^(1/$B$10)</f>
        <v>0</v>
      </c>
      <c r="H52" s="42" t="n">
        <f aca="false">J51*E52*(A52&lt;=$B$6*12)</f>
        <v>1.4042278483583E-005</v>
      </c>
      <c r="I52" s="43" t="n">
        <f aca="false">J51*(1-E52)*G52*(A52&lt;=$B$6*12)</f>
        <v>0</v>
      </c>
      <c r="J52" s="44" t="n">
        <f aca="false">(J51-H52-I52)*(A52&lt;=$B$6*12)</f>
        <v>0.657657187515183</v>
      </c>
      <c r="K52" s="45" t="n">
        <f aca="false">($B$9/$B$10)*(A52&lt;=$B$7*12)*(MOD(A51,12/$B$10)=0)</f>
        <v>1000</v>
      </c>
      <c r="L52" s="45" t="n">
        <f aca="false">$B$8*(A52&lt;=$B$7*12)</f>
        <v>500000</v>
      </c>
      <c r="M52" s="45" t="n">
        <f aca="false">Assumptions!$B$15*(A52=1)+K52*Assumptions!$B$16*(A52&lt;=12)</f>
        <v>0</v>
      </c>
      <c r="N52" s="45" t="n">
        <f aca="false">(A52&lt;=$B$6*12)*(Assumptions!$B$18/12)*(1+Assumptions!$D$17)^(A52-1) + K52*Assumptions!$B$19*(A52&lt;=$B$7*12)</f>
        <v>68.2343750000001</v>
      </c>
      <c r="O52" s="45" t="n">
        <f aca="false">K52*VLOOKUP(B52,Assumptions!$A$21:$B$26,2,1)</f>
        <v>100</v>
      </c>
      <c r="P52" s="45" t="n">
        <f aca="false">K52*J51</f>
        <v>657.671229793667</v>
      </c>
      <c r="Q52" s="45" t="n">
        <f aca="false">L52*H52</f>
        <v>7.02113924179153</v>
      </c>
      <c r="R52" s="45" t="n">
        <f aca="false">M52*J51</f>
        <v>0</v>
      </c>
      <c r="S52" s="45" t="n">
        <f aca="false">N52*J51</f>
        <v>44.8757853204523</v>
      </c>
      <c r="T52" s="45" t="n">
        <f aca="false">O52*J51</f>
        <v>65.7671229793667</v>
      </c>
      <c r="U52" s="46" t="n">
        <f aca="false">(1+VLOOKUP(B52,Assumptions!$A$29:$C$39,2,1))^(1/12)-1</f>
        <v>0.00545813045694676</v>
      </c>
      <c r="V52" s="45" t="n">
        <f aca="false">RES!Y52*J52</f>
        <v>783.939856357279</v>
      </c>
      <c r="W52" s="45" t="n">
        <f aca="false">V52-V51</f>
        <v>539.196418143577</v>
      </c>
      <c r="X52" s="45" t="n">
        <f aca="false">(P52-R52-S52-T52+V51)*U52</f>
        <v>4.32159355661011</v>
      </c>
      <c r="Y52" s="45" t="n">
        <f aca="false">P52-Q52-R52-S52-T52-W52+X52</f>
        <v>5.13235766508935</v>
      </c>
      <c r="Z52" s="45" t="n">
        <f aca="false">(Y53+Z53)/(1+U53)</f>
        <v>363.414849982322</v>
      </c>
    </row>
    <row r="53" customFormat="false" ht="13.8" hidden="false" customHeight="false" outlineLevel="0" collapsed="false">
      <c r="A53" s="40" t="n">
        <f aca="false">A52+1</f>
        <v>38</v>
      </c>
      <c r="B53" s="40" t="n">
        <f aca="false">INT((A53-1)/12)+1</f>
        <v>4</v>
      </c>
      <c r="C53" s="41" t="n">
        <f aca="false">$B$4+B53-1</f>
        <v>23</v>
      </c>
      <c r="D53" s="42" t="n">
        <f aca="false">IF($B$5="M",VLOOKUP(C53,Assumptions!$A$42:$C$140,2,1),VLOOKUP(C53,Assumptions!$A$42:$C$140,3,1))*Assumptions!$B$2</f>
        <v>0.000256188118315518</v>
      </c>
      <c r="E53" s="42" t="n">
        <f aca="false">1-(1-D53)^(1/12)</f>
        <v>2.13515170611744E-005</v>
      </c>
      <c r="F53" s="42" t="n">
        <f aca="false">VLOOKUP(B53,Assumptions!$A$5:$C$11,2,1)*(MOD(A53,12/$B$10)=0)</f>
        <v>0</v>
      </c>
      <c r="G53" s="43" t="n">
        <f aca="false">1-(1-F53)^(1/$B$10)</f>
        <v>0</v>
      </c>
      <c r="H53" s="42" t="n">
        <f aca="false">J52*E53*(A53&lt;=$B$6*12)</f>
        <v>1.40419786596344E-005</v>
      </c>
      <c r="I53" s="43" t="n">
        <f aca="false">J52*(1-E53)*G53*(A53&lt;=$B$6*12)</f>
        <v>0</v>
      </c>
      <c r="J53" s="44" t="n">
        <f aca="false">(J52-H53-I53)*(A53&lt;=$B$6*12)</f>
        <v>0.657643145536524</v>
      </c>
      <c r="K53" s="45" t="n">
        <f aca="false">($B$9/$B$10)*(A53&lt;=$B$7*12)*(MOD(A52,12/$B$10)=0)</f>
        <v>0</v>
      </c>
      <c r="L53" s="45" t="n">
        <f aca="false">$B$8*(A53&lt;=$B$7*12)</f>
        <v>500000</v>
      </c>
      <c r="M53" s="45" t="n">
        <f aca="false">Assumptions!$B$15*(A53=1)+K53*Assumptions!$B$16*(A53&lt;=12)</f>
        <v>0</v>
      </c>
      <c r="N53" s="45" t="n">
        <f aca="false">(A53&lt;=$B$6*12)*(Assumptions!$B$18/12)*(1+Assumptions!$D$17)^(A53-1) + K53*Assumptions!$B$19*(A53&lt;=$B$7*12)</f>
        <v>48.430887814377</v>
      </c>
      <c r="O53" s="45" t="n">
        <f aca="false">K53*VLOOKUP(B53,Assumptions!$A$21:$B$26,2,1)</f>
        <v>0</v>
      </c>
      <c r="P53" s="45" t="n">
        <f aca="false">K53*J52</f>
        <v>0</v>
      </c>
      <c r="Q53" s="45" t="n">
        <f aca="false">L53*H53</f>
        <v>7.02098932981721</v>
      </c>
      <c r="R53" s="45" t="n">
        <f aca="false">M53*J52</f>
        <v>0</v>
      </c>
      <c r="S53" s="45" t="n">
        <f aca="false">N53*J52</f>
        <v>31.8509214688665</v>
      </c>
      <c r="T53" s="45" t="n">
        <f aca="false">O53*J52</f>
        <v>0</v>
      </c>
      <c r="U53" s="46" t="n">
        <f aca="false">(1+VLOOKUP(B53,Assumptions!$A$29:$C$39,2,1))^(1/12)-1</f>
        <v>0.00545813045694676</v>
      </c>
      <c r="V53" s="45" t="n">
        <f aca="false">RES!Y53*J53</f>
        <v>745.386332715321</v>
      </c>
      <c r="W53" s="45" t="n">
        <f aca="false">V53-V52</f>
        <v>-38.5535236419576</v>
      </c>
      <c r="X53" s="45" t="n">
        <f aca="false">(P53-R53-S53-T53+V52)*U53</f>
        <v>4.10499952184709</v>
      </c>
      <c r="Y53" s="45" t="n">
        <f aca="false">P53-Q53-R53-S53-T53-W53+X53</f>
        <v>3.7866123651209</v>
      </c>
      <c r="Z53" s="45" t="n">
        <f aca="false">(Y54+Z54)/(1+U54)</f>
        <v>361.611803278396</v>
      </c>
    </row>
    <row r="54" customFormat="false" ht="13.8" hidden="false" customHeight="false" outlineLevel="0" collapsed="false">
      <c r="A54" s="40" t="n">
        <f aca="false">A53+1</f>
        <v>39</v>
      </c>
      <c r="B54" s="40" t="n">
        <f aca="false">INT((A54-1)/12)+1</f>
        <v>4</v>
      </c>
      <c r="C54" s="41" t="n">
        <f aca="false">$B$4+B54-1</f>
        <v>23</v>
      </c>
      <c r="D54" s="42" t="n">
        <f aca="false">IF($B$5="M",VLOOKUP(C54,Assumptions!$A$42:$C$140,2,1),VLOOKUP(C54,Assumptions!$A$42:$C$140,3,1))*Assumptions!$B$2</f>
        <v>0.000256188118315518</v>
      </c>
      <c r="E54" s="42" t="n">
        <f aca="false">1-(1-D54)^(1/12)</f>
        <v>2.13515170611744E-005</v>
      </c>
      <c r="F54" s="42" t="n">
        <f aca="false">VLOOKUP(B54,Assumptions!$A$5:$C$11,2,1)*(MOD(A54,12/$B$10)=0)</f>
        <v>0</v>
      </c>
      <c r="G54" s="43" t="n">
        <f aca="false">1-(1-F54)^(1/$B$10)</f>
        <v>0</v>
      </c>
      <c r="H54" s="42" t="n">
        <f aca="false">J53*E54*(A54&lt;=$B$6*12)</f>
        <v>1.40416788420875E-005</v>
      </c>
      <c r="I54" s="43" t="n">
        <f aca="false">J53*(1-E54)*G54*(A54&lt;=$B$6*12)</f>
        <v>0</v>
      </c>
      <c r="J54" s="44" t="n">
        <f aca="false">(J53-H54-I54)*(A54&lt;=$B$6*12)</f>
        <v>0.657629103857681</v>
      </c>
      <c r="K54" s="45" t="n">
        <f aca="false">($B$9/$B$10)*(A54&lt;=$B$7*12)*(MOD(A53,12/$B$10)=0)</f>
        <v>0</v>
      </c>
      <c r="L54" s="45" t="n">
        <f aca="false">$B$8*(A54&lt;=$B$7*12)</f>
        <v>500000</v>
      </c>
      <c r="M54" s="45" t="n">
        <f aca="false">Assumptions!$B$15*(A54=1)+K54*Assumptions!$B$16*(A54&lt;=12)</f>
        <v>0</v>
      </c>
      <c r="N54" s="45" t="n">
        <f aca="false">(A54&lt;=$B$6*12)*(Assumptions!$B$18/12)*(1+Assumptions!$D$17)^(A54-1) + K54*Assumptions!$B$19*(A54&lt;=$B$7*12)</f>
        <v>48.6282012462848</v>
      </c>
      <c r="O54" s="45" t="n">
        <f aca="false">K54*VLOOKUP(B54,Assumptions!$A$21:$B$26,2,1)</f>
        <v>0</v>
      </c>
      <c r="P54" s="45" t="n">
        <f aca="false">K54*J53</f>
        <v>0</v>
      </c>
      <c r="Q54" s="45" t="n">
        <f aca="false">L54*H54</f>
        <v>7.02083942104375</v>
      </c>
      <c r="R54" s="45" t="n">
        <f aca="false">M54*J53</f>
        <v>0</v>
      </c>
      <c r="S54" s="45" t="n">
        <f aca="false">N54*J53</f>
        <v>31.9800032293898</v>
      </c>
      <c r="T54" s="45" t="n">
        <f aca="false">O54*J53</f>
        <v>0</v>
      </c>
      <c r="U54" s="46" t="n">
        <f aca="false">(1+VLOOKUP(B54,Assumptions!$A$29:$C$39,2,1))^(1/12)-1</f>
        <v>0.00545813045694676</v>
      </c>
      <c r="V54" s="45" t="n">
        <f aca="false">RES!Y54*J54</f>
        <v>706.516195007205</v>
      </c>
      <c r="W54" s="45" t="n">
        <f aca="false">V54-V53</f>
        <v>-38.8701377081165</v>
      </c>
      <c r="X54" s="45" t="n">
        <f aca="false">(P54-R54-S54-T54+V53)*U54</f>
        <v>3.89386481514576</v>
      </c>
      <c r="Y54" s="45" t="n">
        <f aca="false">P54-Q54-R54-S54-T54-W54+X54</f>
        <v>3.76315987282873</v>
      </c>
      <c r="Z54" s="45" t="n">
        <f aca="false">(Y55+Z55)/(1+U55)</f>
        <v>359.822367802633</v>
      </c>
    </row>
    <row r="55" customFormat="false" ht="13.8" hidden="false" customHeight="false" outlineLevel="0" collapsed="false">
      <c r="A55" s="40" t="n">
        <f aca="false">A54+1</f>
        <v>40</v>
      </c>
      <c r="B55" s="40" t="n">
        <f aca="false">INT((A55-1)/12)+1</f>
        <v>4</v>
      </c>
      <c r="C55" s="41" t="n">
        <f aca="false">$B$4+B55-1</f>
        <v>23</v>
      </c>
      <c r="D55" s="42" t="n">
        <f aca="false">IF($B$5="M",VLOOKUP(C55,Assumptions!$A$42:$C$140,2,1),VLOOKUP(C55,Assumptions!$A$42:$C$140,3,1))*Assumptions!$B$2</f>
        <v>0.000256188118315518</v>
      </c>
      <c r="E55" s="42" t="n">
        <f aca="false">1-(1-D55)^(1/12)</f>
        <v>2.13515170611744E-005</v>
      </c>
      <c r="F55" s="42" t="n">
        <f aca="false">VLOOKUP(B55,Assumptions!$A$5:$C$11,2,1)*(MOD(A55,12/$B$10)=0)</f>
        <v>0</v>
      </c>
      <c r="G55" s="43" t="n">
        <f aca="false">1-(1-F55)^(1/$B$10)</f>
        <v>0</v>
      </c>
      <c r="H55" s="42" t="n">
        <f aca="false">J54*E55*(A55&lt;=$B$6*12)</f>
        <v>1.40413790309421E-005</v>
      </c>
      <c r="I55" s="43" t="n">
        <f aca="false">J54*(1-E55)*G55*(A55&lt;=$B$6*12)</f>
        <v>0</v>
      </c>
      <c r="J55" s="44" t="n">
        <f aca="false">(J54-H55-I55)*(A55&lt;=$B$6*12)</f>
        <v>0.65761506247865</v>
      </c>
      <c r="K55" s="45" t="n">
        <f aca="false">($B$9/$B$10)*(A55&lt;=$B$7*12)*(MOD(A54,12/$B$10)=0)</f>
        <v>0</v>
      </c>
      <c r="L55" s="45" t="n">
        <f aca="false">$B$8*(A55&lt;=$B$7*12)</f>
        <v>500000</v>
      </c>
      <c r="M55" s="45" t="n">
        <f aca="false">Assumptions!$B$15*(A55=1)+K55*Assumptions!$B$16*(A55&lt;=12)</f>
        <v>0</v>
      </c>
      <c r="N55" s="45" t="n">
        <f aca="false">(A55&lt;=$B$6*12)*(Assumptions!$B$18/12)*(1+Assumptions!$D$17)^(A55-1) + K55*Assumptions!$B$19*(A55&lt;=$B$7*12)</f>
        <v>48.8263185575383</v>
      </c>
      <c r="O55" s="45" t="n">
        <f aca="false">K55*VLOOKUP(B55,Assumptions!$A$21:$B$26,2,1)</f>
        <v>0</v>
      </c>
      <c r="P55" s="45" t="n">
        <f aca="false">K55*J54</f>
        <v>0</v>
      </c>
      <c r="Q55" s="45" t="n">
        <f aca="false">L55*H55</f>
        <v>7.02068951547107</v>
      </c>
      <c r="R55" s="45" t="n">
        <f aca="false">M55*J54</f>
        <v>0</v>
      </c>
      <c r="S55" s="45" t="n">
        <f aca="false">N55*J54</f>
        <v>32.1096081176636</v>
      </c>
      <c r="T55" s="45" t="n">
        <f aca="false">O55*J54</f>
        <v>0</v>
      </c>
      <c r="U55" s="46" t="n">
        <f aca="false">(1+VLOOKUP(B55,Assumptions!$A$29:$C$39,2,1))^(1/12)-1</f>
        <v>0.00545813045694676</v>
      </c>
      <c r="V55" s="45" t="n">
        <f aca="false">RES!Y55*J55</f>
        <v>667.32741959068</v>
      </c>
      <c r="W55" s="45" t="n">
        <f aca="false">V55-V54</f>
        <v>-39.1887754165242</v>
      </c>
      <c r="X55" s="45" t="n">
        <f aca="false">(P55-R55-S55-T55+V54)*U55</f>
        <v>3.68099913226731</v>
      </c>
      <c r="Y55" s="45" t="n">
        <f aca="false">P55-Q55-R55-S55-T55-W55+X55</f>
        <v>3.73947691565689</v>
      </c>
      <c r="Z55" s="45" t="n">
        <f aca="false">(Y56+Z56)/(1+U56)</f>
        <v>358.04684831177</v>
      </c>
    </row>
    <row r="56" customFormat="false" ht="13.8" hidden="false" customHeight="false" outlineLevel="0" collapsed="false">
      <c r="A56" s="40" t="n">
        <f aca="false">A55+1</f>
        <v>41</v>
      </c>
      <c r="B56" s="40" t="n">
        <f aca="false">INT((A56-1)/12)+1</f>
        <v>4</v>
      </c>
      <c r="C56" s="41" t="n">
        <f aca="false">$B$4+B56-1</f>
        <v>23</v>
      </c>
      <c r="D56" s="42" t="n">
        <f aca="false">IF($B$5="M",VLOOKUP(C56,Assumptions!$A$42:$C$140,2,1),VLOOKUP(C56,Assumptions!$A$42:$C$140,3,1))*Assumptions!$B$2</f>
        <v>0.000256188118315518</v>
      </c>
      <c r="E56" s="42" t="n">
        <f aca="false">1-(1-D56)^(1/12)</f>
        <v>2.13515170611744E-005</v>
      </c>
      <c r="F56" s="42" t="n">
        <f aca="false">VLOOKUP(B56,Assumptions!$A$5:$C$11,2,1)*(MOD(A56,12/$B$10)=0)</f>
        <v>0</v>
      </c>
      <c r="G56" s="43" t="n">
        <f aca="false">1-(1-F56)^(1/$B$10)</f>
        <v>0</v>
      </c>
      <c r="H56" s="42" t="n">
        <f aca="false">J55*E56*(A56&lt;=$B$6*12)</f>
        <v>1.40410792261982E-005</v>
      </c>
      <c r="I56" s="43" t="n">
        <f aca="false">J55*(1-E56)*G56*(A56&lt;=$B$6*12)</f>
        <v>0</v>
      </c>
      <c r="J56" s="44" t="n">
        <f aca="false">(J55-H56-I56)*(A56&lt;=$B$6*12)</f>
        <v>0.657601021399424</v>
      </c>
      <c r="K56" s="45" t="n">
        <f aca="false">($B$9/$B$10)*(A56&lt;=$B$7*12)*(MOD(A55,12/$B$10)=0)</f>
        <v>0</v>
      </c>
      <c r="L56" s="45" t="n">
        <f aca="false">$B$8*(A56&lt;=$B$7*12)</f>
        <v>500000</v>
      </c>
      <c r="M56" s="45" t="n">
        <f aca="false">Assumptions!$B$15*(A56=1)+K56*Assumptions!$B$16*(A56&lt;=12)</f>
        <v>0</v>
      </c>
      <c r="N56" s="45" t="n">
        <f aca="false">(A56&lt;=$B$6*12)*(Assumptions!$B$18/12)*(1+Assumptions!$D$17)^(A56-1) + K56*Assumptions!$B$19*(A56&lt;=$B$7*12)</f>
        <v>49.0252430232416</v>
      </c>
      <c r="O56" s="45" t="n">
        <f aca="false">K56*VLOOKUP(B56,Assumptions!$A$21:$B$26,2,1)</f>
        <v>0</v>
      </c>
      <c r="P56" s="45" t="n">
        <f aca="false">K56*J55</f>
        <v>0</v>
      </c>
      <c r="Q56" s="45" t="n">
        <f aca="false">L56*H56</f>
        <v>7.0205396130991</v>
      </c>
      <c r="R56" s="45" t="n">
        <f aca="false">M56*J55</f>
        <v>0</v>
      </c>
      <c r="S56" s="45" t="n">
        <f aca="false">N56*J55</f>
        <v>32.23973825376</v>
      </c>
      <c r="T56" s="45" t="n">
        <f aca="false">O56*J55</f>
        <v>0</v>
      </c>
      <c r="U56" s="46" t="n">
        <f aca="false">(1+VLOOKUP(B56,Assumptions!$A$29:$C$39,2,1))^(1/12)-1</f>
        <v>0.00545813045694676</v>
      </c>
      <c r="V56" s="45" t="n">
        <f aca="false">RES!Y56*J56</f>
        <v>627.817971157304</v>
      </c>
      <c r="W56" s="45" t="n">
        <f aca="false">V56-V55</f>
        <v>-39.509448433376</v>
      </c>
      <c r="X56" s="45" t="n">
        <f aca="false">(P56-R56-S56-T56+V55)*U56</f>
        <v>3.46639141633674</v>
      </c>
      <c r="Y56" s="45" t="n">
        <f aca="false">P56-Q56-R56-S56-T56-W56+X56</f>
        <v>3.71556198285361</v>
      </c>
      <c r="Z56" s="45" t="n">
        <f aca="false">(Y57+Z57)/(1+U57)</f>
        <v>356.285552736701</v>
      </c>
    </row>
    <row r="57" customFormat="false" ht="13.8" hidden="false" customHeight="false" outlineLevel="0" collapsed="false">
      <c r="A57" s="40" t="n">
        <f aca="false">A56+1</f>
        <v>42</v>
      </c>
      <c r="B57" s="40" t="n">
        <f aca="false">INT((A57-1)/12)+1</f>
        <v>4</v>
      </c>
      <c r="C57" s="41" t="n">
        <f aca="false">$B$4+B57-1</f>
        <v>23</v>
      </c>
      <c r="D57" s="42" t="n">
        <f aca="false">IF($B$5="M",VLOOKUP(C57,Assumptions!$A$42:$C$140,2,1),VLOOKUP(C57,Assumptions!$A$42:$C$140,3,1))*Assumptions!$B$2</f>
        <v>0.000256188118315518</v>
      </c>
      <c r="E57" s="42" t="n">
        <f aca="false">1-(1-D57)^(1/12)</f>
        <v>2.13515170611744E-005</v>
      </c>
      <c r="F57" s="42" t="n">
        <f aca="false">VLOOKUP(B57,Assumptions!$A$5:$C$11,2,1)*(MOD(A57,12/$B$10)=0)</f>
        <v>0</v>
      </c>
      <c r="G57" s="43" t="n">
        <f aca="false">1-(1-F57)^(1/$B$10)</f>
        <v>0</v>
      </c>
      <c r="H57" s="42" t="n">
        <f aca="false">J56*E57*(A57&lt;=$B$6*12)</f>
        <v>1.40407794278555E-005</v>
      </c>
      <c r="I57" s="43" t="n">
        <f aca="false">J56*(1-E57)*G57*(A57&lt;=$B$6*12)</f>
        <v>0</v>
      </c>
      <c r="J57" s="44" t="n">
        <f aca="false">(J56-H57-I57)*(A57&lt;=$B$6*12)</f>
        <v>0.657586980619996</v>
      </c>
      <c r="K57" s="45" t="n">
        <f aca="false">($B$9/$B$10)*(A57&lt;=$B$7*12)*(MOD(A56,12/$B$10)=0)</f>
        <v>0</v>
      </c>
      <c r="L57" s="45" t="n">
        <f aca="false">$B$8*(A57&lt;=$B$7*12)</f>
        <v>500000</v>
      </c>
      <c r="M57" s="45" t="n">
        <f aca="false">Assumptions!$B$15*(A57=1)+K57*Assumptions!$B$16*(A57&lt;=12)</f>
        <v>0</v>
      </c>
      <c r="N57" s="45" t="n">
        <f aca="false">(A57&lt;=$B$6*12)*(Assumptions!$B$18/12)*(1+Assumptions!$D$17)^(A57-1) + K57*Assumptions!$B$19*(A57&lt;=$B$7*12)</f>
        <v>49.2249779318417</v>
      </c>
      <c r="O57" s="45" t="n">
        <f aca="false">K57*VLOOKUP(B57,Assumptions!$A$21:$B$26,2,1)</f>
        <v>0</v>
      </c>
      <c r="P57" s="45" t="n">
        <f aca="false">K57*J56</f>
        <v>0</v>
      </c>
      <c r="Q57" s="45" t="n">
        <f aca="false">L57*H57</f>
        <v>7.02038971392777</v>
      </c>
      <c r="R57" s="45" t="n">
        <f aca="false">M57*J56</f>
        <v>0</v>
      </c>
      <c r="S57" s="45" t="n">
        <f aca="false">N57*J56</f>
        <v>32.3703957663432</v>
      </c>
      <c r="T57" s="45" t="n">
        <f aca="false">O57*J56</f>
        <v>0</v>
      </c>
      <c r="U57" s="46" t="n">
        <f aca="false">(1+VLOOKUP(B57,Assumptions!$A$29:$C$39,2,1))^(1/12)-1</f>
        <v>0.00545813045694676</v>
      </c>
      <c r="V57" s="45" t="n">
        <f aca="false">RES!Y57*J57</f>
        <v>587.985802668824</v>
      </c>
      <c r="W57" s="45" t="n">
        <f aca="false">V57-V56</f>
        <v>-39.8321684884801</v>
      </c>
      <c r="X57" s="45" t="n">
        <f aca="false">(P57-R57-S57-T57+V56)*U57</f>
        <v>3.25003054675651</v>
      </c>
      <c r="Y57" s="45" t="n">
        <f aca="false">P57-Q57-R57-S57-T57-W57+X57</f>
        <v>3.69141355496563</v>
      </c>
      <c r="Z57" s="45" t="n">
        <f aca="false">(Y58+Z58)/(1+U58)</f>
        <v>354.538792208497</v>
      </c>
    </row>
    <row r="58" customFormat="false" ht="13.8" hidden="false" customHeight="false" outlineLevel="0" collapsed="false">
      <c r="A58" s="40" t="n">
        <f aca="false">A57+1</f>
        <v>43</v>
      </c>
      <c r="B58" s="40" t="n">
        <f aca="false">INT((A58-1)/12)+1</f>
        <v>4</v>
      </c>
      <c r="C58" s="41" t="n">
        <f aca="false">$B$4+B58-1</f>
        <v>23</v>
      </c>
      <c r="D58" s="42" t="n">
        <f aca="false">IF($B$5="M",VLOOKUP(C58,Assumptions!$A$42:$C$140,2,1),VLOOKUP(C58,Assumptions!$A$42:$C$140,3,1))*Assumptions!$B$2</f>
        <v>0.000256188118315518</v>
      </c>
      <c r="E58" s="42" t="n">
        <f aca="false">1-(1-D58)^(1/12)</f>
        <v>2.13515170611744E-005</v>
      </c>
      <c r="F58" s="42" t="n">
        <f aca="false">VLOOKUP(B58,Assumptions!$A$5:$C$11,2,1)*(MOD(A58,12/$B$10)=0)</f>
        <v>0</v>
      </c>
      <c r="G58" s="43" t="n">
        <f aca="false">1-(1-F58)^(1/$B$10)</f>
        <v>0</v>
      </c>
      <c r="H58" s="42" t="n">
        <f aca="false">J57*E58*(A58&lt;=$B$6*12)</f>
        <v>1.4040479635914E-005</v>
      </c>
      <c r="I58" s="43" t="n">
        <f aca="false">J57*(1-E58)*G58*(A58&lt;=$B$6*12)</f>
        <v>0</v>
      </c>
      <c r="J58" s="44" t="n">
        <f aca="false">(J57-H58-I58)*(A58&lt;=$B$6*12)</f>
        <v>0.65757294014036</v>
      </c>
      <c r="K58" s="45" t="n">
        <f aca="false">($B$9/$B$10)*(A58&lt;=$B$7*12)*(MOD(A57,12/$B$10)=0)</f>
        <v>0</v>
      </c>
      <c r="L58" s="45" t="n">
        <f aca="false">$B$8*(A58&lt;=$B$7*12)</f>
        <v>500000</v>
      </c>
      <c r="M58" s="45" t="n">
        <f aca="false">Assumptions!$B$15*(A58=1)+K58*Assumptions!$B$16*(A58&lt;=12)</f>
        <v>0</v>
      </c>
      <c r="N58" s="45" t="n">
        <f aca="false">(A58&lt;=$B$6*12)*(Assumptions!$B$18/12)*(1+Assumptions!$D$17)^(A58-1) + K58*Assumptions!$B$19*(A58&lt;=$B$7*12)</f>
        <v>49.4255265851834</v>
      </c>
      <c r="O58" s="45" t="n">
        <f aca="false">K58*VLOOKUP(B58,Assumptions!$A$21:$B$26,2,1)</f>
        <v>0</v>
      </c>
      <c r="P58" s="45" t="n">
        <f aca="false">K58*J57</f>
        <v>0</v>
      </c>
      <c r="Q58" s="45" t="n">
        <f aca="false">L58*H58</f>
        <v>7.02023981795702</v>
      </c>
      <c r="R58" s="45" t="n">
        <f aca="false">M58*J57</f>
        <v>0</v>
      </c>
      <c r="S58" s="45" t="n">
        <f aca="false">N58*J57</f>
        <v>32.5015827927041</v>
      </c>
      <c r="T58" s="45" t="n">
        <f aca="false">O58*J57</f>
        <v>0</v>
      </c>
      <c r="U58" s="46" t="n">
        <f aca="false">(1+VLOOKUP(B58,Assumptions!$A$29:$C$39,2,1))^(1/12)-1</f>
        <v>0.00545813045694676</v>
      </c>
      <c r="V58" s="45" t="n">
        <f aca="false">RES!Y58*J58</f>
        <v>547.8288552931</v>
      </c>
      <c r="W58" s="45" t="n">
        <f aca="false">V58-V57</f>
        <v>-40.1569473757246</v>
      </c>
      <c r="X58" s="45" t="n">
        <f aca="false">(P58-R58-S58-T58+V57)*U58</f>
        <v>3.03190533885916</v>
      </c>
      <c r="Y58" s="45" t="n">
        <f aca="false">P58-Q58-R58-S58-T58-W58+X58</f>
        <v>3.66703010392267</v>
      </c>
      <c r="Z58" s="45" t="n">
        <f aca="false">(Y59+Z59)/(1+U59)</f>
        <v>352.806881084497</v>
      </c>
    </row>
    <row r="59" customFormat="false" ht="13.8" hidden="false" customHeight="false" outlineLevel="0" collapsed="false">
      <c r="A59" s="40" t="n">
        <f aca="false">A58+1</f>
        <v>44</v>
      </c>
      <c r="B59" s="40" t="n">
        <f aca="false">INT((A59-1)/12)+1</f>
        <v>4</v>
      </c>
      <c r="C59" s="41" t="n">
        <f aca="false">$B$4+B59-1</f>
        <v>23</v>
      </c>
      <c r="D59" s="42" t="n">
        <f aca="false">IF($B$5="M",VLOOKUP(C59,Assumptions!$A$42:$C$140,2,1),VLOOKUP(C59,Assumptions!$A$42:$C$140,3,1))*Assumptions!$B$2</f>
        <v>0.000256188118315518</v>
      </c>
      <c r="E59" s="42" t="n">
        <f aca="false">1-(1-D59)^(1/12)</f>
        <v>2.13515170611744E-005</v>
      </c>
      <c r="F59" s="42" t="n">
        <f aca="false">VLOOKUP(B59,Assumptions!$A$5:$C$11,2,1)*(MOD(A59,12/$B$10)=0)</f>
        <v>0</v>
      </c>
      <c r="G59" s="43" t="n">
        <f aca="false">1-(1-F59)^(1/$B$10)</f>
        <v>0</v>
      </c>
      <c r="H59" s="42" t="n">
        <f aca="false">J58*E59*(A59&lt;=$B$6*12)</f>
        <v>1.40401798503735E-005</v>
      </c>
      <c r="I59" s="43" t="n">
        <f aca="false">J58*(1-E59)*G59*(A59&lt;=$B$6*12)</f>
        <v>0</v>
      </c>
      <c r="J59" s="44" t="n">
        <f aca="false">(J58-H59-I59)*(A59&lt;=$B$6*12)</f>
        <v>0.65755889996051</v>
      </c>
      <c r="K59" s="45" t="n">
        <f aca="false">($B$9/$B$10)*(A59&lt;=$B$7*12)*(MOD(A58,12/$B$10)=0)</f>
        <v>0</v>
      </c>
      <c r="L59" s="45" t="n">
        <f aca="false">$B$8*(A59&lt;=$B$7*12)</f>
        <v>500000</v>
      </c>
      <c r="M59" s="45" t="n">
        <f aca="false">Assumptions!$B$15*(A59=1)+K59*Assumptions!$B$16*(A59&lt;=12)</f>
        <v>0</v>
      </c>
      <c r="N59" s="45" t="n">
        <f aca="false">(A59&lt;=$B$6*12)*(Assumptions!$B$18/12)*(1+Assumptions!$D$17)^(A59-1) + K59*Assumptions!$B$19*(A59&lt;=$B$7*12)</f>
        <v>49.6268922985634</v>
      </c>
      <c r="O59" s="45" t="n">
        <f aca="false">K59*VLOOKUP(B59,Assumptions!$A$21:$B$26,2,1)</f>
        <v>0</v>
      </c>
      <c r="P59" s="45" t="n">
        <f aca="false">K59*J58</f>
        <v>0</v>
      </c>
      <c r="Q59" s="45" t="n">
        <f aca="false">L59*H59</f>
        <v>7.02008992518677</v>
      </c>
      <c r="R59" s="45" t="n">
        <f aca="false">M59*J58</f>
        <v>0</v>
      </c>
      <c r="S59" s="45" t="n">
        <f aca="false">N59*J58</f>
        <v>32.6333014787953</v>
      </c>
      <c r="T59" s="45" t="n">
        <f aca="false">O59*J58</f>
        <v>0</v>
      </c>
      <c r="U59" s="46" t="n">
        <f aca="false">(1+VLOOKUP(B59,Assumptions!$A$29:$C$39,2,1))^(1/12)-1</f>
        <v>0.00545813045694676</v>
      </c>
      <c r="V59" s="45" t="n">
        <f aca="false">RES!Y59*J59</f>
        <v>507.345058339795</v>
      </c>
      <c r="W59" s="45" t="n">
        <f aca="false">V59-V58</f>
        <v>-40.4837969533044</v>
      </c>
      <c r="X59" s="45" t="n">
        <f aca="false">(P59-R59-S59-T59+V58)*U59</f>
        <v>2.81200454355741</v>
      </c>
      <c r="Y59" s="45" t="n">
        <f aca="false">P59-Q59-R59-S59-T59-W59+X59</f>
        <v>3.64241009287974</v>
      </c>
      <c r="Z59" s="45" t="n">
        <f aca="false">(Y60+Z60)/(1+U60)</f>
        <v>351.090136974685</v>
      </c>
    </row>
    <row r="60" customFormat="false" ht="13.8" hidden="false" customHeight="false" outlineLevel="0" collapsed="false">
      <c r="A60" s="40" t="n">
        <f aca="false">A59+1</f>
        <v>45</v>
      </c>
      <c r="B60" s="40" t="n">
        <f aca="false">INT((A60-1)/12)+1</f>
        <v>4</v>
      </c>
      <c r="C60" s="41" t="n">
        <f aca="false">$B$4+B60-1</f>
        <v>23</v>
      </c>
      <c r="D60" s="42" t="n">
        <f aca="false">IF($B$5="M",VLOOKUP(C60,Assumptions!$A$42:$C$140,2,1),VLOOKUP(C60,Assumptions!$A$42:$C$140,3,1))*Assumptions!$B$2</f>
        <v>0.000256188118315518</v>
      </c>
      <c r="E60" s="42" t="n">
        <f aca="false">1-(1-D60)^(1/12)</f>
        <v>2.13515170611744E-005</v>
      </c>
      <c r="F60" s="42" t="n">
        <f aca="false">VLOOKUP(B60,Assumptions!$A$5:$C$11,2,1)*(MOD(A60,12/$B$10)=0)</f>
        <v>0</v>
      </c>
      <c r="G60" s="43" t="n">
        <f aca="false">1-(1-F60)^(1/$B$10)</f>
        <v>0</v>
      </c>
      <c r="H60" s="42" t="n">
        <f aca="false">J59*E60*(A60&lt;=$B$6*12)</f>
        <v>1.40398800712339E-005</v>
      </c>
      <c r="I60" s="43" t="n">
        <f aca="false">J59*(1-E60)*G60*(A60&lt;=$B$6*12)</f>
        <v>0</v>
      </c>
      <c r="J60" s="44" t="n">
        <f aca="false">(J59-H60-I60)*(A60&lt;=$B$6*12)</f>
        <v>0.657544860080439</v>
      </c>
      <c r="K60" s="45" t="n">
        <f aca="false">($B$9/$B$10)*(A60&lt;=$B$7*12)*(MOD(A59,12/$B$10)=0)</f>
        <v>0</v>
      </c>
      <c r="L60" s="45" t="n">
        <f aca="false">$B$8*(A60&lt;=$B$7*12)</f>
        <v>500000</v>
      </c>
      <c r="M60" s="45" t="n">
        <f aca="false">Assumptions!$B$15*(A60=1)+K60*Assumptions!$B$16*(A60&lt;=12)</f>
        <v>0</v>
      </c>
      <c r="N60" s="45" t="n">
        <f aca="false">(A60&lt;=$B$6*12)*(Assumptions!$B$18/12)*(1+Assumptions!$D$17)^(A60-1) + K60*Assumptions!$B$19*(A60&lt;=$B$7*12)</f>
        <v>49.8290784007855</v>
      </c>
      <c r="O60" s="45" t="n">
        <f aca="false">K60*VLOOKUP(B60,Assumptions!$A$21:$B$26,2,1)</f>
        <v>0</v>
      </c>
      <c r="P60" s="45" t="n">
        <f aca="false">K60*J59</f>
        <v>0</v>
      </c>
      <c r="Q60" s="45" t="n">
        <f aca="false">L60*H60</f>
        <v>7.01994003561696</v>
      </c>
      <c r="R60" s="45" t="n">
        <f aca="false">M60*J59</f>
        <v>0</v>
      </c>
      <c r="S60" s="45" t="n">
        <f aca="false">N60*J59</f>
        <v>32.7655539792665</v>
      </c>
      <c r="T60" s="45" t="n">
        <f aca="false">O60*J59</f>
        <v>0</v>
      </c>
      <c r="U60" s="46" t="n">
        <f aca="false">(1+VLOOKUP(B60,Assumptions!$A$29:$C$39,2,1))^(1/12)-1</f>
        <v>0.00545813045694676</v>
      </c>
      <c r="V60" s="45" t="n">
        <f aca="false">RES!Y60*J60</f>
        <v>466.532329195655</v>
      </c>
      <c r="W60" s="45" t="n">
        <f aca="false">V60-V59</f>
        <v>-40.8127291441403</v>
      </c>
      <c r="X60" s="45" t="n">
        <f aca="false">(P60-R60-S60-T60+V59)*U60</f>
        <v>2.5903168469929</v>
      </c>
      <c r="Y60" s="45" t="n">
        <f aca="false">P60-Q60-R60-S60-T60-W60+X60</f>
        <v>3.61755197624969</v>
      </c>
      <c r="Z60" s="45" t="n">
        <f aca="false">(Y61+Z61)/(1+U61)</f>
        <v>349.38888076819</v>
      </c>
    </row>
    <row r="61" customFormat="false" ht="13.8" hidden="false" customHeight="false" outlineLevel="0" collapsed="false">
      <c r="A61" s="40" t="n">
        <f aca="false">A60+1</f>
        <v>46</v>
      </c>
      <c r="B61" s="40" t="n">
        <f aca="false">INT((A61-1)/12)+1</f>
        <v>4</v>
      </c>
      <c r="C61" s="41" t="n">
        <f aca="false">$B$4+B61-1</f>
        <v>23</v>
      </c>
      <c r="D61" s="42" t="n">
        <f aca="false">IF($B$5="M",VLOOKUP(C61,Assumptions!$A$42:$C$140,2,1),VLOOKUP(C61,Assumptions!$A$42:$C$140,3,1))*Assumptions!$B$2</f>
        <v>0.000256188118315518</v>
      </c>
      <c r="E61" s="42" t="n">
        <f aca="false">1-(1-D61)^(1/12)</f>
        <v>2.13515170611744E-005</v>
      </c>
      <c r="F61" s="42" t="n">
        <f aca="false">VLOOKUP(B61,Assumptions!$A$5:$C$11,2,1)*(MOD(A61,12/$B$10)=0)</f>
        <v>0</v>
      </c>
      <c r="G61" s="43" t="n">
        <f aca="false">1-(1-F61)^(1/$B$10)</f>
        <v>0</v>
      </c>
      <c r="H61" s="42" t="n">
        <f aca="false">J60*E61*(A61&lt;=$B$6*12)</f>
        <v>1.4039580298495E-005</v>
      </c>
      <c r="I61" s="43" t="n">
        <f aca="false">J60*(1-E61)*G61*(A61&lt;=$B$6*12)</f>
        <v>0</v>
      </c>
      <c r="J61" s="44" t="n">
        <f aca="false">(J60-H61-I61)*(A61&lt;=$B$6*12)</f>
        <v>0.65753082050014</v>
      </c>
      <c r="K61" s="45" t="n">
        <f aca="false">($B$9/$B$10)*(A61&lt;=$B$7*12)*(MOD(A60,12/$B$10)=0)</f>
        <v>0</v>
      </c>
      <c r="L61" s="45" t="n">
        <f aca="false">$B$8*(A61&lt;=$B$7*12)</f>
        <v>500000</v>
      </c>
      <c r="M61" s="45" t="n">
        <f aca="false">Assumptions!$B$15*(A61=1)+K61*Assumptions!$B$16*(A61&lt;=12)</f>
        <v>0</v>
      </c>
      <c r="N61" s="45" t="n">
        <f aca="false">(A61&lt;=$B$6*12)*(Assumptions!$B$18/12)*(1+Assumptions!$D$17)^(A61-1) + K61*Assumptions!$B$19*(A61&lt;=$B$7*12)</f>
        <v>50.0320882342154</v>
      </c>
      <c r="O61" s="45" t="n">
        <f aca="false">K61*VLOOKUP(B61,Assumptions!$A$21:$B$26,2,1)</f>
        <v>0</v>
      </c>
      <c r="P61" s="45" t="n">
        <f aca="false">K61*J60</f>
        <v>0</v>
      </c>
      <c r="Q61" s="45" t="n">
        <f aca="false">L61*H61</f>
        <v>7.01979014924753</v>
      </c>
      <c r="R61" s="45" t="n">
        <f aca="false">M61*J60</f>
        <v>0</v>
      </c>
      <c r="S61" s="45" t="n">
        <f aca="false">N61*J60</f>
        <v>32.8983424574994</v>
      </c>
      <c r="T61" s="45" t="n">
        <f aca="false">O61*J60</f>
        <v>0</v>
      </c>
      <c r="U61" s="46" t="n">
        <f aca="false">(1+VLOOKUP(B61,Assumptions!$A$29:$C$39,2,1))^(1/12)-1</f>
        <v>0.00545813045694676</v>
      </c>
      <c r="V61" s="45" t="n">
        <f aca="false">RES!Y61*J61</f>
        <v>425.388573259462</v>
      </c>
      <c r="W61" s="45" t="n">
        <f aca="false">V61-V60</f>
        <v>-41.1437559361926</v>
      </c>
      <c r="X61" s="45" t="n">
        <f aca="false">(P61-R61-S61-T61+V60)*U61</f>
        <v>2.36683087018277</v>
      </c>
      <c r="Y61" s="45" t="n">
        <f aca="false">P61-Q61-R61-S61-T61-W61+X61</f>
        <v>3.5924541996285</v>
      </c>
      <c r="Z61" s="45" t="n">
        <f aca="false">(Y62+Z62)/(1+U62)</f>
        <v>347.703436660001</v>
      </c>
    </row>
    <row r="62" customFormat="false" ht="13.8" hidden="false" customHeight="false" outlineLevel="0" collapsed="false">
      <c r="A62" s="40" t="n">
        <f aca="false">A61+1</f>
        <v>47</v>
      </c>
      <c r="B62" s="40" t="n">
        <f aca="false">INT((A62-1)/12)+1</f>
        <v>4</v>
      </c>
      <c r="C62" s="41" t="n">
        <f aca="false">$B$4+B62-1</f>
        <v>23</v>
      </c>
      <c r="D62" s="42" t="n">
        <f aca="false">IF($B$5="M",VLOOKUP(C62,Assumptions!$A$42:$C$140,2,1),VLOOKUP(C62,Assumptions!$A$42:$C$140,3,1))*Assumptions!$B$2</f>
        <v>0.000256188118315518</v>
      </c>
      <c r="E62" s="42" t="n">
        <f aca="false">1-(1-D62)^(1/12)</f>
        <v>2.13515170611744E-005</v>
      </c>
      <c r="F62" s="42" t="n">
        <f aca="false">VLOOKUP(B62,Assumptions!$A$5:$C$11,2,1)*(MOD(A62,12/$B$10)=0)</f>
        <v>0</v>
      </c>
      <c r="G62" s="43" t="n">
        <f aca="false">1-(1-F62)^(1/$B$10)</f>
        <v>0</v>
      </c>
      <c r="H62" s="42" t="n">
        <f aca="false">J61*E62*(A62&lt;=$B$6*12)</f>
        <v>1.40392805321568E-005</v>
      </c>
      <c r="I62" s="43" t="n">
        <f aca="false">J61*(1-E62)*G62*(A62&lt;=$B$6*12)</f>
        <v>0</v>
      </c>
      <c r="J62" s="44" t="n">
        <f aca="false">(J61-H62-I62)*(A62&lt;=$B$6*12)</f>
        <v>0.657516781219608</v>
      </c>
      <c r="K62" s="45" t="n">
        <f aca="false">($B$9/$B$10)*(A62&lt;=$B$7*12)*(MOD(A61,12/$B$10)=0)</f>
        <v>0</v>
      </c>
      <c r="L62" s="45" t="n">
        <f aca="false">$B$8*(A62&lt;=$B$7*12)</f>
        <v>500000</v>
      </c>
      <c r="M62" s="45" t="n">
        <f aca="false">Assumptions!$B$15*(A62=1)+K62*Assumptions!$B$16*(A62&lt;=12)</f>
        <v>0</v>
      </c>
      <c r="N62" s="45" t="n">
        <f aca="false">(A62&lt;=$B$6*12)*(Assumptions!$B$18/12)*(1+Assumptions!$D$17)^(A62-1) + K62*Assumptions!$B$19*(A62&lt;=$B$7*12)</f>
        <v>50.2359251548361</v>
      </c>
      <c r="O62" s="45" t="n">
        <f aca="false">K62*VLOOKUP(B62,Assumptions!$A$21:$B$26,2,1)</f>
        <v>0</v>
      </c>
      <c r="P62" s="45" t="n">
        <f aca="false">K62*J61</f>
        <v>0</v>
      </c>
      <c r="Q62" s="45" t="n">
        <f aca="false">L62*H62</f>
        <v>7.01964026607839</v>
      </c>
      <c r="R62" s="45" t="n">
        <f aca="false">M62*J61</f>
        <v>0</v>
      </c>
      <c r="S62" s="45" t="n">
        <f aca="false">N62*J61</f>
        <v>33.031669085643</v>
      </c>
      <c r="T62" s="45" t="n">
        <f aca="false">O62*J61</f>
        <v>0</v>
      </c>
      <c r="U62" s="46" t="n">
        <f aca="false">(1+VLOOKUP(B62,Assumptions!$A$29:$C$39,2,1))^(1/12)-1</f>
        <v>0.00545813045694676</v>
      </c>
      <c r="V62" s="45" t="n">
        <f aca="false">RES!Y62*J62</f>
        <v>383.911683876666</v>
      </c>
      <c r="W62" s="45" t="n">
        <f aca="false">V62-V61</f>
        <v>-41.4768893827963</v>
      </c>
      <c r="X62" s="45" t="n">
        <f aca="false">(P62-R62-S62-T62+V61)*U62</f>
        <v>2.14153516866446</v>
      </c>
      <c r="Y62" s="45" t="n">
        <f aca="false">P62-Q62-R62-S62-T62-W62+X62</f>
        <v>3.56711519973939</v>
      </c>
      <c r="Z62" s="45" t="n">
        <f aca="false">(Y63+Z63)/(1+U63)</f>
        <v>346.034132177881</v>
      </c>
    </row>
    <row r="63" customFormat="false" ht="13.8" hidden="false" customHeight="false" outlineLevel="0" collapsed="false">
      <c r="A63" s="40" t="n">
        <f aca="false">A62+1</f>
        <v>48</v>
      </c>
      <c r="B63" s="40" t="n">
        <f aca="false">INT((A63-1)/12)+1</f>
        <v>4</v>
      </c>
      <c r="C63" s="41" t="n">
        <f aca="false">$B$4+B63-1</f>
        <v>23</v>
      </c>
      <c r="D63" s="42" t="n">
        <f aca="false">IF($B$5="M",VLOOKUP(C63,Assumptions!$A$42:$C$140,2,1),VLOOKUP(C63,Assumptions!$A$42:$C$140,3,1))*Assumptions!$B$2</f>
        <v>0.000256188118315518</v>
      </c>
      <c r="E63" s="42" t="n">
        <f aca="false">1-(1-D63)^(1/12)</f>
        <v>2.13515170611744E-005</v>
      </c>
      <c r="F63" s="42" t="n">
        <f aca="false">VLOOKUP(B63,Assumptions!$A$5:$C$11,2,1)*(MOD(A63,12/$B$10)=0)</f>
        <v>0.09</v>
      </c>
      <c r="G63" s="43" t="n">
        <f aca="false">1-(1-F63)^(1/$B$10)</f>
        <v>0.09</v>
      </c>
      <c r="H63" s="42" t="n">
        <f aca="false">J62*E63*(A63&lt;=$B$6*12)</f>
        <v>1.4038980772219E-005</v>
      </c>
      <c r="I63" s="43" t="n">
        <f aca="false">J62*(1-E63)*G63*(A63&lt;=$B$6*12)</f>
        <v>0.0591752468014952</v>
      </c>
      <c r="J63" s="44" t="n">
        <f aca="false">(J62-H63-I63)*(A63&lt;=$B$6*12)</f>
        <v>0.598327495437341</v>
      </c>
      <c r="K63" s="45" t="n">
        <f aca="false">($B$9/$B$10)*(A63&lt;=$B$7*12)*(MOD(A62,12/$B$10)=0)</f>
        <v>0</v>
      </c>
      <c r="L63" s="45" t="n">
        <f aca="false">$B$8*(A63&lt;=$B$7*12)</f>
        <v>500000</v>
      </c>
      <c r="M63" s="45" t="n">
        <f aca="false">Assumptions!$B$15*(A63=1)+K63*Assumptions!$B$16*(A63&lt;=12)</f>
        <v>0</v>
      </c>
      <c r="N63" s="45" t="n">
        <f aca="false">(A63&lt;=$B$6*12)*(Assumptions!$B$18/12)*(1+Assumptions!$D$17)^(A63-1) + K63*Assumptions!$B$19*(A63&lt;=$B$7*12)</f>
        <v>50.440592532303</v>
      </c>
      <c r="O63" s="45" t="n">
        <f aca="false">K63*VLOOKUP(B63,Assumptions!$A$21:$B$26,2,1)</f>
        <v>0</v>
      </c>
      <c r="P63" s="45" t="n">
        <f aca="false">K63*J62</f>
        <v>0</v>
      </c>
      <c r="Q63" s="45" t="n">
        <f aca="false">L63*H63</f>
        <v>7.01949038610948</v>
      </c>
      <c r="R63" s="45" t="n">
        <f aca="false">M63*J62</f>
        <v>0</v>
      </c>
      <c r="S63" s="45" t="n">
        <f aca="false">N63*J62</f>
        <v>33.1655360446496</v>
      </c>
      <c r="T63" s="45" t="n">
        <f aca="false">O63*J62</f>
        <v>0</v>
      </c>
      <c r="U63" s="46" t="n">
        <f aca="false">(1+VLOOKUP(B63,Assumptions!$A$29:$C$39,2,1))^(1/12)-1</f>
        <v>0.00545813045694676</v>
      </c>
      <c r="V63" s="45" t="n">
        <f aca="false">RES!Y63*J63</f>
        <v>335.463990807149</v>
      </c>
      <c r="W63" s="45" t="n">
        <f aca="false">V63-V62</f>
        <v>-48.4476930695171</v>
      </c>
      <c r="X63" s="45" t="n">
        <f aca="false">(P63-R63-S63-T63+V62)*U63</f>
        <v>1.91441823213868</v>
      </c>
      <c r="Y63" s="45" t="n">
        <f aca="false">P63-Q63-R63-S63-T63-W63+X63</f>
        <v>10.1770848708966</v>
      </c>
      <c r="Z63" s="45" t="n">
        <f aca="false">(Y64+Z64)/(1+U64)</f>
        <v>337.745746742967</v>
      </c>
    </row>
    <row r="64" customFormat="false" ht="13.8" hidden="false" customHeight="false" outlineLevel="0" collapsed="false">
      <c r="A64" s="40" t="n">
        <f aca="false">A63+1</f>
        <v>49</v>
      </c>
      <c r="B64" s="40" t="n">
        <f aca="false">INT((A64-1)/12)+1</f>
        <v>5</v>
      </c>
      <c r="C64" s="41" t="n">
        <f aca="false">$B$4+B64-1</f>
        <v>24</v>
      </c>
      <c r="D64" s="42" t="n">
        <f aca="false">IF($B$5="M",VLOOKUP(C64,Assumptions!$A$42:$C$140,2,1),VLOOKUP(C64,Assumptions!$A$42:$C$140,3,1))*Assumptions!$B$2</f>
        <v>0.000262490415714412</v>
      </c>
      <c r="E64" s="42" t="n">
        <f aca="false">1-(1-D64)^(1/12)</f>
        <v>2.18768333947184E-005</v>
      </c>
      <c r="F64" s="42" t="n">
        <f aca="false">VLOOKUP(B64,Assumptions!$A$5:$C$11,2,1)*(MOD(A64,12/$B$10)=0)</f>
        <v>0</v>
      </c>
      <c r="G64" s="43" t="n">
        <f aca="false">1-(1-F64)^(1/$B$10)</f>
        <v>0</v>
      </c>
      <c r="H64" s="42" t="n">
        <f aca="false">J63*E64*(A64&lt;=$B$6*12)</f>
        <v>1.30895109331618E-005</v>
      </c>
      <c r="I64" s="43" t="n">
        <f aca="false">J63*(1-E64)*G64*(A64&lt;=$B$6*12)</f>
        <v>0</v>
      </c>
      <c r="J64" s="44" t="n">
        <f aca="false">(J63-H64-I64)*(A64&lt;=$B$6*12)</f>
        <v>0.598314405926408</v>
      </c>
      <c r="K64" s="45" t="n">
        <f aca="false">($B$9/$B$10)*(A64&lt;=$B$7*12)*(MOD(A63,12/$B$10)=0)</f>
        <v>1000</v>
      </c>
      <c r="L64" s="45" t="n">
        <f aca="false">$B$8*(A64&lt;=$B$7*12)</f>
        <v>500000</v>
      </c>
      <c r="M64" s="45" t="n">
        <f aca="false">Assumptions!$B$15*(A64=1)+K64*Assumptions!$B$16*(A64&lt;=12)</f>
        <v>0</v>
      </c>
      <c r="N64" s="45" t="n">
        <f aca="false">(A64&lt;=$B$6*12)*(Assumptions!$B$18/12)*(1+Assumptions!$D$17)^(A64-1) + K64*Assumptions!$B$19*(A64&lt;=$B$7*12)</f>
        <v>70.6460937500001</v>
      </c>
      <c r="O64" s="45" t="n">
        <f aca="false">K64*VLOOKUP(B64,Assumptions!$A$21:$B$26,2,1)</f>
        <v>50</v>
      </c>
      <c r="P64" s="45" t="n">
        <f aca="false">K64*J63</f>
        <v>598.327495437341</v>
      </c>
      <c r="Q64" s="45" t="n">
        <f aca="false">L64*H64</f>
        <v>6.54475546658091</v>
      </c>
      <c r="R64" s="45" t="n">
        <f aca="false">M64*J63</f>
        <v>0</v>
      </c>
      <c r="S64" s="45" t="n">
        <f aca="false">N64*J63</f>
        <v>42.2695003358692</v>
      </c>
      <c r="T64" s="45" t="n">
        <f aca="false">O64*J63</f>
        <v>29.916374771867</v>
      </c>
      <c r="U64" s="46" t="n">
        <f aca="false">(1+VLOOKUP(B64,Assumptions!$A$29:$C$39,2,1))^(1/12)-1</f>
        <v>0.00565414538740527</v>
      </c>
      <c r="V64" s="45" t="n">
        <f aca="false">RES!Y64*J64</f>
        <v>855.191097650808</v>
      </c>
      <c r="W64" s="45" t="n">
        <f aca="false">V64-V63</f>
        <v>519.727106843659</v>
      </c>
      <c r="X64" s="45" t="n">
        <f aca="false">(P64-R64-S64-T64+V63)*U64</f>
        <v>4.87164339197137</v>
      </c>
      <c r="Y64" s="45" t="n">
        <f aca="false">P64-Q64-R64-S64-T64-W64+X64</f>
        <v>4.7414014113365</v>
      </c>
      <c r="Z64" s="45" t="n">
        <f aca="false">(Y65+Z65)/(1+U65)</f>
        <v>334.914008887693</v>
      </c>
    </row>
    <row r="65" customFormat="false" ht="13.8" hidden="false" customHeight="false" outlineLevel="0" collapsed="false">
      <c r="A65" s="40" t="n">
        <f aca="false">A64+1</f>
        <v>50</v>
      </c>
      <c r="B65" s="40" t="n">
        <f aca="false">INT((A65-1)/12)+1</f>
        <v>5</v>
      </c>
      <c r="C65" s="41" t="n">
        <f aca="false">$B$4+B65-1</f>
        <v>24</v>
      </c>
      <c r="D65" s="42" t="n">
        <f aca="false">IF($B$5="M",VLOOKUP(C65,Assumptions!$A$42:$C$140,2,1),VLOOKUP(C65,Assumptions!$A$42:$C$140,3,1))*Assumptions!$B$2</f>
        <v>0.000262490415714412</v>
      </c>
      <c r="E65" s="42" t="n">
        <f aca="false">1-(1-D65)^(1/12)</f>
        <v>2.18768333947184E-005</v>
      </c>
      <c r="F65" s="42" t="n">
        <f aca="false">VLOOKUP(B65,Assumptions!$A$5:$C$11,2,1)*(MOD(A65,12/$B$10)=0)</f>
        <v>0</v>
      </c>
      <c r="G65" s="43" t="n">
        <f aca="false">1-(1-F65)^(1/$B$10)</f>
        <v>0</v>
      </c>
      <c r="H65" s="42" t="n">
        <f aca="false">J64*E65*(A65&lt;=$B$6*12)</f>
        <v>1.30892245761119E-005</v>
      </c>
      <c r="I65" s="43" t="n">
        <f aca="false">J64*(1-E65)*G65*(A65&lt;=$B$6*12)</f>
        <v>0</v>
      </c>
      <c r="J65" s="44" t="n">
        <f aca="false">(J64-H65-I65)*(A65&lt;=$B$6*12)</f>
        <v>0.598301316701831</v>
      </c>
      <c r="K65" s="45" t="n">
        <f aca="false">($B$9/$B$10)*(A65&lt;=$B$7*12)*(MOD(A64,12/$B$10)=0)</f>
        <v>0</v>
      </c>
      <c r="L65" s="45" t="n">
        <f aca="false">$B$8*(A65&lt;=$B$7*12)</f>
        <v>500000</v>
      </c>
      <c r="M65" s="45" t="n">
        <f aca="false">Assumptions!$B$15*(A65=1)+K65*Assumptions!$B$16*(A65&lt;=12)</f>
        <v>0</v>
      </c>
      <c r="N65" s="45" t="n">
        <f aca="false">(A65&lt;=$B$6*12)*(Assumptions!$B$18/12)*(1+Assumptions!$D$17)^(A65-1) + K65*Assumptions!$B$19*(A65&lt;=$B$7*12)</f>
        <v>50.8524322050959</v>
      </c>
      <c r="O65" s="45" t="n">
        <f aca="false">K65*VLOOKUP(B65,Assumptions!$A$21:$B$26,2,1)</f>
        <v>0</v>
      </c>
      <c r="P65" s="45" t="n">
        <f aca="false">K65*J64</f>
        <v>0</v>
      </c>
      <c r="Q65" s="45" t="n">
        <f aca="false">L65*H65</f>
        <v>6.54461228805595</v>
      </c>
      <c r="R65" s="45" t="n">
        <f aca="false">M65*J64</f>
        <v>0</v>
      </c>
      <c r="S65" s="45" t="n">
        <f aca="false">N65*J64</f>
        <v>30.4257427647049</v>
      </c>
      <c r="T65" s="45" t="n">
        <f aca="false">O65*J64</f>
        <v>0</v>
      </c>
      <c r="U65" s="46" t="n">
        <f aca="false">(1+VLOOKUP(B65,Assumptions!$A$29:$C$39,2,1))^(1/12)-1</f>
        <v>0.00565414538740527</v>
      </c>
      <c r="V65" s="45" t="n">
        <f aca="false">RES!Y65*J65</f>
        <v>819.36899267419</v>
      </c>
      <c r="W65" s="45" t="n">
        <f aca="false">V65-V64</f>
        <v>-35.8221049766178</v>
      </c>
      <c r="X65" s="45" t="n">
        <f aca="false">(P65-R65-S65-T65+V64)*U65</f>
        <v>4.66334322702093</v>
      </c>
      <c r="Y65" s="45" t="n">
        <f aca="false">P65-Q65-R65-S65-T65-W65+X65</f>
        <v>3.51509315087786</v>
      </c>
      <c r="Z65" s="45" t="n">
        <f aca="false">(Y66+Z66)/(1+U66)</f>
        <v>333.292568235345</v>
      </c>
    </row>
    <row r="66" customFormat="false" ht="13.8" hidden="false" customHeight="false" outlineLevel="0" collapsed="false">
      <c r="A66" s="40" t="n">
        <f aca="false">A65+1</f>
        <v>51</v>
      </c>
      <c r="B66" s="40" t="n">
        <f aca="false">INT((A66-1)/12)+1</f>
        <v>5</v>
      </c>
      <c r="C66" s="41" t="n">
        <f aca="false">$B$4+B66-1</f>
        <v>24</v>
      </c>
      <c r="D66" s="42" t="n">
        <f aca="false">IF($B$5="M",VLOOKUP(C66,Assumptions!$A$42:$C$140,2,1),VLOOKUP(C66,Assumptions!$A$42:$C$140,3,1))*Assumptions!$B$2</f>
        <v>0.000262490415714412</v>
      </c>
      <c r="E66" s="42" t="n">
        <f aca="false">1-(1-D66)^(1/12)</f>
        <v>2.18768333947184E-005</v>
      </c>
      <c r="F66" s="42" t="n">
        <f aca="false">VLOOKUP(B66,Assumptions!$A$5:$C$11,2,1)*(MOD(A66,12/$B$10)=0)</f>
        <v>0</v>
      </c>
      <c r="G66" s="43" t="n">
        <f aca="false">1-(1-F66)^(1/$B$10)</f>
        <v>0</v>
      </c>
      <c r="H66" s="42" t="n">
        <f aca="false">J65*E66*(A66&lt;=$B$6*12)</f>
        <v>1.30889382253266E-005</v>
      </c>
      <c r="I66" s="43" t="n">
        <f aca="false">J65*(1-E66)*G66*(A66&lt;=$B$6*12)</f>
        <v>0</v>
      </c>
      <c r="J66" s="44" t="n">
        <f aca="false">(J65-H66-I66)*(A66&lt;=$B$6*12)</f>
        <v>0.598288227763606</v>
      </c>
      <c r="K66" s="45" t="n">
        <f aca="false">($B$9/$B$10)*(A66&lt;=$B$7*12)*(MOD(A65,12/$B$10)=0)</f>
        <v>0</v>
      </c>
      <c r="L66" s="45" t="n">
        <f aca="false">$B$8*(A66&lt;=$B$7*12)</f>
        <v>500000</v>
      </c>
      <c r="M66" s="45" t="n">
        <f aca="false">Assumptions!$B$15*(A66=1)+K66*Assumptions!$B$16*(A66&lt;=12)</f>
        <v>0</v>
      </c>
      <c r="N66" s="45" t="n">
        <f aca="false">(A66&lt;=$B$6*12)*(Assumptions!$B$18/12)*(1+Assumptions!$D$17)^(A66-1) + K66*Assumptions!$B$19*(A66&lt;=$B$7*12)</f>
        <v>51.059611308599</v>
      </c>
      <c r="O66" s="45" t="n">
        <f aca="false">K66*VLOOKUP(B66,Assumptions!$A$21:$B$26,2,1)</f>
        <v>0</v>
      </c>
      <c r="P66" s="45" t="n">
        <f aca="false">K66*J65</f>
        <v>0</v>
      </c>
      <c r="Q66" s="45" t="n">
        <f aca="false">L66*H66</f>
        <v>6.5444691126633</v>
      </c>
      <c r="R66" s="45" t="n">
        <f aca="false">M66*J65</f>
        <v>0</v>
      </c>
      <c r="S66" s="45" t="n">
        <f aca="false">N66*J65</f>
        <v>30.5490326762185</v>
      </c>
      <c r="T66" s="45" t="n">
        <f aca="false">O66*J65</f>
        <v>0</v>
      </c>
      <c r="U66" s="46" t="n">
        <f aca="false">(1+VLOOKUP(B66,Assumptions!$A$29:$C$39,2,1))^(1/12)-1</f>
        <v>0.00565414538740527</v>
      </c>
      <c r="V66" s="45" t="n">
        <f aca="false">RES!Y66*J66</f>
        <v>783.243614496359</v>
      </c>
      <c r="W66" s="45" t="n">
        <f aca="false">V66-V65</f>
        <v>-36.1253781778308</v>
      </c>
      <c r="X66" s="45" t="n">
        <f aca="false">(P66-R66-S66-T66+V65)*U66</f>
        <v>4.46010273831574</v>
      </c>
      <c r="Y66" s="45" t="n">
        <f aca="false">P66-Q66-R66-S66-T66-W66+X66</f>
        <v>3.49197912726478</v>
      </c>
      <c r="Z66" s="45" t="n">
        <f aca="false">(Y67+Z67)/(1+U67)</f>
        <v>331.685073745425</v>
      </c>
    </row>
    <row r="67" customFormat="false" ht="13.8" hidden="false" customHeight="false" outlineLevel="0" collapsed="false">
      <c r="A67" s="40" t="n">
        <f aca="false">A66+1</f>
        <v>52</v>
      </c>
      <c r="B67" s="40" t="n">
        <f aca="false">INT((A67-1)/12)+1</f>
        <v>5</v>
      </c>
      <c r="C67" s="41" t="n">
        <f aca="false">$B$4+B67-1</f>
        <v>24</v>
      </c>
      <c r="D67" s="42" t="n">
        <f aca="false">IF($B$5="M",VLOOKUP(C67,Assumptions!$A$42:$C$140,2,1),VLOOKUP(C67,Assumptions!$A$42:$C$140,3,1))*Assumptions!$B$2</f>
        <v>0.000262490415714412</v>
      </c>
      <c r="E67" s="42" t="n">
        <f aca="false">1-(1-D67)^(1/12)</f>
        <v>2.18768333947184E-005</v>
      </c>
      <c r="F67" s="42" t="n">
        <f aca="false">VLOOKUP(B67,Assumptions!$A$5:$C$11,2,1)*(MOD(A67,12/$B$10)=0)</f>
        <v>0</v>
      </c>
      <c r="G67" s="43" t="n">
        <f aca="false">1-(1-F67)^(1/$B$10)</f>
        <v>0</v>
      </c>
      <c r="H67" s="42" t="n">
        <f aca="false">J66*E67*(A67&lt;=$B$6*12)</f>
        <v>1.30886518808057E-005</v>
      </c>
      <c r="I67" s="43" t="n">
        <f aca="false">J66*(1-E67)*G67*(A67&lt;=$B$6*12)</f>
        <v>0</v>
      </c>
      <c r="J67" s="44" t="n">
        <f aca="false">(J66-H67-I67)*(A67&lt;=$B$6*12)</f>
        <v>0.598275139111725</v>
      </c>
      <c r="K67" s="45" t="n">
        <f aca="false">($B$9/$B$10)*(A67&lt;=$B$7*12)*(MOD(A66,12/$B$10)=0)</f>
        <v>0</v>
      </c>
      <c r="L67" s="45" t="n">
        <f aca="false">$B$8*(A67&lt;=$B$7*12)</f>
        <v>500000</v>
      </c>
      <c r="M67" s="45" t="n">
        <f aca="false">Assumptions!$B$15*(A67=1)+K67*Assumptions!$B$16*(A67&lt;=12)</f>
        <v>0</v>
      </c>
      <c r="N67" s="45" t="n">
        <f aca="false">(A67&lt;=$B$6*12)*(Assumptions!$B$18/12)*(1+Assumptions!$D$17)^(A67-1) + K67*Assumptions!$B$19*(A67&lt;=$B$7*12)</f>
        <v>51.2676344854152</v>
      </c>
      <c r="O67" s="45" t="n">
        <f aca="false">K67*VLOOKUP(B67,Assumptions!$A$21:$B$26,2,1)</f>
        <v>0</v>
      </c>
      <c r="P67" s="45" t="n">
        <f aca="false">K67*J66</f>
        <v>0</v>
      </c>
      <c r="Q67" s="45" t="n">
        <f aca="false">L67*H67</f>
        <v>6.54432594040286</v>
      </c>
      <c r="R67" s="45" t="n">
        <f aca="false">M67*J66</f>
        <v>0</v>
      </c>
      <c r="S67" s="45" t="n">
        <f aca="false">N67*J66</f>
        <v>30.6728221779114</v>
      </c>
      <c r="T67" s="45" t="n">
        <f aca="false">O67*J66</f>
        <v>0</v>
      </c>
      <c r="U67" s="46" t="n">
        <f aca="false">(1+VLOOKUP(B67,Assumptions!$A$29:$C$39,2,1))^(1/12)-1</f>
        <v>0.00565414538740527</v>
      </c>
      <c r="V67" s="45" t="n">
        <f aca="false">RES!Y67*J67</f>
        <v>746.812974272258</v>
      </c>
      <c r="W67" s="45" t="n">
        <f aca="false">V67-V66</f>
        <v>-36.4306402241011</v>
      </c>
      <c r="X67" s="45" t="n">
        <f aca="false">(P67-R67-S67-T67+V66)*U67</f>
        <v>4.25514467408328</v>
      </c>
      <c r="Y67" s="45" t="n">
        <f aca="false">P67-Q67-R67-S67-T67-W67+X67</f>
        <v>3.46863677987014</v>
      </c>
      <c r="Z67" s="45" t="n">
        <f aca="false">(Y68+Z68)/(1+U68)</f>
        <v>330.091832595344</v>
      </c>
    </row>
    <row r="68" customFormat="false" ht="13.8" hidden="false" customHeight="false" outlineLevel="0" collapsed="false">
      <c r="A68" s="40" t="n">
        <f aca="false">A67+1</f>
        <v>53</v>
      </c>
      <c r="B68" s="40" t="n">
        <f aca="false">INT((A68-1)/12)+1</f>
        <v>5</v>
      </c>
      <c r="C68" s="41" t="n">
        <f aca="false">$B$4+B68-1</f>
        <v>24</v>
      </c>
      <c r="D68" s="42" t="n">
        <f aca="false">IF($B$5="M",VLOOKUP(C68,Assumptions!$A$42:$C$140,2,1),VLOOKUP(C68,Assumptions!$A$42:$C$140,3,1))*Assumptions!$B$2</f>
        <v>0.000262490415714412</v>
      </c>
      <c r="E68" s="42" t="n">
        <f aca="false">1-(1-D68)^(1/12)</f>
        <v>2.18768333947184E-005</v>
      </c>
      <c r="F68" s="42" t="n">
        <f aca="false">VLOOKUP(B68,Assumptions!$A$5:$C$11,2,1)*(MOD(A68,12/$B$10)=0)</f>
        <v>0</v>
      </c>
      <c r="G68" s="43" t="n">
        <f aca="false">1-(1-F68)^(1/$B$10)</f>
        <v>0</v>
      </c>
      <c r="H68" s="42" t="n">
        <f aca="false">J67*E68*(A68&lt;=$B$6*12)</f>
        <v>1.30883655425492E-005</v>
      </c>
      <c r="I68" s="43" t="n">
        <f aca="false">J67*(1-E68)*G68*(A68&lt;=$B$6*12)</f>
        <v>0</v>
      </c>
      <c r="J68" s="44" t="n">
        <f aca="false">(J67-H68-I68)*(A68&lt;=$B$6*12)</f>
        <v>0.598262050746183</v>
      </c>
      <c r="K68" s="45" t="n">
        <f aca="false">($B$9/$B$10)*(A68&lt;=$B$7*12)*(MOD(A67,12/$B$10)=0)</f>
        <v>0</v>
      </c>
      <c r="L68" s="45" t="n">
        <f aca="false">$B$8*(A68&lt;=$B$7*12)</f>
        <v>500000</v>
      </c>
      <c r="M68" s="45" t="n">
        <f aca="false">Assumptions!$B$15*(A68=1)+K68*Assumptions!$B$16*(A68&lt;=12)</f>
        <v>0</v>
      </c>
      <c r="N68" s="45" t="n">
        <f aca="false">(A68&lt;=$B$6*12)*(Assumptions!$B$18/12)*(1+Assumptions!$D$17)^(A68-1) + K68*Assumptions!$B$19*(A68&lt;=$B$7*12)</f>
        <v>51.4765051744037</v>
      </c>
      <c r="O68" s="45" t="n">
        <f aca="false">K68*VLOOKUP(B68,Assumptions!$A$21:$B$26,2,1)</f>
        <v>0</v>
      </c>
      <c r="P68" s="45" t="n">
        <f aca="false">K68*J67</f>
        <v>0</v>
      </c>
      <c r="Q68" s="45" t="n">
        <f aca="false">L68*H68</f>
        <v>6.54418277127458</v>
      </c>
      <c r="R68" s="45" t="n">
        <f aca="false">M68*J67</f>
        <v>0</v>
      </c>
      <c r="S68" s="45" t="n">
        <f aca="false">N68*J67</f>
        <v>30.7971132942018</v>
      </c>
      <c r="T68" s="45" t="n">
        <f aca="false">O68*J67</f>
        <v>0</v>
      </c>
      <c r="U68" s="46" t="n">
        <f aca="false">(1+VLOOKUP(B68,Assumptions!$A$29:$C$39,2,1))^(1/12)-1</f>
        <v>0.00565414538740527</v>
      </c>
      <c r="V68" s="45" t="n">
        <f aca="false">RES!Y68*J68</f>
        <v>710.075071392926</v>
      </c>
      <c r="W68" s="45" t="n">
        <f aca="false">V68-V67</f>
        <v>-36.737902879332</v>
      </c>
      <c r="X68" s="45" t="n">
        <f aca="false">(P68-R68-S68-T68+V67)*U68</f>
        <v>4.04845777765809</v>
      </c>
      <c r="Y68" s="45" t="n">
        <f aca="false">P68-Q68-R68-S68-T68-W68+X68</f>
        <v>3.44506459151369</v>
      </c>
      <c r="Z68" s="45" t="n">
        <f aca="false">(Y69+Z69)/(1+U69)</f>
        <v>328.513155216519</v>
      </c>
    </row>
    <row r="69" customFormat="false" ht="13.8" hidden="false" customHeight="false" outlineLevel="0" collapsed="false">
      <c r="A69" s="40" t="n">
        <f aca="false">A68+1</f>
        <v>54</v>
      </c>
      <c r="B69" s="40" t="n">
        <f aca="false">INT((A69-1)/12)+1</f>
        <v>5</v>
      </c>
      <c r="C69" s="41" t="n">
        <f aca="false">$B$4+B69-1</f>
        <v>24</v>
      </c>
      <c r="D69" s="42" t="n">
        <f aca="false">IF($B$5="M",VLOOKUP(C69,Assumptions!$A$42:$C$140,2,1),VLOOKUP(C69,Assumptions!$A$42:$C$140,3,1))*Assumptions!$B$2</f>
        <v>0.000262490415714412</v>
      </c>
      <c r="E69" s="42" t="n">
        <f aca="false">1-(1-D69)^(1/12)</f>
        <v>2.18768333947184E-005</v>
      </c>
      <c r="F69" s="42" t="n">
        <f aca="false">VLOOKUP(B69,Assumptions!$A$5:$C$11,2,1)*(MOD(A69,12/$B$10)=0)</f>
        <v>0</v>
      </c>
      <c r="G69" s="43" t="n">
        <f aca="false">1-(1-F69)^(1/$B$10)</f>
        <v>0</v>
      </c>
      <c r="H69" s="42" t="n">
        <f aca="false">J68*E69*(A69&lt;=$B$6*12)</f>
        <v>1.30880792105568E-005</v>
      </c>
      <c r="I69" s="43" t="n">
        <f aca="false">J68*(1-E69)*G69*(A69&lt;=$B$6*12)</f>
        <v>0</v>
      </c>
      <c r="J69" s="44" t="n">
        <f aca="false">(J68-H69-I69)*(A69&lt;=$B$6*12)</f>
        <v>0.598248962666972</v>
      </c>
      <c r="K69" s="45" t="n">
        <f aca="false">($B$9/$B$10)*(A69&lt;=$B$7*12)*(MOD(A68,12/$B$10)=0)</f>
        <v>0</v>
      </c>
      <c r="L69" s="45" t="n">
        <f aca="false">$B$8*(A69&lt;=$B$7*12)</f>
        <v>500000</v>
      </c>
      <c r="M69" s="45" t="n">
        <f aca="false">Assumptions!$B$15*(A69=1)+K69*Assumptions!$B$16*(A69&lt;=12)</f>
        <v>0</v>
      </c>
      <c r="N69" s="45" t="n">
        <f aca="false">(A69&lt;=$B$6*12)*(Assumptions!$B$18/12)*(1+Assumptions!$D$17)^(A69-1) + K69*Assumptions!$B$19*(A69&lt;=$B$7*12)</f>
        <v>51.6862268284338</v>
      </c>
      <c r="O69" s="45" t="n">
        <f aca="false">K69*VLOOKUP(B69,Assumptions!$A$21:$B$26,2,1)</f>
        <v>0</v>
      </c>
      <c r="P69" s="45" t="n">
        <f aca="false">K69*J68</f>
        <v>0</v>
      </c>
      <c r="Q69" s="45" t="n">
        <f aca="false">L69*H69</f>
        <v>6.54403960527839</v>
      </c>
      <c r="R69" s="45" t="n">
        <f aca="false">M69*J68</f>
        <v>0</v>
      </c>
      <c r="S69" s="45" t="n">
        <f aca="false">N69*J68</f>
        <v>30.9219080577112</v>
      </c>
      <c r="T69" s="45" t="n">
        <f aca="false">O69*J68</f>
        <v>0</v>
      </c>
      <c r="U69" s="46" t="n">
        <f aca="false">(1+VLOOKUP(B69,Assumptions!$A$29:$C$39,2,1))^(1/12)-1</f>
        <v>0.00565414538740527</v>
      </c>
      <c r="V69" s="45" t="n">
        <f aca="false">RES!Y69*J69</f>
        <v>673.02789341956</v>
      </c>
      <c r="W69" s="45" t="n">
        <f aca="false">V69-V68</f>
        <v>-37.0471779733657</v>
      </c>
      <c r="X69" s="45" t="n">
        <f aca="false">(P69-R69-S69-T69+V68)*U69</f>
        <v>3.8400307258135</v>
      </c>
      <c r="Y69" s="45" t="n">
        <f aca="false">P69-Q69-R69-S69-T69-W69+X69</f>
        <v>3.42126103618963</v>
      </c>
      <c r="Z69" s="45" t="n">
        <f aca="false">(Y70+Z70)/(1+U70)</f>
        <v>326.949355321599</v>
      </c>
    </row>
    <row r="70" customFormat="false" ht="13.8" hidden="false" customHeight="false" outlineLevel="0" collapsed="false">
      <c r="A70" s="40" t="n">
        <f aca="false">A69+1</f>
        <v>55</v>
      </c>
      <c r="B70" s="40" t="n">
        <f aca="false">INT((A70-1)/12)+1</f>
        <v>5</v>
      </c>
      <c r="C70" s="41" t="n">
        <f aca="false">$B$4+B70-1</f>
        <v>24</v>
      </c>
      <c r="D70" s="42" t="n">
        <f aca="false">IF($B$5="M",VLOOKUP(C70,Assumptions!$A$42:$C$140,2,1),VLOOKUP(C70,Assumptions!$A$42:$C$140,3,1))*Assumptions!$B$2</f>
        <v>0.000262490415714412</v>
      </c>
      <c r="E70" s="42" t="n">
        <f aca="false">1-(1-D70)^(1/12)</f>
        <v>2.18768333947184E-005</v>
      </c>
      <c r="F70" s="42" t="n">
        <f aca="false">VLOOKUP(B70,Assumptions!$A$5:$C$11,2,1)*(MOD(A70,12/$B$10)=0)</f>
        <v>0</v>
      </c>
      <c r="G70" s="43" t="n">
        <f aca="false">1-(1-F70)^(1/$B$10)</f>
        <v>0</v>
      </c>
      <c r="H70" s="42" t="n">
        <f aca="false">J69*E70*(A70&lt;=$B$6*12)</f>
        <v>1.30877928848284E-005</v>
      </c>
      <c r="I70" s="43" t="n">
        <f aca="false">J69*(1-E70)*G70*(A70&lt;=$B$6*12)</f>
        <v>0</v>
      </c>
      <c r="J70" s="44" t="n">
        <f aca="false">(J69-H70-I70)*(A70&lt;=$B$6*12)</f>
        <v>0.598235874874087</v>
      </c>
      <c r="K70" s="45" t="n">
        <f aca="false">($B$9/$B$10)*(A70&lt;=$B$7*12)*(MOD(A69,12/$B$10)=0)</f>
        <v>0</v>
      </c>
      <c r="L70" s="45" t="n">
        <f aca="false">$B$8*(A70&lt;=$B$7*12)</f>
        <v>500000</v>
      </c>
      <c r="M70" s="45" t="n">
        <f aca="false">Assumptions!$B$15*(A70=1)+K70*Assumptions!$B$16*(A70&lt;=12)</f>
        <v>0</v>
      </c>
      <c r="N70" s="45" t="n">
        <f aca="false">(A70&lt;=$B$6*12)*(Assumptions!$B$18/12)*(1+Assumptions!$D$17)^(A70-1) + K70*Assumptions!$B$19*(A70&lt;=$B$7*12)</f>
        <v>51.8968029144426</v>
      </c>
      <c r="O70" s="45" t="n">
        <f aca="false">K70*VLOOKUP(B70,Assumptions!$A$21:$B$26,2,1)</f>
        <v>0</v>
      </c>
      <c r="P70" s="45" t="n">
        <f aca="false">K70*J69</f>
        <v>0</v>
      </c>
      <c r="Q70" s="45" t="n">
        <f aca="false">L70*H70</f>
        <v>6.54389644241422</v>
      </c>
      <c r="R70" s="45" t="n">
        <f aca="false">M70*J69</f>
        <v>0</v>
      </c>
      <c r="S70" s="45" t="n">
        <f aca="false">N70*J69</f>
        <v>31.0472085092975</v>
      </c>
      <c r="T70" s="45" t="n">
        <f aca="false">O70*J69</f>
        <v>0</v>
      </c>
      <c r="U70" s="46" t="n">
        <f aca="false">(1+VLOOKUP(B70,Assumptions!$A$29:$C$39,2,1))^(1/12)-1</f>
        <v>0.00565414538740527</v>
      </c>
      <c r="V70" s="45" t="n">
        <f aca="false">RES!Y70*J70</f>
        <v>635.669416017242</v>
      </c>
      <c r="W70" s="45" t="n">
        <f aca="false">V70-V69</f>
        <v>-37.3584774023188</v>
      </c>
      <c r="X70" s="45" t="n">
        <f aca="false">(P70-R70-S70-T70+V69)*U70</f>
        <v>3.62985212838864</v>
      </c>
      <c r="Y70" s="45" t="n">
        <f aca="false">P70-Q70-R70-S70-T70-W70+X70</f>
        <v>3.39722457899571</v>
      </c>
      <c r="Z70" s="45" t="n">
        <f aca="false">(Y71+Z71)/(1+U71)</f>
        <v>325.40074993191</v>
      </c>
    </row>
    <row r="71" customFormat="false" ht="13.8" hidden="false" customHeight="false" outlineLevel="0" collapsed="false">
      <c r="A71" s="40" t="n">
        <f aca="false">A70+1</f>
        <v>56</v>
      </c>
      <c r="B71" s="40" t="n">
        <f aca="false">INT((A71-1)/12)+1</f>
        <v>5</v>
      </c>
      <c r="C71" s="41" t="n">
        <f aca="false">$B$4+B71-1</f>
        <v>24</v>
      </c>
      <c r="D71" s="42" t="n">
        <f aca="false">IF($B$5="M",VLOOKUP(C71,Assumptions!$A$42:$C$140,2,1),VLOOKUP(C71,Assumptions!$A$42:$C$140,3,1))*Assumptions!$B$2</f>
        <v>0.000262490415714412</v>
      </c>
      <c r="E71" s="42" t="n">
        <f aca="false">1-(1-D71)^(1/12)</f>
        <v>2.18768333947184E-005</v>
      </c>
      <c r="F71" s="42" t="n">
        <f aca="false">VLOOKUP(B71,Assumptions!$A$5:$C$11,2,1)*(MOD(A71,12/$B$10)=0)</f>
        <v>0</v>
      </c>
      <c r="G71" s="43" t="n">
        <f aca="false">1-(1-F71)^(1/$B$10)</f>
        <v>0</v>
      </c>
      <c r="H71" s="42" t="n">
        <f aca="false">J70*E71*(A71&lt;=$B$6*12)</f>
        <v>1.3087506565364E-005</v>
      </c>
      <c r="I71" s="43" t="n">
        <f aca="false">J70*(1-E71)*G71*(A71&lt;=$B$6*12)</f>
        <v>0</v>
      </c>
      <c r="J71" s="44" t="n">
        <f aca="false">(J70-H71-I71)*(A71&lt;=$B$6*12)</f>
        <v>0.598222787367522</v>
      </c>
      <c r="K71" s="45" t="n">
        <f aca="false">($B$9/$B$10)*(A71&lt;=$B$7*12)*(MOD(A70,12/$B$10)=0)</f>
        <v>0</v>
      </c>
      <c r="L71" s="45" t="n">
        <f aca="false">$B$8*(A71&lt;=$B$7*12)</f>
        <v>500000</v>
      </c>
      <c r="M71" s="45" t="n">
        <f aca="false">Assumptions!$B$15*(A71=1)+K71*Assumptions!$B$16*(A71&lt;=12)</f>
        <v>0</v>
      </c>
      <c r="N71" s="45" t="n">
        <f aca="false">(A71&lt;=$B$6*12)*(Assumptions!$B$18/12)*(1+Assumptions!$D$17)^(A71-1) + K71*Assumptions!$B$19*(A71&lt;=$B$7*12)</f>
        <v>52.1082369134916</v>
      </c>
      <c r="O71" s="45" t="n">
        <f aca="false">K71*VLOOKUP(B71,Assumptions!$A$21:$B$26,2,1)</f>
        <v>0</v>
      </c>
      <c r="P71" s="45" t="n">
        <f aca="false">K71*J70</f>
        <v>0</v>
      </c>
      <c r="Q71" s="45" t="n">
        <f aca="false">L71*H71</f>
        <v>6.54375328268199</v>
      </c>
      <c r="R71" s="45" t="n">
        <f aca="false">M71*J70</f>
        <v>0</v>
      </c>
      <c r="S71" s="45" t="n">
        <f aca="false">N71*J70</f>
        <v>31.1730166980888</v>
      </c>
      <c r="T71" s="45" t="n">
        <f aca="false">O71*J70</f>
        <v>0</v>
      </c>
      <c r="U71" s="46" t="n">
        <f aca="false">(1+VLOOKUP(B71,Assumptions!$A$29:$C$39,2,1))^(1/12)-1</f>
        <v>0.00565414538740527</v>
      </c>
      <c r="V71" s="45" t="n">
        <f aca="false">RES!Y71*J71</f>
        <v>597.997602888251</v>
      </c>
      <c r="W71" s="45" t="n">
        <f aca="false">V71-V70</f>
        <v>-37.6718131289908</v>
      </c>
      <c r="X71" s="45" t="n">
        <f aca="false">(P71-R71-S71-T71+V70)*U71</f>
        <v>3.41791052791348</v>
      </c>
      <c r="Y71" s="45" t="n">
        <f aca="false">P71-Q71-R71-S71-T71-W71+X71</f>
        <v>3.37295367613348</v>
      </c>
      <c r="Z71" s="45" t="n">
        <f aca="false">(Y72+Z72)/(1+U72)</f>
        <v>323.867659405062</v>
      </c>
    </row>
    <row r="72" customFormat="false" ht="13.8" hidden="false" customHeight="false" outlineLevel="0" collapsed="false">
      <c r="A72" s="40" t="n">
        <f aca="false">A71+1</f>
        <v>57</v>
      </c>
      <c r="B72" s="40" t="n">
        <f aca="false">INT((A72-1)/12)+1</f>
        <v>5</v>
      </c>
      <c r="C72" s="41" t="n">
        <f aca="false">$B$4+B72-1</f>
        <v>24</v>
      </c>
      <c r="D72" s="42" t="n">
        <f aca="false">IF($B$5="M",VLOOKUP(C72,Assumptions!$A$42:$C$140,2,1),VLOOKUP(C72,Assumptions!$A$42:$C$140,3,1))*Assumptions!$B$2</f>
        <v>0.000262490415714412</v>
      </c>
      <c r="E72" s="42" t="n">
        <f aca="false">1-(1-D72)^(1/12)</f>
        <v>2.18768333947184E-005</v>
      </c>
      <c r="F72" s="42" t="n">
        <f aca="false">VLOOKUP(B72,Assumptions!$A$5:$C$11,2,1)*(MOD(A72,12/$B$10)=0)</f>
        <v>0</v>
      </c>
      <c r="G72" s="43" t="n">
        <f aca="false">1-(1-F72)^(1/$B$10)</f>
        <v>0</v>
      </c>
      <c r="H72" s="42" t="n">
        <f aca="false">J71*E72*(A72&lt;=$B$6*12)</f>
        <v>1.30872202521633E-005</v>
      </c>
      <c r="I72" s="43" t="n">
        <f aca="false">J71*(1-E72)*G72*(A72&lt;=$B$6*12)</f>
        <v>0</v>
      </c>
      <c r="J72" s="44" t="n">
        <f aca="false">(J71-H72-I72)*(A72&lt;=$B$6*12)</f>
        <v>0.59820970014727</v>
      </c>
      <c r="K72" s="45" t="n">
        <f aca="false">($B$9/$B$10)*(A72&lt;=$B$7*12)*(MOD(A71,12/$B$10)=0)</f>
        <v>0</v>
      </c>
      <c r="L72" s="45" t="n">
        <f aca="false">$B$8*(A72&lt;=$B$7*12)</f>
        <v>500000</v>
      </c>
      <c r="M72" s="45" t="n">
        <f aca="false">Assumptions!$B$15*(A72=1)+K72*Assumptions!$B$16*(A72&lt;=12)</f>
        <v>0</v>
      </c>
      <c r="N72" s="45" t="n">
        <f aca="false">(A72&lt;=$B$6*12)*(Assumptions!$B$18/12)*(1+Assumptions!$D$17)^(A72-1) + K72*Assumptions!$B$19*(A72&lt;=$B$7*12)</f>
        <v>52.3205323208248</v>
      </c>
      <c r="O72" s="45" t="n">
        <f aca="false">K72*VLOOKUP(B72,Assumptions!$A$21:$B$26,2,1)</f>
        <v>0</v>
      </c>
      <c r="P72" s="45" t="n">
        <f aca="false">K72*J71</f>
        <v>0</v>
      </c>
      <c r="Q72" s="45" t="n">
        <f aca="false">L72*H72</f>
        <v>6.54361012608165</v>
      </c>
      <c r="R72" s="45" t="n">
        <f aca="false">M72*J71</f>
        <v>0</v>
      </c>
      <c r="S72" s="45" t="n">
        <f aca="false">N72*J71</f>
        <v>31.2993346815164</v>
      </c>
      <c r="T72" s="45" t="n">
        <f aca="false">O72*J71</f>
        <v>0</v>
      </c>
      <c r="U72" s="46" t="n">
        <f aca="false">(1+VLOOKUP(B72,Assumptions!$A$29:$C$39,2,1))^(1/12)-1</f>
        <v>0.00565414538740527</v>
      </c>
      <c r="V72" s="45" t="n">
        <f aca="false">RES!Y72*J72</f>
        <v>560.010405705032</v>
      </c>
      <c r="W72" s="45" t="n">
        <f aca="false">V72-V71</f>
        <v>-37.987197183219</v>
      </c>
      <c r="X72" s="45" t="n">
        <f aca="false">(P72-R72-S72-T72+V71)*U72</f>
        <v>3.20419439923166</v>
      </c>
      <c r="Y72" s="45" t="n">
        <f aca="false">P72-Q72-R72-S72-T72-W72+X72</f>
        <v>3.34844677485264</v>
      </c>
      <c r="Z72" s="45" t="n">
        <f aca="false">(Y73+Z73)/(1+U73)</f>
        <v>322.350407462765</v>
      </c>
    </row>
    <row r="73" customFormat="false" ht="13.8" hidden="false" customHeight="false" outlineLevel="0" collapsed="false">
      <c r="A73" s="40" t="n">
        <f aca="false">A72+1</f>
        <v>58</v>
      </c>
      <c r="B73" s="40" t="n">
        <f aca="false">INT((A73-1)/12)+1</f>
        <v>5</v>
      </c>
      <c r="C73" s="41" t="n">
        <f aca="false">$B$4+B73-1</f>
        <v>24</v>
      </c>
      <c r="D73" s="42" t="n">
        <f aca="false">IF($B$5="M",VLOOKUP(C73,Assumptions!$A$42:$C$140,2,1),VLOOKUP(C73,Assumptions!$A$42:$C$140,3,1))*Assumptions!$B$2</f>
        <v>0.000262490415714412</v>
      </c>
      <c r="E73" s="42" t="n">
        <f aca="false">1-(1-D73)^(1/12)</f>
        <v>2.18768333947184E-005</v>
      </c>
      <c r="F73" s="42" t="n">
        <f aca="false">VLOOKUP(B73,Assumptions!$A$5:$C$11,2,1)*(MOD(A73,12/$B$10)=0)</f>
        <v>0</v>
      </c>
      <c r="G73" s="43" t="n">
        <f aca="false">1-(1-F73)^(1/$B$10)</f>
        <v>0</v>
      </c>
      <c r="H73" s="42" t="n">
        <f aca="false">J72*E73*(A73&lt;=$B$6*12)</f>
        <v>1.30869339452262E-005</v>
      </c>
      <c r="I73" s="43" t="n">
        <f aca="false">J72*(1-E73)*G73*(A73&lt;=$B$6*12)</f>
        <v>0</v>
      </c>
      <c r="J73" s="44" t="n">
        <f aca="false">(J72-H73-I73)*(A73&lt;=$B$6*12)</f>
        <v>0.598196613213325</v>
      </c>
      <c r="K73" s="45" t="n">
        <f aca="false">($B$9/$B$10)*(A73&lt;=$B$7*12)*(MOD(A72,12/$B$10)=0)</f>
        <v>0</v>
      </c>
      <c r="L73" s="45" t="n">
        <f aca="false">$B$8*(A73&lt;=$B$7*12)</f>
        <v>500000</v>
      </c>
      <c r="M73" s="45" t="n">
        <f aca="false">Assumptions!$B$15*(A73=1)+K73*Assumptions!$B$16*(A73&lt;=12)</f>
        <v>0</v>
      </c>
      <c r="N73" s="45" t="n">
        <f aca="false">(A73&lt;=$B$6*12)*(Assumptions!$B$18/12)*(1+Assumptions!$D$17)^(A73-1) + K73*Assumptions!$B$19*(A73&lt;=$B$7*12)</f>
        <v>52.5336926459262</v>
      </c>
      <c r="O73" s="45" t="n">
        <f aca="false">K73*VLOOKUP(B73,Assumptions!$A$21:$B$26,2,1)</f>
        <v>0</v>
      </c>
      <c r="P73" s="45" t="n">
        <f aca="false">K73*J72</f>
        <v>0</v>
      </c>
      <c r="Q73" s="45" t="n">
        <f aca="false">L73*H73</f>
        <v>6.54346697261312</v>
      </c>
      <c r="R73" s="45" t="n">
        <f aca="false">M73*J72</f>
        <v>0</v>
      </c>
      <c r="S73" s="45" t="n">
        <f aca="false">N73*J72</f>
        <v>31.4261645253484</v>
      </c>
      <c r="T73" s="45" t="n">
        <f aca="false">O73*J72</f>
        <v>0</v>
      </c>
      <c r="U73" s="46" t="n">
        <f aca="false">(1+VLOOKUP(B73,Assumptions!$A$29:$C$39,2,1))^(1/12)-1</f>
        <v>0.00565414538740527</v>
      </c>
      <c r="V73" s="45" t="n">
        <f aca="false">RES!Y73*J73</f>
        <v>521.70576404283</v>
      </c>
      <c r="W73" s="45" t="n">
        <f aca="false">V73-V72</f>
        <v>-38.3046416622019</v>
      </c>
      <c r="X73" s="45" t="n">
        <f aca="false">(P73-R73-S73-T73+V72)*U73</f>
        <v>2.98869214912122</v>
      </c>
      <c r="Y73" s="45" t="n">
        <f aca="false">P73-Q73-R73-S73-T73-W73+X73</f>
        <v>3.32370231336162</v>
      </c>
      <c r="Z73" s="45" t="n">
        <f aca="false">(Y74+Z74)/(1+U74)</f>
        <v>320.849321218887</v>
      </c>
    </row>
    <row r="74" customFormat="false" ht="13.8" hidden="false" customHeight="false" outlineLevel="0" collapsed="false">
      <c r="A74" s="40" t="n">
        <f aca="false">A73+1</f>
        <v>59</v>
      </c>
      <c r="B74" s="40" t="n">
        <f aca="false">INT((A74-1)/12)+1</f>
        <v>5</v>
      </c>
      <c r="C74" s="41" t="n">
        <f aca="false">$B$4+B74-1</f>
        <v>24</v>
      </c>
      <c r="D74" s="42" t="n">
        <f aca="false">IF($B$5="M",VLOOKUP(C74,Assumptions!$A$42:$C$140,2,1),VLOOKUP(C74,Assumptions!$A$42:$C$140,3,1))*Assumptions!$B$2</f>
        <v>0.000262490415714412</v>
      </c>
      <c r="E74" s="42" t="n">
        <f aca="false">1-(1-D74)^(1/12)</f>
        <v>2.18768333947184E-005</v>
      </c>
      <c r="F74" s="42" t="n">
        <f aca="false">VLOOKUP(B74,Assumptions!$A$5:$C$11,2,1)*(MOD(A74,12/$B$10)=0)</f>
        <v>0</v>
      </c>
      <c r="G74" s="43" t="n">
        <f aca="false">1-(1-F74)^(1/$B$10)</f>
        <v>0</v>
      </c>
      <c r="H74" s="42" t="n">
        <f aca="false">J73*E74*(A74&lt;=$B$6*12)</f>
        <v>1.30866476445527E-005</v>
      </c>
      <c r="I74" s="43" t="n">
        <f aca="false">J73*(1-E74)*G74*(A74&lt;=$B$6*12)</f>
        <v>0</v>
      </c>
      <c r="J74" s="44" t="n">
        <f aca="false">(J73-H74-I74)*(A74&lt;=$B$6*12)</f>
        <v>0.59818352656568</v>
      </c>
      <c r="K74" s="45" t="n">
        <f aca="false">($B$9/$B$10)*(A74&lt;=$B$7*12)*(MOD(A73,12/$B$10)=0)</f>
        <v>0</v>
      </c>
      <c r="L74" s="45" t="n">
        <f aca="false">$B$8*(A74&lt;=$B$7*12)</f>
        <v>500000</v>
      </c>
      <c r="M74" s="45" t="n">
        <f aca="false">Assumptions!$B$15*(A74=1)+K74*Assumptions!$B$16*(A74&lt;=12)</f>
        <v>0</v>
      </c>
      <c r="N74" s="45" t="n">
        <f aca="false">(A74&lt;=$B$6*12)*(Assumptions!$B$18/12)*(1+Assumptions!$D$17)^(A74-1) + K74*Assumptions!$B$19*(A74&lt;=$B$7*12)</f>
        <v>52.7477214125779</v>
      </c>
      <c r="O74" s="45" t="n">
        <f aca="false">K74*VLOOKUP(B74,Assumptions!$A$21:$B$26,2,1)</f>
        <v>0</v>
      </c>
      <c r="P74" s="45" t="n">
        <f aca="false">K74*J73</f>
        <v>0</v>
      </c>
      <c r="Q74" s="45" t="n">
        <f aca="false">L74*H74</f>
        <v>6.54332382227634</v>
      </c>
      <c r="R74" s="45" t="n">
        <f aca="false">M74*J73</f>
        <v>0</v>
      </c>
      <c r="S74" s="45" t="n">
        <f aca="false">N74*J73</f>
        <v>31.5535083037241</v>
      </c>
      <c r="T74" s="45" t="n">
        <f aca="false">O74*J73</f>
        <v>0</v>
      </c>
      <c r="U74" s="46" t="n">
        <f aca="false">(1+VLOOKUP(B74,Assumptions!$A$29:$C$39,2,1))^(1/12)-1</f>
        <v>0.00565414538740527</v>
      </c>
      <c r="V74" s="45" t="n">
        <f aca="false">RES!Y74*J74</f>
        <v>483.081605311905</v>
      </c>
      <c r="W74" s="45" t="n">
        <f aca="false">V74-V73</f>
        <v>-38.6241587309243</v>
      </c>
      <c r="X74" s="45" t="n">
        <f aca="false">(P74-R74-S74-T74+V73)*U74</f>
        <v>2.77139211591355</v>
      </c>
      <c r="Y74" s="45" t="n">
        <f aca="false">P74-Q74-R74-S74-T74-W74+X74</f>
        <v>3.29871872083744</v>
      </c>
      <c r="Z74" s="45" t="n">
        <f aca="false">(Y75+Z75)/(1+U75)</f>
        <v>319.364731207671</v>
      </c>
    </row>
    <row r="75" customFormat="false" ht="13.8" hidden="false" customHeight="false" outlineLevel="0" collapsed="false">
      <c r="A75" s="40" t="n">
        <f aca="false">A74+1</f>
        <v>60</v>
      </c>
      <c r="B75" s="40" t="n">
        <f aca="false">INT((A75-1)/12)+1</f>
        <v>5</v>
      </c>
      <c r="C75" s="41" t="n">
        <f aca="false">$B$4+B75-1</f>
        <v>24</v>
      </c>
      <c r="D75" s="42" t="n">
        <f aca="false">IF($B$5="M",VLOOKUP(C75,Assumptions!$A$42:$C$140,2,1),VLOOKUP(C75,Assumptions!$A$42:$C$140,3,1))*Assumptions!$B$2</f>
        <v>0.000262490415714412</v>
      </c>
      <c r="E75" s="42" t="n">
        <f aca="false">1-(1-D75)^(1/12)</f>
        <v>2.18768333947184E-005</v>
      </c>
      <c r="F75" s="42" t="n">
        <f aca="false">VLOOKUP(B75,Assumptions!$A$5:$C$11,2,1)*(MOD(A75,12/$B$10)=0)</f>
        <v>0.07</v>
      </c>
      <c r="G75" s="43" t="n">
        <f aca="false">1-(1-F75)^(1/$B$10)</f>
        <v>0.07</v>
      </c>
      <c r="H75" s="42" t="n">
        <f aca="false">J74*E75*(A75&lt;=$B$6*12)</f>
        <v>1.30863613501425E-005</v>
      </c>
      <c r="I75" s="43" t="n">
        <f aca="false">J74*(1-E75)*G75*(A75&lt;=$B$6*12)</f>
        <v>0.0418719308143031</v>
      </c>
      <c r="J75" s="44" t="n">
        <f aca="false">(J74-H75-I75)*(A75&lt;=$B$6*12)</f>
        <v>0.556298509390027</v>
      </c>
      <c r="K75" s="45" t="n">
        <f aca="false">($B$9/$B$10)*(A75&lt;=$B$7*12)*(MOD(A74,12/$B$10)=0)</f>
        <v>0</v>
      </c>
      <c r="L75" s="45" t="n">
        <f aca="false">$B$8*(A75&lt;=$B$7*12)</f>
        <v>500000</v>
      </c>
      <c r="M75" s="45" t="n">
        <f aca="false">Assumptions!$B$15*(A75=1)+K75*Assumptions!$B$16*(A75&lt;=12)</f>
        <v>0</v>
      </c>
      <c r="N75" s="45" t="n">
        <f aca="false">(A75&lt;=$B$6*12)*(Assumptions!$B$18/12)*(1+Assumptions!$D$17)^(A75-1) + K75*Assumptions!$B$19*(A75&lt;=$B$7*12)</f>
        <v>52.9626221589181</v>
      </c>
      <c r="O75" s="45" t="n">
        <f aca="false">K75*VLOOKUP(B75,Assumptions!$A$21:$B$26,2,1)</f>
        <v>0</v>
      </c>
      <c r="P75" s="45" t="n">
        <f aca="false">K75*J74</f>
        <v>0</v>
      </c>
      <c r="Q75" s="45" t="n">
        <f aca="false">L75*H75</f>
        <v>6.54318067507123</v>
      </c>
      <c r="R75" s="45" t="n">
        <f aca="false">M75*J74</f>
        <v>0</v>
      </c>
      <c r="S75" s="45" t="n">
        <f aca="false">N75*J74</f>
        <v>31.6813680991873</v>
      </c>
      <c r="T75" s="45" t="n">
        <f aca="false">O75*J74</f>
        <v>0</v>
      </c>
      <c r="U75" s="46" t="n">
        <f aca="false">(1+VLOOKUP(B75,Assumptions!$A$29:$C$39,2,1))^(1/12)-1</f>
        <v>0.00565414538740527</v>
      </c>
      <c r="V75" s="45" t="n">
        <f aca="false">RES!Y75*J75</f>
        <v>437.549084280921</v>
      </c>
      <c r="W75" s="45" t="n">
        <f aca="false">V75-V74</f>
        <v>-45.5325210309849</v>
      </c>
      <c r="X75" s="45" t="n">
        <f aca="false">(P75-R75-S75-T75+V74)*U75</f>
        <v>2.55228256910994</v>
      </c>
      <c r="Y75" s="45" t="n">
        <f aca="false">P75-Q75-R75-S75-T75-W75+X75</f>
        <v>9.86025482583629</v>
      </c>
      <c r="Z75" s="45" t="n">
        <f aca="false">(Y76+Z76)/(1+U76)</f>
        <v>311.310211003693</v>
      </c>
    </row>
    <row r="76" customFormat="false" ht="13.8" hidden="false" customHeight="false" outlineLevel="0" collapsed="false">
      <c r="A76" s="40" t="n">
        <f aca="false">A75+1</f>
        <v>61</v>
      </c>
      <c r="B76" s="40" t="n">
        <f aca="false">INT((A76-1)/12)+1</f>
        <v>6</v>
      </c>
      <c r="C76" s="41" t="n">
        <f aca="false">$B$4+B76-1</f>
        <v>25</v>
      </c>
      <c r="D76" s="42" t="n">
        <f aca="false">IF($B$5="M",VLOOKUP(C76,Assumptions!$A$42:$C$140,2,1),VLOOKUP(C76,Assumptions!$A$42:$C$140,3,1))*Assumptions!$B$2</f>
        <v>0.000269283113979976</v>
      </c>
      <c r="E76" s="42" t="n">
        <f aca="false">1-(1-D76)^(1/12)</f>
        <v>2.2443029583763E-005</v>
      </c>
      <c r="F76" s="42" t="n">
        <f aca="false">VLOOKUP(B76,Assumptions!$A$5:$C$11,2,1)*(MOD(A76,12/$B$10)=0)</f>
        <v>0</v>
      </c>
      <c r="G76" s="43" t="n">
        <f aca="false">1-(1-F76)^(1/$B$10)</f>
        <v>0</v>
      </c>
      <c r="H76" s="42" t="n">
        <f aca="false">J75*E76*(A76&lt;=$B$6*12)</f>
        <v>1.24850239036436E-005</v>
      </c>
      <c r="I76" s="43" t="n">
        <f aca="false">J75*(1-E76)*G76*(A76&lt;=$B$6*12)</f>
        <v>0</v>
      </c>
      <c r="J76" s="44" t="n">
        <f aca="false">(J75-H76-I76)*(A76&lt;=$B$6*12)</f>
        <v>0.556286024366123</v>
      </c>
      <c r="K76" s="45" t="n">
        <f aca="false">($B$9/$B$10)*(A76&lt;=$B$7*12)*(MOD(A75,12/$B$10)=0)</f>
        <v>1000</v>
      </c>
      <c r="L76" s="45" t="n">
        <f aca="false">$B$8*(A76&lt;=$B$7*12)</f>
        <v>500000</v>
      </c>
      <c r="M76" s="45" t="n">
        <f aca="false">Assumptions!$B$15*(A76=1)+K76*Assumptions!$B$16*(A76&lt;=12)</f>
        <v>0</v>
      </c>
      <c r="N76" s="45" t="n">
        <f aca="false">(A76&lt;=$B$6*12)*(Assumptions!$B$18/12)*(1+Assumptions!$D$17)^(A76-1) + K76*Assumptions!$B$19*(A76&lt;=$B$7*12)</f>
        <v>73.1783984375002</v>
      </c>
      <c r="O76" s="45" t="n">
        <f aca="false">K76*VLOOKUP(B76,Assumptions!$A$21:$B$26,2,1)</f>
        <v>50</v>
      </c>
      <c r="P76" s="45" t="n">
        <f aca="false">K76*J75</f>
        <v>556.298509390027</v>
      </c>
      <c r="Q76" s="45" t="n">
        <f aca="false">L76*H76</f>
        <v>6.24251195182181</v>
      </c>
      <c r="R76" s="45" t="n">
        <f aca="false">M76*J75</f>
        <v>0</v>
      </c>
      <c r="S76" s="45" t="n">
        <f aca="false">N76*J75</f>
        <v>40.7090339703308</v>
      </c>
      <c r="T76" s="45" t="n">
        <f aca="false">O76*J75</f>
        <v>27.8149254695013</v>
      </c>
      <c r="U76" s="46" t="n">
        <f aca="false">(1+VLOOKUP(B76,Assumptions!$A$29:$C$39,2,1))^(1/12)-1</f>
        <v>0.00584974095264568</v>
      </c>
      <c r="V76" s="45" t="n">
        <f aca="false">RES!Y76*J76</f>
        <v>920.024916296105</v>
      </c>
      <c r="W76" s="45" t="n">
        <f aca="false">V76-V75</f>
        <v>482.475832015184</v>
      </c>
      <c r="X76" s="45" t="n">
        <f aca="false">(P76-R76-S76-T76+V75)*U76</f>
        <v>5.41290355761269</v>
      </c>
      <c r="Y76" s="45" t="n">
        <f aca="false">P76-Q76-R76-S76-T76-W76+X76</f>
        <v>4.46910954080168</v>
      </c>
      <c r="Z76" s="45" t="n">
        <f aca="false">(Y77+Z77)/(1+U77)</f>
        <v>308.662185553176</v>
      </c>
    </row>
    <row r="77" customFormat="false" ht="13.8" hidden="false" customHeight="false" outlineLevel="0" collapsed="false">
      <c r="A77" s="40" t="n">
        <f aca="false">A76+1</f>
        <v>62</v>
      </c>
      <c r="B77" s="40" t="n">
        <f aca="false">INT((A77-1)/12)+1</f>
        <v>6</v>
      </c>
      <c r="C77" s="41" t="n">
        <f aca="false">$B$4+B77-1</f>
        <v>25</v>
      </c>
      <c r="D77" s="42" t="n">
        <f aca="false">IF($B$5="M",VLOOKUP(C77,Assumptions!$A$42:$C$140,2,1),VLOOKUP(C77,Assumptions!$A$42:$C$140,3,1))*Assumptions!$B$2</f>
        <v>0.000269283113979976</v>
      </c>
      <c r="E77" s="42" t="n">
        <f aca="false">1-(1-D77)^(1/12)</f>
        <v>2.2443029583763E-005</v>
      </c>
      <c r="F77" s="42" t="n">
        <f aca="false">VLOOKUP(B77,Assumptions!$A$5:$C$11,2,1)*(MOD(A77,12/$B$10)=0)</f>
        <v>0</v>
      </c>
      <c r="G77" s="43" t="n">
        <f aca="false">1-(1-F77)^(1/$B$10)</f>
        <v>0</v>
      </c>
      <c r="H77" s="42" t="n">
        <f aca="false">J76*E77*(A77&lt;=$B$6*12)</f>
        <v>1.24847437018828E-005</v>
      </c>
      <c r="I77" s="43" t="n">
        <f aca="false">J76*(1-E77)*G77*(A77&lt;=$B$6*12)</f>
        <v>0</v>
      </c>
      <c r="J77" s="44" t="n">
        <f aca="false">(J76-H77-I77)*(A77&lt;=$B$6*12)</f>
        <v>0.556273539622422</v>
      </c>
      <c r="K77" s="45" t="n">
        <f aca="false">($B$9/$B$10)*(A77&lt;=$B$7*12)*(MOD(A76,12/$B$10)=0)</f>
        <v>0</v>
      </c>
      <c r="L77" s="45" t="n">
        <f aca="false">$B$8*(A77&lt;=$B$7*12)</f>
        <v>500000</v>
      </c>
      <c r="M77" s="45" t="n">
        <f aca="false">Assumptions!$B$15*(A77=1)+K77*Assumptions!$B$16*(A77&lt;=12)</f>
        <v>0</v>
      </c>
      <c r="N77" s="45" t="n">
        <f aca="false">(A77&lt;=$B$6*12)*(Assumptions!$B$18/12)*(1+Assumptions!$D$17)^(A77-1) + K77*Assumptions!$B$19*(A77&lt;=$B$7*12)</f>
        <v>53.3950538153507</v>
      </c>
      <c r="O77" s="45" t="n">
        <f aca="false">K77*VLOOKUP(B77,Assumptions!$A$21:$B$26,2,1)</f>
        <v>0</v>
      </c>
      <c r="P77" s="45" t="n">
        <f aca="false">K77*J76</f>
        <v>0</v>
      </c>
      <c r="Q77" s="45" t="n">
        <f aca="false">L77*H77</f>
        <v>6.2423718509414</v>
      </c>
      <c r="R77" s="45" t="n">
        <f aca="false">M77*J76</f>
        <v>0</v>
      </c>
      <c r="S77" s="45" t="n">
        <f aca="false">N77*J76</f>
        <v>29.7029222077566</v>
      </c>
      <c r="T77" s="45" t="n">
        <f aca="false">O77*J76</f>
        <v>0</v>
      </c>
      <c r="U77" s="46" t="n">
        <f aca="false">(1+VLOOKUP(B77,Assumptions!$A$29:$C$39,2,1))^(1/12)-1</f>
        <v>0.00584974095264568</v>
      </c>
      <c r="V77" s="45" t="n">
        <f aca="false">RES!Y77*J77</f>
        <v>885.960801868735</v>
      </c>
      <c r="W77" s="45" t="n">
        <f aca="false">V77-V76</f>
        <v>-34.0641144273696</v>
      </c>
      <c r="X77" s="45" t="n">
        <f aca="false">(P77-R77-S77-T77+V76)*U77</f>
        <v>5.20815302985977</v>
      </c>
      <c r="Y77" s="45" t="n">
        <f aca="false">P77-Q77-R77-S77-T77-W77+X77</f>
        <v>3.32697339853138</v>
      </c>
      <c r="Z77" s="45" t="n">
        <f aca="false">(Y78+Z78)/(1+U78)</f>
        <v>307.140805982008</v>
      </c>
    </row>
    <row r="78" customFormat="false" ht="13.8" hidden="false" customHeight="false" outlineLevel="0" collapsed="false">
      <c r="A78" s="40" t="n">
        <f aca="false">A77+1</f>
        <v>63</v>
      </c>
      <c r="B78" s="40" t="n">
        <f aca="false">INT((A78-1)/12)+1</f>
        <v>6</v>
      </c>
      <c r="C78" s="41" t="n">
        <f aca="false">$B$4+B78-1</f>
        <v>25</v>
      </c>
      <c r="D78" s="42" t="n">
        <f aca="false">IF($B$5="M",VLOOKUP(C78,Assumptions!$A$42:$C$140,2,1),VLOOKUP(C78,Assumptions!$A$42:$C$140,3,1))*Assumptions!$B$2</f>
        <v>0.000269283113979976</v>
      </c>
      <c r="E78" s="42" t="n">
        <f aca="false">1-(1-D78)^(1/12)</f>
        <v>2.2443029583763E-005</v>
      </c>
      <c r="F78" s="42" t="n">
        <f aca="false">VLOOKUP(B78,Assumptions!$A$5:$C$11,2,1)*(MOD(A78,12/$B$10)=0)</f>
        <v>0</v>
      </c>
      <c r="G78" s="43" t="n">
        <f aca="false">1-(1-F78)^(1/$B$10)</f>
        <v>0</v>
      </c>
      <c r="H78" s="42" t="n">
        <f aca="false">J77*E78*(A78&lt;=$B$6*12)</f>
        <v>1.24844635064106E-005</v>
      </c>
      <c r="I78" s="43" t="n">
        <f aca="false">J77*(1-E78)*G78*(A78&lt;=$B$6*12)</f>
        <v>0</v>
      </c>
      <c r="J78" s="44" t="n">
        <f aca="false">(J77-H78-I78)*(A78&lt;=$B$6*12)</f>
        <v>0.556261055158915</v>
      </c>
      <c r="K78" s="45" t="n">
        <f aca="false">($B$9/$B$10)*(A78&lt;=$B$7*12)*(MOD(A77,12/$B$10)=0)</f>
        <v>0</v>
      </c>
      <c r="L78" s="45" t="n">
        <f aca="false">$B$8*(A78&lt;=$B$7*12)</f>
        <v>500000</v>
      </c>
      <c r="M78" s="45" t="n">
        <f aca="false">Assumptions!$B$15*(A78=1)+K78*Assumptions!$B$16*(A78&lt;=12)</f>
        <v>0</v>
      </c>
      <c r="N78" s="45" t="n">
        <f aca="false">(A78&lt;=$B$6*12)*(Assumptions!$B$18/12)*(1+Assumptions!$D$17)^(A78-1) + K78*Assumptions!$B$19*(A78&lt;=$B$7*12)</f>
        <v>53.612591874029</v>
      </c>
      <c r="O78" s="45" t="n">
        <f aca="false">K78*VLOOKUP(B78,Assumptions!$A$21:$B$26,2,1)</f>
        <v>0</v>
      </c>
      <c r="P78" s="45" t="n">
        <f aca="false">K78*J77</f>
        <v>0</v>
      </c>
      <c r="Q78" s="45" t="n">
        <f aca="false">L78*H78</f>
        <v>6.24223175320528</v>
      </c>
      <c r="R78" s="45" t="n">
        <f aca="false">M78*J77</f>
        <v>0</v>
      </c>
      <c r="S78" s="45" t="n">
        <f aca="false">N78*J77</f>
        <v>29.8232662500984</v>
      </c>
      <c r="T78" s="45" t="n">
        <f aca="false">O78*J77</f>
        <v>0</v>
      </c>
      <c r="U78" s="46" t="n">
        <f aca="false">(1+VLOOKUP(B78,Assumptions!$A$29:$C$39,2,1))^(1/12)-1</f>
        <v>0.00584974095264568</v>
      </c>
      <c r="V78" s="45" t="n">
        <f aca="false">RES!Y78*J78</f>
        <v>851.599773337252</v>
      </c>
      <c r="W78" s="45" t="n">
        <f aca="false">V78-V77</f>
        <v>-34.3610285314832</v>
      </c>
      <c r="X78" s="45" t="n">
        <f aca="false">(P78-R78-S78-T78+V77)*U78</f>
        <v>5.00818280320549</v>
      </c>
      <c r="Y78" s="45" t="n">
        <f aca="false">P78-Q78-R78-S78-T78-W78+X78</f>
        <v>3.30371333138494</v>
      </c>
      <c r="Z78" s="45" t="n">
        <f aca="false">(Y79+Z79)/(1+U79)</f>
        <v>305.633786801605</v>
      </c>
    </row>
    <row r="79" customFormat="false" ht="13.8" hidden="false" customHeight="false" outlineLevel="0" collapsed="false">
      <c r="A79" s="40" t="n">
        <f aca="false">A78+1</f>
        <v>64</v>
      </c>
      <c r="B79" s="40" t="n">
        <f aca="false">INT((A79-1)/12)+1</f>
        <v>6</v>
      </c>
      <c r="C79" s="41" t="n">
        <f aca="false">$B$4+B79-1</f>
        <v>25</v>
      </c>
      <c r="D79" s="42" t="n">
        <f aca="false">IF($B$5="M",VLOOKUP(C79,Assumptions!$A$42:$C$140,2,1),VLOOKUP(C79,Assumptions!$A$42:$C$140,3,1))*Assumptions!$B$2</f>
        <v>0.000269283113979976</v>
      </c>
      <c r="E79" s="42" t="n">
        <f aca="false">1-(1-D79)^(1/12)</f>
        <v>2.2443029583763E-005</v>
      </c>
      <c r="F79" s="42" t="n">
        <f aca="false">VLOOKUP(B79,Assumptions!$A$5:$C$11,2,1)*(MOD(A79,12/$B$10)=0)</f>
        <v>0</v>
      </c>
      <c r="G79" s="43" t="n">
        <f aca="false">1-(1-F79)^(1/$B$10)</f>
        <v>0</v>
      </c>
      <c r="H79" s="42" t="n">
        <f aca="false">J78*E79*(A79&lt;=$B$6*12)</f>
        <v>1.24841833172267E-005</v>
      </c>
      <c r="I79" s="43" t="n">
        <f aca="false">J78*(1-E79)*G79*(A79&lt;=$B$6*12)</f>
        <v>0</v>
      </c>
      <c r="J79" s="44" t="n">
        <f aca="false">(J78-H79-I79)*(A79&lt;=$B$6*12)</f>
        <v>0.556248570975598</v>
      </c>
      <c r="K79" s="45" t="n">
        <f aca="false">($B$9/$B$10)*(A79&lt;=$B$7*12)*(MOD(A78,12/$B$10)=0)</f>
        <v>0</v>
      </c>
      <c r="L79" s="45" t="n">
        <f aca="false">$B$8*(A79&lt;=$B$7*12)</f>
        <v>500000</v>
      </c>
      <c r="M79" s="45" t="n">
        <f aca="false">Assumptions!$B$15*(A79=1)+K79*Assumptions!$B$16*(A79&lt;=12)</f>
        <v>0</v>
      </c>
      <c r="N79" s="45" t="n">
        <f aca="false">(A79&lt;=$B$6*12)*(Assumptions!$B$18/12)*(1+Assumptions!$D$17)^(A79-1) + K79*Assumptions!$B$19*(A79&lt;=$B$7*12)</f>
        <v>53.831016209686</v>
      </c>
      <c r="O79" s="45" t="n">
        <f aca="false">K79*VLOOKUP(B79,Assumptions!$A$21:$B$26,2,1)</f>
        <v>0</v>
      </c>
      <c r="P79" s="45" t="n">
        <f aca="false">K79*J78</f>
        <v>0</v>
      </c>
      <c r="Q79" s="45" t="n">
        <f aca="false">L79*H79</f>
        <v>6.24209165861337</v>
      </c>
      <c r="R79" s="45" t="n">
        <f aca="false">M79*J78</f>
        <v>0</v>
      </c>
      <c r="S79" s="45" t="n">
        <f aca="false">N79*J78</f>
        <v>29.9440978770766</v>
      </c>
      <c r="T79" s="45" t="n">
        <f aca="false">O79*J78</f>
        <v>0</v>
      </c>
      <c r="U79" s="46" t="n">
        <f aca="false">(1+VLOOKUP(B79,Assumptions!$A$29:$C$39,2,1))^(1/12)-1</f>
        <v>0.00584974095264568</v>
      </c>
      <c r="V79" s="45" t="n">
        <f aca="false">RES!Y79*J79</f>
        <v>816.93983428536</v>
      </c>
      <c r="W79" s="45" t="n">
        <f aca="false">V79-V78</f>
        <v>-34.6599390518918</v>
      </c>
      <c r="X79" s="45" t="n">
        <f aca="false">(P79-R79-S79-T79+V78)*U79</f>
        <v>4.80647285371314</v>
      </c>
      <c r="Y79" s="45" t="n">
        <f aca="false">P79-Q79-R79-S79-T79-W79+X79</f>
        <v>3.28022236991496</v>
      </c>
      <c r="Z79" s="45" t="n">
        <f aca="false">(Y80+Z80)/(1+U80)</f>
        <v>304.141442910855</v>
      </c>
    </row>
    <row r="80" customFormat="false" ht="13.8" hidden="false" customHeight="false" outlineLevel="0" collapsed="false">
      <c r="A80" s="40" t="n">
        <f aca="false">A79+1</f>
        <v>65</v>
      </c>
      <c r="B80" s="40" t="n">
        <f aca="false">INT((A80-1)/12)+1</f>
        <v>6</v>
      </c>
      <c r="C80" s="41" t="n">
        <f aca="false">$B$4+B80-1</f>
        <v>25</v>
      </c>
      <c r="D80" s="42" t="n">
        <f aca="false">IF($B$5="M",VLOOKUP(C80,Assumptions!$A$42:$C$140,2,1),VLOOKUP(C80,Assumptions!$A$42:$C$140,3,1))*Assumptions!$B$2</f>
        <v>0.000269283113979976</v>
      </c>
      <c r="E80" s="42" t="n">
        <f aca="false">1-(1-D80)^(1/12)</f>
        <v>2.2443029583763E-005</v>
      </c>
      <c r="F80" s="42" t="n">
        <f aca="false">VLOOKUP(B80,Assumptions!$A$5:$C$11,2,1)*(MOD(A80,12/$B$10)=0)</f>
        <v>0</v>
      </c>
      <c r="G80" s="43" t="n">
        <f aca="false">1-(1-F80)^(1/$B$10)</f>
        <v>0</v>
      </c>
      <c r="H80" s="42" t="n">
        <f aca="false">J79*E80*(A80&lt;=$B$6*12)</f>
        <v>1.24839031343312E-005</v>
      </c>
      <c r="I80" s="43" t="n">
        <f aca="false">J79*(1-E80)*G80*(A80&lt;=$B$6*12)</f>
        <v>0</v>
      </c>
      <c r="J80" s="44" t="n">
        <f aca="false">(J79-H80-I80)*(A80&lt;=$B$6*12)</f>
        <v>0.556236087072463</v>
      </c>
      <c r="K80" s="45" t="n">
        <f aca="false">($B$9/$B$10)*(A80&lt;=$B$7*12)*(MOD(A79,12/$B$10)=0)</f>
        <v>0</v>
      </c>
      <c r="L80" s="45" t="n">
        <f aca="false">$B$8*(A80&lt;=$B$7*12)</f>
        <v>500000</v>
      </c>
      <c r="M80" s="45" t="n">
        <f aca="false">Assumptions!$B$15*(A80=1)+K80*Assumptions!$B$16*(A80&lt;=12)</f>
        <v>0</v>
      </c>
      <c r="N80" s="45" t="n">
        <f aca="false">(A80&lt;=$B$6*12)*(Assumptions!$B$18/12)*(1+Assumptions!$D$17)^(A80-1) + K80*Assumptions!$B$19*(A80&lt;=$B$7*12)</f>
        <v>54.0503304331239</v>
      </c>
      <c r="O80" s="45" t="n">
        <f aca="false">K80*VLOOKUP(B80,Assumptions!$A$21:$B$26,2,1)</f>
        <v>0</v>
      </c>
      <c r="P80" s="45" t="n">
        <f aca="false">K80*J79</f>
        <v>0</v>
      </c>
      <c r="Q80" s="45" t="n">
        <f aca="false">L80*H80</f>
        <v>6.24195156716561</v>
      </c>
      <c r="R80" s="45" t="n">
        <f aca="false">M80*J79</f>
        <v>0</v>
      </c>
      <c r="S80" s="45" t="n">
        <f aca="false">N80*J79</f>
        <v>30.065419064184</v>
      </c>
      <c r="T80" s="45" t="n">
        <f aca="false">O80*J79</f>
        <v>0</v>
      </c>
      <c r="U80" s="46" t="n">
        <f aca="false">(1+VLOOKUP(B80,Assumptions!$A$29:$C$39,2,1))^(1/12)-1</f>
        <v>0.00584974095264568</v>
      </c>
      <c r="V80" s="45" t="n">
        <f aca="false">RES!Y80*J80</f>
        <v>781.978976186597</v>
      </c>
      <c r="W80" s="45" t="n">
        <f aca="false">V80-V79</f>
        <v>-34.9608580987634</v>
      </c>
      <c r="X80" s="45" t="n">
        <f aca="false">(P80-R80-S80-T80+V79)*U80</f>
        <v>4.60301149130843</v>
      </c>
      <c r="Y80" s="45" t="n">
        <f aca="false">P80-Q80-R80-S80-T80-W80+X80</f>
        <v>3.25649895872222</v>
      </c>
      <c r="Z80" s="45" t="n">
        <f aca="false">(Y81+Z81)/(1+U81)</f>
        <v>302.664092606126</v>
      </c>
    </row>
    <row r="81" customFormat="false" ht="13.8" hidden="false" customHeight="false" outlineLevel="0" collapsed="false">
      <c r="A81" s="40" t="n">
        <f aca="false">A80+1</f>
        <v>66</v>
      </c>
      <c r="B81" s="40" t="n">
        <f aca="false">INT((A81-1)/12)+1</f>
        <v>6</v>
      </c>
      <c r="C81" s="41" t="n">
        <f aca="false">$B$4+B81-1</f>
        <v>25</v>
      </c>
      <c r="D81" s="42" t="n">
        <f aca="false">IF($B$5="M",VLOOKUP(C81,Assumptions!$A$42:$C$140,2,1),VLOOKUP(C81,Assumptions!$A$42:$C$140,3,1))*Assumptions!$B$2</f>
        <v>0.000269283113979976</v>
      </c>
      <c r="E81" s="42" t="n">
        <f aca="false">1-(1-D81)^(1/12)</f>
        <v>2.2443029583763E-005</v>
      </c>
      <c r="F81" s="42" t="n">
        <f aca="false">VLOOKUP(B81,Assumptions!$A$5:$C$11,2,1)*(MOD(A81,12/$B$10)=0)</f>
        <v>0</v>
      </c>
      <c r="G81" s="43" t="n">
        <f aca="false">1-(1-F81)^(1/$B$10)</f>
        <v>0</v>
      </c>
      <c r="H81" s="42" t="n">
        <f aca="false">J80*E81*(A81&lt;=$B$6*12)</f>
        <v>1.24836229577239E-005</v>
      </c>
      <c r="I81" s="43" t="n">
        <f aca="false">J80*(1-E81)*G81*(A81&lt;=$B$6*12)</f>
        <v>0</v>
      </c>
      <c r="J81" s="44" t="n">
        <f aca="false">(J80-H81-I81)*(A81&lt;=$B$6*12)</f>
        <v>0.556223603449506</v>
      </c>
      <c r="K81" s="45" t="n">
        <f aca="false">($B$9/$B$10)*(A81&lt;=$B$7*12)*(MOD(A80,12/$B$10)=0)</f>
        <v>0</v>
      </c>
      <c r="L81" s="45" t="n">
        <f aca="false">$B$8*(A81&lt;=$B$7*12)</f>
        <v>500000</v>
      </c>
      <c r="M81" s="45" t="n">
        <f aca="false">Assumptions!$B$15*(A81=1)+K81*Assumptions!$B$16*(A81&lt;=12)</f>
        <v>0</v>
      </c>
      <c r="N81" s="45" t="n">
        <f aca="false">(A81&lt;=$B$6*12)*(Assumptions!$B$18/12)*(1+Assumptions!$D$17)^(A81-1) + K81*Assumptions!$B$19*(A81&lt;=$B$7*12)</f>
        <v>54.2705381698555</v>
      </c>
      <c r="O81" s="45" t="n">
        <f aca="false">K81*VLOOKUP(B81,Assumptions!$A$21:$B$26,2,1)</f>
        <v>0</v>
      </c>
      <c r="P81" s="45" t="n">
        <f aca="false">K81*J80</f>
        <v>0</v>
      </c>
      <c r="Q81" s="45" t="n">
        <f aca="false">L81*H81</f>
        <v>6.24181147886193</v>
      </c>
      <c r="R81" s="45" t="n">
        <f aca="false">M81*J80</f>
        <v>0</v>
      </c>
      <c r="S81" s="45" t="n">
        <f aca="false">N81*J80</f>
        <v>30.1872317949172</v>
      </c>
      <c r="T81" s="45" t="n">
        <f aca="false">O81*J80</f>
        <v>0</v>
      </c>
      <c r="U81" s="46" t="n">
        <f aca="false">(1+VLOOKUP(B81,Assumptions!$A$29:$C$39,2,1))^(1/12)-1</f>
        <v>0.00584974095264568</v>
      </c>
      <c r="V81" s="45" t="n">
        <f aca="false">RES!Y81*J81</f>
        <v>746.715178334717</v>
      </c>
      <c r="W81" s="45" t="n">
        <f aca="false">V81-V80</f>
        <v>-35.26379785188</v>
      </c>
      <c r="X81" s="45" t="n">
        <f aca="false">(P81-R81-S81-T81+V80)*U81</f>
        <v>4.39778695502894</v>
      </c>
      <c r="Y81" s="45" t="n">
        <f aca="false">P81-Q81-R81-S81-T81-W81+X81</f>
        <v>3.23254153312981</v>
      </c>
      <c r="Z81" s="45" t="n">
        <f aca="false">(Y82+Z82)/(1+U82)</f>
        <v>301.202057610409</v>
      </c>
    </row>
    <row r="82" customFormat="false" ht="13.8" hidden="false" customHeight="false" outlineLevel="0" collapsed="false">
      <c r="A82" s="40" t="n">
        <f aca="false">A81+1</f>
        <v>67</v>
      </c>
      <c r="B82" s="40" t="n">
        <f aca="false">INT((A82-1)/12)+1</f>
        <v>6</v>
      </c>
      <c r="C82" s="41" t="n">
        <f aca="false">$B$4+B82-1</f>
        <v>25</v>
      </c>
      <c r="D82" s="42" t="n">
        <f aca="false">IF($B$5="M",VLOOKUP(C82,Assumptions!$A$42:$C$140,2,1),VLOOKUP(C82,Assumptions!$A$42:$C$140,3,1))*Assumptions!$B$2</f>
        <v>0.000269283113979976</v>
      </c>
      <c r="E82" s="42" t="n">
        <f aca="false">1-(1-D82)^(1/12)</f>
        <v>2.2443029583763E-005</v>
      </c>
      <c r="F82" s="42" t="n">
        <f aca="false">VLOOKUP(B82,Assumptions!$A$5:$C$11,2,1)*(MOD(A82,12/$B$10)=0)</f>
        <v>0</v>
      </c>
      <c r="G82" s="43" t="n">
        <f aca="false">1-(1-F82)^(1/$B$10)</f>
        <v>0</v>
      </c>
      <c r="H82" s="42" t="n">
        <f aca="false">J81*E82*(A82&lt;=$B$6*12)</f>
        <v>1.24833427874045E-005</v>
      </c>
      <c r="I82" s="43" t="n">
        <f aca="false">J81*(1-E82)*G82*(A82&lt;=$B$6*12)</f>
        <v>0</v>
      </c>
      <c r="J82" s="44" t="n">
        <f aca="false">(J81-H82-I82)*(A82&lt;=$B$6*12)</f>
        <v>0.556211120106718</v>
      </c>
      <c r="K82" s="45" t="n">
        <f aca="false">($B$9/$B$10)*(A82&lt;=$B$7*12)*(MOD(A81,12/$B$10)=0)</f>
        <v>0</v>
      </c>
      <c r="L82" s="45" t="n">
        <f aca="false">$B$8*(A82&lt;=$B$7*12)</f>
        <v>500000</v>
      </c>
      <c r="M82" s="45" t="n">
        <f aca="false">Assumptions!$B$15*(A82=1)+K82*Assumptions!$B$16*(A82&lt;=12)</f>
        <v>0</v>
      </c>
      <c r="N82" s="45" t="n">
        <f aca="false">(A82&lt;=$B$6*12)*(Assumptions!$B$18/12)*(1+Assumptions!$D$17)^(A82-1) + K82*Assumptions!$B$19*(A82&lt;=$B$7*12)</f>
        <v>54.4916430601647</v>
      </c>
      <c r="O82" s="45" t="n">
        <f aca="false">K82*VLOOKUP(B82,Assumptions!$A$21:$B$26,2,1)</f>
        <v>0</v>
      </c>
      <c r="P82" s="45" t="n">
        <f aca="false">K82*J81</f>
        <v>0</v>
      </c>
      <c r="Q82" s="45" t="n">
        <f aca="false">L82*H82</f>
        <v>6.24167139370226</v>
      </c>
      <c r="R82" s="45" t="n">
        <f aca="false">M82*J81</f>
        <v>0</v>
      </c>
      <c r="S82" s="45" t="n">
        <f aca="false">N82*J81</f>
        <v>30.3095380608091</v>
      </c>
      <c r="T82" s="45" t="n">
        <f aca="false">O82*J81</f>
        <v>0</v>
      </c>
      <c r="U82" s="46" t="n">
        <f aca="false">(1+VLOOKUP(B82,Assumptions!$A$29:$C$39,2,1))^(1/12)-1</f>
        <v>0.00584974095264568</v>
      </c>
      <c r="V82" s="45" t="n">
        <f aca="false">RES!Y82*J82</f>
        <v>711.146407773535</v>
      </c>
      <c r="W82" s="45" t="n">
        <f aca="false">V82-V81</f>
        <v>-35.5687705611821</v>
      </c>
      <c r="X82" s="45" t="n">
        <f aca="false">(P82-R82-S82-T82+V81)*U82</f>
        <v>4.19078741261663</v>
      </c>
      <c r="Y82" s="45" t="n">
        <f aca="false">P82-Q82-R82-S82-T82-W82+X82</f>
        <v>3.20834851928735</v>
      </c>
      <c r="Z82" s="45" t="n">
        <f aca="false">(Y83+Z83)/(1+U83)</f>
        <v>299.755663102546</v>
      </c>
    </row>
    <row r="83" customFormat="false" ht="13.8" hidden="false" customHeight="false" outlineLevel="0" collapsed="false">
      <c r="A83" s="40" t="n">
        <f aca="false">A82+1</f>
        <v>68</v>
      </c>
      <c r="B83" s="40" t="n">
        <f aca="false">INT((A83-1)/12)+1</f>
        <v>6</v>
      </c>
      <c r="C83" s="41" t="n">
        <f aca="false">$B$4+B83-1</f>
        <v>25</v>
      </c>
      <c r="D83" s="42" t="n">
        <f aca="false">IF($B$5="M",VLOOKUP(C83,Assumptions!$A$42:$C$140,2,1),VLOOKUP(C83,Assumptions!$A$42:$C$140,3,1))*Assumptions!$B$2</f>
        <v>0.000269283113979976</v>
      </c>
      <c r="E83" s="42" t="n">
        <f aca="false">1-(1-D83)^(1/12)</f>
        <v>2.2443029583763E-005</v>
      </c>
      <c r="F83" s="42" t="n">
        <f aca="false">VLOOKUP(B83,Assumptions!$A$5:$C$11,2,1)*(MOD(A83,12/$B$10)=0)</f>
        <v>0</v>
      </c>
      <c r="G83" s="43" t="n">
        <f aca="false">1-(1-F83)^(1/$B$10)</f>
        <v>0</v>
      </c>
      <c r="H83" s="42" t="n">
        <f aca="false">J82*E83*(A83&lt;=$B$6*12)</f>
        <v>1.2483062623373E-005</v>
      </c>
      <c r="I83" s="43" t="n">
        <f aca="false">J82*(1-E83)*G83*(A83&lt;=$B$6*12)</f>
        <v>0</v>
      </c>
      <c r="J83" s="44" t="n">
        <f aca="false">(J82-H83-I83)*(A83&lt;=$B$6*12)</f>
        <v>0.556198637044095</v>
      </c>
      <c r="K83" s="45" t="n">
        <f aca="false">($B$9/$B$10)*(A83&lt;=$B$7*12)*(MOD(A82,12/$B$10)=0)</f>
        <v>0</v>
      </c>
      <c r="L83" s="45" t="n">
        <f aca="false">$B$8*(A83&lt;=$B$7*12)</f>
        <v>500000</v>
      </c>
      <c r="M83" s="45" t="n">
        <f aca="false">Assumptions!$B$15*(A83=1)+K83*Assumptions!$B$16*(A83&lt;=12)</f>
        <v>0</v>
      </c>
      <c r="N83" s="45" t="n">
        <f aca="false">(A83&lt;=$B$6*12)*(Assumptions!$B$18/12)*(1+Assumptions!$D$17)^(A83-1) + K83*Assumptions!$B$19*(A83&lt;=$B$7*12)</f>
        <v>54.7136487591662</v>
      </c>
      <c r="O83" s="45" t="n">
        <f aca="false">K83*VLOOKUP(B83,Assumptions!$A$21:$B$26,2,1)</f>
        <v>0</v>
      </c>
      <c r="P83" s="45" t="n">
        <f aca="false">K83*J82</f>
        <v>0</v>
      </c>
      <c r="Q83" s="45" t="n">
        <f aca="false">L83*H83</f>
        <v>6.24153131168652</v>
      </c>
      <c r="R83" s="45" t="n">
        <f aca="false">M83*J82</f>
        <v>0</v>
      </c>
      <c r="S83" s="45" t="n">
        <f aca="false">N83*J82</f>
        <v>30.4323398614614</v>
      </c>
      <c r="T83" s="45" t="n">
        <f aca="false">O83*J82</f>
        <v>0</v>
      </c>
      <c r="U83" s="46" t="n">
        <f aca="false">(1+VLOOKUP(B83,Assumptions!$A$29:$C$39,2,1))^(1/12)-1</f>
        <v>0.00584974095264568</v>
      </c>
      <c r="V83" s="45" t="n">
        <f aca="false">RES!Y83*J83</f>
        <v>675.270619226536</v>
      </c>
      <c r="W83" s="45" t="n">
        <f aca="false">V83-V82</f>
        <v>-35.8757885469986</v>
      </c>
      <c r="X83" s="45" t="n">
        <f aca="false">(P83-R83-S83-T83+V82)*U83</f>
        <v>3.98200096010729</v>
      </c>
      <c r="Y83" s="45" t="n">
        <f aca="false">P83-Q83-R83-S83-T83-W83+X83</f>
        <v>3.18391833395798</v>
      </c>
      <c r="Z83" s="45" t="n">
        <f aca="false">(Y84+Z84)/(1+U84)</f>
        <v>298.325237746827</v>
      </c>
    </row>
    <row r="84" customFormat="false" ht="13.8" hidden="false" customHeight="false" outlineLevel="0" collapsed="false">
      <c r="A84" s="40" t="n">
        <f aca="false">A83+1</f>
        <v>69</v>
      </c>
      <c r="B84" s="40" t="n">
        <f aca="false">INT((A84-1)/12)+1</f>
        <v>6</v>
      </c>
      <c r="C84" s="41" t="n">
        <f aca="false">$B$4+B84-1</f>
        <v>25</v>
      </c>
      <c r="D84" s="42" t="n">
        <f aca="false">IF($B$5="M",VLOOKUP(C84,Assumptions!$A$42:$C$140,2,1),VLOOKUP(C84,Assumptions!$A$42:$C$140,3,1))*Assumptions!$B$2</f>
        <v>0.000269283113979976</v>
      </c>
      <c r="E84" s="42" t="n">
        <f aca="false">1-(1-D84)^(1/12)</f>
        <v>2.2443029583763E-005</v>
      </c>
      <c r="F84" s="42" t="n">
        <f aca="false">VLOOKUP(B84,Assumptions!$A$5:$C$11,2,1)*(MOD(A84,12/$B$10)=0)</f>
        <v>0</v>
      </c>
      <c r="G84" s="43" t="n">
        <f aca="false">1-(1-F84)^(1/$B$10)</f>
        <v>0</v>
      </c>
      <c r="H84" s="42" t="n">
        <f aca="false">J83*E84*(A84&lt;=$B$6*12)</f>
        <v>1.24827824656293E-005</v>
      </c>
      <c r="I84" s="43" t="n">
        <f aca="false">J83*(1-E84)*G84*(A84&lt;=$B$6*12)</f>
        <v>0</v>
      </c>
      <c r="J84" s="44" t="n">
        <f aca="false">(J83-H84-I84)*(A84&lt;=$B$6*12)</f>
        <v>0.556186154261629</v>
      </c>
      <c r="K84" s="45" t="n">
        <f aca="false">($B$9/$B$10)*(A84&lt;=$B$7*12)*(MOD(A83,12/$B$10)=0)</f>
        <v>0</v>
      </c>
      <c r="L84" s="45" t="n">
        <f aca="false">$B$8*(A84&lt;=$B$7*12)</f>
        <v>500000</v>
      </c>
      <c r="M84" s="45" t="n">
        <f aca="false">Assumptions!$B$15*(A84=1)+K84*Assumptions!$B$16*(A84&lt;=12)</f>
        <v>0</v>
      </c>
      <c r="N84" s="45" t="n">
        <f aca="false">(A84&lt;=$B$6*12)*(Assumptions!$B$18/12)*(1+Assumptions!$D$17)^(A84-1) + K84*Assumptions!$B$19*(A84&lt;=$B$7*12)</f>
        <v>54.9365589368661</v>
      </c>
      <c r="O84" s="45" t="n">
        <f aca="false">K84*VLOOKUP(B84,Assumptions!$A$21:$B$26,2,1)</f>
        <v>0</v>
      </c>
      <c r="P84" s="45" t="n">
        <f aca="false">K84*J83</f>
        <v>0</v>
      </c>
      <c r="Q84" s="45" t="n">
        <f aca="false">L84*H84</f>
        <v>6.24139123281464</v>
      </c>
      <c r="R84" s="45" t="n">
        <f aca="false">M84*J83</f>
        <v>0</v>
      </c>
      <c r="S84" s="45" t="n">
        <f aca="false">N84*J83</f>
        <v>30.5556392045775</v>
      </c>
      <c r="T84" s="45" t="n">
        <f aca="false">O84*J83</f>
        <v>0</v>
      </c>
      <c r="U84" s="46" t="n">
        <f aca="false">(1+VLOOKUP(B84,Assumptions!$A$29:$C$39,2,1))^(1/12)-1</f>
        <v>0.00584974095264568</v>
      </c>
      <c r="V84" s="45" t="n">
        <f aca="false">RES!Y84*J84</f>
        <v>639.085755025943</v>
      </c>
      <c r="W84" s="45" t="n">
        <f aca="false">V84-V83</f>
        <v>-36.1848642005925</v>
      </c>
      <c r="X84" s="45" t="n">
        <f aca="false">(P84-R84-S84-T84+V83)*U84</f>
        <v>3.77141562141859</v>
      </c>
      <c r="Y84" s="45" t="n">
        <f aca="false">P84-Q84-R84-S84-T84-W84+X84</f>
        <v>3.15924938461895</v>
      </c>
      <c r="Z84" s="45" t="n">
        <f aca="false">(Y85+Z85)/(1+U85)</f>
        <v>296.911113722663</v>
      </c>
    </row>
    <row r="85" customFormat="false" ht="13.8" hidden="false" customHeight="false" outlineLevel="0" collapsed="false">
      <c r="A85" s="40" t="n">
        <f aca="false">A84+1</f>
        <v>70</v>
      </c>
      <c r="B85" s="40" t="n">
        <f aca="false">INT((A85-1)/12)+1</f>
        <v>6</v>
      </c>
      <c r="C85" s="41" t="n">
        <f aca="false">$B$4+B85-1</f>
        <v>25</v>
      </c>
      <c r="D85" s="42" t="n">
        <f aca="false">IF($B$5="M",VLOOKUP(C85,Assumptions!$A$42:$C$140,2,1),VLOOKUP(C85,Assumptions!$A$42:$C$140,3,1))*Assumptions!$B$2</f>
        <v>0.000269283113979976</v>
      </c>
      <c r="E85" s="42" t="n">
        <f aca="false">1-(1-D85)^(1/12)</f>
        <v>2.2443029583763E-005</v>
      </c>
      <c r="F85" s="42" t="n">
        <f aca="false">VLOOKUP(B85,Assumptions!$A$5:$C$11,2,1)*(MOD(A85,12/$B$10)=0)</f>
        <v>0</v>
      </c>
      <c r="G85" s="43" t="n">
        <f aca="false">1-(1-F85)^(1/$B$10)</f>
        <v>0</v>
      </c>
      <c r="H85" s="42" t="n">
        <f aca="false">J84*E85*(A85&lt;=$B$6*12)</f>
        <v>1.24825023141731E-005</v>
      </c>
      <c r="I85" s="43" t="n">
        <f aca="false">J84*(1-E85)*G85*(A85&lt;=$B$6*12)</f>
        <v>0</v>
      </c>
      <c r="J85" s="44" t="n">
        <f aca="false">(J84-H85-I85)*(A85&lt;=$B$6*12)</f>
        <v>0.556173671759315</v>
      </c>
      <c r="K85" s="45" t="n">
        <f aca="false">($B$9/$B$10)*(A85&lt;=$B$7*12)*(MOD(A84,12/$B$10)=0)</f>
        <v>0</v>
      </c>
      <c r="L85" s="45" t="n">
        <f aca="false">$B$8*(A85&lt;=$B$7*12)</f>
        <v>500000</v>
      </c>
      <c r="M85" s="45" t="n">
        <f aca="false">Assumptions!$B$15*(A85=1)+K85*Assumptions!$B$16*(A85&lt;=12)</f>
        <v>0</v>
      </c>
      <c r="N85" s="45" t="n">
        <f aca="false">(A85&lt;=$B$6*12)*(Assumptions!$B$18/12)*(1+Assumptions!$D$17)^(A85-1) + K85*Assumptions!$B$19*(A85&lt;=$B$7*12)</f>
        <v>55.1603772782226</v>
      </c>
      <c r="O85" s="45" t="n">
        <f aca="false">K85*VLOOKUP(B85,Assumptions!$A$21:$B$26,2,1)</f>
        <v>0</v>
      </c>
      <c r="P85" s="45" t="n">
        <f aca="false">K85*J84</f>
        <v>0</v>
      </c>
      <c r="Q85" s="45" t="n">
        <f aca="false">L85*H85</f>
        <v>6.24125115708656</v>
      </c>
      <c r="R85" s="45" t="n">
        <f aca="false">M85*J84</f>
        <v>0</v>
      </c>
      <c r="S85" s="45" t="n">
        <f aca="false">N85*J84</f>
        <v>30.6794381059952</v>
      </c>
      <c r="T85" s="45" t="n">
        <f aca="false">O85*J84</f>
        <v>0</v>
      </c>
      <c r="U85" s="46" t="n">
        <f aca="false">(1+VLOOKUP(B85,Assumptions!$A$29:$C$39,2,1))^(1/12)-1</f>
        <v>0.00584974095264568</v>
      </c>
      <c r="V85" s="45" t="n">
        <f aca="false">RES!Y85*J85</f>
        <v>602.589745041505</v>
      </c>
      <c r="W85" s="45" t="n">
        <f aca="false">V85-V84</f>
        <v>-36.496009984438</v>
      </c>
      <c r="X85" s="45" t="n">
        <f aca="false">(P85-R85-S85-T85+V84)*U85</f>
        <v>3.55901934793495</v>
      </c>
      <c r="Y85" s="45" t="n">
        <f aca="false">P85-Q85-R85-S85-T85-W85+X85</f>
        <v>3.13434006929126</v>
      </c>
      <c r="Z85" s="45" t="n">
        <f aca="false">(Y86+Z86)/(1+U86)</f>
        <v>295.513626754611</v>
      </c>
    </row>
    <row r="86" customFormat="false" ht="13.8" hidden="false" customHeight="false" outlineLevel="0" collapsed="false">
      <c r="A86" s="40" t="n">
        <f aca="false">A85+1</f>
        <v>71</v>
      </c>
      <c r="B86" s="40" t="n">
        <f aca="false">INT((A86-1)/12)+1</f>
        <v>6</v>
      </c>
      <c r="C86" s="41" t="n">
        <f aca="false">$B$4+B86-1</f>
        <v>25</v>
      </c>
      <c r="D86" s="42" t="n">
        <f aca="false">IF($B$5="M",VLOOKUP(C86,Assumptions!$A$42:$C$140,2,1),VLOOKUP(C86,Assumptions!$A$42:$C$140,3,1))*Assumptions!$B$2</f>
        <v>0.000269283113979976</v>
      </c>
      <c r="E86" s="42" t="n">
        <f aca="false">1-(1-D86)^(1/12)</f>
        <v>2.2443029583763E-005</v>
      </c>
      <c r="F86" s="42" t="n">
        <f aca="false">VLOOKUP(B86,Assumptions!$A$5:$C$11,2,1)*(MOD(A86,12/$B$10)=0)</f>
        <v>0</v>
      </c>
      <c r="G86" s="43" t="n">
        <f aca="false">1-(1-F86)^(1/$B$10)</f>
        <v>0</v>
      </c>
      <c r="H86" s="42" t="n">
        <f aca="false">J85*E86*(A86&lt;=$B$6*12)</f>
        <v>1.24822221690044E-005</v>
      </c>
      <c r="I86" s="43" t="n">
        <f aca="false">J85*(1-E86)*G86*(A86&lt;=$B$6*12)</f>
        <v>0</v>
      </c>
      <c r="J86" s="44" t="n">
        <f aca="false">(J85-H86-I86)*(A86&lt;=$B$6*12)</f>
        <v>0.556161189537146</v>
      </c>
      <c r="K86" s="45" t="n">
        <f aca="false">($B$9/$B$10)*(A86&lt;=$B$7*12)*(MOD(A85,12/$B$10)=0)</f>
        <v>0</v>
      </c>
      <c r="L86" s="45" t="n">
        <f aca="false">$B$8*(A86&lt;=$B$7*12)</f>
        <v>500000</v>
      </c>
      <c r="M86" s="45" t="n">
        <f aca="false">Assumptions!$B$15*(A86=1)+K86*Assumptions!$B$16*(A86&lt;=12)</f>
        <v>0</v>
      </c>
      <c r="N86" s="45" t="n">
        <f aca="false">(A86&lt;=$B$6*12)*(Assumptions!$B$18/12)*(1+Assumptions!$D$17)^(A86-1) + K86*Assumptions!$B$19*(A86&lt;=$B$7*12)</f>
        <v>55.3851074832068</v>
      </c>
      <c r="O86" s="45" t="n">
        <f aca="false">K86*VLOOKUP(B86,Assumptions!$A$21:$B$26,2,1)</f>
        <v>0</v>
      </c>
      <c r="P86" s="45" t="n">
        <f aca="false">K86*J85</f>
        <v>0</v>
      </c>
      <c r="Q86" s="45" t="n">
        <f aca="false">L86*H86</f>
        <v>6.2411110845022</v>
      </c>
      <c r="R86" s="45" t="n">
        <f aca="false">M86*J85</f>
        <v>0</v>
      </c>
      <c r="S86" s="45" t="n">
        <f aca="false">N86*J85</f>
        <v>30.8037385897195</v>
      </c>
      <c r="T86" s="45" t="n">
        <f aca="false">O86*J85</f>
        <v>0</v>
      </c>
      <c r="U86" s="46" t="n">
        <f aca="false">(1+VLOOKUP(B86,Assumptions!$A$29:$C$39,2,1))^(1/12)-1</f>
        <v>0.00584974095264568</v>
      </c>
      <c r="V86" s="45" t="n">
        <f aca="false">RES!Y86*J86</f>
        <v>565.780506608816</v>
      </c>
      <c r="W86" s="45" t="n">
        <f aca="false">V86-V85</f>
        <v>-36.8092384326894</v>
      </c>
      <c r="X86" s="45" t="n">
        <f aca="false">(P86-R86-S86-T86+V85)*U86</f>
        <v>3.34480001809074</v>
      </c>
      <c r="Y86" s="45" t="n">
        <f aca="false">P86-Q86-R86-S86-T86-W86+X86</f>
        <v>3.10918877655851</v>
      </c>
      <c r="Z86" s="45" t="n">
        <f aca="false">(Y87+Z87)/(1+U87)</f>
        <v>294.133116142544</v>
      </c>
    </row>
    <row r="87" customFormat="false" ht="13.8" hidden="false" customHeight="false" outlineLevel="0" collapsed="false">
      <c r="A87" s="40" t="n">
        <f aca="false">A86+1</f>
        <v>72</v>
      </c>
      <c r="B87" s="40" t="n">
        <f aca="false">INT((A87-1)/12)+1</f>
        <v>6</v>
      </c>
      <c r="C87" s="41" t="n">
        <f aca="false">$B$4+B87-1</f>
        <v>25</v>
      </c>
      <c r="D87" s="42" t="n">
        <f aca="false">IF($B$5="M",VLOOKUP(C87,Assumptions!$A$42:$C$140,2,1),VLOOKUP(C87,Assumptions!$A$42:$C$140,3,1))*Assumptions!$B$2</f>
        <v>0.000269283113979976</v>
      </c>
      <c r="E87" s="42" t="n">
        <f aca="false">1-(1-D87)^(1/12)</f>
        <v>2.2443029583763E-005</v>
      </c>
      <c r="F87" s="42" t="n">
        <f aca="false">VLOOKUP(B87,Assumptions!$A$5:$C$11,2,1)*(MOD(A87,12/$B$10)=0)</f>
        <v>0.05</v>
      </c>
      <c r="G87" s="43" t="n">
        <f aca="false">1-(1-F87)^(1/$B$10)</f>
        <v>0.05</v>
      </c>
      <c r="H87" s="42" t="n">
        <f aca="false">J86*E87*(A87&lt;=$B$6*12)</f>
        <v>1.2481942030123E-005</v>
      </c>
      <c r="I87" s="43" t="n">
        <f aca="false">J86*(1-E87)*G87*(A87&lt;=$B$6*12)</f>
        <v>0.0278074353797558</v>
      </c>
      <c r="J87" s="44" t="n">
        <f aca="false">(J86-H87-I87)*(A87&lt;=$B$6*12)</f>
        <v>0.52834127221536</v>
      </c>
      <c r="K87" s="45" t="n">
        <f aca="false">($B$9/$B$10)*(A87&lt;=$B$7*12)*(MOD(A86,12/$B$10)=0)</f>
        <v>0</v>
      </c>
      <c r="L87" s="45" t="n">
        <f aca="false">$B$8*(A87&lt;=$B$7*12)</f>
        <v>500000</v>
      </c>
      <c r="M87" s="45" t="n">
        <f aca="false">Assumptions!$B$15*(A87=1)+K87*Assumptions!$B$16*(A87&lt;=12)</f>
        <v>0</v>
      </c>
      <c r="N87" s="45" t="n">
        <f aca="false">(A87&lt;=$B$6*12)*(Assumptions!$B$18/12)*(1+Assumptions!$D$17)^(A87-1) + K87*Assumptions!$B$19*(A87&lt;=$B$7*12)</f>
        <v>55.6107532668641</v>
      </c>
      <c r="O87" s="45" t="n">
        <f aca="false">K87*VLOOKUP(B87,Assumptions!$A$21:$B$26,2,1)</f>
        <v>0</v>
      </c>
      <c r="P87" s="45" t="n">
        <f aca="false">K87*J86</f>
        <v>0</v>
      </c>
      <c r="Q87" s="45" t="n">
        <f aca="false">L87*H87</f>
        <v>6.24097101506149</v>
      </c>
      <c r="R87" s="45" t="n">
        <f aca="false">M87*J86</f>
        <v>0</v>
      </c>
      <c r="S87" s="45" t="n">
        <f aca="false">N87*J86</f>
        <v>30.9285426879559</v>
      </c>
      <c r="T87" s="45" t="n">
        <f aca="false">O87*J86</f>
        <v>0</v>
      </c>
      <c r="U87" s="46" t="n">
        <f aca="false">(1+VLOOKUP(B87,Assumptions!$A$29:$C$39,2,1))^(1/12)-1</f>
        <v>0.00584974095264568</v>
      </c>
      <c r="V87" s="45" t="n">
        <f aca="false">RES!Y87*J87</f>
        <v>523.14911170251</v>
      </c>
      <c r="W87" s="45" t="n">
        <f aca="false">V87-V86</f>
        <v>-42.6313949063057</v>
      </c>
      <c r="X87" s="45" t="n">
        <f aca="false">(P87-R87-S87-T87+V86)*U87</f>
        <v>3.12874543695082</v>
      </c>
      <c r="Y87" s="45" t="n">
        <f aca="false">P87-Q87-R87-S87-T87-W87+X87</f>
        <v>8.59062664023915</v>
      </c>
      <c r="Z87" s="45" t="n">
        <f aca="false">(Y88+Z88)/(1+U88)</f>
        <v>287.263092037333</v>
      </c>
    </row>
    <row r="88" customFormat="false" ht="13.8" hidden="false" customHeight="false" outlineLevel="0" collapsed="false">
      <c r="A88" s="40" t="n">
        <f aca="false">A87+1</f>
        <v>73</v>
      </c>
      <c r="B88" s="40" t="n">
        <f aca="false">INT((A88-1)/12)+1</f>
        <v>7</v>
      </c>
      <c r="C88" s="41" t="n">
        <f aca="false">$B$4+B88-1</f>
        <v>26</v>
      </c>
      <c r="D88" s="42" t="n">
        <f aca="false">IF($B$5="M",VLOOKUP(C88,Assumptions!$A$42:$C$140,2,1),VLOOKUP(C88,Assumptions!$A$42:$C$140,3,1))*Assumptions!$B$2</f>
        <v>0.000276598889370818</v>
      </c>
      <c r="E88" s="42" t="n">
        <f aca="false">1-(1-D88)^(1/12)</f>
        <v>2.30528301043975E-005</v>
      </c>
      <c r="F88" s="42" t="n">
        <f aca="false">VLOOKUP(B88,Assumptions!$A$5:$C$11,2,1)*(MOD(A88,12/$B$10)=0)</f>
        <v>0</v>
      </c>
      <c r="G88" s="43" t="n">
        <f aca="false">1-(1-F88)^(1/$B$10)</f>
        <v>0</v>
      </c>
      <c r="H88" s="42" t="n">
        <f aca="false">J87*E88*(A88&lt;=$B$6*12)</f>
        <v>1.21797615855219E-005</v>
      </c>
      <c r="I88" s="43" t="n">
        <f aca="false">J87*(1-E88)*G88*(A88&lt;=$B$6*12)</f>
        <v>0</v>
      </c>
      <c r="J88" s="44" t="n">
        <f aca="false">(J87-H88-I88)*(A88&lt;=$B$6*12)</f>
        <v>0.528329092453775</v>
      </c>
      <c r="K88" s="45" t="n">
        <f aca="false">($B$9/$B$10)*(A88&lt;=$B$7*12)*(MOD(A87,12/$B$10)=0)</f>
        <v>1000</v>
      </c>
      <c r="L88" s="45" t="n">
        <f aca="false">$B$8*(A88&lt;=$B$7*12)</f>
        <v>500000</v>
      </c>
      <c r="M88" s="45" t="n">
        <f aca="false">Assumptions!$B$15*(A88=1)+K88*Assumptions!$B$16*(A88&lt;=12)</f>
        <v>0</v>
      </c>
      <c r="N88" s="45" t="n">
        <f aca="false">(A88&lt;=$B$6*12)*(Assumptions!$B$18/12)*(1+Assumptions!$D$17)^(A88-1) + K88*Assumptions!$B$19*(A88&lt;=$B$7*12)</f>
        <v>75.8373183593752</v>
      </c>
      <c r="O88" s="45" t="n">
        <f aca="false">K88*VLOOKUP(B88,Assumptions!$A$21:$B$26,2,1)</f>
        <v>50</v>
      </c>
      <c r="P88" s="45" t="n">
        <f aca="false">K88*J87</f>
        <v>528.34127221536</v>
      </c>
      <c r="Q88" s="45" t="n">
        <f aca="false">L88*H88</f>
        <v>6.08988079276097</v>
      </c>
      <c r="R88" s="45" t="n">
        <f aca="false">M88*J87</f>
        <v>0</v>
      </c>
      <c r="S88" s="45" t="n">
        <f aca="false">N88*J87</f>
        <v>40.0679852633936</v>
      </c>
      <c r="T88" s="45" t="n">
        <f aca="false">O88*J87</f>
        <v>26.417063610768</v>
      </c>
      <c r="U88" s="46" t="n">
        <f aca="false">(1+VLOOKUP(B88,Assumptions!$A$29:$C$39,2,1))^(1/12)-1</f>
        <v>0.00604491902429172</v>
      </c>
      <c r="V88" s="45" t="n">
        <f aca="false">RES!Y88*J88</f>
        <v>980.577473658634</v>
      </c>
      <c r="W88" s="45" t="n">
        <f aca="false">V88-V87</f>
        <v>457.428361956124</v>
      </c>
      <c r="X88" s="45" t="n">
        <f aca="false">(P88-R88-S88-T88+V87)*U88</f>
        <v>5.95427748883456</v>
      </c>
      <c r="Y88" s="45" t="n">
        <f aca="false">P88-Q88-R88-S88-T88-W88+X88</f>
        <v>4.29225808114794</v>
      </c>
      <c r="Z88" s="45" t="n">
        <f aca="false">(Y89+Z89)/(1+U89)</f>
        <v>284.707316086218</v>
      </c>
    </row>
    <row r="89" customFormat="false" ht="13.8" hidden="false" customHeight="false" outlineLevel="0" collapsed="false">
      <c r="A89" s="40" t="n">
        <f aca="false">A88+1</f>
        <v>74</v>
      </c>
      <c r="B89" s="40" t="n">
        <f aca="false">INT((A89-1)/12)+1</f>
        <v>7</v>
      </c>
      <c r="C89" s="41" t="n">
        <f aca="false">$B$4+B89-1</f>
        <v>26</v>
      </c>
      <c r="D89" s="42" t="n">
        <f aca="false">IF($B$5="M",VLOOKUP(C89,Assumptions!$A$42:$C$140,2,1),VLOOKUP(C89,Assumptions!$A$42:$C$140,3,1))*Assumptions!$B$2</f>
        <v>0.000276598889370818</v>
      </c>
      <c r="E89" s="42" t="n">
        <f aca="false">1-(1-D89)^(1/12)</f>
        <v>2.30528301043975E-005</v>
      </c>
      <c r="F89" s="42" t="n">
        <f aca="false">VLOOKUP(B89,Assumptions!$A$5:$C$11,2,1)*(MOD(A89,12/$B$10)=0)</f>
        <v>0</v>
      </c>
      <c r="G89" s="43" t="n">
        <f aca="false">1-(1-F89)^(1/$B$10)</f>
        <v>0</v>
      </c>
      <c r="H89" s="42" t="n">
        <f aca="false">J88*E89*(A89&lt;=$B$6*12)</f>
        <v>1.21794808075474E-005</v>
      </c>
      <c r="I89" s="43" t="n">
        <f aca="false">J88*(1-E89)*G89*(A89&lt;=$B$6*12)</f>
        <v>0</v>
      </c>
      <c r="J89" s="44" t="n">
        <f aca="false">(J88-H89-I89)*(A89&lt;=$B$6*12)</f>
        <v>0.528316912972967</v>
      </c>
      <c r="K89" s="45" t="n">
        <f aca="false">($B$9/$B$10)*(A89&lt;=$B$7*12)*(MOD(A88,12/$B$10)=0)</f>
        <v>0</v>
      </c>
      <c r="L89" s="45" t="n">
        <f aca="false">$B$8*(A89&lt;=$B$7*12)</f>
        <v>500000</v>
      </c>
      <c r="M89" s="45" t="n">
        <f aca="false">Assumptions!$B$15*(A89=1)+K89*Assumptions!$B$16*(A89&lt;=12)</f>
        <v>0</v>
      </c>
      <c r="N89" s="45" t="n">
        <f aca="false">(A89&lt;=$B$6*12)*(Assumptions!$B$18/12)*(1+Assumptions!$D$17)^(A89-1) + K89*Assumptions!$B$19*(A89&lt;=$B$7*12)</f>
        <v>56.0648065061183</v>
      </c>
      <c r="O89" s="45" t="n">
        <f aca="false">K89*VLOOKUP(B89,Assumptions!$A$21:$B$26,2,1)</f>
        <v>0</v>
      </c>
      <c r="P89" s="45" t="n">
        <f aca="false">K89*J88</f>
        <v>0</v>
      </c>
      <c r="Q89" s="45" t="n">
        <f aca="false">L89*H89</f>
        <v>6.0897404037737</v>
      </c>
      <c r="R89" s="45" t="n">
        <f aca="false">M89*J88</f>
        <v>0</v>
      </c>
      <c r="S89" s="45" t="n">
        <f aca="false">N89*J88</f>
        <v>29.620668339974</v>
      </c>
      <c r="T89" s="45" t="n">
        <f aca="false">O89*J88</f>
        <v>0</v>
      </c>
      <c r="U89" s="46" t="n">
        <f aca="false">(1+VLOOKUP(B89,Assumptions!$A$29:$C$39,2,1))^(1/12)-1</f>
        <v>0.00604491902429172</v>
      </c>
      <c r="V89" s="45" t="n">
        <f aca="false">RES!Y89*J89</f>
        <v>947.410007200678</v>
      </c>
      <c r="W89" s="45" t="n">
        <f aca="false">V89-V88</f>
        <v>-33.1674664579562</v>
      </c>
      <c r="X89" s="45" t="n">
        <f aca="false">(P89-R89-S89-T89+V88)*U89</f>
        <v>5.74845688375045</v>
      </c>
      <c r="Y89" s="45" t="n">
        <f aca="false">P89-Q89-R89-S89-T89-W89+X89</f>
        <v>3.20551459795893</v>
      </c>
      <c r="Z89" s="45" t="n">
        <f aca="false">(Y90+Z90)/(1+U90)</f>
        <v>283.222834159624</v>
      </c>
    </row>
    <row r="90" customFormat="false" ht="13.8" hidden="false" customHeight="false" outlineLevel="0" collapsed="false">
      <c r="A90" s="40" t="n">
        <f aca="false">A89+1</f>
        <v>75</v>
      </c>
      <c r="B90" s="40" t="n">
        <f aca="false">INT((A90-1)/12)+1</f>
        <v>7</v>
      </c>
      <c r="C90" s="41" t="n">
        <f aca="false">$B$4+B90-1</f>
        <v>26</v>
      </c>
      <c r="D90" s="42" t="n">
        <f aca="false">IF($B$5="M",VLOOKUP(C90,Assumptions!$A$42:$C$140,2,1),VLOOKUP(C90,Assumptions!$A$42:$C$140,3,1))*Assumptions!$B$2</f>
        <v>0.000276598889370818</v>
      </c>
      <c r="E90" s="42" t="n">
        <f aca="false">1-(1-D90)^(1/12)</f>
        <v>2.30528301043975E-005</v>
      </c>
      <c r="F90" s="42" t="n">
        <f aca="false">VLOOKUP(B90,Assumptions!$A$5:$C$11,2,1)*(MOD(A90,12/$B$10)=0)</f>
        <v>0</v>
      </c>
      <c r="G90" s="43" t="n">
        <f aca="false">1-(1-F90)^(1/$B$10)</f>
        <v>0</v>
      </c>
      <c r="H90" s="42" t="n">
        <f aca="false">J89*E90*(A90&lt;=$B$6*12)</f>
        <v>1.21792000360456E-005</v>
      </c>
      <c r="I90" s="43" t="n">
        <f aca="false">J89*(1-E90)*G90*(A90&lt;=$B$6*12)</f>
        <v>0</v>
      </c>
      <c r="J90" s="44" t="n">
        <f aca="false">(J89-H90-I90)*(A90&lt;=$B$6*12)</f>
        <v>0.528304733772931</v>
      </c>
      <c r="K90" s="45" t="n">
        <f aca="false">($B$9/$B$10)*(A90&lt;=$B$7*12)*(MOD(A89,12/$B$10)=0)</f>
        <v>0</v>
      </c>
      <c r="L90" s="45" t="n">
        <f aca="false">$B$8*(A90&lt;=$B$7*12)</f>
        <v>500000</v>
      </c>
      <c r="M90" s="45" t="n">
        <f aca="false">Assumptions!$B$15*(A90=1)+K90*Assumptions!$B$16*(A90&lt;=12)</f>
        <v>0</v>
      </c>
      <c r="N90" s="45" t="n">
        <f aca="false">(A90&lt;=$B$6*12)*(Assumptions!$B$18/12)*(1+Assumptions!$D$17)^(A90-1) + K90*Assumptions!$B$19*(A90&lt;=$B$7*12)</f>
        <v>56.2932214677305</v>
      </c>
      <c r="O90" s="45" t="n">
        <f aca="false">K90*VLOOKUP(B90,Assumptions!$A$21:$B$26,2,1)</f>
        <v>0</v>
      </c>
      <c r="P90" s="45" t="n">
        <f aca="false">K90*J89</f>
        <v>0</v>
      </c>
      <c r="Q90" s="45" t="n">
        <f aca="false">L90*H90</f>
        <v>6.08960001802279</v>
      </c>
      <c r="R90" s="45" t="n">
        <f aca="false">M90*J89</f>
        <v>0</v>
      </c>
      <c r="S90" s="45" t="n">
        <f aca="false">N90*J89</f>
        <v>29.7406609871349</v>
      </c>
      <c r="T90" s="45" t="n">
        <f aca="false">O90*J89</f>
        <v>0</v>
      </c>
      <c r="U90" s="46" t="n">
        <f aca="false">(1+VLOOKUP(B90,Assumptions!$A$29:$C$39,2,1))^(1/12)-1</f>
        <v>0.00604491902429172</v>
      </c>
      <c r="V90" s="45" t="n">
        <f aca="false">RES!Y90*J90</f>
        <v>913.945378603711</v>
      </c>
      <c r="W90" s="45" t="n">
        <f aca="false">V90-V89</f>
        <v>-33.4646285969669</v>
      </c>
      <c r="X90" s="45" t="n">
        <f aca="false">(P90-R90-S90-T90+V89)*U90</f>
        <v>5.54723688893559</v>
      </c>
      <c r="Y90" s="45" t="n">
        <f aca="false">P90-Q90-R90-S90-T90-W90+X90</f>
        <v>3.18160448074479</v>
      </c>
      <c r="Z90" s="45" t="n">
        <f aca="false">(Y91+Z91)/(1+U91)</f>
        <v>281.753288777205</v>
      </c>
    </row>
    <row r="91" customFormat="false" ht="13.8" hidden="false" customHeight="false" outlineLevel="0" collapsed="false">
      <c r="A91" s="40" t="n">
        <f aca="false">A90+1</f>
        <v>76</v>
      </c>
      <c r="B91" s="40" t="n">
        <f aca="false">INT((A91-1)/12)+1</f>
        <v>7</v>
      </c>
      <c r="C91" s="41" t="n">
        <f aca="false">$B$4+B91-1</f>
        <v>26</v>
      </c>
      <c r="D91" s="42" t="n">
        <f aca="false">IF($B$5="M",VLOOKUP(C91,Assumptions!$A$42:$C$140,2,1),VLOOKUP(C91,Assumptions!$A$42:$C$140,3,1))*Assumptions!$B$2</f>
        <v>0.000276598889370818</v>
      </c>
      <c r="E91" s="42" t="n">
        <f aca="false">1-(1-D91)^(1/12)</f>
        <v>2.30528301043975E-005</v>
      </c>
      <c r="F91" s="42" t="n">
        <f aca="false">VLOOKUP(B91,Assumptions!$A$5:$C$11,2,1)*(MOD(A91,12/$B$10)=0)</f>
        <v>0</v>
      </c>
      <c r="G91" s="43" t="n">
        <f aca="false">1-(1-F91)^(1/$B$10)</f>
        <v>0</v>
      </c>
      <c r="H91" s="42" t="n">
        <f aca="false">J90*E91*(A91&lt;=$B$6*12)</f>
        <v>1.21789192710163E-005</v>
      </c>
      <c r="I91" s="43" t="n">
        <f aca="false">J90*(1-E91)*G91*(A91&lt;=$B$6*12)</f>
        <v>0</v>
      </c>
      <c r="J91" s="44" t="n">
        <f aca="false">(J90-H91-I91)*(A91&lt;=$B$6*12)</f>
        <v>0.52829255485366</v>
      </c>
      <c r="K91" s="45" t="n">
        <f aca="false">($B$9/$B$10)*(A91&lt;=$B$7*12)*(MOD(A90,12/$B$10)=0)</f>
        <v>0</v>
      </c>
      <c r="L91" s="45" t="n">
        <f aca="false">$B$8*(A91&lt;=$B$7*12)</f>
        <v>500000</v>
      </c>
      <c r="M91" s="45" t="n">
        <f aca="false">Assumptions!$B$15*(A91=1)+K91*Assumptions!$B$16*(A91&lt;=12)</f>
        <v>0</v>
      </c>
      <c r="N91" s="45" t="n">
        <f aca="false">(A91&lt;=$B$6*12)*(Assumptions!$B$18/12)*(1+Assumptions!$D$17)^(A91-1) + K91*Assumptions!$B$19*(A91&lt;=$B$7*12)</f>
        <v>56.5225670201704</v>
      </c>
      <c r="O91" s="45" t="n">
        <f aca="false">K91*VLOOKUP(B91,Assumptions!$A$21:$B$26,2,1)</f>
        <v>0</v>
      </c>
      <c r="P91" s="45" t="n">
        <f aca="false">K91*J90</f>
        <v>0</v>
      </c>
      <c r="Q91" s="45" t="n">
        <f aca="false">L91*H91</f>
        <v>6.08945963550817</v>
      </c>
      <c r="R91" s="45" t="n">
        <f aca="false">M91*J90</f>
        <v>0</v>
      </c>
      <c r="S91" s="45" t="n">
        <f aca="false">N91*J90</f>
        <v>29.8611397217538</v>
      </c>
      <c r="T91" s="45" t="n">
        <f aca="false">O91*J90</f>
        <v>0</v>
      </c>
      <c r="U91" s="46" t="n">
        <f aca="false">(1+VLOOKUP(B91,Assumptions!$A$29:$C$39,2,1))^(1/12)-1</f>
        <v>0.00604491902429172</v>
      </c>
      <c r="V91" s="45" t="n">
        <f aca="false">RES!Y91*J91</f>
        <v>880.181540874562</v>
      </c>
      <c r="W91" s="45" t="n">
        <f aca="false">V91-V90</f>
        <v>-33.7638377291497</v>
      </c>
      <c r="X91" s="45" t="n">
        <f aca="false">(P91-R91-S91-T91+V90)*U91</f>
        <v>5.34421763469401</v>
      </c>
      <c r="Y91" s="45" t="n">
        <f aca="false">P91-Q91-R91-S91-T91-W91+X91</f>
        <v>3.15745600658179</v>
      </c>
      <c r="Z91" s="45" t="n">
        <f aca="false">(Y92+Z92)/(1+U92)</f>
        <v>280.299008586109</v>
      </c>
    </row>
    <row r="92" customFormat="false" ht="13.8" hidden="false" customHeight="false" outlineLevel="0" collapsed="false">
      <c r="A92" s="40" t="n">
        <f aca="false">A91+1</f>
        <v>77</v>
      </c>
      <c r="B92" s="40" t="n">
        <f aca="false">INT((A92-1)/12)+1</f>
        <v>7</v>
      </c>
      <c r="C92" s="41" t="n">
        <f aca="false">$B$4+B92-1</f>
        <v>26</v>
      </c>
      <c r="D92" s="42" t="n">
        <f aca="false">IF($B$5="M",VLOOKUP(C92,Assumptions!$A$42:$C$140,2,1),VLOOKUP(C92,Assumptions!$A$42:$C$140,3,1))*Assumptions!$B$2</f>
        <v>0.000276598889370818</v>
      </c>
      <c r="E92" s="42" t="n">
        <f aca="false">1-(1-D92)^(1/12)</f>
        <v>2.30528301043975E-005</v>
      </c>
      <c r="F92" s="42" t="n">
        <f aca="false">VLOOKUP(B92,Assumptions!$A$5:$C$11,2,1)*(MOD(A92,12/$B$10)=0)</f>
        <v>0</v>
      </c>
      <c r="G92" s="43" t="n">
        <f aca="false">1-(1-F92)^(1/$B$10)</f>
        <v>0</v>
      </c>
      <c r="H92" s="42" t="n">
        <f aca="false">J91*E92*(A92&lt;=$B$6*12)</f>
        <v>1.21786385124595E-005</v>
      </c>
      <c r="I92" s="43" t="n">
        <f aca="false">J91*(1-E92)*G92*(A92&lt;=$B$6*12)</f>
        <v>0</v>
      </c>
      <c r="J92" s="44" t="n">
        <f aca="false">(J91-H92-I92)*(A92&lt;=$B$6*12)</f>
        <v>0.528280376215148</v>
      </c>
      <c r="K92" s="45" t="n">
        <f aca="false">($B$9/$B$10)*(A92&lt;=$B$7*12)*(MOD(A91,12/$B$10)=0)</f>
        <v>0</v>
      </c>
      <c r="L92" s="45" t="n">
        <f aca="false">$B$8*(A92&lt;=$B$7*12)</f>
        <v>500000</v>
      </c>
      <c r="M92" s="45" t="n">
        <f aca="false">Assumptions!$B$15*(A92=1)+K92*Assumptions!$B$16*(A92&lt;=12)</f>
        <v>0</v>
      </c>
      <c r="N92" s="45" t="n">
        <f aca="false">(A92&lt;=$B$6*12)*(Assumptions!$B$18/12)*(1+Assumptions!$D$17)^(A92-1) + K92*Assumptions!$B$19*(A92&lt;=$B$7*12)</f>
        <v>56.7528469547801</v>
      </c>
      <c r="O92" s="45" t="n">
        <f aca="false">K92*VLOOKUP(B92,Assumptions!$A$21:$B$26,2,1)</f>
        <v>0</v>
      </c>
      <c r="P92" s="45" t="n">
        <f aca="false">K92*J91</f>
        <v>0</v>
      </c>
      <c r="Q92" s="45" t="n">
        <f aca="false">L92*H92</f>
        <v>6.08931925622977</v>
      </c>
      <c r="R92" s="45" t="n">
        <f aca="false">M92*J91</f>
        <v>0</v>
      </c>
      <c r="S92" s="45" t="n">
        <f aca="false">N92*J91</f>
        <v>29.9821065129595</v>
      </c>
      <c r="T92" s="45" t="n">
        <f aca="false">O92*J91</f>
        <v>0</v>
      </c>
      <c r="U92" s="46" t="n">
        <f aca="false">(1+VLOOKUP(B92,Assumptions!$A$29:$C$39,2,1))^(1/12)-1</f>
        <v>0.00604491902429172</v>
      </c>
      <c r="V92" s="45" t="n">
        <f aca="false">RES!Y92*J92</f>
        <v>846.116434292981</v>
      </c>
      <c r="W92" s="45" t="n">
        <f aca="false">V92-V91</f>
        <v>-34.0651065815806</v>
      </c>
      <c r="X92" s="45" t="n">
        <f aca="false">(P92-R92-S92-T92+V91)*U92</f>
        <v>5.13938673521451</v>
      </c>
      <c r="Y92" s="45" t="n">
        <f aca="false">P92-Q92-R92-S92-T92-W92+X92</f>
        <v>3.13306754760581</v>
      </c>
      <c r="Z92" s="45" t="n">
        <f aca="false">(Y93+Z93)/(1+U93)</f>
        <v>278.860325847995</v>
      </c>
    </row>
    <row r="93" customFormat="false" ht="13.8" hidden="false" customHeight="false" outlineLevel="0" collapsed="false">
      <c r="A93" s="40" t="n">
        <f aca="false">A92+1</f>
        <v>78</v>
      </c>
      <c r="B93" s="40" t="n">
        <f aca="false">INT((A93-1)/12)+1</f>
        <v>7</v>
      </c>
      <c r="C93" s="41" t="n">
        <f aca="false">$B$4+B93-1</f>
        <v>26</v>
      </c>
      <c r="D93" s="42" t="n">
        <f aca="false">IF($B$5="M",VLOOKUP(C93,Assumptions!$A$42:$C$140,2,1),VLOOKUP(C93,Assumptions!$A$42:$C$140,3,1))*Assumptions!$B$2</f>
        <v>0.000276598889370818</v>
      </c>
      <c r="E93" s="42" t="n">
        <f aca="false">1-(1-D93)^(1/12)</f>
        <v>2.30528301043975E-005</v>
      </c>
      <c r="F93" s="42" t="n">
        <f aca="false">VLOOKUP(B93,Assumptions!$A$5:$C$11,2,1)*(MOD(A93,12/$B$10)=0)</f>
        <v>0</v>
      </c>
      <c r="G93" s="43" t="n">
        <f aca="false">1-(1-F93)^(1/$B$10)</f>
        <v>0</v>
      </c>
      <c r="H93" s="42" t="n">
        <f aca="false">J92*E93*(A93&lt;=$B$6*12)</f>
        <v>1.2178357760375E-005</v>
      </c>
      <c r="I93" s="43" t="n">
        <f aca="false">J92*(1-E93)*G93*(A93&lt;=$B$6*12)</f>
        <v>0</v>
      </c>
      <c r="J93" s="44" t="n">
        <f aca="false">(J92-H93-I93)*(A93&lt;=$B$6*12)</f>
        <v>0.528268197857387</v>
      </c>
      <c r="K93" s="45" t="n">
        <f aca="false">($B$9/$B$10)*(A93&lt;=$B$7*12)*(MOD(A92,12/$B$10)=0)</f>
        <v>0</v>
      </c>
      <c r="L93" s="45" t="n">
        <f aca="false">$B$8*(A93&lt;=$B$7*12)</f>
        <v>500000</v>
      </c>
      <c r="M93" s="45" t="n">
        <f aca="false">Assumptions!$B$15*(A93=1)+K93*Assumptions!$B$16*(A93&lt;=12)</f>
        <v>0</v>
      </c>
      <c r="N93" s="45" t="n">
        <f aca="false">(A93&lt;=$B$6*12)*(Assumptions!$B$18/12)*(1+Assumptions!$D$17)^(A93-1) + K93*Assumptions!$B$19*(A93&lt;=$B$7*12)</f>
        <v>56.9840650783483</v>
      </c>
      <c r="O93" s="45" t="n">
        <f aca="false">K93*VLOOKUP(B93,Assumptions!$A$21:$B$26,2,1)</f>
        <v>0</v>
      </c>
      <c r="P93" s="45" t="n">
        <f aca="false">K93*J92</f>
        <v>0</v>
      </c>
      <c r="Q93" s="45" t="n">
        <f aca="false">L93*H93</f>
        <v>6.0891788801875</v>
      </c>
      <c r="R93" s="45" t="n">
        <f aca="false">M93*J92</f>
        <v>0</v>
      </c>
      <c r="S93" s="45" t="n">
        <f aca="false">N93*J92</f>
        <v>30.1035633378583</v>
      </c>
      <c r="T93" s="45" t="n">
        <f aca="false">O93*J92</f>
        <v>0</v>
      </c>
      <c r="U93" s="46" t="n">
        <f aca="false">(1+VLOOKUP(B93,Assumptions!$A$29:$C$39,2,1))^(1/12)-1</f>
        <v>0.00604491902429172</v>
      </c>
      <c r="V93" s="45" t="n">
        <f aca="false">RES!Y93*J93</f>
        <v>811.747986336463</v>
      </c>
      <c r="W93" s="45" t="n">
        <f aca="false">V93-V92</f>
        <v>-34.3684479565184</v>
      </c>
      <c r="X93" s="45" t="n">
        <f aca="false">(P93-R93-S93-T93+V92)*U93</f>
        <v>4.93273172770353</v>
      </c>
      <c r="Y93" s="45" t="n">
        <f aca="false">P93-Q93-R93-S93-T93-W93+X93</f>
        <v>3.10843746617606</v>
      </c>
      <c r="Z93" s="45" t="n">
        <f aca="false">(Y94+Z94)/(1+U94)</f>
        <v>277.437576470658</v>
      </c>
    </row>
    <row r="94" customFormat="false" ht="13.8" hidden="false" customHeight="false" outlineLevel="0" collapsed="false">
      <c r="A94" s="40" t="n">
        <f aca="false">A93+1</f>
        <v>79</v>
      </c>
      <c r="B94" s="40" t="n">
        <f aca="false">INT((A94-1)/12)+1</f>
        <v>7</v>
      </c>
      <c r="C94" s="41" t="n">
        <f aca="false">$B$4+B94-1</f>
        <v>26</v>
      </c>
      <c r="D94" s="42" t="n">
        <f aca="false">IF($B$5="M",VLOOKUP(C94,Assumptions!$A$42:$C$140,2,1),VLOOKUP(C94,Assumptions!$A$42:$C$140,3,1))*Assumptions!$B$2</f>
        <v>0.000276598889370818</v>
      </c>
      <c r="E94" s="42" t="n">
        <f aca="false">1-(1-D94)^(1/12)</f>
        <v>2.30528301043975E-005</v>
      </c>
      <c r="F94" s="42" t="n">
        <f aca="false">VLOOKUP(B94,Assumptions!$A$5:$C$11,2,1)*(MOD(A94,12/$B$10)=0)</f>
        <v>0</v>
      </c>
      <c r="G94" s="43" t="n">
        <f aca="false">1-(1-F94)^(1/$B$10)</f>
        <v>0</v>
      </c>
      <c r="H94" s="42" t="n">
        <f aca="false">J93*E94*(A94&lt;=$B$6*12)</f>
        <v>1.21780770147626E-005</v>
      </c>
      <c r="I94" s="43" t="n">
        <f aca="false">J93*(1-E94)*G94*(A94&lt;=$B$6*12)</f>
        <v>0</v>
      </c>
      <c r="J94" s="44" t="n">
        <f aca="false">(J93-H94-I94)*(A94&lt;=$B$6*12)</f>
        <v>0.528256019780373</v>
      </c>
      <c r="K94" s="45" t="n">
        <f aca="false">($B$9/$B$10)*(A94&lt;=$B$7*12)*(MOD(A93,12/$B$10)=0)</f>
        <v>0</v>
      </c>
      <c r="L94" s="45" t="n">
        <f aca="false">$B$8*(A94&lt;=$B$7*12)</f>
        <v>500000</v>
      </c>
      <c r="M94" s="45" t="n">
        <f aca="false">Assumptions!$B$15*(A94=1)+K94*Assumptions!$B$16*(A94&lt;=12)</f>
        <v>0</v>
      </c>
      <c r="N94" s="45" t="n">
        <f aca="false">(A94&lt;=$B$6*12)*(Assumptions!$B$18/12)*(1+Assumptions!$D$17)^(A94-1) + K94*Assumptions!$B$19*(A94&lt;=$B$7*12)</f>
        <v>57.216225213173</v>
      </c>
      <c r="O94" s="45" t="n">
        <f aca="false">K94*VLOOKUP(B94,Assumptions!$A$21:$B$26,2,1)</f>
        <v>0</v>
      </c>
      <c r="P94" s="45" t="n">
        <f aca="false">K94*J93</f>
        <v>0</v>
      </c>
      <c r="Q94" s="45" t="n">
        <f aca="false">L94*H94</f>
        <v>6.0890385073813</v>
      </c>
      <c r="R94" s="45" t="n">
        <f aca="false">M94*J93</f>
        <v>0</v>
      </c>
      <c r="S94" s="45" t="n">
        <f aca="false">N94*J93</f>
        <v>30.2255121815653</v>
      </c>
      <c r="T94" s="45" t="n">
        <f aca="false">O94*J93</f>
        <v>0</v>
      </c>
      <c r="U94" s="46" t="n">
        <f aca="false">(1+VLOOKUP(B94,Assumptions!$A$29:$C$39,2,1))^(1/12)-1</f>
        <v>0.00604491902429172</v>
      </c>
      <c r="V94" s="45" t="n">
        <f aca="false">RES!Y94*J94</f>
        <v>777.07411160468</v>
      </c>
      <c r="W94" s="45" t="n">
        <f aca="false">V94-V93</f>
        <v>-34.6738747317829</v>
      </c>
      <c r="X94" s="45" t="n">
        <f aca="false">(P94-R94-S94-T94+V93)*U94</f>
        <v>4.72424007193047</v>
      </c>
      <c r="Y94" s="45" t="n">
        <f aca="false">P94-Q94-R94-S94-T94-W94+X94</f>
        <v>3.08356411476681</v>
      </c>
      <c r="Z94" s="45" t="n">
        <f aca="false">(Y95+Z95)/(1+U95)</f>
        <v>276.031100039952</v>
      </c>
    </row>
    <row r="95" customFormat="false" ht="13.8" hidden="false" customHeight="false" outlineLevel="0" collapsed="false">
      <c r="A95" s="40" t="n">
        <f aca="false">A94+1</f>
        <v>80</v>
      </c>
      <c r="B95" s="40" t="n">
        <f aca="false">INT((A95-1)/12)+1</f>
        <v>7</v>
      </c>
      <c r="C95" s="41" t="n">
        <f aca="false">$B$4+B95-1</f>
        <v>26</v>
      </c>
      <c r="D95" s="42" t="n">
        <f aca="false">IF($B$5="M",VLOOKUP(C95,Assumptions!$A$42:$C$140,2,1),VLOOKUP(C95,Assumptions!$A$42:$C$140,3,1))*Assumptions!$B$2</f>
        <v>0.000276598889370818</v>
      </c>
      <c r="E95" s="42" t="n">
        <f aca="false">1-(1-D95)^(1/12)</f>
        <v>2.30528301043975E-005</v>
      </c>
      <c r="F95" s="42" t="n">
        <f aca="false">VLOOKUP(B95,Assumptions!$A$5:$C$11,2,1)*(MOD(A95,12/$B$10)=0)</f>
        <v>0</v>
      </c>
      <c r="G95" s="43" t="n">
        <f aca="false">1-(1-F95)^(1/$B$10)</f>
        <v>0</v>
      </c>
      <c r="H95" s="42" t="n">
        <f aca="false">J94*E95*(A95&lt;=$B$6*12)</f>
        <v>1.21777962756222E-005</v>
      </c>
      <c r="I95" s="43" t="n">
        <f aca="false">J94*(1-E95)*G95*(A95&lt;=$B$6*12)</f>
        <v>0</v>
      </c>
      <c r="J95" s="44" t="n">
        <f aca="false">(J94-H95-I95)*(A95&lt;=$B$6*12)</f>
        <v>0.528243841984097</v>
      </c>
      <c r="K95" s="45" t="n">
        <f aca="false">($B$9/$B$10)*(A95&lt;=$B$7*12)*(MOD(A94,12/$B$10)=0)</f>
        <v>0</v>
      </c>
      <c r="L95" s="45" t="n">
        <f aca="false">$B$8*(A95&lt;=$B$7*12)</f>
        <v>500000</v>
      </c>
      <c r="M95" s="45" t="n">
        <f aca="false">Assumptions!$B$15*(A95=1)+K95*Assumptions!$B$16*(A95&lt;=12)</f>
        <v>0</v>
      </c>
      <c r="N95" s="45" t="n">
        <f aca="false">(A95&lt;=$B$6*12)*(Assumptions!$B$18/12)*(1+Assumptions!$D$17)^(A95-1) + K95*Assumptions!$B$19*(A95&lt;=$B$7*12)</f>
        <v>57.4493311971246</v>
      </c>
      <c r="O95" s="45" t="n">
        <f aca="false">K95*VLOOKUP(B95,Assumptions!$A$21:$B$26,2,1)</f>
        <v>0</v>
      </c>
      <c r="P95" s="45" t="n">
        <f aca="false">K95*J94</f>
        <v>0</v>
      </c>
      <c r="Q95" s="45" t="n">
        <f aca="false">L95*H95</f>
        <v>6.08889813781109</v>
      </c>
      <c r="R95" s="45" t="n">
        <f aca="false">M95*J94</f>
        <v>0</v>
      </c>
      <c r="S95" s="45" t="n">
        <f aca="false">N95*J94</f>
        <v>30.3479550372374</v>
      </c>
      <c r="T95" s="45" t="n">
        <f aca="false">O95*J94</f>
        <v>0</v>
      </c>
      <c r="U95" s="46" t="n">
        <f aca="false">(1+VLOOKUP(B95,Assumptions!$A$29:$C$39,2,1))^(1/12)-1</f>
        <v>0.00604491902429172</v>
      </c>
      <c r="V95" s="45" t="n">
        <f aca="false">RES!Y95*J95</f>
        <v>742.092711743438</v>
      </c>
      <c r="W95" s="45" t="n">
        <f aca="false">V95-V94</f>
        <v>-34.9813998612423</v>
      </c>
      <c r="X95" s="45" t="n">
        <f aca="false">(P95-R95-S95-T95+V94)*U95</f>
        <v>4.51389914977077</v>
      </c>
      <c r="Y95" s="45" t="n">
        <f aca="false">P95-Q95-R95-S95-T95-W95+X95</f>
        <v>3.05844583596451</v>
      </c>
      <c r="Z95" s="45" t="n">
        <f aca="false">(Y96+Z96)/(1+U96)</f>
        <v>274.641239851915</v>
      </c>
    </row>
    <row r="96" customFormat="false" ht="13.8" hidden="false" customHeight="false" outlineLevel="0" collapsed="false">
      <c r="A96" s="40" t="n">
        <f aca="false">A95+1</f>
        <v>81</v>
      </c>
      <c r="B96" s="40" t="n">
        <f aca="false">INT((A96-1)/12)+1</f>
        <v>7</v>
      </c>
      <c r="C96" s="41" t="n">
        <f aca="false">$B$4+B96-1</f>
        <v>26</v>
      </c>
      <c r="D96" s="42" t="n">
        <f aca="false">IF($B$5="M",VLOOKUP(C96,Assumptions!$A$42:$C$140,2,1),VLOOKUP(C96,Assumptions!$A$42:$C$140,3,1))*Assumptions!$B$2</f>
        <v>0.000276598889370818</v>
      </c>
      <c r="E96" s="42" t="n">
        <f aca="false">1-(1-D96)^(1/12)</f>
        <v>2.30528301043975E-005</v>
      </c>
      <c r="F96" s="42" t="n">
        <f aca="false">VLOOKUP(B96,Assumptions!$A$5:$C$11,2,1)*(MOD(A96,12/$B$10)=0)</f>
        <v>0</v>
      </c>
      <c r="G96" s="43" t="n">
        <f aca="false">1-(1-F96)^(1/$B$10)</f>
        <v>0</v>
      </c>
      <c r="H96" s="42" t="n">
        <f aca="false">J95*E96*(A96&lt;=$B$6*12)</f>
        <v>1.21775155429536E-005</v>
      </c>
      <c r="I96" s="43" t="n">
        <f aca="false">J95*(1-E96)*G96*(A96&lt;=$B$6*12)</f>
        <v>0</v>
      </c>
      <c r="J96" s="44" t="n">
        <f aca="false">(J95-H96-I96)*(A96&lt;=$B$6*12)</f>
        <v>0.528231664468554</v>
      </c>
      <c r="K96" s="45" t="n">
        <f aca="false">($B$9/$B$10)*(A96&lt;=$B$7*12)*(MOD(A95,12/$B$10)=0)</f>
        <v>0</v>
      </c>
      <c r="L96" s="45" t="n">
        <f aca="false">$B$8*(A96&lt;=$B$7*12)</f>
        <v>500000</v>
      </c>
      <c r="M96" s="45" t="n">
        <f aca="false">Assumptions!$B$15*(A96=1)+K96*Assumptions!$B$16*(A96&lt;=12)</f>
        <v>0</v>
      </c>
      <c r="N96" s="45" t="n">
        <f aca="false">(A96&lt;=$B$6*12)*(Assumptions!$B$18/12)*(1+Assumptions!$D$17)^(A96-1) + K96*Assumptions!$B$19*(A96&lt;=$B$7*12)</f>
        <v>57.6833868837094</v>
      </c>
      <c r="O96" s="45" t="n">
        <f aca="false">K96*VLOOKUP(B96,Assumptions!$A$21:$B$26,2,1)</f>
        <v>0</v>
      </c>
      <c r="P96" s="45" t="n">
        <f aca="false">K96*J95</f>
        <v>0</v>
      </c>
      <c r="Q96" s="45" t="n">
        <f aca="false">L96*H96</f>
        <v>6.0887577714768</v>
      </c>
      <c r="R96" s="45" t="n">
        <f aca="false">M96*J95</f>
        <v>0</v>
      </c>
      <c r="S96" s="45" t="n">
        <f aca="false">N96*J95</f>
        <v>30.4708939061057</v>
      </c>
      <c r="T96" s="45" t="n">
        <f aca="false">O96*J95</f>
        <v>0</v>
      </c>
      <c r="U96" s="46" t="n">
        <f aca="false">(1+VLOOKUP(B96,Assumptions!$A$29:$C$39,2,1))^(1/12)-1</f>
        <v>0.00604491902429172</v>
      </c>
      <c r="V96" s="45" t="n">
        <f aca="false">RES!Y96*J96</f>
        <v>706.801675368259</v>
      </c>
      <c r="W96" s="45" t="n">
        <f aca="false">V96-V95</f>
        <v>-35.2910363751785</v>
      </c>
      <c r="X96" s="45" t="n">
        <f aca="false">(P96-R96-S96-T96+V95)*U96</f>
        <v>4.30169626474594</v>
      </c>
      <c r="Y96" s="45" t="n">
        <f aca="false">P96-Q96-R96-S96-T96-W96+X96</f>
        <v>3.03308096234186</v>
      </c>
      <c r="Z96" s="45" t="n">
        <f aca="false">(Y97+Z97)/(1+U97)</f>
        <v>273.268342945209</v>
      </c>
    </row>
    <row r="97" customFormat="false" ht="13.8" hidden="false" customHeight="false" outlineLevel="0" collapsed="false">
      <c r="A97" s="40" t="n">
        <f aca="false">A96+1</f>
        <v>82</v>
      </c>
      <c r="B97" s="40" t="n">
        <f aca="false">INT((A97-1)/12)+1</f>
        <v>7</v>
      </c>
      <c r="C97" s="41" t="n">
        <f aca="false">$B$4+B97-1</f>
        <v>26</v>
      </c>
      <c r="D97" s="42" t="n">
        <f aca="false">IF($B$5="M",VLOOKUP(C97,Assumptions!$A$42:$C$140,2,1),VLOOKUP(C97,Assumptions!$A$42:$C$140,3,1))*Assumptions!$B$2</f>
        <v>0.000276598889370818</v>
      </c>
      <c r="E97" s="42" t="n">
        <f aca="false">1-(1-D97)^(1/12)</f>
        <v>2.30528301043975E-005</v>
      </c>
      <c r="F97" s="42" t="n">
        <f aca="false">VLOOKUP(B97,Assumptions!$A$5:$C$11,2,1)*(MOD(A97,12/$B$10)=0)</f>
        <v>0</v>
      </c>
      <c r="G97" s="43" t="n">
        <f aca="false">1-(1-F97)^(1/$B$10)</f>
        <v>0</v>
      </c>
      <c r="H97" s="42" t="n">
        <f aca="false">J96*E97*(A97&lt;=$B$6*12)</f>
        <v>1.21772348167567E-005</v>
      </c>
      <c r="I97" s="43" t="n">
        <f aca="false">J96*(1-E97)*G97*(A97&lt;=$B$6*12)</f>
        <v>0</v>
      </c>
      <c r="J97" s="44" t="n">
        <f aca="false">(J96-H97-I97)*(A97&lt;=$B$6*12)</f>
        <v>0.528219487233737</v>
      </c>
      <c r="K97" s="45" t="n">
        <f aca="false">($B$9/$B$10)*(A97&lt;=$B$7*12)*(MOD(A96,12/$B$10)=0)</f>
        <v>0</v>
      </c>
      <c r="L97" s="45" t="n">
        <f aca="false">$B$8*(A97&lt;=$B$7*12)</f>
        <v>500000</v>
      </c>
      <c r="M97" s="45" t="n">
        <f aca="false">Assumptions!$B$15*(A97=1)+K97*Assumptions!$B$16*(A97&lt;=12)</f>
        <v>0</v>
      </c>
      <c r="N97" s="45" t="n">
        <f aca="false">(A97&lt;=$B$6*12)*(Assumptions!$B$18/12)*(1+Assumptions!$D$17)^(A97-1) + K97*Assumptions!$B$19*(A97&lt;=$B$7*12)</f>
        <v>57.9183961421338</v>
      </c>
      <c r="O97" s="45" t="n">
        <f aca="false">K97*VLOOKUP(B97,Assumptions!$A$21:$B$26,2,1)</f>
        <v>0</v>
      </c>
      <c r="P97" s="45" t="n">
        <f aca="false">K97*J96</f>
        <v>0</v>
      </c>
      <c r="Q97" s="45" t="n">
        <f aca="false">L97*H97</f>
        <v>6.08861740837835</v>
      </c>
      <c r="R97" s="45" t="n">
        <f aca="false">M97*J96</f>
        <v>0</v>
      </c>
      <c r="S97" s="45" t="n">
        <f aca="false">N97*J96</f>
        <v>30.5943307975084</v>
      </c>
      <c r="T97" s="45" t="n">
        <f aca="false">O97*J96</f>
        <v>0</v>
      </c>
      <c r="U97" s="46" t="n">
        <f aca="false">(1+VLOOKUP(B97,Assumptions!$A$29:$C$39,2,1))^(1/12)-1</f>
        <v>0.00604491902429172</v>
      </c>
      <c r="V97" s="45" t="n">
        <f aca="false">RES!Y97*J97</f>
        <v>671.198877987465</v>
      </c>
      <c r="W97" s="45" t="n">
        <f aca="false">V97-V96</f>
        <v>-35.6027973807944</v>
      </c>
      <c r="X97" s="45" t="n">
        <f aca="false">(P97-R97-S97-T97+V96)*U97</f>
        <v>4.08761864156152</v>
      </c>
      <c r="Y97" s="45" t="n">
        <f aca="false">P97-Q97-R97-S97-T97-W97+X97</f>
        <v>3.00746781646918</v>
      </c>
      <c r="Z97" s="45" t="n">
        <f aca="false">(Y98+Z98)/(1+U98)</f>
        <v>271.912760133746</v>
      </c>
    </row>
    <row r="98" customFormat="false" ht="13.8" hidden="false" customHeight="false" outlineLevel="0" collapsed="false">
      <c r="A98" s="40" t="n">
        <f aca="false">A97+1</f>
        <v>83</v>
      </c>
      <c r="B98" s="40" t="n">
        <f aca="false">INT((A98-1)/12)+1</f>
        <v>7</v>
      </c>
      <c r="C98" s="41" t="n">
        <f aca="false">$B$4+B98-1</f>
        <v>26</v>
      </c>
      <c r="D98" s="42" t="n">
        <f aca="false">IF($B$5="M",VLOOKUP(C98,Assumptions!$A$42:$C$140,2,1),VLOOKUP(C98,Assumptions!$A$42:$C$140,3,1))*Assumptions!$B$2</f>
        <v>0.000276598889370818</v>
      </c>
      <c r="E98" s="42" t="n">
        <f aca="false">1-(1-D98)^(1/12)</f>
        <v>2.30528301043975E-005</v>
      </c>
      <c r="F98" s="42" t="n">
        <f aca="false">VLOOKUP(B98,Assumptions!$A$5:$C$11,2,1)*(MOD(A98,12/$B$10)=0)</f>
        <v>0</v>
      </c>
      <c r="G98" s="43" t="n">
        <f aca="false">1-(1-F98)^(1/$B$10)</f>
        <v>0</v>
      </c>
      <c r="H98" s="42" t="n">
        <f aca="false">J97*E98*(A98&lt;=$B$6*12)</f>
        <v>1.21769540970313E-005</v>
      </c>
      <c r="I98" s="43" t="n">
        <f aca="false">J97*(1-E98)*G98*(A98&lt;=$B$6*12)</f>
        <v>0</v>
      </c>
      <c r="J98" s="44" t="n">
        <f aca="false">(J97-H98-I98)*(A98&lt;=$B$6*12)</f>
        <v>0.52820731027964</v>
      </c>
      <c r="K98" s="45" t="n">
        <f aca="false">($B$9/$B$10)*(A98&lt;=$B$7*12)*(MOD(A97,12/$B$10)=0)</f>
        <v>0</v>
      </c>
      <c r="L98" s="45" t="n">
        <f aca="false">$B$8*(A98&lt;=$B$7*12)</f>
        <v>500000</v>
      </c>
      <c r="M98" s="45" t="n">
        <f aca="false">Assumptions!$B$15*(A98=1)+K98*Assumptions!$B$16*(A98&lt;=12)</f>
        <v>0</v>
      </c>
      <c r="N98" s="45" t="n">
        <f aca="false">(A98&lt;=$B$6*12)*(Assumptions!$B$18/12)*(1+Assumptions!$D$17)^(A98-1) + K98*Assumptions!$B$19*(A98&lt;=$B$7*12)</f>
        <v>58.1543628573672</v>
      </c>
      <c r="O98" s="45" t="n">
        <f aca="false">K98*VLOOKUP(B98,Assumptions!$A$21:$B$26,2,1)</f>
        <v>0</v>
      </c>
      <c r="P98" s="45" t="n">
        <f aca="false">K98*J97</f>
        <v>0</v>
      </c>
      <c r="Q98" s="45" t="n">
        <f aca="false">L98*H98</f>
        <v>6.08847704851566</v>
      </c>
      <c r="R98" s="45" t="n">
        <f aca="false">M98*J97</f>
        <v>0</v>
      </c>
      <c r="S98" s="45" t="n">
        <f aca="false">N98*J97</f>
        <v>30.7182677289232</v>
      </c>
      <c r="T98" s="45" t="n">
        <f aca="false">O98*J97</f>
        <v>0</v>
      </c>
      <c r="U98" s="46" t="n">
        <f aca="false">(1+VLOOKUP(B98,Assumptions!$A$29:$C$39,2,1))^(1/12)-1</f>
        <v>0.00604491902429172</v>
      </c>
      <c r="V98" s="45" t="n">
        <f aca="false">RES!Y98*J98</f>
        <v>635.282181924821</v>
      </c>
      <c r="W98" s="45" t="n">
        <f aca="false">V98-V97</f>
        <v>-35.9166960626432</v>
      </c>
      <c r="X98" s="45" t="n">
        <f aca="false">(P98-R98-S98-T98+V97)*U98</f>
        <v>3.87165342564183</v>
      </c>
      <c r="Y98" s="45" t="n">
        <f aca="false">P98-Q98-R98-S98-T98-W98+X98</f>
        <v>2.98160471084615</v>
      </c>
      <c r="Z98" s="45" t="n">
        <f aca="false">(Y99+Z99)/(1+U99)</f>
        <v>270.57484603958</v>
      </c>
    </row>
    <row r="99" customFormat="false" ht="13.8" hidden="false" customHeight="false" outlineLevel="0" collapsed="false">
      <c r="A99" s="40" t="n">
        <f aca="false">A98+1</f>
        <v>84</v>
      </c>
      <c r="B99" s="40" t="n">
        <f aca="false">INT((A99-1)/12)+1</f>
        <v>7</v>
      </c>
      <c r="C99" s="41" t="n">
        <f aca="false">$B$4+B99-1</f>
        <v>26</v>
      </c>
      <c r="D99" s="42" t="n">
        <f aca="false">IF($B$5="M",VLOOKUP(C99,Assumptions!$A$42:$C$140,2,1),VLOOKUP(C99,Assumptions!$A$42:$C$140,3,1))*Assumptions!$B$2</f>
        <v>0.000276598889370818</v>
      </c>
      <c r="E99" s="42" t="n">
        <f aca="false">1-(1-D99)^(1/12)</f>
        <v>2.30528301043975E-005</v>
      </c>
      <c r="F99" s="42" t="n">
        <f aca="false">VLOOKUP(B99,Assumptions!$A$5:$C$11,2,1)*(MOD(A99,12/$B$10)=0)</f>
        <v>0.05</v>
      </c>
      <c r="G99" s="43" t="n">
        <f aca="false">1-(1-F99)^(1/$B$10)</f>
        <v>0.05</v>
      </c>
      <c r="H99" s="42" t="n">
        <f aca="false">J98*E99*(A99&lt;=$B$6*12)</f>
        <v>1.21766733837773E-005</v>
      </c>
      <c r="I99" s="43" t="n">
        <f aca="false">J98*(1-E99)*G99*(A99&lt;=$B$6*12)</f>
        <v>0.0264097566803128</v>
      </c>
      <c r="J99" s="44" t="n">
        <f aca="false">(J98-H99-I99)*(A99&lt;=$B$6*12)</f>
        <v>0.501785376925944</v>
      </c>
      <c r="K99" s="45" t="n">
        <f aca="false">($B$9/$B$10)*(A99&lt;=$B$7*12)*(MOD(A98,12/$B$10)=0)</f>
        <v>0</v>
      </c>
      <c r="L99" s="45" t="n">
        <f aca="false">$B$8*(A99&lt;=$B$7*12)</f>
        <v>500000</v>
      </c>
      <c r="M99" s="45" t="n">
        <f aca="false">Assumptions!$B$15*(A99=1)+K99*Assumptions!$B$16*(A99&lt;=12)</f>
        <v>0</v>
      </c>
      <c r="N99" s="45" t="n">
        <f aca="false">(A99&lt;=$B$6*12)*(Assumptions!$B$18/12)*(1+Assumptions!$D$17)^(A99-1) + K99*Assumptions!$B$19*(A99&lt;=$B$7*12)</f>
        <v>58.3912909302073</v>
      </c>
      <c r="O99" s="45" t="n">
        <f aca="false">K99*VLOOKUP(B99,Assumptions!$A$21:$B$26,2,1)</f>
        <v>0</v>
      </c>
      <c r="P99" s="45" t="n">
        <f aca="false">K99*J98</f>
        <v>0</v>
      </c>
      <c r="Q99" s="45" t="n">
        <f aca="false">L99*H99</f>
        <v>6.08833669188867</v>
      </c>
      <c r="R99" s="45" t="n">
        <f aca="false">M99*J98</f>
        <v>0</v>
      </c>
      <c r="S99" s="45" t="n">
        <f aca="false">N99*J98</f>
        <v>30.8427067260007</v>
      </c>
      <c r="T99" s="45" t="n">
        <f aca="false">O99*J98</f>
        <v>0</v>
      </c>
      <c r="U99" s="46" t="n">
        <f aca="false">(1+VLOOKUP(B99,Assumptions!$A$29:$C$39,2,1))^(1/12)-1</f>
        <v>0.00604491902429172</v>
      </c>
      <c r="V99" s="45" t="n">
        <f aca="false">RES!Y99*J99</f>
        <v>592.809337947639</v>
      </c>
      <c r="W99" s="45" t="n">
        <f aca="false">V99-V98</f>
        <v>-42.472843977182</v>
      </c>
      <c r="X99" s="45" t="n">
        <f aca="false">(P99-R99-S99-T99+V98)*U99</f>
        <v>3.65378768266225</v>
      </c>
      <c r="Y99" s="45" t="n">
        <f aca="false">P99-Q99-R99-S99-T99-W99+X99</f>
        <v>9.19558824195488</v>
      </c>
      <c r="Z99" s="45" t="n">
        <f aca="false">(Y100+Z100)/(1+U100)</f>
        <v>263.014860831945</v>
      </c>
    </row>
    <row r="100" customFormat="false" ht="13.8" hidden="false" customHeight="false" outlineLevel="0" collapsed="false">
      <c r="A100" s="40" t="n">
        <f aca="false">A99+1</f>
        <v>85</v>
      </c>
      <c r="B100" s="40" t="n">
        <f aca="false">INT((A100-1)/12)+1</f>
        <v>8</v>
      </c>
      <c r="C100" s="41" t="n">
        <f aca="false">$B$4+B100-1</f>
        <v>27</v>
      </c>
      <c r="D100" s="42" t="n">
        <f aca="false">IF($B$5="M",VLOOKUP(C100,Assumptions!$A$42:$C$140,2,1),VLOOKUP(C100,Assumptions!$A$42:$C$140,3,1))*Assumptions!$B$2</f>
        <v>0.000284473412063212</v>
      </c>
      <c r="E100" s="42" t="n">
        <f aca="false">1-(1-D100)^(1/12)</f>
        <v>2.37092091238678E-005</v>
      </c>
      <c r="F100" s="42" t="n">
        <f aca="false">VLOOKUP(B100,Assumptions!$A$5:$C$11,2,1)*(MOD(A100,12/$B$10)=0)</f>
        <v>0</v>
      </c>
      <c r="G100" s="43" t="n">
        <f aca="false">1-(1-F100)^(1/$B$10)</f>
        <v>0</v>
      </c>
      <c r="H100" s="42" t="n">
        <f aca="false">J99*E100*(A100&lt;=$B$6*12)</f>
        <v>1.1896934436836E-005</v>
      </c>
      <c r="I100" s="43" t="n">
        <f aca="false">J99*(1-E100)*G100*(A100&lt;=$B$6*12)</f>
        <v>0</v>
      </c>
      <c r="J100" s="44" t="n">
        <f aca="false">(J99-H100-I100)*(A100&lt;=$B$6*12)</f>
        <v>0.501773479991507</v>
      </c>
      <c r="K100" s="45" t="n">
        <f aca="false">($B$9/$B$10)*(A100&lt;=$B$7*12)*(MOD(A99,12/$B$10)=0)</f>
        <v>1000</v>
      </c>
      <c r="L100" s="45" t="n">
        <f aca="false">$B$8*(A100&lt;=$B$7*12)</f>
        <v>500000</v>
      </c>
      <c r="M100" s="45" t="n">
        <f aca="false">Assumptions!$B$15*(A100=1)+K100*Assumptions!$B$16*(A100&lt;=12)</f>
        <v>0</v>
      </c>
      <c r="N100" s="45" t="n">
        <f aca="false">(A100&lt;=$B$6*12)*(Assumptions!$B$18/12)*(1+Assumptions!$D$17)^(A100-1) + K100*Assumptions!$B$19*(A100&lt;=$B$7*12)</f>
        <v>78.629184277344</v>
      </c>
      <c r="O100" s="45" t="n">
        <f aca="false">K100*VLOOKUP(B100,Assumptions!$A$21:$B$26,2,1)</f>
        <v>50</v>
      </c>
      <c r="P100" s="45" t="n">
        <f aca="false">K100*J99</f>
        <v>501.785376925944</v>
      </c>
      <c r="Q100" s="45" t="n">
        <f aca="false">L100*H100</f>
        <v>5.948467218418</v>
      </c>
      <c r="R100" s="45" t="n">
        <f aca="false">M100*J99</f>
        <v>0</v>
      </c>
      <c r="S100" s="45" t="n">
        <f aca="false">N100*J99</f>
        <v>39.4549748699866</v>
      </c>
      <c r="T100" s="45" t="n">
        <f aca="false">O100*J99</f>
        <v>25.0892688462972</v>
      </c>
      <c r="U100" s="46" t="n">
        <f aca="false">(1+VLOOKUP(B100,Assumptions!$A$29:$C$39,2,1))^(1/12)-1</f>
        <v>0.00623968146128573</v>
      </c>
      <c r="V100" s="45" t="n">
        <f aca="false">RES!Y100*J100</f>
        <v>1026.41507125456</v>
      </c>
      <c r="W100" s="45" t="n">
        <f aca="false">V100-V99</f>
        <v>433.605733306924</v>
      </c>
      <c r="X100" s="45" t="n">
        <f aca="false">(P100-R100-S100-T100+V99)*U100</f>
        <v>6.42718682906884</v>
      </c>
      <c r="Y100" s="45" t="n">
        <f aca="false">P100-Q100-R100-S100-T100-W100+X100</f>
        <v>4.1141195133875</v>
      </c>
      <c r="Z100" s="45" t="n">
        <f aca="false">(Y101+Z101)/(1+U101)</f>
        <v>260.541870269733</v>
      </c>
    </row>
    <row r="101" customFormat="false" ht="13.8" hidden="false" customHeight="false" outlineLevel="0" collapsed="false">
      <c r="A101" s="40" t="n">
        <f aca="false">A100+1</f>
        <v>86</v>
      </c>
      <c r="B101" s="40" t="n">
        <f aca="false">INT((A101-1)/12)+1</f>
        <v>8</v>
      </c>
      <c r="C101" s="41" t="n">
        <f aca="false">$B$4+B101-1</f>
        <v>27</v>
      </c>
      <c r="D101" s="42" t="n">
        <f aca="false">IF($B$5="M",VLOOKUP(C101,Assumptions!$A$42:$C$140,2,1),VLOOKUP(C101,Assumptions!$A$42:$C$140,3,1))*Assumptions!$B$2</f>
        <v>0.000284473412063212</v>
      </c>
      <c r="E101" s="42" t="n">
        <f aca="false">1-(1-D101)^(1/12)</f>
        <v>2.37092091238678E-005</v>
      </c>
      <c r="F101" s="42" t="n">
        <f aca="false">VLOOKUP(B101,Assumptions!$A$5:$C$11,2,1)*(MOD(A101,12/$B$10)=0)</f>
        <v>0</v>
      </c>
      <c r="G101" s="43" t="n">
        <f aca="false">1-(1-F101)^(1/$B$10)</f>
        <v>0</v>
      </c>
      <c r="H101" s="42" t="n">
        <f aca="false">J100*E101*(A101&lt;=$B$6*12)</f>
        <v>1.18966523699295E-005</v>
      </c>
      <c r="I101" s="43" t="n">
        <f aca="false">J100*(1-E101)*G101*(A101&lt;=$B$6*12)</f>
        <v>0</v>
      </c>
      <c r="J101" s="44" t="n">
        <f aca="false">(J100-H101-I101)*(A101&lt;=$B$6*12)</f>
        <v>0.501761583339137</v>
      </c>
      <c r="K101" s="45" t="n">
        <f aca="false">($B$9/$B$10)*(A101&lt;=$B$7*12)*(MOD(A100,12/$B$10)=0)</f>
        <v>0</v>
      </c>
      <c r="L101" s="45" t="n">
        <f aca="false">$B$8*(A101&lt;=$B$7*12)</f>
        <v>500000</v>
      </c>
      <c r="M101" s="45" t="n">
        <f aca="false">Assumptions!$B$15*(A101=1)+K101*Assumptions!$B$16*(A101&lt;=12)</f>
        <v>0</v>
      </c>
      <c r="N101" s="45" t="n">
        <f aca="false">(A101&lt;=$B$6*12)*(Assumptions!$B$18/12)*(1+Assumptions!$D$17)^(A101-1) + K101*Assumptions!$B$19*(A101&lt;=$B$7*12)</f>
        <v>58.8680468314242</v>
      </c>
      <c r="O101" s="45" t="n">
        <f aca="false">K101*VLOOKUP(B101,Assumptions!$A$21:$B$26,2,1)</f>
        <v>0</v>
      </c>
      <c r="P101" s="45" t="n">
        <f aca="false">K101*J100</f>
        <v>0</v>
      </c>
      <c r="Q101" s="45" t="n">
        <f aca="false">L101*H101</f>
        <v>5.94832618496475</v>
      </c>
      <c r="R101" s="45" t="n">
        <f aca="false">M101*J100</f>
        <v>0</v>
      </c>
      <c r="S101" s="45" t="n">
        <f aca="false">N101*J100</f>
        <v>29.5384247189067</v>
      </c>
      <c r="T101" s="45" t="n">
        <f aca="false">O101*J100</f>
        <v>0</v>
      </c>
      <c r="U101" s="46" t="n">
        <f aca="false">(1+VLOOKUP(B101,Assumptions!$A$29:$C$39,2,1))^(1/12)-1</f>
        <v>0.00623968146128573</v>
      </c>
      <c r="V101" s="45" t="n">
        <f aca="false">RES!Y101*J101</f>
        <v>994.068546850845</v>
      </c>
      <c r="W101" s="45" t="n">
        <f aca="false">V101-V100</f>
        <v>-32.346524403718</v>
      </c>
      <c r="X101" s="45" t="n">
        <f aca="false">(P101-R101-S101-T101+V100)*U101</f>
        <v>6.22019273057722</v>
      </c>
      <c r="Y101" s="45" t="n">
        <f aca="false">P101-Q101-R101-S101-T101-W101+X101</f>
        <v>3.07996623042376</v>
      </c>
      <c r="Z101" s="45" t="n">
        <f aca="false">(Y102+Z102)/(1+U102)</f>
        <v>259.08760231712</v>
      </c>
    </row>
    <row r="102" customFormat="false" ht="13.8" hidden="false" customHeight="false" outlineLevel="0" collapsed="false">
      <c r="A102" s="40" t="n">
        <f aca="false">A101+1</f>
        <v>87</v>
      </c>
      <c r="B102" s="40" t="n">
        <f aca="false">INT((A102-1)/12)+1</f>
        <v>8</v>
      </c>
      <c r="C102" s="41" t="n">
        <f aca="false">$B$4+B102-1</f>
        <v>27</v>
      </c>
      <c r="D102" s="42" t="n">
        <f aca="false">IF($B$5="M",VLOOKUP(C102,Assumptions!$A$42:$C$140,2,1),VLOOKUP(C102,Assumptions!$A$42:$C$140,3,1))*Assumptions!$B$2</f>
        <v>0.000284473412063212</v>
      </c>
      <c r="E102" s="42" t="n">
        <f aca="false">1-(1-D102)^(1/12)</f>
        <v>2.37092091238678E-005</v>
      </c>
      <c r="F102" s="42" t="n">
        <f aca="false">VLOOKUP(B102,Assumptions!$A$5:$C$11,2,1)*(MOD(A102,12/$B$10)=0)</f>
        <v>0</v>
      </c>
      <c r="G102" s="43" t="n">
        <f aca="false">1-(1-F102)^(1/$B$10)</f>
        <v>0</v>
      </c>
      <c r="H102" s="42" t="n">
        <f aca="false">J101*E102*(A102&lt;=$B$6*12)</f>
        <v>1.18963703097106E-005</v>
      </c>
      <c r="I102" s="43" t="n">
        <f aca="false">J101*(1-E102)*G102*(A102&lt;=$B$6*12)</f>
        <v>0</v>
      </c>
      <c r="J102" s="44" t="n">
        <f aca="false">(J101-H102-I102)*(A102&lt;=$B$6*12)</f>
        <v>0.501749686968827</v>
      </c>
      <c r="K102" s="45" t="n">
        <f aca="false">($B$9/$B$10)*(A102&lt;=$B$7*12)*(MOD(A101,12/$B$10)=0)</f>
        <v>0</v>
      </c>
      <c r="L102" s="45" t="n">
        <f aca="false">$B$8*(A102&lt;=$B$7*12)</f>
        <v>500000</v>
      </c>
      <c r="M102" s="45" t="n">
        <f aca="false">Assumptions!$B$15*(A102=1)+K102*Assumptions!$B$16*(A102&lt;=12)</f>
        <v>0</v>
      </c>
      <c r="N102" s="45" t="n">
        <f aca="false">(A102&lt;=$B$6*12)*(Assumptions!$B$18/12)*(1+Assumptions!$D$17)^(A102-1) + K102*Assumptions!$B$19*(A102&lt;=$B$7*12)</f>
        <v>59.1078825411171</v>
      </c>
      <c r="O102" s="45" t="n">
        <f aca="false">K102*VLOOKUP(B102,Assumptions!$A$21:$B$26,2,1)</f>
        <v>0</v>
      </c>
      <c r="P102" s="45" t="n">
        <f aca="false">K102*J101</f>
        <v>0</v>
      </c>
      <c r="Q102" s="45" t="n">
        <f aca="false">L102*H102</f>
        <v>5.9481851548553</v>
      </c>
      <c r="R102" s="45" t="n">
        <f aca="false">M102*J101</f>
        <v>0</v>
      </c>
      <c r="S102" s="45" t="n">
        <f aca="false">N102*J101</f>
        <v>29.6580647316546</v>
      </c>
      <c r="T102" s="45" t="n">
        <f aca="false">O102*J101</f>
        <v>0</v>
      </c>
      <c r="U102" s="46" t="n">
        <f aca="false">(1+VLOOKUP(B102,Assumptions!$A$29:$C$39,2,1))^(1/12)-1</f>
        <v>0.00623968146128573</v>
      </c>
      <c r="V102" s="45" t="n">
        <f aca="false">RES!Y102*J102</f>
        <v>961.42450966058</v>
      </c>
      <c r="W102" s="45" t="n">
        <f aca="false">V102-V101</f>
        <v>-32.6440371902645</v>
      </c>
      <c r="X102" s="45" t="n">
        <f aca="false">(P102-R102-S102-T102+V101)*U102</f>
        <v>6.01761420634875</v>
      </c>
      <c r="Y102" s="45" t="n">
        <f aca="false">P102-Q102-R102-S102-T102-W102+X102</f>
        <v>3.05540151010331</v>
      </c>
      <c r="Z102" s="45" t="n">
        <f aca="false">(Y103+Z103)/(1+U103)</f>
        <v>257.648824916044</v>
      </c>
    </row>
    <row r="103" customFormat="false" ht="13.8" hidden="false" customHeight="false" outlineLevel="0" collapsed="false">
      <c r="A103" s="40" t="n">
        <f aca="false">A102+1</f>
        <v>88</v>
      </c>
      <c r="B103" s="40" t="n">
        <f aca="false">INT((A103-1)/12)+1</f>
        <v>8</v>
      </c>
      <c r="C103" s="41" t="n">
        <f aca="false">$B$4+B103-1</f>
        <v>27</v>
      </c>
      <c r="D103" s="42" t="n">
        <f aca="false">IF($B$5="M",VLOOKUP(C103,Assumptions!$A$42:$C$140,2,1),VLOOKUP(C103,Assumptions!$A$42:$C$140,3,1))*Assumptions!$B$2</f>
        <v>0.000284473412063212</v>
      </c>
      <c r="E103" s="42" t="n">
        <f aca="false">1-(1-D103)^(1/12)</f>
        <v>2.37092091238678E-005</v>
      </c>
      <c r="F103" s="42" t="n">
        <f aca="false">VLOOKUP(B103,Assumptions!$A$5:$C$11,2,1)*(MOD(A103,12/$B$10)=0)</f>
        <v>0</v>
      </c>
      <c r="G103" s="43" t="n">
        <f aca="false">1-(1-F103)^(1/$B$10)</f>
        <v>0</v>
      </c>
      <c r="H103" s="42" t="n">
        <f aca="false">J102*E103*(A103&lt;=$B$6*12)</f>
        <v>1.18960882561791E-005</v>
      </c>
      <c r="I103" s="43" t="n">
        <f aca="false">J102*(1-E103)*G103*(A103&lt;=$B$6*12)</f>
        <v>0</v>
      </c>
      <c r="J103" s="44" t="n">
        <f aca="false">(J102-H103-I103)*(A103&lt;=$B$6*12)</f>
        <v>0.501737790880571</v>
      </c>
      <c r="K103" s="45" t="n">
        <f aca="false">($B$9/$B$10)*(A103&lt;=$B$7*12)*(MOD(A102,12/$B$10)=0)</f>
        <v>0</v>
      </c>
      <c r="L103" s="45" t="n">
        <f aca="false">$B$8*(A103&lt;=$B$7*12)</f>
        <v>500000</v>
      </c>
      <c r="M103" s="45" t="n">
        <f aca="false">Assumptions!$B$15*(A103=1)+K103*Assumptions!$B$16*(A103&lt;=12)</f>
        <v>0</v>
      </c>
      <c r="N103" s="45" t="n">
        <f aca="false">(A103&lt;=$B$6*12)*(Assumptions!$B$18/12)*(1+Assumptions!$D$17)^(A103-1) + K103*Assumptions!$B$19*(A103&lt;=$B$7*12)</f>
        <v>59.3486953711789</v>
      </c>
      <c r="O103" s="45" t="n">
        <f aca="false">K103*VLOOKUP(B103,Assumptions!$A$21:$B$26,2,1)</f>
        <v>0</v>
      </c>
      <c r="P103" s="45" t="n">
        <f aca="false">K103*J102</f>
        <v>0</v>
      </c>
      <c r="Q103" s="45" t="n">
        <f aca="false">L103*H103</f>
        <v>5.94804412808955</v>
      </c>
      <c r="R103" s="45" t="n">
        <f aca="false">M103*J102</f>
        <v>0</v>
      </c>
      <c r="S103" s="45" t="n">
        <f aca="false">N103*J102</f>
        <v>29.7781893244973</v>
      </c>
      <c r="T103" s="45" t="n">
        <f aca="false">O103*J102</f>
        <v>0</v>
      </c>
      <c r="U103" s="46" t="n">
        <f aca="false">(1+VLOOKUP(B103,Assumptions!$A$29:$C$39,2,1))^(1/12)-1</f>
        <v>0.00623968146128573</v>
      </c>
      <c r="V103" s="45" t="n">
        <f aca="false">RES!Y103*J103</f>
        <v>928.480861536545</v>
      </c>
      <c r="W103" s="45" t="n">
        <f aca="false">V103-V102</f>
        <v>-32.9436481240357</v>
      </c>
      <c r="X103" s="45" t="n">
        <f aca="false">(P103-R103-S103-T103+V102)*U103</f>
        <v>5.81317627347613</v>
      </c>
      <c r="Y103" s="45" t="n">
        <f aca="false">P103-Q103-R103-S103-T103-W103+X103</f>
        <v>3.03059094492497</v>
      </c>
      <c r="Z103" s="45" t="n">
        <f aca="false">(Y104+Z104)/(1+U104)</f>
        <v>256.22588056747</v>
      </c>
    </row>
    <row r="104" customFormat="false" ht="13.8" hidden="false" customHeight="false" outlineLevel="0" collapsed="false">
      <c r="A104" s="40" t="n">
        <f aca="false">A103+1</f>
        <v>89</v>
      </c>
      <c r="B104" s="40" t="n">
        <f aca="false">INT((A104-1)/12)+1</f>
        <v>8</v>
      </c>
      <c r="C104" s="41" t="n">
        <f aca="false">$B$4+B104-1</f>
        <v>27</v>
      </c>
      <c r="D104" s="42" t="n">
        <f aca="false">IF($B$5="M",VLOOKUP(C104,Assumptions!$A$42:$C$140,2,1),VLOOKUP(C104,Assumptions!$A$42:$C$140,3,1))*Assumptions!$B$2</f>
        <v>0.000284473412063212</v>
      </c>
      <c r="E104" s="42" t="n">
        <f aca="false">1-(1-D104)^(1/12)</f>
        <v>2.37092091238678E-005</v>
      </c>
      <c r="F104" s="42" t="n">
        <f aca="false">VLOOKUP(B104,Assumptions!$A$5:$C$11,2,1)*(MOD(A104,12/$B$10)=0)</f>
        <v>0</v>
      </c>
      <c r="G104" s="43" t="n">
        <f aca="false">1-(1-F104)^(1/$B$10)</f>
        <v>0</v>
      </c>
      <c r="H104" s="42" t="n">
        <f aca="false">J103*E104*(A104&lt;=$B$6*12)</f>
        <v>1.18958062093349E-005</v>
      </c>
      <c r="I104" s="43" t="n">
        <f aca="false">J103*(1-E104)*G104*(A104&lt;=$B$6*12)</f>
        <v>0</v>
      </c>
      <c r="J104" s="44" t="n">
        <f aca="false">(J103-H104-I104)*(A104&lt;=$B$6*12)</f>
        <v>0.501725895074362</v>
      </c>
      <c r="K104" s="45" t="n">
        <f aca="false">($B$9/$B$10)*(A104&lt;=$B$7*12)*(MOD(A103,12/$B$10)=0)</f>
        <v>0</v>
      </c>
      <c r="L104" s="45" t="n">
        <f aca="false">$B$8*(A104&lt;=$B$7*12)</f>
        <v>500000</v>
      </c>
      <c r="M104" s="45" t="n">
        <f aca="false">Assumptions!$B$15*(A104=1)+K104*Assumptions!$B$16*(A104&lt;=12)</f>
        <v>0</v>
      </c>
      <c r="N104" s="45" t="n">
        <f aca="false">(A104&lt;=$B$6*12)*(Assumptions!$B$18/12)*(1+Assumptions!$D$17)^(A104-1) + K104*Assumptions!$B$19*(A104&lt;=$B$7*12)</f>
        <v>59.5904893025191</v>
      </c>
      <c r="O104" s="45" t="n">
        <f aca="false">K104*VLOOKUP(B104,Assumptions!$A$21:$B$26,2,1)</f>
        <v>0</v>
      </c>
      <c r="P104" s="45" t="n">
        <f aca="false">K104*J103</f>
        <v>0</v>
      </c>
      <c r="Q104" s="45" t="n">
        <f aca="false">L104*H104</f>
        <v>5.94790310466744</v>
      </c>
      <c r="R104" s="45" t="n">
        <f aca="false">M104*J103</f>
        <v>0</v>
      </c>
      <c r="S104" s="45" t="n">
        <f aca="false">N104*J103</f>
        <v>29.8988004601383</v>
      </c>
      <c r="T104" s="45" t="n">
        <f aca="false">O104*J103</f>
        <v>0</v>
      </c>
      <c r="U104" s="46" t="n">
        <f aca="false">(1+VLOOKUP(B104,Assumptions!$A$29:$C$39,2,1))^(1/12)-1</f>
        <v>0.00623968146128573</v>
      </c>
      <c r="V104" s="45" t="n">
        <f aca="false">RES!Y104*J104</f>
        <v>895.235490966983</v>
      </c>
      <c r="W104" s="45" t="n">
        <f aca="false">V104-V103</f>
        <v>-33.2453705695614</v>
      </c>
      <c r="X104" s="45" t="n">
        <f aca="false">(P104-R104-S104-T104+V103)*U104</f>
        <v>5.60686582794238</v>
      </c>
      <c r="Y104" s="45" t="n">
        <f aca="false">P104-Q104-R104-S104-T104-W104+X104</f>
        <v>3.00553283269806</v>
      </c>
      <c r="Z104" s="45" t="n">
        <f aca="false">(Y105+Z105)/(1+U105)</f>
        <v>254.81911561165</v>
      </c>
    </row>
    <row r="105" customFormat="false" ht="13.8" hidden="false" customHeight="false" outlineLevel="0" collapsed="false">
      <c r="A105" s="40" t="n">
        <f aca="false">A104+1</f>
        <v>90</v>
      </c>
      <c r="B105" s="40" t="n">
        <f aca="false">INT((A105-1)/12)+1</f>
        <v>8</v>
      </c>
      <c r="C105" s="41" t="n">
        <f aca="false">$B$4+B105-1</f>
        <v>27</v>
      </c>
      <c r="D105" s="42" t="n">
        <f aca="false">IF($B$5="M",VLOOKUP(C105,Assumptions!$A$42:$C$140,2,1),VLOOKUP(C105,Assumptions!$A$42:$C$140,3,1))*Assumptions!$B$2</f>
        <v>0.000284473412063212</v>
      </c>
      <c r="E105" s="42" t="n">
        <f aca="false">1-(1-D105)^(1/12)</f>
        <v>2.37092091238678E-005</v>
      </c>
      <c r="F105" s="42" t="n">
        <f aca="false">VLOOKUP(B105,Assumptions!$A$5:$C$11,2,1)*(MOD(A105,12/$B$10)=0)</f>
        <v>0</v>
      </c>
      <c r="G105" s="43" t="n">
        <f aca="false">1-(1-F105)^(1/$B$10)</f>
        <v>0</v>
      </c>
      <c r="H105" s="42" t="n">
        <f aca="false">J104*E105*(A105&lt;=$B$6*12)</f>
        <v>1.18955241691778E-005</v>
      </c>
      <c r="I105" s="43" t="n">
        <f aca="false">J104*(1-E105)*G105*(A105&lt;=$B$6*12)</f>
        <v>0</v>
      </c>
      <c r="J105" s="44" t="n">
        <f aca="false">(J104-H105-I105)*(A105&lt;=$B$6*12)</f>
        <v>0.501713999550193</v>
      </c>
      <c r="K105" s="45" t="n">
        <f aca="false">($B$9/$B$10)*(A105&lt;=$B$7*12)*(MOD(A104,12/$B$10)=0)</f>
        <v>0</v>
      </c>
      <c r="L105" s="45" t="n">
        <f aca="false">$B$8*(A105&lt;=$B$7*12)</f>
        <v>500000</v>
      </c>
      <c r="M105" s="45" t="n">
        <f aca="false">Assumptions!$B$15*(A105=1)+K105*Assumptions!$B$16*(A105&lt;=12)</f>
        <v>0</v>
      </c>
      <c r="N105" s="45" t="n">
        <f aca="false">(A105&lt;=$B$6*12)*(Assumptions!$B$18/12)*(1+Assumptions!$D$17)^(A105-1) + K105*Assumptions!$B$19*(A105&lt;=$B$7*12)</f>
        <v>59.8332683322658</v>
      </c>
      <c r="O105" s="45" t="n">
        <f aca="false">K105*VLOOKUP(B105,Assumptions!$A$21:$B$26,2,1)</f>
        <v>0</v>
      </c>
      <c r="P105" s="45" t="n">
        <f aca="false">K105*J104</f>
        <v>0</v>
      </c>
      <c r="Q105" s="45" t="n">
        <f aca="false">L105*H105</f>
        <v>5.94776208458889</v>
      </c>
      <c r="R105" s="45" t="n">
        <f aca="false">M105*J104</f>
        <v>0</v>
      </c>
      <c r="S105" s="45" t="n">
        <f aca="false">N105*J104</f>
        <v>30.0199001092305</v>
      </c>
      <c r="T105" s="45" t="n">
        <f aca="false">O105*J104</f>
        <v>0</v>
      </c>
      <c r="U105" s="46" t="n">
        <f aca="false">(1+VLOOKUP(B105,Assumptions!$A$29:$C$39,2,1))^(1/12)-1</f>
        <v>0.00623968146128573</v>
      </c>
      <c r="V105" s="45" t="n">
        <f aca="false">RES!Y105*J105</f>
        <v>861.686272994698</v>
      </c>
      <c r="W105" s="45" t="n">
        <f aca="false">V105-V104</f>
        <v>-33.549217972285</v>
      </c>
      <c r="X105" s="45" t="n">
        <f aca="false">(P105-R105-S105-T105+V104)*U105</f>
        <v>5.3986696822905</v>
      </c>
      <c r="Y105" s="45" t="n">
        <f aca="false">P105-Q105-R105-S105-T105-W105+X105</f>
        <v>2.98022546075604</v>
      </c>
      <c r="Z105" s="45" t="n">
        <f aca="false">(Y106+Z106)/(1+U106)</f>
        <v>253.428880262557</v>
      </c>
    </row>
    <row r="106" customFormat="false" ht="13.8" hidden="false" customHeight="false" outlineLevel="0" collapsed="false">
      <c r="A106" s="40" t="n">
        <f aca="false">A105+1</f>
        <v>91</v>
      </c>
      <c r="B106" s="40" t="n">
        <f aca="false">INT((A106-1)/12)+1</f>
        <v>8</v>
      </c>
      <c r="C106" s="41" t="n">
        <f aca="false">$B$4+B106-1</f>
        <v>27</v>
      </c>
      <c r="D106" s="42" t="n">
        <f aca="false">IF($B$5="M",VLOOKUP(C106,Assumptions!$A$42:$C$140,2,1),VLOOKUP(C106,Assumptions!$A$42:$C$140,3,1))*Assumptions!$B$2</f>
        <v>0.000284473412063212</v>
      </c>
      <c r="E106" s="42" t="n">
        <f aca="false">1-(1-D106)^(1/12)</f>
        <v>2.37092091238678E-005</v>
      </c>
      <c r="F106" s="42" t="n">
        <f aca="false">VLOOKUP(B106,Assumptions!$A$5:$C$11,2,1)*(MOD(A106,12/$B$10)=0)</f>
        <v>0</v>
      </c>
      <c r="G106" s="43" t="n">
        <f aca="false">1-(1-F106)^(1/$B$10)</f>
        <v>0</v>
      </c>
      <c r="H106" s="42" t="n">
        <f aca="false">J105*E106*(A106&lt;=$B$6*12)</f>
        <v>1.18952421357076E-005</v>
      </c>
      <c r="I106" s="43" t="n">
        <f aca="false">J105*(1-E106)*G106*(A106&lt;=$B$6*12)</f>
        <v>0</v>
      </c>
      <c r="J106" s="44" t="n">
        <f aca="false">(J105-H106-I106)*(A106&lt;=$B$6*12)</f>
        <v>0.501702104308057</v>
      </c>
      <c r="K106" s="45" t="n">
        <f aca="false">($B$9/$B$10)*(A106&lt;=$B$7*12)*(MOD(A105,12/$B$10)=0)</f>
        <v>0</v>
      </c>
      <c r="L106" s="45" t="n">
        <f aca="false">$B$8*(A106&lt;=$B$7*12)</f>
        <v>500000</v>
      </c>
      <c r="M106" s="45" t="n">
        <f aca="false">Assumptions!$B$15*(A106=1)+K106*Assumptions!$B$16*(A106&lt;=12)</f>
        <v>0</v>
      </c>
      <c r="N106" s="45" t="n">
        <f aca="false">(A106&lt;=$B$6*12)*(Assumptions!$B$18/12)*(1+Assumptions!$D$17)^(A106-1) + K106*Assumptions!$B$19*(A106&lt;=$B$7*12)</f>
        <v>60.0770364738317</v>
      </c>
      <c r="O106" s="45" t="n">
        <f aca="false">K106*VLOOKUP(B106,Assumptions!$A$21:$B$26,2,1)</f>
        <v>0</v>
      </c>
      <c r="P106" s="45" t="n">
        <f aca="false">K106*J105</f>
        <v>0</v>
      </c>
      <c r="Q106" s="45" t="n">
        <f aca="false">L106*H106</f>
        <v>5.94762106785381</v>
      </c>
      <c r="R106" s="45" t="n">
        <f aca="false">M106*J105</f>
        <v>0</v>
      </c>
      <c r="S106" s="45" t="n">
        <f aca="false">N106*J105</f>
        <v>30.1414902504089</v>
      </c>
      <c r="T106" s="45" t="n">
        <f aca="false">O106*J105</f>
        <v>0</v>
      </c>
      <c r="U106" s="46" t="n">
        <f aca="false">(1+VLOOKUP(B106,Assumptions!$A$29:$C$39,2,1))^(1/12)-1</f>
        <v>0.00623968146128573</v>
      </c>
      <c r="V106" s="45" t="n">
        <f aca="false">RES!Y106*J106</f>
        <v>827.831069135605</v>
      </c>
      <c r="W106" s="45" t="n">
        <f aca="false">V106-V105</f>
        <v>-33.8552038590931</v>
      </c>
      <c r="X106" s="45" t="n">
        <f aca="false">(P106-R106-S106-T106+V105)*U106</f>
        <v>5.18857456511841</v>
      </c>
      <c r="Y106" s="45" t="n">
        <f aca="false">P106-Q106-R106-S106-T106-W106+X106</f>
        <v>2.95466710594877</v>
      </c>
      <c r="Z106" s="45" t="n">
        <f aca="false">(Y107+Z107)/(1+U107)</f>
        <v>252.055528642537</v>
      </c>
    </row>
    <row r="107" customFormat="false" ht="13.8" hidden="false" customHeight="false" outlineLevel="0" collapsed="false">
      <c r="A107" s="40" t="n">
        <f aca="false">A106+1</f>
        <v>92</v>
      </c>
      <c r="B107" s="40" t="n">
        <f aca="false">INT((A107-1)/12)+1</f>
        <v>8</v>
      </c>
      <c r="C107" s="41" t="n">
        <f aca="false">$B$4+B107-1</f>
        <v>27</v>
      </c>
      <c r="D107" s="42" t="n">
        <f aca="false">IF($B$5="M",VLOOKUP(C107,Assumptions!$A$42:$C$140,2,1),VLOOKUP(C107,Assumptions!$A$42:$C$140,3,1))*Assumptions!$B$2</f>
        <v>0.000284473412063212</v>
      </c>
      <c r="E107" s="42" t="n">
        <f aca="false">1-(1-D107)^(1/12)</f>
        <v>2.37092091238678E-005</v>
      </c>
      <c r="F107" s="42" t="n">
        <f aca="false">VLOOKUP(B107,Assumptions!$A$5:$C$11,2,1)*(MOD(A107,12/$B$10)=0)</f>
        <v>0</v>
      </c>
      <c r="G107" s="43" t="n">
        <f aca="false">1-(1-F107)^(1/$B$10)</f>
        <v>0</v>
      </c>
      <c r="H107" s="42" t="n">
        <f aca="false">J106*E107*(A107&lt;=$B$6*12)</f>
        <v>1.18949601089242E-005</v>
      </c>
      <c r="I107" s="43" t="n">
        <f aca="false">J106*(1-E107)*G107*(A107&lt;=$B$6*12)</f>
        <v>0</v>
      </c>
      <c r="J107" s="44" t="n">
        <f aca="false">(J106-H107-I107)*(A107&lt;=$B$6*12)</f>
        <v>0.501690209347948</v>
      </c>
      <c r="K107" s="45" t="n">
        <f aca="false">($B$9/$B$10)*(A107&lt;=$B$7*12)*(MOD(A106,12/$B$10)=0)</f>
        <v>0</v>
      </c>
      <c r="L107" s="45" t="n">
        <f aca="false">$B$8*(A107&lt;=$B$7*12)</f>
        <v>500000</v>
      </c>
      <c r="M107" s="45" t="n">
        <f aca="false">Assumptions!$B$15*(A107=1)+K107*Assumptions!$B$16*(A107&lt;=12)</f>
        <v>0</v>
      </c>
      <c r="N107" s="45" t="n">
        <f aca="false">(A107&lt;=$B$6*12)*(Assumptions!$B$18/12)*(1+Assumptions!$D$17)^(A107-1) + K107*Assumptions!$B$19*(A107&lt;=$B$7*12)</f>
        <v>60.3217977569808</v>
      </c>
      <c r="O107" s="45" t="n">
        <f aca="false">K107*VLOOKUP(B107,Assumptions!$A$21:$B$26,2,1)</f>
        <v>0</v>
      </c>
      <c r="P107" s="45" t="n">
        <f aca="false">K107*J106</f>
        <v>0</v>
      </c>
      <c r="Q107" s="45" t="n">
        <f aca="false">L107*H107</f>
        <v>5.94748005446212</v>
      </c>
      <c r="R107" s="45" t="n">
        <f aca="false">M107*J106</f>
        <v>0</v>
      </c>
      <c r="S107" s="45" t="n">
        <f aca="false">N107*J106</f>
        <v>30.2635728703223</v>
      </c>
      <c r="T107" s="45" t="n">
        <f aca="false">O107*J106</f>
        <v>0</v>
      </c>
      <c r="U107" s="46" t="n">
        <f aca="false">(1+VLOOKUP(B107,Assumptions!$A$29:$C$39,2,1))^(1/12)-1</f>
        <v>0.00623968146128573</v>
      </c>
      <c r="V107" s="45" t="n">
        <f aca="false">RES!Y107*J107</f>
        <v>793.667727296825</v>
      </c>
      <c r="W107" s="45" t="n">
        <f aca="false">V107-V106</f>
        <v>-34.1633418387804</v>
      </c>
      <c r="X107" s="45" t="n">
        <f aca="false">(P107-R107-S107-T107+V106)*U107</f>
        <v>4.97656712057056</v>
      </c>
      <c r="Y107" s="45" t="n">
        <f aca="false">P107-Q107-R107-S107-T107-W107+X107</f>
        <v>2.92885603456654</v>
      </c>
      <c r="Z107" s="45" t="n">
        <f aca="false">(Y108+Z108)/(1+U108)</f>
        <v>250.699418817256</v>
      </c>
    </row>
    <row r="108" customFormat="false" ht="13.8" hidden="false" customHeight="false" outlineLevel="0" collapsed="false">
      <c r="A108" s="40" t="n">
        <f aca="false">A107+1</f>
        <v>93</v>
      </c>
      <c r="B108" s="40" t="n">
        <f aca="false">INT((A108-1)/12)+1</f>
        <v>8</v>
      </c>
      <c r="C108" s="41" t="n">
        <f aca="false">$B$4+B108-1</f>
        <v>27</v>
      </c>
      <c r="D108" s="42" t="n">
        <f aca="false">IF($B$5="M",VLOOKUP(C108,Assumptions!$A$42:$C$140,2,1),VLOOKUP(C108,Assumptions!$A$42:$C$140,3,1))*Assumptions!$B$2</f>
        <v>0.000284473412063212</v>
      </c>
      <c r="E108" s="42" t="n">
        <f aca="false">1-(1-D108)^(1/12)</f>
        <v>2.37092091238678E-005</v>
      </c>
      <c r="F108" s="42" t="n">
        <f aca="false">VLOOKUP(B108,Assumptions!$A$5:$C$11,2,1)*(MOD(A108,12/$B$10)=0)</f>
        <v>0</v>
      </c>
      <c r="G108" s="43" t="n">
        <f aca="false">1-(1-F108)^(1/$B$10)</f>
        <v>0</v>
      </c>
      <c r="H108" s="42" t="n">
        <f aca="false">J107*E108*(A108&lt;=$B$6*12)</f>
        <v>1.18946780888275E-005</v>
      </c>
      <c r="I108" s="43" t="n">
        <f aca="false">J107*(1-E108)*G108*(A108&lt;=$B$6*12)</f>
        <v>0</v>
      </c>
      <c r="J108" s="44" t="n">
        <f aca="false">(J107-H108-I108)*(A108&lt;=$B$6*12)</f>
        <v>0.501678314669859</v>
      </c>
      <c r="K108" s="45" t="n">
        <f aca="false">($B$9/$B$10)*(A108&lt;=$B$7*12)*(MOD(A107,12/$B$10)=0)</f>
        <v>0</v>
      </c>
      <c r="L108" s="45" t="n">
        <f aca="false">$B$8*(A108&lt;=$B$7*12)</f>
        <v>500000</v>
      </c>
      <c r="M108" s="45" t="n">
        <f aca="false">Assumptions!$B$15*(A108=1)+K108*Assumptions!$B$16*(A108&lt;=12)</f>
        <v>0</v>
      </c>
      <c r="N108" s="45" t="n">
        <f aca="false">(A108&lt;=$B$6*12)*(Assumptions!$B$18/12)*(1+Assumptions!$D$17)^(A108-1) + K108*Assumptions!$B$19*(A108&lt;=$B$7*12)</f>
        <v>60.567556227895</v>
      </c>
      <c r="O108" s="45" t="n">
        <f aca="false">K108*VLOOKUP(B108,Assumptions!$A$21:$B$26,2,1)</f>
        <v>0</v>
      </c>
      <c r="P108" s="45" t="n">
        <f aca="false">K108*J107</f>
        <v>0</v>
      </c>
      <c r="Q108" s="45" t="n">
        <f aca="false">L108*H108</f>
        <v>5.94733904441375</v>
      </c>
      <c r="R108" s="45" t="n">
        <f aca="false">M108*J107</f>
        <v>0</v>
      </c>
      <c r="S108" s="45" t="n">
        <f aca="false">N108*J107</f>
        <v>30.3861499636662</v>
      </c>
      <c r="T108" s="45" t="n">
        <f aca="false">O108*J107</f>
        <v>0</v>
      </c>
      <c r="U108" s="46" t="n">
        <f aca="false">(1+VLOOKUP(B108,Assumptions!$A$29:$C$39,2,1))^(1/12)-1</f>
        <v>0.00623968146128573</v>
      </c>
      <c r="V108" s="45" t="n">
        <f aca="false">RES!Y108*J108</f>
        <v>759.194081694297</v>
      </c>
      <c r="W108" s="45" t="n">
        <f aca="false">V108-V107</f>
        <v>-34.4736456025282</v>
      </c>
      <c r="X108" s="45" t="n">
        <f aca="false">(P108-R108-S108-T108+V107)*U108</f>
        <v>4.76263390782664</v>
      </c>
      <c r="Y108" s="45" t="n">
        <f aca="false">P108-Q108-R108-S108-T108-W108+X108</f>
        <v>2.90279050227488</v>
      </c>
      <c r="Z108" s="45" t="n">
        <f aca="false">(Y109+Z109)/(1+U109)</f>
        <v>249.36091283093</v>
      </c>
    </row>
    <row r="109" customFormat="false" ht="13.8" hidden="false" customHeight="false" outlineLevel="0" collapsed="false">
      <c r="A109" s="40" t="n">
        <f aca="false">A108+1</f>
        <v>94</v>
      </c>
      <c r="B109" s="40" t="n">
        <f aca="false">INT((A109-1)/12)+1</f>
        <v>8</v>
      </c>
      <c r="C109" s="41" t="n">
        <f aca="false">$B$4+B109-1</f>
        <v>27</v>
      </c>
      <c r="D109" s="42" t="n">
        <f aca="false">IF($B$5="M",VLOOKUP(C109,Assumptions!$A$42:$C$140,2,1),VLOOKUP(C109,Assumptions!$A$42:$C$140,3,1))*Assumptions!$B$2</f>
        <v>0.000284473412063212</v>
      </c>
      <c r="E109" s="42" t="n">
        <f aca="false">1-(1-D109)^(1/12)</f>
        <v>2.37092091238678E-005</v>
      </c>
      <c r="F109" s="42" t="n">
        <f aca="false">VLOOKUP(B109,Assumptions!$A$5:$C$11,2,1)*(MOD(A109,12/$B$10)=0)</f>
        <v>0</v>
      </c>
      <c r="G109" s="43" t="n">
        <f aca="false">1-(1-F109)^(1/$B$10)</f>
        <v>0</v>
      </c>
      <c r="H109" s="42" t="n">
        <f aca="false">J108*E109*(A109&lt;=$B$6*12)</f>
        <v>1.18943960754172E-005</v>
      </c>
      <c r="I109" s="43" t="n">
        <f aca="false">J108*(1-E109)*G109*(A109&lt;=$B$6*12)</f>
        <v>0</v>
      </c>
      <c r="J109" s="44" t="n">
        <f aca="false">(J108-H109-I109)*(A109&lt;=$B$6*12)</f>
        <v>0.501666420273784</v>
      </c>
      <c r="K109" s="45" t="n">
        <f aca="false">($B$9/$B$10)*(A109&lt;=$B$7*12)*(MOD(A108,12/$B$10)=0)</f>
        <v>0</v>
      </c>
      <c r="L109" s="45" t="n">
        <f aca="false">$B$8*(A109&lt;=$B$7*12)</f>
        <v>500000</v>
      </c>
      <c r="M109" s="45" t="n">
        <f aca="false">Assumptions!$B$15*(A109=1)+K109*Assumptions!$B$16*(A109&lt;=12)</f>
        <v>0</v>
      </c>
      <c r="N109" s="45" t="n">
        <f aca="false">(A109&lt;=$B$6*12)*(Assumptions!$B$18/12)*(1+Assumptions!$D$17)^(A109-1) + K109*Assumptions!$B$19*(A109&lt;=$B$7*12)</f>
        <v>60.8143159492405</v>
      </c>
      <c r="O109" s="45" t="n">
        <f aca="false">K109*VLOOKUP(B109,Assumptions!$A$21:$B$26,2,1)</f>
        <v>0</v>
      </c>
      <c r="P109" s="45" t="n">
        <f aca="false">K109*J108</f>
        <v>0</v>
      </c>
      <c r="Q109" s="45" t="n">
        <f aca="false">L109*H109</f>
        <v>5.94719803770861</v>
      </c>
      <c r="R109" s="45" t="n">
        <f aca="false">M109*J108</f>
        <v>0</v>
      </c>
      <c r="S109" s="45" t="n">
        <f aca="false">N109*J108</f>
        <v>30.5092235332153</v>
      </c>
      <c r="T109" s="45" t="n">
        <f aca="false">O109*J108</f>
        <v>0</v>
      </c>
      <c r="U109" s="46" t="n">
        <f aca="false">(1+VLOOKUP(B109,Assumptions!$A$29:$C$39,2,1))^(1/12)-1</f>
        <v>0.00623968146128573</v>
      </c>
      <c r="V109" s="45" t="n">
        <f aca="false">RES!Y109*J109</f>
        <v>724.40795276993</v>
      </c>
      <c r="W109" s="45" t="n">
        <f aca="false">V109-V108</f>
        <v>-34.7861289243663</v>
      </c>
      <c r="X109" s="45" t="n">
        <f aca="false">(P109-R109-S109-T109+V108)*U109</f>
        <v>4.54676140058732</v>
      </c>
      <c r="Y109" s="45" t="n">
        <f aca="false">P109-Q109-R109-S109-T109-W109+X109</f>
        <v>2.87646875402968</v>
      </c>
      <c r="Z109" s="45" t="n">
        <f aca="false">(Y110+Z110)/(1+U110)</f>
        <v>248.040376741861</v>
      </c>
    </row>
    <row r="110" customFormat="false" ht="13.8" hidden="false" customHeight="false" outlineLevel="0" collapsed="false">
      <c r="A110" s="40" t="n">
        <f aca="false">A109+1</f>
        <v>95</v>
      </c>
      <c r="B110" s="40" t="n">
        <f aca="false">INT((A110-1)/12)+1</f>
        <v>8</v>
      </c>
      <c r="C110" s="41" t="n">
        <f aca="false">$B$4+B110-1</f>
        <v>27</v>
      </c>
      <c r="D110" s="42" t="n">
        <f aca="false">IF($B$5="M",VLOOKUP(C110,Assumptions!$A$42:$C$140,2,1),VLOOKUP(C110,Assumptions!$A$42:$C$140,3,1))*Assumptions!$B$2</f>
        <v>0.000284473412063212</v>
      </c>
      <c r="E110" s="42" t="n">
        <f aca="false">1-(1-D110)^(1/12)</f>
        <v>2.37092091238678E-005</v>
      </c>
      <c r="F110" s="42" t="n">
        <f aca="false">VLOOKUP(B110,Assumptions!$A$5:$C$11,2,1)*(MOD(A110,12/$B$10)=0)</f>
        <v>0</v>
      </c>
      <c r="G110" s="43" t="n">
        <f aca="false">1-(1-F110)^(1/$B$10)</f>
        <v>0</v>
      </c>
      <c r="H110" s="42" t="n">
        <f aca="false">J109*E110*(A110&lt;=$B$6*12)</f>
        <v>1.18941140686933E-005</v>
      </c>
      <c r="I110" s="43" t="n">
        <f aca="false">J109*(1-E110)*G110*(A110&lt;=$B$6*12)</f>
        <v>0</v>
      </c>
      <c r="J110" s="44" t="n">
        <f aca="false">(J109-H110-I110)*(A110&lt;=$B$6*12)</f>
        <v>0.501654526159715</v>
      </c>
      <c r="K110" s="45" t="n">
        <f aca="false">($B$9/$B$10)*(A110&lt;=$B$7*12)*(MOD(A109,12/$B$10)=0)</f>
        <v>0</v>
      </c>
      <c r="L110" s="45" t="n">
        <f aca="false">$B$8*(A110&lt;=$B$7*12)</f>
        <v>500000</v>
      </c>
      <c r="M110" s="45" t="n">
        <f aca="false">Assumptions!$B$15*(A110=1)+K110*Assumptions!$B$16*(A110&lt;=12)</f>
        <v>0</v>
      </c>
      <c r="N110" s="45" t="n">
        <f aca="false">(A110&lt;=$B$6*12)*(Assumptions!$B$18/12)*(1+Assumptions!$D$17)^(A110-1) + K110*Assumptions!$B$19*(A110&lt;=$B$7*12)</f>
        <v>61.0620810002356</v>
      </c>
      <c r="O110" s="45" t="n">
        <f aca="false">K110*VLOOKUP(B110,Assumptions!$A$21:$B$26,2,1)</f>
        <v>0</v>
      </c>
      <c r="P110" s="45" t="n">
        <f aca="false">K110*J109</f>
        <v>0</v>
      </c>
      <c r="Q110" s="45" t="n">
        <f aca="false">L110*H110</f>
        <v>5.94705703434664</v>
      </c>
      <c r="R110" s="45" t="n">
        <f aca="false">M110*J109</f>
        <v>0</v>
      </c>
      <c r="S110" s="45" t="n">
        <f aca="false">N110*J109</f>
        <v>30.632795589856</v>
      </c>
      <c r="T110" s="45" t="n">
        <f aca="false">O110*J109</f>
        <v>0</v>
      </c>
      <c r="U110" s="46" t="n">
        <f aca="false">(1+VLOOKUP(B110,Assumptions!$A$29:$C$39,2,1))^(1/12)-1</f>
        <v>0.00623968146128573</v>
      </c>
      <c r="V110" s="45" t="n">
        <f aca="false">RES!Y110*J110</f>
        <v>689.307147108201</v>
      </c>
      <c r="W110" s="45" t="n">
        <f aca="false">V110-V109</f>
        <v>-35.1008056617291</v>
      </c>
      <c r="X110" s="45" t="n">
        <f aca="false">(P110-R110-S110-T110+V109)*U110</f>
        <v>4.3289359865571</v>
      </c>
      <c r="Y110" s="45" t="n">
        <f aca="false">P110-Q110-R110-S110-T110-W110+X110</f>
        <v>2.84988902408349</v>
      </c>
      <c r="Z110" s="45" t="n">
        <f aca="false">(Y111+Z111)/(1+U111)</f>
        <v>246.738180658184</v>
      </c>
    </row>
    <row r="111" customFormat="false" ht="13.8" hidden="false" customHeight="false" outlineLevel="0" collapsed="false">
      <c r="A111" s="40" t="n">
        <f aca="false">A110+1</f>
        <v>96</v>
      </c>
      <c r="B111" s="40" t="n">
        <f aca="false">INT((A111-1)/12)+1</f>
        <v>8</v>
      </c>
      <c r="C111" s="41" t="n">
        <f aca="false">$B$4+B111-1</f>
        <v>27</v>
      </c>
      <c r="D111" s="42" t="n">
        <f aca="false">IF($B$5="M",VLOOKUP(C111,Assumptions!$A$42:$C$140,2,1),VLOOKUP(C111,Assumptions!$A$42:$C$140,3,1))*Assumptions!$B$2</f>
        <v>0.000284473412063212</v>
      </c>
      <c r="E111" s="42" t="n">
        <f aca="false">1-(1-D111)^(1/12)</f>
        <v>2.37092091238678E-005</v>
      </c>
      <c r="F111" s="42" t="n">
        <f aca="false">VLOOKUP(B111,Assumptions!$A$5:$C$11,2,1)*(MOD(A111,12/$B$10)=0)</f>
        <v>0.05</v>
      </c>
      <c r="G111" s="43" t="n">
        <f aca="false">1-(1-F111)^(1/$B$10)</f>
        <v>0.05</v>
      </c>
      <c r="H111" s="42" t="n">
        <f aca="false">J110*E111*(A111&lt;=$B$6*12)</f>
        <v>1.18938320686555E-005</v>
      </c>
      <c r="I111" s="43" t="n">
        <f aca="false">J110*(1-E111)*G111*(A111&lt;=$B$6*12)</f>
        <v>0.0250821316163823</v>
      </c>
      <c r="J111" s="44" t="n">
        <f aca="false">(J110-H111-I111)*(A111&lt;=$B$6*12)</f>
        <v>0.476560500711264</v>
      </c>
      <c r="K111" s="45" t="n">
        <f aca="false">($B$9/$B$10)*(A111&lt;=$B$7*12)*(MOD(A110,12/$B$10)=0)</f>
        <v>0</v>
      </c>
      <c r="L111" s="45" t="n">
        <f aca="false">$B$8*(A111&lt;=$B$7*12)</f>
        <v>500000</v>
      </c>
      <c r="M111" s="45" t="n">
        <f aca="false">Assumptions!$B$15*(A111=1)+K111*Assumptions!$B$16*(A111&lt;=12)</f>
        <v>0</v>
      </c>
      <c r="N111" s="45" t="n">
        <f aca="false">(A111&lt;=$B$6*12)*(Assumptions!$B$18/12)*(1+Assumptions!$D$17)^(A111-1) + K111*Assumptions!$B$19*(A111&lt;=$B$7*12)</f>
        <v>61.3108554767177</v>
      </c>
      <c r="O111" s="45" t="n">
        <f aca="false">K111*VLOOKUP(B111,Assumptions!$A$21:$B$26,2,1)</f>
        <v>0</v>
      </c>
      <c r="P111" s="45" t="n">
        <f aca="false">K111*J110</f>
        <v>0</v>
      </c>
      <c r="Q111" s="45" t="n">
        <f aca="false">L111*H111</f>
        <v>5.94691603432774</v>
      </c>
      <c r="R111" s="45" t="n">
        <f aca="false">M111*J110</f>
        <v>0</v>
      </c>
      <c r="S111" s="45" t="n">
        <f aca="false">N111*J110</f>
        <v>30.7568681526196</v>
      </c>
      <c r="T111" s="45" t="n">
        <f aca="false">O111*J110</f>
        <v>0</v>
      </c>
      <c r="U111" s="46" t="n">
        <f aca="false">(1+VLOOKUP(B111,Assumptions!$A$29:$C$39,2,1))^(1/12)-1</f>
        <v>0.00623968146128573</v>
      </c>
      <c r="V111" s="45" t="n">
        <f aca="false">RES!Y111*J111</f>
        <v>647.078108838265</v>
      </c>
      <c r="W111" s="45" t="n">
        <f aca="false">V111-V110</f>
        <v>-42.2290382699366</v>
      </c>
      <c r="X111" s="45" t="n">
        <f aca="false">(P111-R111-S111-T111+V110)*U111</f>
        <v>4.10914396692369</v>
      </c>
      <c r="Y111" s="45" t="n">
        <f aca="false">P111-Q111-R111-S111-T111-W111+X111</f>
        <v>9.63439804991296</v>
      </c>
      <c r="Z111" s="45" t="n">
        <f aca="false">(Y112+Z112)/(1+U112)</f>
        <v>238.643350259915</v>
      </c>
    </row>
    <row r="112" customFormat="false" ht="13.8" hidden="false" customHeight="false" outlineLevel="0" collapsed="false">
      <c r="A112" s="40" t="n">
        <f aca="false">A111+1</f>
        <v>97</v>
      </c>
      <c r="B112" s="40" t="n">
        <f aca="false">INT((A112-1)/12)+1</f>
        <v>9</v>
      </c>
      <c r="C112" s="41" t="n">
        <f aca="false">$B$4+B112-1</f>
        <v>28</v>
      </c>
      <c r="D112" s="42" t="n">
        <f aca="false">IF($B$5="M",VLOOKUP(C112,Assumptions!$A$42:$C$140,2,1),VLOOKUP(C112,Assumptions!$A$42:$C$140,3,1))*Assumptions!$B$2</f>
        <v>0.000292945639576691</v>
      </c>
      <c r="E112" s="42" t="n">
        <f aca="false">1-(1-D112)^(1/12)</f>
        <v>2.44154149832143E-005</v>
      </c>
      <c r="F112" s="42" t="n">
        <f aca="false">VLOOKUP(B112,Assumptions!$A$5:$C$11,2,1)*(MOD(A112,12/$B$10)=0)</f>
        <v>0</v>
      </c>
      <c r="G112" s="43" t="n">
        <f aca="false">1-(1-F112)^(1/$B$10)</f>
        <v>0</v>
      </c>
      <c r="H112" s="42" t="n">
        <f aca="false">J111*E112*(A112&lt;=$B$6*12)</f>
        <v>1.16354223894739E-005</v>
      </c>
      <c r="I112" s="43" t="n">
        <f aca="false">J111*(1-E112)*G112*(A112&lt;=$B$6*12)</f>
        <v>0</v>
      </c>
      <c r="J112" s="44" t="n">
        <f aca="false">(J111-H112-I112)*(A112&lt;=$B$6*12)</f>
        <v>0.476548865288875</v>
      </c>
      <c r="K112" s="45" t="n">
        <f aca="false">($B$9/$B$10)*(A112&lt;=$B$7*12)*(MOD(A111,12/$B$10)=0)</f>
        <v>1000</v>
      </c>
      <c r="L112" s="45" t="n">
        <f aca="false">$B$8*(A112&lt;=$B$7*12)</f>
        <v>500000</v>
      </c>
      <c r="M112" s="45" t="n">
        <f aca="false">Assumptions!$B$15*(A112=1)+K112*Assumptions!$B$16*(A112&lt;=12)</f>
        <v>0</v>
      </c>
      <c r="N112" s="45" t="n">
        <f aca="false">(A112&lt;=$B$6*12)*(Assumptions!$B$18/12)*(1+Assumptions!$D$17)^(A112-1) + K112*Assumptions!$B$19*(A112&lt;=$B$7*12)</f>
        <v>81.5606434912112</v>
      </c>
      <c r="O112" s="45" t="n">
        <f aca="false">K112*VLOOKUP(B112,Assumptions!$A$21:$B$26,2,1)</f>
        <v>50</v>
      </c>
      <c r="P112" s="45" t="n">
        <f aca="false">K112*J111</f>
        <v>476.560500711264</v>
      </c>
      <c r="Q112" s="45" t="n">
        <f aca="false">L112*H112</f>
        <v>5.81771119473695</v>
      </c>
      <c r="R112" s="45" t="n">
        <f aca="false">M112*J111</f>
        <v>0</v>
      </c>
      <c r="S112" s="45" t="n">
        <f aca="false">N112*J111</f>
        <v>38.8685811005045</v>
      </c>
      <c r="T112" s="45" t="n">
        <f aca="false">O112*J111</f>
        <v>23.8280250355632</v>
      </c>
      <c r="U112" s="46" t="n">
        <f aca="false">(1+VLOOKUP(B112,Assumptions!$A$29:$C$39,2,1))^(1/12)-1</f>
        <v>0.00643403011000343</v>
      </c>
      <c r="V112" s="45" t="n">
        <f aca="false">RES!Y112*J112</f>
        <v>1058.01644924651</v>
      </c>
      <c r="W112" s="45" t="n">
        <f aca="false">V112-V111</f>
        <v>410.938340408242</v>
      </c>
      <c r="X112" s="45" t="n">
        <f aca="false">(P112-R112-S112-T112+V111)*U112</f>
        <v>6.82613279492957</v>
      </c>
      <c r="Y112" s="45" t="n">
        <f aca="false">P112-Q112-R112-S112-T112-W112+X112</f>
        <v>3.93397576714695</v>
      </c>
      <c r="Z112" s="45" t="n">
        <f aca="false">(Y113+Z113)/(1+U113)</f>
        <v>236.244812993893</v>
      </c>
    </row>
    <row r="113" customFormat="false" ht="13.8" hidden="false" customHeight="false" outlineLevel="0" collapsed="false">
      <c r="A113" s="40" t="n">
        <f aca="false">A112+1</f>
        <v>98</v>
      </c>
      <c r="B113" s="40" t="n">
        <f aca="false">INT((A113-1)/12)+1</f>
        <v>9</v>
      </c>
      <c r="C113" s="41" t="n">
        <f aca="false">$B$4+B113-1</f>
        <v>28</v>
      </c>
      <c r="D113" s="42" t="n">
        <f aca="false">IF($B$5="M",VLOOKUP(C113,Assumptions!$A$42:$C$140,2,1),VLOOKUP(C113,Assumptions!$A$42:$C$140,3,1))*Assumptions!$B$2</f>
        <v>0.000292945639576691</v>
      </c>
      <c r="E113" s="42" t="n">
        <f aca="false">1-(1-D113)^(1/12)</f>
        <v>2.44154149832143E-005</v>
      </c>
      <c r="F113" s="42" t="n">
        <f aca="false">VLOOKUP(B113,Assumptions!$A$5:$C$11,2,1)*(MOD(A113,12/$B$10)=0)</f>
        <v>0</v>
      </c>
      <c r="G113" s="43" t="n">
        <f aca="false">1-(1-F113)^(1/$B$10)</f>
        <v>0</v>
      </c>
      <c r="H113" s="42" t="n">
        <f aca="false">J112*E113*(A113&lt;=$B$6*12)</f>
        <v>1.16351383058078E-005</v>
      </c>
      <c r="I113" s="43" t="n">
        <f aca="false">J112*(1-E113)*G113*(A113&lt;=$B$6*12)</f>
        <v>0</v>
      </c>
      <c r="J113" s="44" t="n">
        <f aca="false">(J112-H113-I113)*(A113&lt;=$B$6*12)</f>
        <v>0.476537230150569</v>
      </c>
      <c r="K113" s="45" t="n">
        <f aca="false">($B$9/$B$10)*(A113&lt;=$B$7*12)*(MOD(A112,12/$B$10)=0)</f>
        <v>0</v>
      </c>
      <c r="L113" s="45" t="n">
        <f aca="false">$B$8*(A113&lt;=$B$7*12)</f>
        <v>500000</v>
      </c>
      <c r="M113" s="45" t="n">
        <f aca="false">Assumptions!$B$15*(A113=1)+K113*Assumptions!$B$16*(A113&lt;=12)</f>
        <v>0</v>
      </c>
      <c r="N113" s="45" t="n">
        <f aca="false">(A113&lt;=$B$6*12)*(Assumptions!$B$18/12)*(1+Assumptions!$D$17)^(A113-1) + K113*Assumptions!$B$19*(A113&lt;=$B$7*12)</f>
        <v>61.8114491729955</v>
      </c>
      <c r="O113" s="45" t="n">
        <f aca="false">K113*VLOOKUP(B113,Assumptions!$A$21:$B$26,2,1)</f>
        <v>0</v>
      </c>
      <c r="P113" s="45" t="n">
        <f aca="false">K113*J112</f>
        <v>0</v>
      </c>
      <c r="Q113" s="45" t="n">
        <f aca="false">L113*H113</f>
        <v>5.81756915290388</v>
      </c>
      <c r="R113" s="45" t="n">
        <f aca="false">M113*J112</f>
        <v>0</v>
      </c>
      <c r="S113" s="45" t="n">
        <f aca="false">N113*J112</f>
        <v>29.456175965252</v>
      </c>
      <c r="T113" s="45" t="n">
        <f aca="false">O113*J112</f>
        <v>0</v>
      </c>
      <c r="U113" s="46" t="n">
        <f aca="false">(1+VLOOKUP(B113,Assumptions!$A$29:$C$39,2,1))^(1/12)-1</f>
        <v>0.00643403011000343</v>
      </c>
      <c r="V113" s="45" t="n">
        <f aca="false">RES!Y113*J113</f>
        <v>1026.41074888263</v>
      </c>
      <c r="W113" s="45" t="n">
        <f aca="false">V113-V112</f>
        <v>-31.6057003638796</v>
      </c>
      <c r="X113" s="45" t="n">
        <f aca="false">(P113-R113-S113-T113+V112)*U113</f>
        <v>6.61778776824495</v>
      </c>
      <c r="Y113" s="45" t="n">
        <f aca="false">P113-Q113-R113-S113-T113-W113+X113</f>
        <v>2.94974301396868</v>
      </c>
      <c r="Z113" s="45" t="n">
        <f aca="false">(Y114+Z114)/(1+U114)</f>
        <v>234.815076220059</v>
      </c>
    </row>
    <row r="114" customFormat="false" ht="13.8" hidden="false" customHeight="false" outlineLevel="0" collapsed="false">
      <c r="A114" s="40" t="n">
        <f aca="false">A113+1</f>
        <v>99</v>
      </c>
      <c r="B114" s="40" t="n">
        <f aca="false">INT((A114-1)/12)+1</f>
        <v>9</v>
      </c>
      <c r="C114" s="41" t="n">
        <f aca="false">$B$4+B114-1</f>
        <v>28</v>
      </c>
      <c r="D114" s="42" t="n">
        <f aca="false">IF($B$5="M",VLOOKUP(C114,Assumptions!$A$42:$C$140,2,1),VLOOKUP(C114,Assumptions!$A$42:$C$140,3,1))*Assumptions!$B$2</f>
        <v>0.000292945639576691</v>
      </c>
      <c r="E114" s="42" t="n">
        <f aca="false">1-(1-D114)^(1/12)</f>
        <v>2.44154149832143E-005</v>
      </c>
      <c r="F114" s="42" t="n">
        <f aca="false">VLOOKUP(B114,Assumptions!$A$5:$C$11,2,1)*(MOD(A114,12/$B$10)=0)</f>
        <v>0</v>
      </c>
      <c r="G114" s="43" t="n">
        <f aca="false">1-(1-F114)^(1/$B$10)</f>
        <v>0</v>
      </c>
      <c r="H114" s="42" t="n">
        <f aca="false">J113*E114*(A114&lt;=$B$6*12)</f>
        <v>1.16348542290776E-005</v>
      </c>
      <c r="I114" s="43" t="n">
        <f aca="false">J113*(1-E114)*G114*(A114&lt;=$B$6*12)</f>
        <v>0</v>
      </c>
      <c r="J114" s="44" t="n">
        <f aca="false">(J113-H114-I114)*(A114&lt;=$B$6*12)</f>
        <v>0.47652559529634</v>
      </c>
      <c r="K114" s="45" t="n">
        <f aca="false">($B$9/$B$10)*(A114&lt;=$B$7*12)*(MOD(A113,12/$B$10)=0)</f>
        <v>0</v>
      </c>
      <c r="L114" s="45" t="n">
        <f aca="false">$B$8*(A114&lt;=$B$7*12)</f>
        <v>500000</v>
      </c>
      <c r="M114" s="45" t="n">
        <f aca="false">Assumptions!$B$15*(A114=1)+K114*Assumptions!$B$16*(A114&lt;=12)</f>
        <v>0</v>
      </c>
      <c r="N114" s="45" t="n">
        <f aca="false">(A114&lt;=$B$6*12)*(Assumptions!$B$18/12)*(1+Assumptions!$D$17)^(A114-1) + K114*Assumptions!$B$19*(A114&lt;=$B$7*12)</f>
        <v>62.0632766681729</v>
      </c>
      <c r="O114" s="45" t="n">
        <f aca="false">K114*VLOOKUP(B114,Assumptions!$A$21:$B$26,2,1)</f>
        <v>0</v>
      </c>
      <c r="P114" s="45" t="n">
        <f aca="false">K114*J113</f>
        <v>0</v>
      </c>
      <c r="Q114" s="45" t="n">
        <f aca="false">L114*H114</f>
        <v>5.81742711453882</v>
      </c>
      <c r="R114" s="45" t="n">
        <f aca="false">M114*J113</f>
        <v>0</v>
      </c>
      <c r="S114" s="45" t="n">
        <f aca="false">N114*J113</f>
        <v>29.5754619575196</v>
      </c>
      <c r="T114" s="45" t="n">
        <f aca="false">O114*J113</f>
        <v>0</v>
      </c>
      <c r="U114" s="46" t="n">
        <f aca="false">(1+VLOOKUP(B114,Assumptions!$A$29:$C$39,2,1))^(1/12)-1</f>
        <v>0.00643403011000343</v>
      </c>
      <c r="V114" s="45" t="n">
        <f aca="false">RES!Y114*J114</f>
        <v>994.507016026907</v>
      </c>
      <c r="W114" s="45" t="n">
        <f aca="false">V114-V113</f>
        <v>-31.9037328557205</v>
      </c>
      <c r="X114" s="45" t="n">
        <f aca="false">(P114-R114-S114-T114+V113)*U114</f>
        <v>6.41366825079005</v>
      </c>
      <c r="Y114" s="45" t="n">
        <f aca="false">P114-Q114-R114-S114-T114-W114+X114</f>
        <v>2.92451203445213</v>
      </c>
      <c r="Z114" s="45" t="n">
        <f aca="false">(Y115+Z115)/(1+U115)</f>
        <v>233.401371456289</v>
      </c>
    </row>
    <row r="115" customFormat="false" ht="13.8" hidden="false" customHeight="false" outlineLevel="0" collapsed="false">
      <c r="A115" s="40" t="n">
        <f aca="false">A114+1</f>
        <v>100</v>
      </c>
      <c r="B115" s="40" t="n">
        <f aca="false">INT((A115-1)/12)+1</f>
        <v>9</v>
      </c>
      <c r="C115" s="41" t="n">
        <f aca="false">$B$4+B115-1</f>
        <v>28</v>
      </c>
      <c r="D115" s="42" t="n">
        <f aca="false">IF($B$5="M",VLOOKUP(C115,Assumptions!$A$42:$C$140,2,1),VLOOKUP(C115,Assumptions!$A$42:$C$140,3,1))*Assumptions!$B$2</f>
        <v>0.000292945639576691</v>
      </c>
      <c r="E115" s="42" t="n">
        <f aca="false">1-(1-D115)^(1/12)</f>
        <v>2.44154149832143E-005</v>
      </c>
      <c r="F115" s="42" t="n">
        <f aca="false">VLOOKUP(B115,Assumptions!$A$5:$C$11,2,1)*(MOD(A115,12/$B$10)=0)</f>
        <v>0</v>
      </c>
      <c r="G115" s="43" t="n">
        <f aca="false">1-(1-F115)^(1/$B$10)</f>
        <v>0</v>
      </c>
      <c r="H115" s="42" t="n">
        <f aca="false">J114*E115*(A115&lt;=$B$6*12)</f>
        <v>1.16345701592834E-005</v>
      </c>
      <c r="I115" s="43" t="n">
        <f aca="false">J114*(1-E115)*G115*(A115&lt;=$B$6*12)</f>
        <v>0</v>
      </c>
      <c r="J115" s="44" t="n">
        <f aca="false">(J114-H115-I115)*(A115&lt;=$B$6*12)</f>
        <v>0.47651396072618</v>
      </c>
      <c r="K115" s="45" t="n">
        <f aca="false">($B$9/$B$10)*(A115&lt;=$B$7*12)*(MOD(A114,12/$B$10)=0)</f>
        <v>0</v>
      </c>
      <c r="L115" s="45" t="n">
        <f aca="false">$B$8*(A115&lt;=$B$7*12)</f>
        <v>500000</v>
      </c>
      <c r="M115" s="45" t="n">
        <f aca="false">Assumptions!$B$15*(A115=1)+K115*Assumptions!$B$16*(A115&lt;=12)</f>
        <v>0</v>
      </c>
      <c r="N115" s="45" t="n">
        <f aca="false">(A115&lt;=$B$6*12)*(Assumptions!$B$18/12)*(1+Assumptions!$D$17)^(A115-1) + K115*Assumptions!$B$19*(A115&lt;=$B$7*12)</f>
        <v>62.3161301397379</v>
      </c>
      <c r="O115" s="45" t="n">
        <f aca="false">K115*VLOOKUP(B115,Assumptions!$A$21:$B$26,2,1)</f>
        <v>0</v>
      </c>
      <c r="P115" s="45" t="n">
        <f aca="false">K115*J114</f>
        <v>0</v>
      </c>
      <c r="Q115" s="45" t="n">
        <f aca="false">L115*H115</f>
        <v>5.81728507964169</v>
      </c>
      <c r="R115" s="45" t="n">
        <f aca="false">M115*J114</f>
        <v>0</v>
      </c>
      <c r="S115" s="45" t="n">
        <f aca="false">N115*J114</f>
        <v>29.6952310114028</v>
      </c>
      <c r="T115" s="45" t="n">
        <f aca="false">O115*J114</f>
        <v>0</v>
      </c>
      <c r="U115" s="46" t="n">
        <f aca="false">(1+VLOOKUP(B115,Assumptions!$A$29:$C$39,2,1))^(1/12)-1</f>
        <v>0.00643403011000343</v>
      </c>
      <c r="V115" s="45" t="n">
        <f aca="false">RES!Y115*J115</f>
        <v>962.303100360974</v>
      </c>
      <c r="W115" s="45" t="n">
        <f aca="false">V115-V114</f>
        <v>-32.2039156659328</v>
      </c>
      <c r="X115" s="45" t="n">
        <f aca="false">(P115-R115-S115-T115+V114)*U115</f>
        <v>6.20762807527591</v>
      </c>
      <c r="Y115" s="45" t="n">
        <f aca="false">P115-Q115-R115-S115-T115-W115+X115</f>
        <v>2.89902765016417</v>
      </c>
      <c r="Z115" s="45" t="n">
        <f aca="false">(Y116+Z116)/(1+U116)</f>
        <v>232.004055257791</v>
      </c>
    </row>
    <row r="116" customFormat="false" ht="13.8" hidden="false" customHeight="false" outlineLevel="0" collapsed="false">
      <c r="A116" s="40" t="n">
        <f aca="false">A115+1</f>
        <v>101</v>
      </c>
      <c r="B116" s="40" t="n">
        <f aca="false">INT((A116-1)/12)+1</f>
        <v>9</v>
      </c>
      <c r="C116" s="41" t="n">
        <f aca="false">$B$4+B116-1</f>
        <v>28</v>
      </c>
      <c r="D116" s="42" t="n">
        <f aca="false">IF($B$5="M",VLOOKUP(C116,Assumptions!$A$42:$C$140,2,1),VLOOKUP(C116,Assumptions!$A$42:$C$140,3,1))*Assumptions!$B$2</f>
        <v>0.000292945639576691</v>
      </c>
      <c r="E116" s="42" t="n">
        <f aca="false">1-(1-D116)^(1/12)</f>
        <v>2.44154149832143E-005</v>
      </c>
      <c r="F116" s="42" t="n">
        <f aca="false">VLOOKUP(B116,Assumptions!$A$5:$C$11,2,1)*(MOD(A116,12/$B$10)=0)</f>
        <v>0</v>
      </c>
      <c r="G116" s="43" t="n">
        <f aca="false">1-(1-F116)^(1/$B$10)</f>
        <v>0</v>
      </c>
      <c r="H116" s="42" t="n">
        <f aca="false">J115*E116*(A116&lt;=$B$6*12)</f>
        <v>1.16342860964248E-005</v>
      </c>
      <c r="I116" s="43" t="n">
        <f aca="false">J115*(1-E116)*G116*(A116&lt;=$B$6*12)</f>
        <v>0</v>
      </c>
      <c r="J116" s="44" t="n">
        <f aca="false">(J115-H116-I116)*(A116&lt;=$B$6*12)</f>
        <v>0.476502326440084</v>
      </c>
      <c r="K116" s="45" t="n">
        <f aca="false">($B$9/$B$10)*(A116&lt;=$B$7*12)*(MOD(A115,12/$B$10)=0)</f>
        <v>0</v>
      </c>
      <c r="L116" s="45" t="n">
        <f aca="false">$B$8*(A116&lt;=$B$7*12)</f>
        <v>500000</v>
      </c>
      <c r="M116" s="45" t="n">
        <f aca="false">Assumptions!$B$15*(A116=1)+K116*Assumptions!$B$16*(A116&lt;=12)</f>
        <v>0</v>
      </c>
      <c r="N116" s="45" t="n">
        <f aca="false">(A116&lt;=$B$6*12)*(Assumptions!$B$18/12)*(1+Assumptions!$D$17)^(A116-1) + K116*Assumptions!$B$19*(A116&lt;=$B$7*12)</f>
        <v>62.5700137676451</v>
      </c>
      <c r="O116" s="45" t="n">
        <f aca="false">K116*VLOOKUP(B116,Assumptions!$A$21:$B$26,2,1)</f>
        <v>0</v>
      </c>
      <c r="P116" s="45" t="n">
        <f aca="false">K116*J115</f>
        <v>0</v>
      </c>
      <c r="Q116" s="45" t="n">
        <f aca="false">L116*H116</f>
        <v>5.81714304821239</v>
      </c>
      <c r="R116" s="45" t="n">
        <f aca="false">M116*J115</f>
        <v>0</v>
      </c>
      <c r="S116" s="45" t="n">
        <f aca="false">N116*J115</f>
        <v>29.8154850831122</v>
      </c>
      <c r="T116" s="45" t="n">
        <f aca="false">O116*J115</f>
        <v>0</v>
      </c>
      <c r="U116" s="46" t="n">
        <f aca="false">(1+VLOOKUP(B116,Assumptions!$A$29:$C$39,2,1))^(1/12)-1</f>
        <v>0.00643403011000343</v>
      </c>
      <c r="V116" s="45" t="n">
        <f aca="false">RES!Y116*J116</f>
        <v>929.796837541202</v>
      </c>
      <c r="W116" s="45" t="n">
        <f aca="false">V116-V115</f>
        <v>-32.5062628197717</v>
      </c>
      <c r="X116" s="45" t="n">
        <f aca="false">(P116-R116-S116-T116+V115)*U116</f>
        <v>5.99965339390306</v>
      </c>
      <c r="Y116" s="45" t="n">
        <f aca="false">P116-Q116-R116-S116-T116-W116+X116</f>
        <v>2.87328808235015</v>
      </c>
      <c r="Z116" s="45" t="n">
        <f aca="false">(Y117+Z117)/(1+U117)</f>
        <v>230.623488252613</v>
      </c>
    </row>
    <row r="117" customFormat="false" ht="13.8" hidden="false" customHeight="false" outlineLevel="0" collapsed="false">
      <c r="A117" s="40" t="n">
        <f aca="false">A116+1</f>
        <v>102</v>
      </c>
      <c r="B117" s="40" t="n">
        <f aca="false">INT((A117-1)/12)+1</f>
        <v>9</v>
      </c>
      <c r="C117" s="41" t="n">
        <f aca="false">$B$4+B117-1</f>
        <v>28</v>
      </c>
      <c r="D117" s="42" t="n">
        <f aca="false">IF($B$5="M",VLOOKUP(C117,Assumptions!$A$42:$C$140,2,1),VLOOKUP(C117,Assumptions!$A$42:$C$140,3,1))*Assumptions!$B$2</f>
        <v>0.000292945639576691</v>
      </c>
      <c r="E117" s="42" t="n">
        <f aca="false">1-(1-D117)^(1/12)</f>
        <v>2.44154149832143E-005</v>
      </c>
      <c r="F117" s="42" t="n">
        <f aca="false">VLOOKUP(B117,Assumptions!$A$5:$C$11,2,1)*(MOD(A117,12/$B$10)=0)</f>
        <v>0</v>
      </c>
      <c r="G117" s="43" t="n">
        <f aca="false">1-(1-F117)^(1/$B$10)</f>
        <v>0</v>
      </c>
      <c r="H117" s="42" t="n">
        <f aca="false">J116*E117*(A117&lt;=$B$6*12)</f>
        <v>1.16340020405017E-005</v>
      </c>
      <c r="I117" s="43" t="n">
        <f aca="false">J116*(1-E117)*G117*(A117&lt;=$B$6*12)</f>
        <v>0</v>
      </c>
      <c r="J117" s="44" t="n">
        <f aca="false">(J116-H117-I117)*(A117&lt;=$B$6*12)</f>
        <v>0.476490692438043</v>
      </c>
      <c r="K117" s="45" t="n">
        <f aca="false">($B$9/$B$10)*(A117&lt;=$B$7*12)*(MOD(A116,12/$B$10)=0)</f>
        <v>0</v>
      </c>
      <c r="L117" s="45" t="n">
        <f aca="false">$B$8*(A117&lt;=$B$7*12)</f>
        <v>500000</v>
      </c>
      <c r="M117" s="45" t="n">
        <f aca="false">Assumptions!$B$15*(A117=1)+K117*Assumptions!$B$16*(A117&lt;=12)</f>
        <v>0</v>
      </c>
      <c r="N117" s="45" t="n">
        <f aca="false">(A117&lt;=$B$6*12)*(Assumptions!$B$18/12)*(1+Assumptions!$D$17)^(A117-1) + K117*Assumptions!$B$19*(A117&lt;=$B$7*12)</f>
        <v>62.8249317488791</v>
      </c>
      <c r="O117" s="45" t="n">
        <f aca="false">K117*VLOOKUP(B117,Assumptions!$A$21:$B$26,2,1)</f>
        <v>0</v>
      </c>
      <c r="P117" s="45" t="n">
        <f aca="false">K117*J116</f>
        <v>0</v>
      </c>
      <c r="Q117" s="45" t="n">
        <f aca="false">L117*H117</f>
        <v>5.81700102025085</v>
      </c>
      <c r="R117" s="45" t="n">
        <f aca="false">M117*J116</f>
        <v>0</v>
      </c>
      <c r="S117" s="45" t="n">
        <f aca="false">N117*J116</f>
        <v>29.9362261367804</v>
      </c>
      <c r="T117" s="45" t="n">
        <f aca="false">O117*J116</f>
        <v>0</v>
      </c>
      <c r="U117" s="46" t="n">
        <f aca="false">(1+VLOOKUP(B117,Assumptions!$A$29:$C$39,2,1))^(1/12)-1</f>
        <v>0.00643403011000343</v>
      </c>
      <c r="V117" s="45" t="n">
        <f aca="false">RES!Y117*J117</f>
        <v>896.986049111701</v>
      </c>
      <c r="W117" s="45" t="n">
        <f aca="false">V117-V116</f>
        <v>-32.8107884295016</v>
      </c>
      <c r="X117" s="45" t="n">
        <f aca="false">(P117-R117-S117-T117+V116)*U117</f>
        <v>5.78973026858215</v>
      </c>
      <c r="Y117" s="45" t="n">
        <f aca="false">P117-Q117-R117-S117-T117-W117+X117</f>
        <v>2.8472915410525</v>
      </c>
      <c r="Z117" s="45" t="n">
        <f aca="false">(Y118+Z118)/(1+U118)</f>
        <v>229.260035179051</v>
      </c>
    </row>
    <row r="118" customFormat="false" ht="13.8" hidden="false" customHeight="false" outlineLevel="0" collapsed="false">
      <c r="A118" s="40" t="n">
        <f aca="false">A117+1</f>
        <v>103</v>
      </c>
      <c r="B118" s="40" t="n">
        <f aca="false">INT((A118-1)/12)+1</f>
        <v>9</v>
      </c>
      <c r="C118" s="41" t="n">
        <f aca="false">$B$4+B118-1</f>
        <v>28</v>
      </c>
      <c r="D118" s="42" t="n">
        <f aca="false">IF($B$5="M",VLOOKUP(C118,Assumptions!$A$42:$C$140,2,1),VLOOKUP(C118,Assumptions!$A$42:$C$140,3,1))*Assumptions!$B$2</f>
        <v>0.000292945639576691</v>
      </c>
      <c r="E118" s="42" t="n">
        <f aca="false">1-(1-D118)^(1/12)</f>
        <v>2.44154149832143E-005</v>
      </c>
      <c r="F118" s="42" t="n">
        <f aca="false">VLOOKUP(B118,Assumptions!$A$5:$C$11,2,1)*(MOD(A118,12/$B$10)=0)</f>
        <v>0</v>
      </c>
      <c r="G118" s="43" t="n">
        <f aca="false">1-(1-F118)^(1/$B$10)</f>
        <v>0</v>
      </c>
      <c r="H118" s="42" t="n">
        <f aca="false">J117*E118*(A118&lt;=$B$6*12)</f>
        <v>1.1633717991514E-005</v>
      </c>
      <c r="I118" s="43" t="n">
        <f aca="false">J117*(1-E118)*G118*(A118&lt;=$B$6*12)</f>
        <v>0</v>
      </c>
      <c r="J118" s="44" t="n">
        <f aca="false">(J117-H118-I118)*(A118&lt;=$B$6*12)</f>
        <v>0.476479058720052</v>
      </c>
      <c r="K118" s="45" t="n">
        <f aca="false">($B$9/$B$10)*(A118&lt;=$B$7*12)*(MOD(A117,12/$B$10)=0)</f>
        <v>0</v>
      </c>
      <c r="L118" s="45" t="n">
        <f aca="false">$B$8*(A118&lt;=$B$7*12)</f>
        <v>500000</v>
      </c>
      <c r="M118" s="45" t="n">
        <f aca="false">Assumptions!$B$15*(A118=1)+K118*Assumptions!$B$16*(A118&lt;=12)</f>
        <v>0</v>
      </c>
      <c r="N118" s="45" t="n">
        <f aca="false">(A118&lt;=$B$6*12)*(Assumptions!$B$18/12)*(1+Assumptions!$D$17)^(A118-1) + K118*Assumptions!$B$19*(A118&lt;=$B$7*12)</f>
        <v>63.0808882975233</v>
      </c>
      <c r="O118" s="45" t="n">
        <f aca="false">K118*VLOOKUP(B118,Assumptions!$A$21:$B$26,2,1)</f>
        <v>0</v>
      </c>
      <c r="P118" s="45" t="n">
        <f aca="false">K118*J117</f>
        <v>0</v>
      </c>
      <c r="Q118" s="45" t="n">
        <f aca="false">L118*H118</f>
        <v>5.81685899575698</v>
      </c>
      <c r="R118" s="45" t="n">
        <f aca="false">M118*J117</f>
        <v>0</v>
      </c>
      <c r="S118" s="45" t="n">
        <f aca="false">N118*J117</f>
        <v>30.0574561444937</v>
      </c>
      <c r="T118" s="45" t="n">
        <f aca="false">O118*J117</f>
        <v>0</v>
      </c>
      <c r="U118" s="46" t="n">
        <f aca="false">(1+VLOOKUP(B118,Assumptions!$A$29:$C$39,2,1))^(1/12)-1</f>
        <v>0.00643403011000343</v>
      </c>
      <c r="V118" s="45" t="n">
        <f aca="false">RES!Y118*J118</f>
        <v>863.86854241663</v>
      </c>
      <c r="W118" s="45" t="n">
        <f aca="false">V118-V117</f>
        <v>-33.1175066950707</v>
      </c>
      <c r="X118" s="45" t="n">
        <f aca="false">(P118-R118-S118-T118+V117)*U118</f>
        <v>5.57784467037392</v>
      </c>
      <c r="Y118" s="45" t="n">
        <f aca="false">P118-Q118-R118-S118-T118-W118+X118</f>
        <v>2.8210362251939</v>
      </c>
      <c r="Z118" s="45" t="n">
        <f aca="false">(Y119+Z119)/(1+U119)</f>
        <v>227.91406492322</v>
      </c>
    </row>
    <row r="119" customFormat="false" ht="13.8" hidden="false" customHeight="false" outlineLevel="0" collapsed="false">
      <c r="A119" s="40" t="n">
        <f aca="false">A118+1</f>
        <v>104</v>
      </c>
      <c r="B119" s="40" t="n">
        <f aca="false">INT((A119-1)/12)+1</f>
        <v>9</v>
      </c>
      <c r="C119" s="41" t="n">
        <f aca="false">$B$4+B119-1</f>
        <v>28</v>
      </c>
      <c r="D119" s="42" t="n">
        <f aca="false">IF($B$5="M",VLOOKUP(C119,Assumptions!$A$42:$C$140,2,1),VLOOKUP(C119,Assumptions!$A$42:$C$140,3,1))*Assumptions!$B$2</f>
        <v>0.000292945639576691</v>
      </c>
      <c r="E119" s="42" t="n">
        <f aca="false">1-(1-D119)^(1/12)</f>
        <v>2.44154149832143E-005</v>
      </c>
      <c r="F119" s="42" t="n">
        <f aca="false">VLOOKUP(B119,Assumptions!$A$5:$C$11,2,1)*(MOD(A119,12/$B$10)=0)</f>
        <v>0</v>
      </c>
      <c r="G119" s="43" t="n">
        <f aca="false">1-(1-F119)^(1/$B$10)</f>
        <v>0</v>
      </c>
      <c r="H119" s="42" t="n">
        <f aca="false">J118*E119*(A119&lt;=$B$6*12)</f>
        <v>1.16334339494614E-005</v>
      </c>
      <c r="I119" s="43" t="n">
        <f aca="false">J118*(1-E119)*G119*(A119&lt;=$B$6*12)</f>
        <v>0</v>
      </c>
      <c r="J119" s="44" t="n">
        <f aca="false">(J118-H119-I119)*(A119&lt;=$B$6*12)</f>
        <v>0.476467425286103</v>
      </c>
      <c r="K119" s="45" t="n">
        <f aca="false">($B$9/$B$10)*(A119&lt;=$B$7*12)*(MOD(A118,12/$B$10)=0)</f>
        <v>0</v>
      </c>
      <c r="L119" s="45" t="n">
        <f aca="false">$B$8*(A119&lt;=$B$7*12)</f>
        <v>500000</v>
      </c>
      <c r="M119" s="45" t="n">
        <f aca="false">Assumptions!$B$15*(A119=1)+K119*Assumptions!$B$16*(A119&lt;=12)</f>
        <v>0</v>
      </c>
      <c r="N119" s="45" t="n">
        <f aca="false">(A119&lt;=$B$6*12)*(Assumptions!$B$18/12)*(1+Assumptions!$D$17)^(A119-1) + K119*Assumptions!$B$19*(A119&lt;=$B$7*12)</f>
        <v>63.3378876448299</v>
      </c>
      <c r="O119" s="45" t="n">
        <f aca="false">K119*VLOOKUP(B119,Assumptions!$A$21:$B$26,2,1)</f>
        <v>0</v>
      </c>
      <c r="P119" s="45" t="n">
        <f aca="false">K119*J118</f>
        <v>0</v>
      </c>
      <c r="Q119" s="45" t="n">
        <f aca="false">L119*H119</f>
        <v>5.8167169747307</v>
      </c>
      <c r="R119" s="45" t="n">
        <f aca="false">M119*J118</f>
        <v>0</v>
      </c>
      <c r="S119" s="45" t="n">
        <f aca="false">N119*J118</f>
        <v>30.179177086325</v>
      </c>
      <c r="T119" s="45" t="n">
        <f aca="false">O119*J118</f>
        <v>0</v>
      </c>
      <c r="U119" s="46" t="n">
        <f aca="false">(1+VLOOKUP(B119,Assumptions!$A$29:$C$39,2,1))^(1/12)-1</f>
        <v>0.00643403011000343</v>
      </c>
      <c r="V119" s="45" t="n">
        <f aca="false">RES!Y119*J119</f>
        <v>830.442110512086</v>
      </c>
      <c r="W119" s="45" t="n">
        <f aca="false">V119-V118</f>
        <v>-33.4264319045442</v>
      </c>
      <c r="X119" s="45" t="n">
        <f aca="false">(P119-R119-S119-T119+V118)*U119</f>
        <v>5.36398247892483</v>
      </c>
      <c r="Y119" s="45" t="n">
        <f aca="false">P119-Q119-R119-S119-T119-W119+X119</f>
        <v>2.79452032241335</v>
      </c>
      <c r="Z119" s="45" t="n">
        <f aca="false">(Y120+Z120)/(1+U120)</f>
        <v>226.585950557016</v>
      </c>
    </row>
    <row r="120" customFormat="false" ht="13.8" hidden="false" customHeight="false" outlineLevel="0" collapsed="false">
      <c r="A120" s="40" t="n">
        <f aca="false">A119+1</f>
        <v>105</v>
      </c>
      <c r="B120" s="40" t="n">
        <f aca="false">INT((A120-1)/12)+1</f>
        <v>9</v>
      </c>
      <c r="C120" s="41" t="n">
        <f aca="false">$B$4+B120-1</f>
        <v>28</v>
      </c>
      <c r="D120" s="42" t="n">
        <f aca="false">IF($B$5="M",VLOOKUP(C120,Assumptions!$A$42:$C$140,2,1),VLOOKUP(C120,Assumptions!$A$42:$C$140,3,1))*Assumptions!$B$2</f>
        <v>0.000292945639576691</v>
      </c>
      <c r="E120" s="42" t="n">
        <f aca="false">1-(1-D120)^(1/12)</f>
        <v>2.44154149832143E-005</v>
      </c>
      <c r="F120" s="42" t="n">
        <f aca="false">VLOOKUP(B120,Assumptions!$A$5:$C$11,2,1)*(MOD(A120,12/$B$10)=0)</f>
        <v>0</v>
      </c>
      <c r="G120" s="43" t="n">
        <f aca="false">1-(1-F120)^(1/$B$10)</f>
        <v>0</v>
      </c>
      <c r="H120" s="42" t="n">
        <f aca="false">J119*E120*(A120&lt;=$B$6*12)</f>
        <v>1.16331499143439E-005</v>
      </c>
      <c r="I120" s="43" t="n">
        <f aca="false">J119*(1-E120)*G120*(A120&lt;=$B$6*12)</f>
        <v>0</v>
      </c>
      <c r="J120" s="44" t="n">
        <f aca="false">(J119-H120-I120)*(A120&lt;=$B$6*12)</f>
        <v>0.476455792136188</v>
      </c>
      <c r="K120" s="45" t="n">
        <f aca="false">($B$9/$B$10)*(A120&lt;=$B$7*12)*(MOD(A119,12/$B$10)=0)</f>
        <v>0</v>
      </c>
      <c r="L120" s="45" t="n">
        <f aca="false">$B$8*(A120&lt;=$B$7*12)</f>
        <v>500000</v>
      </c>
      <c r="M120" s="45" t="n">
        <f aca="false">Assumptions!$B$15*(A120=1)+K120*Assumptions!$B$16*(A120&lt;=12)</f>
        <v>0</v>
      </c>
      <c r="N120" s="45" t="n">
        <f aca="false">(A120&lt;=$B$6*12)*(Assumptions!$B$18/12)*(1+Assumptions!$D$17)^(A120-1) + K120*Assumptions!$B$19*(A120&lt;=$B$7*12)</f>
        <v>63.5959340392897</v>
      </c>
      <c r="O120" s="45" t="n">
        <f aca="false">K120*VLOOKUP(B120,Assumptions!$A$21:$B$26,2,1)</f>
        <v>0</v>
      </c>
      <c r="P120" s="45" t="n">
        <f aca="false">K120*J119</f>
        <v>0</v>
      </c>
      <c r="Q120" s="45" t="n">
        <f aca="false">L120*H120</f>
        <v>5.81657495717193</v>
      </c>
      <c r="R120" s="45" t="n">
        <f aca="false">M120*J119</f>
        <v>0</v>
      </c>
      <c r="S120" s="45" t="n">
        <f aca="false">N120*J119</f>
        <v>30.3013909503652</v>
      </c>
      <c r="T120" s="45" t="n">
        <f aca="false">O120*J119</f>
        <v>0</v>
      </c>
      <c r="U120" s="46" t="n">
        <f aca="false">(1+VLOOKUP(B120,Assumptions!$A$29:$C$39,2,1))^(1/12)-1</f>
        <v>0.00643403011000343</v>
      </c>
      <c r="V120" s="45" t="n">
        <f aca="false">RES!Y120*J120</f>
        <v>796.704532077384</v>
      </c>
      <c r="W120" s="45" t="n">
        <f aca="false">V120-V119</f>
        <v>-33.7375784347014</v>
      </c>
      <c r="X120" s="45" t="n">
        <f aca="false">(P120-R120-S120-T120+V119)*U120</f>
        <v>5.14812948189992</v>
      </c>
      <c r="Y120" s="45" t="n">
        <f aca="false">P120-Q120-R120-S120-T120-W120+X120</f>
        <v>2.76774200906416</v>
      </c>
      <c r="Z120" s="45" t="n">
        <f aca="false">(Y121+Z121)/(1+U121)</f>
        <v>225.276069376339</v>
      </c>
    </row>
    <row r="121" customFormat="false" ht="13.8" hidden="false" customHeight="false" outlineLevel="0" collapsed="false">
      <c r="A121" s="40" t="n">
        <f aca="false">A120+1</f>
        <v>106</v>
      </c>
      <c r="B121" s="40" t="n">
        <f aca="false">INT((A121-1)/12)+1</f>
        <v>9</v>
      </c>
      <c r="C121" s="41" t="n">
        <f aca="false">$B$4+B121-1</f>
        <v>28</v>
      </c>
      <c r="D121" s="42" t="n">
        <f aca="false">IF($B$5="M",VLOOKUP(C121,Assumptions!$A$42:$C$140,2,1),VLOOKUP(C121,Assumptions!$A$42:$C$140,3,1))*Assumptions!$B$2</f>
        <v>0.000292945639576691</v>
      </c>
      <c r="E121" s="42" t="n">
        <f aca="false">1-(1-D121)^(1/12)</f>
        <v>2.44154149832143E-005</v>
      </c>
      <c r="F121" s="42" t="n">
        <f aca="false">VLOOKUP(B121,Assumptions!$A$5:$C$11,2,1)*(MOD(A121,12/$B$10)=0)</f>
        <v>0</v>
      </c>
      <c r="G121" s="43" t="n">
        <f aca="false">1-(1-F121)^(1/$B$10)</f>
        <v>0</v>
      </c>
      <c r="H121" s="42" t="n">
        <f aca="false">J120*E121*(A121&lt;=$B$6*12)</f>
        <v>1.16328658861611E-005</v>
      </c>
      <c r="I121" s="43" t="n">
        <f aca="false">J120*(1-E121)*G121*(A121&lt;=$B$6*12)</f>
        <v>0</v>
      </c>
      <c r="J121" s="44" t="n">
        <f aca="false">(J120-H121-I121)*(A121&lt;=$B$6*12)</f>
        <v>0.476444159270302</v>
      </c>
      <c r="K121" s="45" t="n">
        <f aca="false">($B$9/$B$10)*(A121&lt;=$B$7*12)*(MOD(A120,12/$B$10)=0)</f>
        <v>0</v>
      </c>
      <c r="L121" s="45" t="n">
        <f aca="false">$B$8*(A121&lt;=$B$7*12)</f>
        <v>500000</v>
      </c>
      <c r="M121" s="45" t="n">
        <f aca="false">Assumptions!$B$15*(A121=1)+K121*Assumptions!$B$16*(A121&lt;=12)</f>
        <v>0</v>
      </c>
      <c r="N121" s="45" t="n">
        <f aca="false">(A121&lt;=$B$6*12)*(Assumptions!$B$18/12)*(1+Assumptions!$D$17)^(A121-1) + K121*Assumptions!$B$19*(A121&lt;=$B$7*12)</f>
        <v>63.8550317467026</v>
      </c>
      <c r="O121" s="45" t="n">
        <f aca="false">K121*VLOOKUP(B121,Assumptions!$A$21:$B$26,2,1)</f>
        <v>0</v>
      </c>
      <c r="P121" s="45" t="n">
        <f aca="false">K121*J120</f>
        <v>0</v>
      </c>
      <c r="Q121" s="45" t="n">
        <f aca="false">L121*H121</f>
        <v>5.81643294308057</v>
      </c>
      <c r="R121" s="45" t="n">
        <f aca="false">M121*J120</f>
        <v>0</v>
      </c>
      <c r="S121" s="45" t="n">
        <f aca="false">N121*J120</f>
        <v>30.4240997327566</v>
      </c>
      <c r="T121" s="45" t="n">
        <f aca="false">O121*J120</f>
        <v>0</v>
      </c>
      <c r="U121" s="46" t="n">
        <f aca="false">(1+VLOOKUP(B121,Assumptions!$A$29:$C$39,2,1))^(1/12)-1</f>
        <v>0.00643403011000343</v>
      </c>
      <c r="V121" s="45" t="n">
        <f aca="false">RES!Y121*J121</f>
        <v>762.653571325858</v>
      </c>
      <c r="W121" s="45" t="n">
        <f aca="false">V121-V120</f>
        <v>-34.050960751526</v>
      </c>
      <c r="X121" s="45" t="n">
        <f aca="false">(P121-R121-S121-T121+V120)*U121</f>
        <v>4.93027137441178</v>
      </c>
      <c r="Y121" s="45" t="n">
        <f aca="false">P121-Q121-R121-S121-T121-W121+X121</f>
        <v>2.74069945010057</v>
      </c>
      <c r="Z121" s="45" t="n">
        <f aca="false">(Y122+Z122)/(1+U122)</f>
        <v>223.984802939669</v>
      </c>
    </row>
    <row r="122" customFormat="false" ht="13.8" hidden="false" customHeight="false" outlineLevel="0" collapsed="false">
      <c r="A122" s="40" t="n">
        <f aca="false">A121+1</f>
        <v>107</v>
      </c>
      <c r="B122" s="40" t="n">
        <f aca="false">INT((A122-1)/12)+1</f>
        <v>9</v>
      </c>
      <c r="C122" s="41" t="n">
        <f aca="false">$B$4+B122-1</f>
        <v>28</v>
      </c>
      <c r="D122" s="42" t="n">
        <f aca="false">IF($B$5="M",VLOOKUP(C122,Assumptions!$A$42:$C$140,2,1),VLOOKUP(C122,Assumptions!$A$42:$C$140,3,1))*Assumptions!$B$2</f>
        <v>0.000292945639576691</v>
      </c>
      <c r="E122" s="42" t="n">
        <f aca="false">1-(1-D122)^(1/12)</f>
        <v>2.44154149832143E-005</v>
      </c>
      <c r="F122" s="42" t="n">
        <f aca="false">VLOOKUP(B122,Assumptions!$A$5:$C$11,2,1)*(MOD(A122,12/$B$10)=0)</f>
        <v>0</v>
      </c>
      <c r="G122" s="43" t="n">
        <f aca="false">1-(1-F122)^(1/$B$10)</f>
        <v>0</v>
      </c>
      <c r="H122" s="42" t="n">
        <f aca="false">J121*E122*(A122&lt;=$B$6*12)</f>
        <v>1.16325818649131E-005</v>
      </c>
      <c r="I122" s="43" t="n">
        <f aca="false">J121*(1-E122)*G122*(A122&lt;=$B$6*12)</f>
        <v>0</v>
      </c>
      <c r="J122" s="44" t="n">
        <f aca="false">(J121-H122-I122)*(A122&lt;=$B$6*12)</f>
        <v>0.476432526688437</v>
      </c>
      <c r="K122" s="45" t="n">
        <f aca="false">($B$9/$B$10)*(A122&lt;=$B$7*12)*(MOD(A121,12/$B$10)=0)</f>
        <v>0</v>
      </c>
      <c r="L122" s="45" t="n">
        <f aca="false">$B$8*(A122&lt;=$B$7*12)</f>
        <v>500000</v>
      </c>
      <c r="M122" s="45" t="n">
        <f aca="false">Assumptions!$B$15*(A122=1)+K122*Assumptions!$B$16*(A122&lt;=12)</f>
        <v>0</v>
      </c>
      <c r="N122" s="45" t="n">
        <f aca="false">(A122&lt;=$B$6*12)*(Assumptions!$B$18/12)*(1+Assumptions!$D$17)^(A122-1) + K122*Assumptions!$B$19*(A122&lt;=$B$7*12)</f>
        <v>64.1151850502474</v>
      </c>
      <c r="O122" s="45" t="n">
        <f aca="false">K122*VLOOKUP(B122,Assumptions!$A$21:$B$26,2,1)</f>
        <v>0</v>
      </c>
      <c r="P122" s="45" t="n">
        <f aca="false">K122*J121</f>
        <v>0</v>
      </c>
      <c r="Q122" s="45" t="n">
        <f aca="false">L122*H122</f>
        <v>5.81629093245654</v>
      </c>
      <c r="R122" s="45" t="n">
        <f aca="false">M122*J121</f>
        <v>0</v>
      </c>
      <c r="S122" s="45" t="n">
        <f aca="false">N122*J121</f>
        <v>30.547305437725</v>
      </c>
      <c r="T122" s="45" t="n">
        <f aca="false">O122*J121</f>
        <v>0</v>
      </c>
      <c r="U122" s="46" t="n">
        <f aca="false">(1+VLOOKUP(B122,Assumptions!$A$29:$C$39,2,1))^(1/12)-1</f>
        <v>0.00643403011000343</v>
      </c>
      <c r="V122" s="45" t="n">
        <f aca="false">RES!Y122*J122</f>
        <v>728.286977915094</v>
      </c>
      <c r="W122" s="45" t="n">
        <f aca="false">V122-V121</f>
        <v>-34.3665934107647</v>
      </c>
      <c r="X122" s="45" t="n">
        <f aca="false">(P122-R122-S122-T122+V121)*U122</f>
        <v>4.71039375844643</v>
      </c>
      <c r="Y122" s="45" t="n">
        <f aca="false">P122-Q122-R122-S122-T122-W122+X122</f>
        <v>2.71339079902964</v>
      </c>
      <c r="Z122" s="45" t="n">
        <f aca="false">(Y123+Z123)/(1+U123)</f>
        <v>222.712537106937</v>
      </c>
    </row>
    <row r="123" customFormat="false" ht="13.8" hidden="false" customHeight="false" outlineLevel="0" collapsed="false">
      <c r="A123" s="40" t="n">
        <f aca="false">A122+1</f>
        <v>108</v>
      </c>
      <c r="B123" s="40" t="n">
        <f aca="false">INT((A123-1)/12)+1</f>
        <v>9</v>
      </c>
      <c r="C123" s="41" t="n">
        <f aca="false">$B$4+B123-1</f>
        <v>28</v>
      </c>
      <c r="D123" s="42" t="n">
        <f aca="false">IF($B$5="M",VLOOKUP(C123,Assumptions!$A$42:$C$140,2,1),VLOOKUP(C123,Assumptions!$A$42:$C$140,3,1))*Assumptions!$B$2</f>
        <v>0.000292945639576691</v>
      </c>
      <c r="E123" s="42" t="n">
        <f aca="false">1-(1-D123)^(1/12)</f>
        <v>2.44154149832143E-005</v>
      </c>
      <c r="F123" s="42" t="n">
        <f aca="false">VLOOKUP(B123,Assumptions!$A$5:$C$11,2,1)*(MOD(A123,12/$B$10)=0)</f>
        <v>0.05</v>
      </c>
      <c r="G123" s="43" t="n">
        <f aca="false">1-(1-F123)^(1/$B$10)</f>
        <v>0.05</v>
      </c>
      <c r="H123" s="42" t="n">
        <f aca="false">J122*E123*(A123&lt;=$B$6*12)</f>
        <v>1.16322978505995E-005</v>
      </c>
      <c r="I123" s="43" t="n">
        <f aca="false">J122*(1-E123)*G123*(A123&lt;=$B$6*12)</f>
        <v>0.0238210447195293</v>
      </c>
      <c r="J123" s="44" t="n">
        <f aca="false">(J122-H123-I123)*(A123&lt;=$B$6*12)</f>
        <v>0.452599849671057</v>
      </c>
      <c r="K123" s="45" t="n">
        <f aca="false">($B$9/$B$10)*(A123&lt;=$B$7*12)*(MOD(A122,12/$B$10)=0)</f>
        <v>0</v>
      </c>
      <c r="L123" s="45" t="n">
        <f aca="false">$B$8*(A123&lt;=$B$7*12)</f>
        <v>500000</v>
      </c>
      <c r="M123" s="45" t="n">
        <f aca="false">Assumptions!$B$15*(A123=1)+K123*Assumptions!$B$16*(A123&lt;=12)</f>
        <v>0</v>
      </c>
      <c r="N123" s="45" t="n">
        <f aca="false">(A123&lt;=$B$6*12)*(Assumptions!$B$18/12)*(1+Assumptions!$D$17)^(A123-1) + K123*Assumptions!$B$19*(A123&lt;=$B$7*12)</f>
        <v>64.3763982505536</v>
      </c>
      <c r="O123" s="45" t="n">
        <f aca="false">K123*VLOOKUP(B123,Assumptions!$A$21:$B$26,2,1)</f>
        <v>0</v>
      </c>
      <c r="P123" s="45" t="n">
        <f aca="false">K123*J122</f>
        <v>0</v>
      </c>
      <c r="Q123" s="45" t="n">
        <f aca="false">L123*H123</f>
        <v>5.81614892529976</v>
      </c>
      <c r="R123" s="45" t="n">
        <f aca="false">M123*J122</f>
        <v>0</v>
      </c>
      <c r="S123" s="45" t="n">
        <f aca="false">N123*J122</f>
        <v>30.6710100776123</v>
      </c>
      <c r="T123" s="45" t="n">
        <f aca="false">O123*J122</f>
        <v>0</v>
      </c>
      <c r="U123" s="46" t="n">
        <f aca="false">(1+VLOOKUP(B123,Assumptions!$A$29:$C$39,2,1))^(1/12)-1</f>
        <v>0.00643403011000343</v>
      </c>
      <c r="V123" s="45" t="n">
        <f aca="false">RES!Y123*J123</f>
        <v>686.377460951843</v>
      </c>
      <c r="W123" s="45" t="n">
        <f aca="false">V123-V122</f>
        <v>-41.9095169632503</v>
      </c>
      <c r="X123" s="45" t="n">
        <f aca="false">(P123-R123-S123-T123+V122)*U123</f>
        <v>4.48848214228554</v>
      </c>
      <c r="Y123" s="45" t="n">
        <f aca="false">P123-Q123-R123-S123-T123-W123+X123</f>
        <v>9.91084010262376</v>
      </c>
      <c r="Z123" s="45" t="n">
        <f aca="false">(Y124+Z124)/(1+U124)</f>
        <v>214.234636173934</v>
      </c>
    </row>
    <row r="124" customFormat="false" ht="13.8" hidden="false" customHeight="false" outlineLevel="0" collapsed="false">
      <c r="A124" s="40" t="n">
        <f aca="false">A123+1</f>
        <v>109</v>
      </c>
      <c r="B124" s="40" t="n">
        <f aca="false">INT((A124-1)/12)+1</f>
        <v>10</v>
      </c>
      <c r="C124" s="41" t="n">
        <f aca="false">$B$4+B124-1</f>
        <v>29</v>
      </c>
      <c r="D124" s="42" t="n">
        <f aca="false">IF($B$5="M",VLOOKUP(C124,Assumptions!$A$42:$C$140,2,1),VLOOKUP(C124,Assumptions!$A$42:$C$140,3,1))*Assumptions!$B$2</f>
        <v>0.000302058141653958</v>
      </c>
      <c r="E124" s="42" t="n">
        <f aca="false">1-(1-D124)^(1/12)</f>
        <v>2.51749973047E-005</v>
      </c>
      <c r="F124" s="42" t="n">
        <f aca="false">VLOOKUP(B124,Assumptions!$A$5:$C$11,2,1)*(MOD(A124,12/$B$10)=0)</f>
        <v>0</v>
      </c>
      <c r="G124" s="43" t="n">
        <f aca="false">1-(1-F124)^(1/$B$10)</f>
        <v>0</v>
      </c>
      <c r="H124" s="42" t="n">
        <f aca="false">J123*E124*(A124&lt;=$B$6*12)</f>
        <v>1.13941999955765E-005</v>
      </c>
      <c r="I124" s="43" t="n">
        <f aca="false">J123*(1-E124)*G124*(A124&lt;=$B$6*12)</f>
        <v>0</v>
      </c>
      <c r="J124" s="44" t="n">
        <f aca="false">(J123-H124-I124)*(A124&lt;=$B$6*12)</f>
        <v>0.452588455471062</v>
      </c>
      <c r="K124" s="45" t="n">
        <f aca="false">($B$9/$B$10)*(A124&lt;=$B$7*12)*(MOD(A123,12/$B$10)=0)</f>
        <v>1000</v>
      </c>
      <c r="L124" s="45" t="n">
        <f aca="false">$B$8*(A124&lt;=$B$7*12)</f>
        <v>500000</v>
      </c>
      <c r="M124" s="45" t="n">
        <f aca="false">Assumptions!$B$15*(A124=1)+K124*Assumptions!$B$16*(A124&lt;=12)</f>
        <v>0</v>
      </c>
      <c r="N124" s="45" t="n">
        <f aca="false">(A124&lt;=$B$6*12)*(Assumptions!$B$18/12)*(1+Assumptions!$D$17)^(A124-1) + K124*Assumptions!$B$19*(A124&lt;=$B$7*12)</f>
        <v>84.6386756657718</v>
      </c>
      <c r="O124" s="45" t="n">
        <f aca="false">K124*VLOOKUP(B124,Assumptions!$A$21:$B$26,2,1)</f>
        <v>50</v>
      </c>
      <c r="P124" s="45" t="n">
        <f aca="false">K124*J123</f>
        <v>452.599849671057</v>
      </c>
      <c r="Q124" s="45" t="n">
        <f aca="false">L124*H124</f>
        <v>5.69709999778824</v>
      </c>
      <c r="R124" s="45" t="n">
        <f aca="false">M124*J123</f>
        <v>0</v>
      </c>
      <c r="S124" s="45" t="n">
        <f aca="false">N124*J123</f>
        <v>38.3074518826857</v>
      </c>
      <c r="T124" s="45" t="n">
        <f aca="false">O124*J123</f>
        <v>22.6299924835529</v>
      </c>
      <c r="U124" s="46" t="n">
        <f aca="false">(1+VLOOKUP(B124,Assumptions!$A$29:$C$39,2,1))^(1/12)-1</f>
        <v>0.00643403011000343</v>
      </c>
      <c r="V124" s="45" t="n">
        <f aca="false">RES!Y124*J124</f>
        <v>1075.54785973332</v>
      </c>
      <c r="W124" s="45" t="n">
        <f aca="false">V124-V123</f>
        <v>389.17039878148</v>
      </c>
      <c r="X124" s="45" t="n">
        <f aca="false">(P124-R124-S124-T124+V123)*U124</f>
        <v>6.93614095927943</v>
      </c>
      <c r="Y124" s="45" t="n">
        <f aca="false">P124-Q124-R124-S124-T124-W124+X124</f>
        <v>3.73104748482955</v>
      </c>
      <c r="Z124" s="45" t="n">
        <f aca="false">(Y125+Z125)/(1+U125)</f>
        <v>211.881980788853</v>
      </c>
    </row>
    <row r="125" customFormat="false" ht="13.8" hidden="false" customHeight="false" outlineLevel="0" collapsed="false">
      <c r="A125" s="40" t="n">
        <f aca="false">A124+1</f>
        <v>110</v>
      </c>
      <c r="B125" s="40" t="n">
        <f aca="false">INT((A125-1)/12)+1</f>
        <v>10</v>
      </c>
      <c r="C125" s="41" t="n">
        <f aca="false">$B$4+B125-1</f>
        <v>29</v>
      </c>
      <c r="D125" s="42" t="n">
        <f aca="false">IF($B$5="M",VLOOKUP(C125,Assumptions!$A$42:$C$140,2,1),VLOOKUP(C125,Assumptions!$A$42:$C$140,3,1))*Assumptions!$B$2</f>
        <v>0.000302058141653958</v>
      </c>
      <c r="E125" s="42" t="n">
        <f aca="false">1-(1-D125)^(1/12)</f>
        <v>2.51749973047E-005</v>
      </c>
      <c r="F125" s="42" t="n">
        <f aca="false">VLOOKUP(B125,Assumptions!$A$5:$C$11,2,1)*(MOD(A125,12/$B$10)=0)</f>
        <v>0</v>
      </c>
      <c r="G125" s="43" t="n">
        <f aca="false">1-(1-F125)^(1/$B$10)</f>
        <v>0</v>
      </c>
      <c r="H125" s="42" t="n">
        <f aca="false">J124*E125*(A125&lt;=$B$6*12)</f>
        <v>1.13939131466223E-005</v>
      </c>
      <c r="I125" s="43" t="n">
        <f aca="false">J124*(1-E125)*G125*(A125&lt;=$B$6*12)</f>
        <v>0</v>
      </c>
      <c r="J125" s="44" t="n">
        <f aca="false">(J124-H125-I125)*(A125&lt;=$B$6*12)</f>
        <v>0.452577061557915</v>
      </c>
      <c r="K125" s="45" t="n">
        <f aca="false">($B$9/$B$10)*(A125&lt;=$B$7*12)*(MOD(A124,12/$B$10)=0)</f>
        <v>0</v>
      </c>
      <c r="L125" s="45" t="n">
        <f aca="false">$B$8*(A125&lt;=$B$7*12)</f>
        <v>500000</v>
      </c>
      <c r="M125" s="45" t="n">
        <f aca="false">Assumptions!$B$15*(A125=1)+K125*Assumptions!$B$16*(A125&lt;=12)</f>
        <v>0</v>
      </c>
      <c r="N125" s="45" t="n">
        <f aca="false">(A125&lt;=$B$6*12)*(Assumptions!$B$18/12)*(1+Assumptions!$D$17)^(A125-1) + K125*Assumptions!$B$19*(A125&lt;=$B$7*12)</f>
        <v>64.9020216316453</v>
      </c>
      <c r="O125" s="45" t="n">
        <f aca="false">K125*VLOOKUP(B125,Assumptions!$A$21:$B$26,2,1)</f>
        <v>0</v>
      </c>
      <c r="P125" s="45" t="n">
        <f aca="false">K125*J124</f>
        <v>0</v>
      </c>
      <c r="Q125" s="45" t="n">
        <f aca="false">L125*H125</f>
        <v>5.69695657331115</v>
      </c>
      <c r="R125" s="45" t="n">
        <f aca="false">M125*J124</f>
        <v>0</v>
      </c>
      <c r="S125" s="45" t="n">
        <f aca="false">N125*J124</f>
        <v>29.3739057272158</v>
      </c>
      <c r="T125" s="45" t="n">
        <f aca="false">O125*J124</f>
        <v>0</v>
      </c>
      <c r="U125" s="46" t="n">
        <f aca="false">(1+VLOOKUP(B125,Assumptions!$A$29:$C$39,2,1))^(1/12)-1</f>
        <v>0.00643403011000343</v>
      </c>
      <c r="V125" s="45" t="n">
        <f aca="false">RES!Y125*J125</f>
        <v>1044.4133025719</v>
      </c>
      <c r="W125" s="45" t="n">
        <f aca="false">V125-V124</f>
        <v>-31.1345571614254</v>
      </c>
      <c r="X125" s="45" t="n">
        <f aca="false">(P125-R125-S125-T125+V124)*U125</f>
        <v>6.73111472037664</v>
      </c>
      <c r="Y125" s="45" t="n">
        <f aca="false">P125-Q125-R125-S125-T125-W125+X125</f>
        <v>2.79480958127508</v>
      </c>
      <c r="Z125" s="45" t="n">
        <f aca="false">(Y126+Z126)/(1+U126)</f>
        <v>210.450426251741</v>
      </c>
    </row>
    <row r="126" customFormat="false" ht="13.8" hidden="false" customHeight="false" outlineLevel="0" collapsed="false">
      <c r="A126" s="40" t="n">
        <f aca="false">A125+1</f>
        <v>111</v>
      </c>
      <c r="B126" s="40" t="n">
        <f aca="false">INT((A126-1)/12)+1</f>
        <v>10</v>
      </c>
      <c r="C126" s="41" t="n">
        <f aca="false">$B$4+B126-1</f>
        <v>29</v>
      </c>
      <c r="D126" s="42" t="n">
        <f aca="false">IF($B$5="M",VLOOKUP(C126,Assumptions!$A$42:$C$140,2,1),VLOOKUP(C126,Assumptions!$A$42:$C$140,3,1))*Assumptions!$B$2</f>
        <v>0.000302058141653958</v>
      </c>
      <c r="E126" s="42" t="n">
        <f aca="false">1-(1-D126)^(1/12)</f>
        <v>2.51749973047E-005</v>
      </c>
      <c r="F126" s="42" t="n">
        <f aca="false">VLOOKUP(B126,Assumptions!$A$5:$C$11,2,1)*(MOD(A126,12/$B$10)=0)</f>
        <v>0</v>
      </c>
      <c r="G126" s="43" t="n">
        <f aca="false">1-(1-F126)^(1/$B$10)</f>
        <v>0</v>
      </c>
      <c r="H126" s="42" t="n">
        <f aca="false">J125*E126*(A126&lt;=$B$6*12)</f>
        <v>1.13936263048895E-005</v>
      </c>
      <c r="I126" s="43" t="n">
        <f aca="false">J125*(1-E126)*G126*(A126&lt;=$B$6*12)</f>
        <v>0</v>
      </c>
      <c r="J126" s="44" t="n">
        <f aca="false">(J125-H126-I126)*(A126&lt;=$B$6*12)</f>
        <v>0.45256566793161</v>
      </c>
      <c r="K126" s="45" t="n">
        <f aca="false">($B$9/$B$10)*(A126&lt;=$B$7*12)*(MOD(A125,12/$B$10)=0)</f>
        <v>0</v>
      </c>
      <c r="L126" s="45" t="n">
        <f aca="false">$B$8*(A126&lt;=$B$7*12)</f>
        <v>500000</v>
      </c>
      <c r="M126" s="45" t="n">
        <f aca="false">Assumptions!$B$15*(A126=1)+K126*Assumptions!$B$16*(A126&lt;=12)</f>
        <v>0</v>
      </c>
      <c r="N126" s="45" t="n">
        <f aca="false">(A126&lt;=$B$6*12)*(Assumptions!$B$18/12)*(1+Assumptions!$D$17)^(A126-1) + K126*Assumptions!$B$19*(A126&lt;=$B$7*12)</f>
        <v>65.1664405015817</v>
      </c>
      <c r="O126" s="45" t="n">
        <f aca="false">K126*VLOOKUP(B126,Assumptions!$A$21:$B$26,2,1)</f>
        <v>0</v>
      </c>
      <c r="P126" s="45" t="n">
        <f aca="false">K126*J125</f>
        <v>0</v>
      </c>
      <c r="Q126" s="45" t="n">
        <f aca="false">L126*H126</f>
        <v>5.69681315244477</v>
      </c>
      <c r="R126" s="45" t="n">
        <f aca="false">M126*J125</f>
        <v>0</v>
      </c>
      <c r="S126" s="45" t="n">
        <f aca="false">N126*J125</f>
        <v>29.4928361543945</v>
      </c>
      <c r="T126" s="45" t="n">
        <f aca="false">O126*J125</f>
        <v>0</v>
      </c>
      <c r="U126" s="46" t="n">
        <f aca="false">(1+VLOOKUP(B126,Assumptions!$A$29:$C$39,2,1))^(1/12)-1</f>
        <v>0.00643403011000343</v>
      </c>
      <c r="V126" s="45" t="n">
        <f aca="false">RES!Y126*J126</f>
        <v>1012.98433780287</v>
      </c>
      <c r="W126" s="45" t="n">
        <f aca="false">V126-V125</f>
        <v>-31.4289647690231</v>
      </c>
      <c r="X126" s="45" t="n">
        <f aca="false">(P126-R126-S126-T126+V125)*U126</f>
        <v>6.53002884018894</v>
      </c>
      <c r="Y126" s="45" t="n">
        <f aca="false">P126-Q126-R126-S126-T126-W126+X126</f>
        <v>2.76934430237273</v>
      </c>
      <c r="Z126" s="45" t="n">
        <f aca="false">(Y127+Z127)/(1+U127)</f>
        <v>209.035126328535</v>
      </c>
    </row>
    <row r="127" customFormat="false" ht="13.8" hidden="false" customHeight="false" outlineLevel="0" collapsed="false">
      <c r="A127" s="40" t="n">
        <f aca="false">A126+1</f>
        <v>112</v>
      </c>
      <c r="B127" s="40" t="n">
        <f aca="false">INT((A127-1)/12)+1</f>
        <v>10</v>
      </c>
      <c r="C127" s="41" t="n">
        <f aca="false">$B$4+B127-1</f>
        <v>29</v>
      </c>
      <c r="D127" s="42" t="n">
        <f aca="false">IF($B$5="M",VLOOKUP(C127,Assumptions!$A$42:$C$140,2,1),VLOOKUP(C127,Assumptions!$A$42:$C$140,3,1))*Assumptions!$B$2</f>
        <v>0.000302058141653958</v>
      </c>
      <c r="E127" s="42" t="n">
        <f aca="false">1-(1-D127)^(1/12)</f>
        <v>2.51749973047E-005</v>
      </c>
      <c r="F127" s="42" t="n">
        <f aca="false">VLOOKUP(B127,Assumptions!$A$5:$C$11,2,1)*(MOD(A127,12/$B$10)=0)</f>
        <v>0</v>
      </c>
      <c r="G127" s="43" t="n">
        <f aca="false">1-(1-F127)^(1/$B$10)</f>
        <v>0</v>
      </c>
      <c r="H127" s="42" t="n">
        <f aca="false">J126*E127*(A127&lt;=$B$6*12)</f>
        <v>1.1393339470378E-005</v>
      </c>
      <c r="I127" s="43" t="n">
        <f aca="false">J126*(1-E127)*G127*(A127&lt;=$B$6*12)</f>
        <v>0</v>
      </c>
      <c r="J127" s="44" t="n">
        <f aca="false">(J126-H127-I127)*(A127&lt;=$B$6*12)</f>
        <v>0.45255427459214</v>
      </c>
      <c r="K127" s="45" t="n">
        <f aca="false">($B$9/$B$10)*(A127&lt;=$B$7*12)*(MOD(A126,12/$B$10)=0)</f>
        <v>0</v>
      </c>
      <c r="L127" s="45" t="n">
        <f aca="false">$B$8*(A127&lt;=$B$7*12)</f>
        <v>500000</v>
      </c>
      <c r="M127" s="45" t="n">
        <f aca="false">Assumptions!$B$15*(A127=1)+K127*Assumptions!$B$16*(A127&lt;=12)</f>
        <v>0</v>
      </c>
      <c r="N127" s="45" t="n">
        <f aca="false">(A127&lt;=$B$6*12)*(Assumptions!$B$18/12)*(1+Assumptions!$D$17)^(A127-1) + K127*Assumptions!$B$19*(A127&lt;=$B$7*12)</f>
        <v>65.4319366467248</v>
      </c>
      <c r="O127" s="45" t="n">
        <f aca="false">K127*VLOOKUP(B127,Assumptions!$A$21:$B$26,2,1)</f>
        <v>0</v>
      </c>
      <c r="P127" s="45" t="n">
        <f aca="false">K127*J126</f>
        <v>0</v>
      </c>
      <c r="Q127" s="45" t="n">
        <f aca="false">L127*H127</f>
        <v>5.69666973518901</v>
      </c>
      <c r="R127" s="45" t="n">
        <f aca="false">M127*J126</f>
        <v>0</v>
      </c>
      <c r="S127" s="45" t="n">
        <f aca="false">N127*J126</f>
        <v>29.6122481125838</v>
      </c>
      <c r="T127" s="45" t="n">
        <f aca="false">O127*J126</f>
        <v>0</v>
      </c>
      <c r="U127" s="46" t="n">
        <f aca="false">(1+VLOOKUP(B127,Assumptions!$A$29:$C$39,2,1))^(1/12)-1</f>
        <v>0.00643403011000343</v>
      </c>
      <c r="V127" s="45" t="n">
        <f aca="false">RES!Y127*J127</f>
        <v>981.258839481233</v>
      </c>
      <c r="W127" s="45" t="n">
        <f aca="false">V127-V126</f>
        <v>-31.7254983216416</v>
      </c>
      <c r="X127" s="45" t="n">
        <f aca="false">(P127-R127-S127-T127+V126)*U127</f>
        <v>6.32704563440433</v>
      </c>
      <c r="Y127" s="45" t="n">
        <f aca="false">P127-Q127-R127-S127-T127-W127+X127</f>
        <v>2.74362610827307</v>
      </c>
      <c r="Z127" s="45" t="n">
        <f aca="false">(Y128+Z128)/(1+U128)</f>
        <v>207.636438517108</v>
      </c>
    </row>
    <row r="128" customFormat="false" ht="13.8" hidden="false" customHeight="false" outlineLevel="0" collapsed="false">
      <c r="A128" s="40" t="n">
        <f aca="false">A127+1</f>
        <v>113</v>
      </c>
      <c r="B128" s="40" t="n">
        <f aca="false">INT((A128-1)/12)+1</f>
        <v>10</v>
      </c>
      <c r="C128" s="41" t="n">
        <f aca="false">$B$4+B128-1</f>
        <v>29</v>
      </c>
      <c r="D128" s="42" t="n">
        <f aca="false">IF($B$5="M",VLOOKUP(C128,Assumptions!$A$42:$C$140,2,1),VLOOKUP(C128,Assumptions!$A$42:$C$140,3,1))*Assumptions!$B$2</f>
        <v>0.000302058141653958</v>
      </c>
      <c r="E128" s="42" t="n">
        <f aca="false">1-(1-D128)^(1/12)</f>
        <v>2.51749973047E-005</v>
      </c>
      <c r="F128" s="42" t="n">
        <f aca="false">VLOOKUP(B128,Assumptions!$A$5:$C$11,2,1)*(MOD(A128,12/$B$10)=0)</f>
        <v>0</v>
      </c>
      <c r="G128" s="43" t="n">
        <f aca="false">1-(1-F128)^(1/$B$10)</f>
        <v>0</v>
      </c>
      <c r="H128" s="42" t="n">
        <f aca="false">J127*E128*(A128&lt;=$B$6*12)</f>
        <v>1.13930526430876E-005</v>
      </c>
      <c r="I128" s="43" t="n">
        <f aca="false">J127*(1-E128)*G128*(A128&lt;=$B$6*12)</f>
        <v>0</v>
      </c>
      <c r="J128" s="44" t="n">
        <f aca="false">(J127-H128-I128)*(A128&lt;=$B$6*12)</f>
        <v>0.452542881539497</v>
      </c>
      <c r="K128" s="45" t="n">
        <f aca="false">($B$9/$B$10)*(A128&lt;=$B$7*12)*(MOD(A127,12/$B$10)=0)</f>
        <v>0</v>
      </c>
      <c r="L128" s="45" t="n">
        <f aca="false">$B$8*(A128&lt;=$B$7*12)</f>
        <v>500000</v>
      </c>
      <c r="M128" s="45" t="n">
        <f aca="false">Assumptions!$B$15*(A128=1)+K128*Assumptions!$B$16*(A128&lt;=12)</f>
        <v>0</v>
      </c>
      <c r="N128" s="45" t="n">
        <f aca="false">(A128&lt;=$B$6*12)*(Assumptions!$B$18/12)*(1+Assumptions!$D$17)^(A128-1) + K128*Assumptions!$B$19*(A128&lt;=$B$7*12)</f>
        <v>65.6985144560274</v>
      </c>
      <c r="O128" s="45" t="n">
        <f aca="false">K128*VLOOKUP(B128,Assumptions!$A$21:$B$26,2,1)</f>
        <v>0</v>
      </c>
      <c r="P128" s="45" t="n">
        <f aca="false">K128*J127</f>
        <v>0</v>
      </c>
      <c r="Q128" s="45" t="n">
        <f aca="false">L128*H128</f>
        <v>5.69652632154378</v>
      </c>
      <c r="R128" s="45" t="n">
        <f aca="false">M128*J127</f>
        <v>0</v>
      </c>
      <c r="S128" s="45" t="n">
        <f aca="false">N128*J127</f>
        <v>29.7321435514287</v>
      </c>
      <c r="T128" s="45" t="n">
        <f aca="false">O128*J127</f>
        <v>0</v>
      </c>
      <c r="U128" s="46" t="n">
        <f aca="false">(1+VLOOKUP(B128,Assumptions!$A$29:$C$39,2,1))^(1/12)-1</f>
        <v>0.00643403011000343</v>
      </c>
      <c r="V128" s="45" t="n">
        <f aca="false">RES!Y128*J128</f>
        <v>949.234667790707</v>
      </c>
      <c r="W128" s="45" t="n">
        <f aca="false">V128-V127</f>
        <v>-32.0241716905259</v>
      </c>
      <c r="X128" s="45" t="n">
        <f aca="false">(P128-R128-S128-T128+V127)*U128</f>
        <v>6.12215141208444</v>
      </c>
      <c r="Y128" s="45" t="n">
        <f aca="false">P128-Q128-R128-S128-T128-W128+X128</f>
        <v>2.71765322963787</v>
      </c>
      <c r="Z128" s="45" t="n">
        <f aca="false">(Y129+Z129)/(1+U129)</f>
        <v>206.254724384823</v>
      </c>
    </row>
    <row r="129" customFormat="false" ht="13.8" hidden="false" customHeight="false" outlineLevel="0" collapsed="false">
      <c r="A129" s="40" t="n">
        <f aca="false">A128+1</f>
        <v>114</v>
      </c>
      <c r="B129" s="40" t="n">
        <f aca="false">INT((A129-1)/12)+1</f>
        <v>10</v>
      </c>
      <c r="C129" s="41" t="n">
        <f aca="false">$B$4+B129-1</f>
        <v>29</v>
      </c>
      <c r="D129" s="42" t="n">
        <f aca="false">IF($B$5="M",VLOOKUP(C129,Assumptions!$A$42:$C$140,2,1),VLOOKUP(C129,Assumptions!$A$42:$C$140,3,1))*Assumptions!$B$2</f>
        <v>0.000302058141653958</v>
      </c>
      <c r="E129" s="42" t="n">
        <f aca="false">1-(1-D129)^(1/12)</f>
        <v>2.51749973047E-005</v>
      </c>
      <c r="F129" s="42" t="n">
        <f aca="false">VLOOKUP(B129,Assumptions!$A$5:$C$11,2,1)*(MOD(A129,12/$B$10)=0)</f>
        <v>0</v>
      </c>
      <c r="G129" s="43" t="n">
        <f aca="false">1-(1-F129)^(1/$B$10)</f>
        <v>0</v>
      </c>
      <c r="H129" s="42" t="n">
        <f aca="false">J128*E129*(A129&lt;=$B$6*12)</f>
        <v>1.1392765823018E-005</v>
      </c>
      <c r="I129" s="43" t="n">
        <f aca="false">J128*(1-E129)*G129*(A129&lt;=$B$6*12)</f>
        <v>0</v>
      </c>
      <c r="J129" s="44" t="n">
        <f aca="false">(J128-H129-I129)*(A129&lt;=$B$6*12)</f>
        <v>0.452531488773674</v>
      </c>
      <c r="K129" s="45" t="n">
        <f aca="false">($B$9/$B$10)*(A129&lt;=$B$7*12)*(MOD(A128,12/$B$10)=0)</f>
        <v>0</v>
      </c>
      <c r="L129" s="45" t="n">
        <f aca="false">$B$8*(A129&lt;=$B$7*12)</f>
        <v>500000</v>
      </c>
      <c r="M129" s="45" t="n">
        <f aca="false">Assumptions!$B$15*(A129=1)+K129*Assumptions!$B$16*(A129&lt;=12)</f>
        <v>0</v>
      </c>
      <c r="N129" s="45" t="n">
        <f aca="false">(A129&lt;=$B$6*12)*(Assumptions!$B$18/12)*(1+Assumptions!$D$17)^(A129-1) + K129*Assumptions!$B$19*(A129&lt;=$B$7*12)</f>
        <v>65.9661783363231</v>
      </c>
      <c r="O129" s="45" t="n">
        <f aca="false">K129*VLOOKUP(B129,Assumptions!$A$21:$B$26,2,1)</f>
        <v>0</v>
      </c>
      <c r="P129" s="45" t="n">
        <f aca="false">K129*J128</f>
        <v>0</v>
      </c>
      <c r="Q129" s="45" t="n">
        <f aca="false">L129*H129</f>
        <v>5.69638291150899</v>
      </c>
      <c r="R129" s="45" t="n">
        <f aca="false">M129*J128</f>
        <v>0</v>
      </c>
      <c r="S129" s="45" t="n">
        <f aca="false">N129*J128</f>
        <v>29.852524428468</v>
      </c>
      <c r="T129" s="45" t="n">
        <f aca="false">O129*J128</f>
        <v>0</v>
      </c>
      <c r="U129" s="46" t="n">
        <f aca="false">(1+VLOOKUP(B129,Assumptions!$A$29:$C$39,2,1))^(1/12)-1</f>
        <v>0.00643403011000343</v>
      </c>
      <c r="V129" s="45" t="n">
        <f aca="false">RES!Y129*J129</f>
        <v>916.909668957638</v>
      </c>
      <c r="W129" s="45" t="n">
        <f aca="false">V129-V128</f>
        <v>-32.3249988330693</v>
      </c>
      <c r="X129" s="45" t="n">
        <f aca="false">(P129-R129-S129-T129+V128)*U129</f>
        <v>5.91533239299214</v>
      </c>
      <c r="Y129" s="45" t="n">
        <f aca="false">P129-Q129-R129-S129-T129-W129+X129</f>
        <v>2.6914238860845</v>
      </c>
      <c r="Z129" s="45" t="n">
        <f aca="false">(Y130+Z130)/(1+U130)</f>
        <v>204.890349605761</v>
      </c>
    </row>
    <row r="130" customFormat="false" ht="13.8" hidden="false" customHeight="false" outlineLevel="0" collapsed="false">
      <c r="A130" s="40" t="n">
        <f aca="false">A129+1</f>
        <v>115</v>
      </c>
      <c r="B130" s="40" t="n">
        <f aca="false">INT((A130-1)/12)+1</f>
        <v>10</v>
      </c>
      <c r="C130" s="41" t="n">
        <f aca="false">$B$4+B130-1</f>
        <v>29</v>
      </c>
      <c r="D130" s="42" t="n">
        <f aca="false">IF($B$5="M",VLOOKUP(C130,Assumptions!$A$42:$C$140,2,1),VLOOKUP(C130,Assumptions!$A$42:$C$140,3,1))*Assumptions!$B$2</f>
        <v>0.000302058141653958</v>
      </c>
      <c r="E130" s="42" t="n">
        <f aca="false">1-(1-D130)^(1/12)</f>
        <v>2.51749973047E-005</v>
      </c>
      <c r="F130" s="42" t="n">
        <f aca="false">VLOOKUP(B130,Assumptions!$A$5:$C$11,2,1)*(MOD(A130,12/$B$10)=0)</f>
        <v>0</v>
      </c>
      <c r="G130" s="43" t="n">
        <f aca="false">1-(1-F130)^(1/$B$10)</f>
        <v>0</v>
      </c>
      <c r="H130" s="42" t="n">
        <f aca="false">J129*E130*(A130&lt;=$B$6*12)</f>
        <v>1.13924790101691E-005</v>
      </c>
      <c r="I130" s="43" t="n">
        <f aca="false">J129*(1-E130)*G130*(A130&lt;=$B$6*12)</f>
        <v>0</v>
      </c>
      <c r="J130" s="44" t="n">
        <f aca="false">(J129-H130-I130)*(A130&lt;=$B$6*12)</f>
        <v>0.452520096294663</v>
      </c>
      <c r="K130" s="45" t="n">
        <f aca="false">($B$9/$B$10)*(A130&lt;=$B$7*12)*(MOD(A129,12/$B$10)=0)</f>
        <v>0</v>
      </c>
      <c r="L130" s="45" t="n">
        <f aca="false">$B$8*(A130&lt;=$B$7*12)</f>
        <v>500000</v>
      </c>
      <c r="M130" s="45" t="n">
        <f aca="false">Assumptions!$B$15*(A130=1)+K130*Assumptions!$B$16*(A130&lt;=12)</f>
        <v>0</v>
      </c>
      <c r="N130" s="45" t="n">
        <f aca="false">(A130&lt;=$B$6*12)*(Assumptions!$B$18/12)*(1+Assumptions!$D$17)^(A130-1) + K130*Assumptions!$B$19*(A130&lt;=$B$7*12)</f>
        <v>66.2349327123995</v>
      </c>
      <c r="O130" s="45" t="n">
        <f aca="false">K130*VLOOKUP(B130,Assumptions!$A$21:$B$26,2,1)</f>
        <v>0</v>
      </c>
      <c r="P130" s="45" t="n">
        <f aca="false">K130*J129</f>
        <v>0</v>
      </c>
      <c r="Q130" s="45" t="n">
        <f aca="false">L130*H130</f>
        <v>5.69623950508455</v>
      </c>
      <c r="R130" s="45" t="n">
        <f aca="false">M130*J129</f>
        <v>0</v>
      </c>
      <c r="S130" s="45" t="n">
        <f aca="false">N130*J129</f>
        <v>29.9733927091663</v>
      </c>
      <c r="T130" s="45" t="n">
        <f aca="false">O130*J129</f>
        <v>0</v>
      </c>
      <c r="U130" s="46" t="n">
        <f aca="false">(1+VLOOKUP(B130,Assumptions!$A$29:$C$39,2,1))^(1/12)-1</f>
        <v>0.00643403011000343</v>
      </c>
      <c r="V130" s="45" t="n">
        <f aca="false">RES!Y130*J130</f>
        <v>884.28167516431</v>
      </c>
      <c r="W130" s="45" t="n">
        <f aca="false">V130-V129</f>
        <v>-32.6279937933283</v>
      </c>
      <c r="X130" s="45" t="n">
        <f aca="false">(P130-R130-S130-T130+V129)*U130</f>
        <v>5.70657470703699</v>
      </c>
      <c r="Y130" s="45" t="n">
        <f aca="false">P130-Q130-R130-S130-T130-W130+X130</f>
        <v>2.66493628611447</v>
      </c>
      <c r="Z130" s="45" t="n">
        <f aca="false">(Y131+Z131)/(1+U131)</f>
        <v>203.543683998259</v>
      </c>
    </row>
    <row r="131" customFormat="false" ht="13.8" hidden="false" customHeight="false" outlineLevel="0" collapsed="false">
      <c r="A131" s="40" t="n">
        <f aca="false">A130+1</f>
        <v>116</v>
      </c>
      <c r="B131" s="40" t="n">
        <f aca="false">INT((A131-1)/12)+1</f>
        <v>10</v>
      </c>
      <c r="C131" s="41" t="n">
        <f aca="false">$B$4+B131-1</f>
        <v>29</v>
      </c>
      <c r="D131" s="42" t="n">
        <f aca="false">IF($B$5="M",VLOOKUP(C131,Assumptions!$A$42:$C$140,2,1),VLOOKUP(C131,Assumptions!$A$42:$C$140,3,1))*Assumptions!$B$2</f>
        <v>0.000302058141653958</v>
      </c>
      <c r="E131" s="42" t="n">
        <f aca="false">1-(1-D131)^(1/12)</f>
        <v>2.51749973047E-005</v>
      </c>
      <c r="F131" s="42" t="n">
        <f aca="false">VLOOKUP(B131,Assumptions!$A$5:$C$11,2,1)*(MOD(A131,12/$B$10)=0)</f>
        <v>0</v>
      </c>
      <c r="G131" s="43" t="n">
        <f aca="false">1-(1-F131)^(1/$B$10)</f>
        <v>0</v>
      </c>
      <c r="H131" s="42" t="n">
        <f aca="false">J130*E131*(A131&lt;=$B$6*12)</f>
        <v>1.13921922045407E-005</v>
      </c>
      <c r="I131" s="43" t="n">
        <f aca="false">J130*(1-E131)*G131*(A131&lt;=$B$6*12)</f>
        <v>0</v>
      </c>
      <c r="J131" s="44" t="n">
        <f aca="false">(J130-H131-I131)*(A131&lt;=$B$6*12)</f>
        <v>0.452508704102459</v>
      </c>
      <c r="K131" s="45" t="n">
        <f aca="false">($B$9/$B$10)*(A131&lt;=$B$7*12)*(MOD(A130,12/$B$10)=0)</f>
        <v>0</v>
      </c>
      <c r="L131" s="45" t="n">
        <f aca="false">$B$8*(A131&lt;=$B$7*12)</f>
        <v>500000</v>
      </c>
      <c r="M131" s="45" t="n">
        <f aca="false">Assumptions!$B$15*(A131=1)+K131*Assumptions!$B$16*(A131&lt;=12)</f>
        <v>0</v>
      </c>
      <c r="N131" s="45" t="n">
        <f aca="false">(A131&lt;=$B$6*12)*(Assumptions!$B$18/12)*(1+Assumptions!$D$17)^(A131-1) + K131*Assumptions!$B$19*(A131&lt;=$B$7*12)</f>
        <v>66.5047820270714</v>
      </c>
      <c r="O131" s="45" t="n">
        <f aca="false">K131*VLOOKUP(B131,Assumptions!$A$21:$B$26,2,1)</f>
        <v>0</v>
      </c>
      <c r="P131" s="45" t="n">
        <f aca="false">K131*J130</f>
        <v>0</v>
      </c>
      <c r="Q131" s="45" t="n">
        <f aca="false">L131*H131</f>
        <v>5.69609610227036</v>
      </c>
      <c r="R131" s="45" t="n">
        <f aca="false">M131*J130</f>
        <v>0</v>
      </c>
      <c r="S131" s="45" t="n">
        <f aca="false">N131*J130</f>
        <v>30.0947503669459</v>
      </c>
      <c r="T131" s="45" t="n">
        <f aca="false">O131*J130</f>
        <v>0</v>
      </c>
      <c r="U131" s="46" t="n">
        <f aca="false">(1+VLOOKUP(B131,Assumptions!$A$29:$C$39,2,1))^(1/12)-1</f>
        <v>0.00643403011000343</v>
      </c>
      <c r="V131" s="45" t="n">
        <f aca="false">RES!Y131*J131</f>
        <v>851.348504461748</v>
      </c>
      <c r="W131" s="45" t="n">
        <f aca="false">V131-V130</f>
        <v>-32.9331707025623</v>
      </c>
      <c r="X131" s="45" t="n">
        <f aca="false">(P131-R131-S131-T131+V130)*U131</f>
        <v>5.49586439371747</v>
      </c>
      <c r="Y131" s="45" t="n">
        <f aca="false">P131-Q131-R131-S131-T131-W131+X131</f>
        <v>2.63818862706345</v>
      </c>
      <c r="Z131" s="45" t="n">
        <f aca="false">(Y132+Z132)/(1+U132)</f>
        <v>202.215101562742</v>
      </c>
    </row>
    <row r="132" customFormat="false" ht="13.8" hidden="false" customHeight="false" outlineLevel="0" collapsed="false">
      <c r="A132" s="40" t="n">
        <f aca="false">A131+1</f>
        <v>117</v>
      </c>
      <c r="B132" s="40" t="n">
        <f aca="false">INT((A132-1)/12)+1</f>
        <v>10</v>
      </c>
      <c r="C132" s="41" t="n">
        <f aca="false">$B$4+B132-1</f>
        <v>29</v>
      </c>
      <c r="D132" s="42" t="n">
        <f aca="false">IF($B$5="M",VLOOKUP(C132,Assumptions!$A$42:$C$140,2,1),VLOOKUP(C132,Assumptions!$A$42:$C$140,3,1))*Assumptions!$B$2</f>
        <v>0.000302058141653958</v>
      </c>
      <c r="E132" s="42" t="n">
        <f aca="false">1-(1-D132)^(1/12)</f>
        <v>2.51749973047E-005</v>
      </c>
      <c r="F132" s="42" t="n">
        <f aca="false">VLOOKUP(B132,Assumptions!$A$5:$C$11,2,1)*(MOD(A132,12/$B$10)=0)</f>
        <v>0</v>
      </c>
      <c r="G132" s="43" t="n">
        <f aca="false">1-(1-F132)^(1/$B$10)</f>
        <v>0</v>
      </c>
      <c r="H132" s="42" t="n">
        <f aca="false">J131*E132*(A132&lt;=$B$6*12)</f>
        <v>1.13919054061327E-005</v>
      </c>
      <c r="I132" s="43" t="n">
        <f aca="false">J131*(1-E132)*G132*(A132&lt;=$B$6*12)</f>
        <v>0</v>
      </c>
      <c r="J132" s="44" t="n">
        <f aca="false">(J131-H132-I132)*(A132&lt;=$B$6*12)</f>
        <v>0.452497312197053</v>
      </c>
      <c r="K132" s="45" t="n">
        <f aca="false">($B$9/$B$10)*(A132&lt;=$B$7*12)*(MOD(A131,12/$B$10)=0)</f>
        <v>0</v>
      </c>
      <c r="L132" s="45" t="n">
        <f aca="false">$B$8*(A132&lt;=$B$7*12)</f>
        <v>500000</v>
      </c>
      <c r="M132" s="45" t="n">
        <f aca="false">Assumptions!$B$15*(A132=1)+K132*Assumptions!$B$16*(A132&lt;=12)</f>
        <v>0</v>
      </c>
      <c r="N132" s="45" t="n">
        <f aca="false">(A132&lt;=$B$6*12)*(Assumptions!$B$18/12)*(1+Assumptions!$D$17)^(A132-1) + K132*Assumptions!$B$19*(A132&lt;=$B$7*12)</f>
        <v>66.7757307412543</v>
      </c>
      <c r="O132" s="45" t="n">
        <f aca="false">K132*VLOOKUP(B132,Assumptions!$A$21:$B$26,2,1)</f>
        <v>0</v>
      </c>
      <c r="P132" s="45" t="n">
        <f aca="false">K132*J131</f>
        <v>0</v>
      </c>
      <c r="Q132" s="45" t="n">
        <f aca="false">L132*H132</f>
        <v>5.69595270306634</v>
      </c>
      <c r="R132" s="45" t="n">
        <f aca="false">M132*J131</f>
        <v>0</v>
      </c>
      <c r="S132" s="45" t="n">
        <f aca="false">N132*J131</f>
        <v>30.2165993832197</v>
      </c>
      <c r="T132" s="45" t="n">
        <f aca="false">O132*J131</f>
        <v>0</v>
      </c>
      <c r="U132" s="46" t="n">
        <f aca="false">(1+VLOOKUP(B132,Assumptions!$A$29:$C$39,2,1))^(1/12)-1</f>
        <v>0.00643403011000343</v>
      </c>
      <c r="V132" s="45" t="n">
        <f aca="false">RES!Y132*J132</f>
        <v>818.107960681949</v>
      </c>
      <c r="W132" s="45" t="n">
        <f aca="false">V132-V131</f>
        <v>-33.2405437797984</v>
      </c>
      <c r="X132" s="45" t="n">
        <f aca="false">(P132-R132-S132-T132+V131)*U132</f>
        <v>5.28318740155973</v>
      </c>
      <c r="Y132" s="45" t="n">
        <f aca="false">P132-Q132-R132-S132-T132-W132+X132</f>
        <v>2.61117909507205</v>
      </c>
      <c r="Z132" s="45" t="n">
        <f aca="false">(Y133+Z133)/(1+U133)</f>
        <v>200.904980519822</v>
      </c>
    </row>
    <row r="133" customFormat="false" ht="13.8" hidden="false" customHeight="false" outlineLevel="0" collapsed="false">
      <c r="A133" s="40" t="n">
        <f aca="false">A132+1</f>
        <v>118</v>
      </c>
      <c r="B133" s="40" t="n">
        <f aca="false">INT((A133-1)/12)+1</f>
        <v>10</v>
      </c>
      <c r="C133" s="41" t="n">
        <f aca="false">$B$4+B133-1</f>
        <v>29</v>
      </c>
      <c r="D133" s="42" t="n">
        <f aca="false">IF($B$5="M",VLOOKUP(C133,Assumptions!$A$42:$C$140,2,1),VLOOKUP(C133,Assumptions!$A$42:$C$140,3,1))*Assumptions!$B$2</f>
        <v>0.000302058141653958</v>
      </c>
      <c r="E133" s="42" t="n">
        <f aca="false">1-(1-D133)^(1/12)</f>
        <v>2.51749973047E-005</v>
      </c>
      <c r="F133" s="42" t="n">
        <f aca="false">VLOOKUP(B133,Assumptions!$A$5:$C$11,2,1)*(MOD(A133,12/$B$10)=0)</f>
        <v>0</v>
      </c>
      <c r="G133" s="43" t="n">
        <f aca="false">1-(1-F133)^(1/$B$10)</f>
        <v>0</v>
      </c>
      <c r="H133" s="42" t="n">
        <f aca="false">J132*E133*(A133&lt;=$B$6*12)</f>
        <v>1.13916186149448E-005</v>
      </c>
      <c r="I133" s="43" t="n">
        <f aca="false">J132*(1-E133)*G133*(A133&lt;=$B$6*12)</f>
        <v>0</v>
      </c>
      <c r="J133" s="44" t="n">
        <f aca="false">(J132-H133-I133)*(A133&lt;=$B$6*12)</f>
        <v>0.452485920578438</v>
      </c>
      <c r="K133" s="45" t="n">
        <f aca="false">($B$9/$B$10)*(A133&lt;=$B$7*12)*(MOD(A132,12/$B$10)=0)</f>
        <v>0</v>
      </c>
      <c r="L133" s="45" t="n">
        <f aca="false">$B$8*(A133&lt;=$B$7*12)</f>
        <v>500000</v>
      </c>
      <c r="M133" s="45" t="n">
        <f aca="false">Assumptions!$B$15*(A133=1)+K133*Assumptions!$B$16*(A133&lt;=12)</f>
        <v>0</v>
      </c>
      <c r="N133" s="45" t="n">
        <f aca="false">(A133&lt;=$B$6*12)*(Assumptions!$B$18/12)*(1+Assumptions!$D$17)^(A133-1) + K133*Assumptions!$B$19*(A133&lt;=$B$7*12)</f>
        <v>67.0477833340377</v>
      </c>
      <c r="O133" s="45" t="n">
        <f aca="false">K133*VLOOKUP(B133,Assumptions!$A$21:$B$26,2,1)</f>
        <v>0</v>
      </c>
      <c r="P133" s="45" t="n">
        <f aca="false">K133*J132</f>
        <v>0</v>
      </c>
      <c r="Q133" s="45" t="n">
        <f aca="false">L133*H133</f>
        <v>5.69580930747239</v>
      </c>
      <c r="R133" s="45" t="n">
        <f aca="false">M133*J132</f>
        <v>0</v>
      </c>
      <c r="S133" s="45" t="n">
        <f aca="false">N133*J132</f>
        <v>30.3389417474224</v>
      </c>
      <c r="T133" s="45" t="n">
        <f aca="false">O133*J132</f>
        <v>0</v>
      </c>
      <c r="U133" s="46" t="n">
        <f aca="false">(1+VLOOKUP(B133,Assumptions!$A$29:$C$39,2,1))^(1/12)-1</f>
        <v>0.00643403011000343</v>
      </c>
      <c r="V133" s="45" t="n">
        <f aca="false">RES!Y133*J133</f>
        <v>784.557833349687</v>
      </c>
      <c r="W133" s="45" t="n">
        <f aca="false">V133-V132</f>
        <v>-33.5501273322617</v>
      </c>
      <c r="X133" s="45" t="n">
        <f aca="false">(P133-R133-S133-T133+V132)*U133</f>
        <v>5.06852958755261</v>
      </c>
      <c r="Y133" s="45" t="n">
        <f aca="false">P133-Q133-R133-S133-T133-W133+X133</f>
        <v>2.58390586491948</v>
      </c>
      <c r="Z133" s="45" t="n">
        <f aca="false">(Y134+Z134)/(1+U134)</f>
        <v>199.613703348816</v>
      </c>
    </row>
    <row r="134" customFormat="false" ht="13.8" hidden="false" customHeight="false" outlineLevel="0" collapsed="false">
      <c r="A134" s="40" t="n">
        <f aca="false">A133+1</f>
        <v>119</v>
      </c>
      <c r="B134" s="40" t="n">
        <f aca="false">INT((A134-1)/12)+1</f>
        <v>10</v>
      </c>
      <c r="C134" s="41" t="n">
        <f aca="false">$B$4+B134-1</f>
        <v>29</v>
      </c>
      <c r="D134" s="42" t="n">
        <f aca="false">IF($B$5="M",VLOOKUP(C134,Assumptions!$A$42:$C$140,2,1),VLOOKUP(C134,Assumptions!$A$42:$C$140,3,1))*Assumptions!$B$2</f>
        <v>0.000302058141653958</v>
      </c>
      <c r="E134" s="42" t="n">
        <f aca="false">1-(1-D134)^(1/12)</f>
        <v>2.51749973047E-005</v>
      </c>
      <c r="F134" s="42" t="n">
        <f aca="false">VLOOKUP(B134,Assumptions!$A$5:$C$11,2,1)*(MOD(A134,12/$B$10)=0)</f>
        <v>0</v>
      </c>
      <c r="G134" s="43" t="n">
        <f aca="false">1-(1-F134)^(1/$B$10)</f>
        <v>0</v>
      </c>
      <c r="H134" s="42" t="n">
        <f aca="false">J133*E134*(A134&lt;=$B$6*12)</f>
        <v>1.13913318309769E-005</v>
      </c>
      <c r="I134" s="43" t="n">
        <f aca="false">J133*(1-E134)*G134*(A134&lt;=$B$6*12)</f>
        <v>0</v>
      </c>
      <c r="J134" s="44" t="n">
        <f aca="false">(J133-H134-I134)*(A134&lt;=$B$6*12)</f>
        <v>0.452474529246607</v>
      </c>
      <c r="K134" s="45" t="n">
        <f aca="false">($B$9/$B$10)*(A134&lt;=$B$7*12)*(MOD(A133,12/$B$10)=0)</f>
        <v>0</v>
      </c>
      <c r="L134" s="45" t="n">
        <f aca="false">$B$8*(A134&lt;=$B$7*12)</f>
        <v>500000</v>
      </c>
      <c r="M134" s="45" t="n">
        <f aca="false">Assumptions!$B$15*(A134=1)+K134*Assumptions!$B$16*(A134&lt;=12)</f>
        <v>0</v>
      </c>
      <c r="N134" s="45" t="n">
        <f aca="false">(A134&lt;=$B$6*12)*(Assumptions!$B$18/12)*(1+Assumptions!$D$17)^(A134-1) + K134*Assumptions!$B$19*(A134&lt;=$B$7*12)</f>
        <v>67.3209443027598</v>
      </c>
      <c r="O134" s="45" t="n">
        <f aca="false">K134*VLOOKUP(B134,Assumptions!$A$21:$B$26,2,1)</f>
        <v>0</v>
      </c>
      <c r="P134" s="45" t="n">
        <f aca="false">K134*J133</f>
        <v>0</v>
      </c>
      <c r="Q134" s="45" t="n">
        <f aca="false">L134*H134</f>
        <v>5.69566591548843</v>
      </c>
      <c r="R134" s="45" t="n">
        <f aca="false">M134*J133</f>
        <v>0</v>
      </c>
      <c r="S134" s="45" t="n">
        <f aca="false">N134*J133</f>
        <v>30.461779457044</v>
      </c>
      <c r="T134" s="45" t="n">
        <f aca="false">O134*J133</f>
        <v>0</v>
      </c>
      <c r="U134" s="46" t="n">
        <f aca="false">(1+VLOOKUP(B134,Assumptions!$A$29:$C$39,2,1))^(1/12)-1</f>
        <v>0.00643403011000343</v>
      </c>
      <c r="V134" s="45" t="n">
        <f aca="false">RES!Y134*J134</f>
        <v>750.695897593659</v>
      </c>
      <c r="W134" s="45" t="n">
        <f aca="false">V134-V133</f>
        <v>-33.8619357560289</v>
      </c>
      <c r="X134" s="45" t="n">
        <f aca="false">(P134-R134-S134-T134+V133)*U134</f>
        <v>4.85187671658004</v>
      </c>
      <c r="Y134" s="45" t="n">
        <f aca="false">P134-Q134-R134-S134-T134-W134+X134</f>
        <v>2.55636710007643</v>
      </c>
      <c r="Z134" s="45" t="n">
        <f aca="false">(Y135+Z135)/(1+U135)</f>
        <v>198.341656826456</v>
      </c>
    </row>
    <row r="135" customFormat="false" ht="13.8" hidden="false" customHeight="false" outlineLevel="0" collapsed="false">
      <c r="A135" s="40" t="n">
        <f aca="false">A134+1</f>
        <v>120</v>
      </c>
      <c r="B135" s="40" t="n">
        <f aca="false">INT((A135-1)/12)+1</f>
        <v>10</v>
      </c>
      <c r="C135" s="41" t="n">
        <f aca="false">$B$4+B135-1</f>
        <v>29</v>
      </c>
      <c r="D135" s="42" t="n">
        <f aca="false">IF($B$5="M",VLOOKUP(C135,Assumptions!$A$42:$C$140,2,1),VLOOKUP(C135,Assumptions!$A$42:$C$140,3,1))*Assumptions!$B$2</f>
        <v>0.000302058141653958</v>
      </c>
      <c r="E135" s="42" t="n">
        <f aca="false">1-(1-D135)^(1/12)</f>
        <v>2.51749973047E-005</v>
      </c>
      <c r="F135" s="42" t="n">
        <f aca="false">VLOOKUP(B135,Assumptions!$A$5:$C$11,2,1)*(MOD(A135,12/$B$10)=0)</f>
        <v>0.05</v>
      </c>
      <c r="G135" s="43" t="n">
        <f aca="false">1-(1-F135)^(1/$B$10)</f>
        <v>0.05</v>
      </c>
      <c r="H135" s="42" t="n">
        <f aca="false">J134*E135*(A135&lt;=$B$6*12)</f>
        <v>1.13910450542287E-005</v>
      </c>
      <c r="I135" s="43" t="n">
        <f aca="false">J134*(1-E135)*G135*(A135&lt;=$B$6*12)</f>
        <v>0.0226231569100776</v>
      </c>
      <c r="J135" s="44" t="n">
        <f aca="false">(J134-H135-I135)*(A135&lt;=$B$6*12)</f>
        <v>0.429839981291475</v>
      </c>
      <c r="K135" s="45" t="n">
        <f aca="false">($B$9/$B$10)*(A135&lt;=$B$7*12)*(MOD(A134,12/$B$10)=0)</f>
        <v>0</v>
      </c>
      <c r="L135" s="45" t="n">
        <f aca="false">$B$8*(A135&lt;=$B$7*12)</f>
        <v>500000</v>
      </c>
      <c r="M135" s="45" t="n">
        <f aca="false">Assumptions!$B$15*(A135=1)+K135*Assumptions!$B$16*(A135&lt;=12)</f>
        <v>0</v>
      </c>
      <c r="N135" s="45" t="n">
        <f aca="false">(A135&lt;=$B$6*12)*(Assumptions!$B$18/12)*(1+Assumptions!$D$17)^(A135-1) + K135*Assumptions!$B$19*(A135&lt;=$B$7*12)</f>
        <v>67.5952181630814</v>
      </c>
      <c r="O135" s="45" t="n">
        <f aca="false">K135*VLOOKUP(B135,Assumptions!$A$21:$B$26,2,1)</f>
        <v>0</v>
      </c>
      <c r="P135" s="45" t="n">
        <f aca="false">K135*J134</f>
        <v>0</v>
      </c>
      <c r="Q135" s="45" t="n">
        <f aca="false">L135*H135</f>
        <v>5.69552252711436</v>
      </c>
      <c r="R135" s="45" t="n">
        <f aca="false">M135*J134</f>
        <v>0</v>
      </c>
      <c r="S135" s="45" t="n">
        <f aca="false">N135*J134</f>
        <v>30.5851145176619</v>
      </c>
      <c r="T135" s="45" t="n">
        <f aca="false">O135*J134</f>
        <v>0</v>
      </c>
      <c r="U135" s="46" t="n">
        <f aca="false">(1+VLOOKUP(B135,Assumptions!$A$29:$C$39,2,1))^(1/12)-1</f>
        <v>0.00643403011000343</v>
      </c>
      <c r="V135" s="45" t="n">
        <f aca="false">RES!Y135*J135</f>
        <v>709.05616495244</v>
      </c>
      <c r="W135" s="45" t="n">
        <f aca="false">V135-V134</f>
        <v>-41.6397326412185</v>
      </c>
      <c r="X135" s="45" t="n">
        <f aca="false">(P135-R135-S135-T135+V134)*U135</f>
        <v>4.63321446084911</v>
      </c>
      <c r="Y135" s="45" t="n">
        <f aca="false">P135-Q135-R135-S135-T135-W135+X135</f>
        <v>9.99231005729134</v>
      </c>
      <c r="Z135" s="45" t="n">
        <f aca="false">(Y136+Z136)/(1+U136)</f>
        <v>189.625482961254</v>
      </c>
    </row>
    <row r="136" customFormat="false" ht="13.8" hidden="false" customHeight="false" outlineLevel="0" collapsed="false">
      <c r="A136" s="40" t="n">
        <f aca="false">A135+1</f>
        <v>121</v>
      </c>
      <c r="B136" s="40" t="n">
        <f aca="false">INT((A136-1)/12)+1</f>
        <v>11</v>
      </c>
      <c r="C136" s="41" t="n">
        <f aca="false">$B$4+B136-1</f>
        <v>30</v>
      </c>
      <c r="D136" s="42" t="n">
        <f aca="false">IF($B$5="M",VLOOKUP(C136,Assumptions!$A$42:$C$140,2,1),VLOOKUP(C136,Assumptions!$A$42:$C$140,3,1))*Assumptions!$B$2</f>
        <v>0.000311857460442091</v>
      </c>
      <c r="E136" s="42" t="n">
        <f aca="false">1-(1-D136)^(1/12)</f>
        <v>2.59918370473233E-005</v>
      </c>
      <c r="F136" s="42" t="n">
        <f aca="false">VLOOKUP(B136,Assumptions!$A$5:$C$11,2,1)*(MOD(A136,12/$B$10)=0)</f>
        <v>0</v>
      </c>
      <c r="G136" s="43" t="n">
        <f aca="false">1-(1-F136)^(1/$B$10)</f>
        <v>0</v>
      </c>
      <c r="H136" s="42" t="n">
        <f aca="false">J135*E136*(A136&lt;=$B$6*12)</f>
        <v>1.11723307501525E-005</v>
      </c>
      <c r="I136" s="43" t="n">
        <f aca="false">J135*(1-E136)*G136*(A136&lt;=$B$6*12)</f>
        <v>0</v>
      </c>
      <c r="J136" s="44" t="n">
        <f aca="false">(J135-H136-I136)*(A136&lt;=$B$6*12)</f>
        <v>0.429828808960725</v>
      </c>
      <c r="K136" s="45" t="n">
        <f aca="false">($B$9/$B$10)*(A136&lt;=$B$7*12)*(MOD(A135,12/$B$10)=0)</f>
        <v>1000</v>
      </c>
      <c r="L136" s="45" t="n">
        <f aca="false">$B$8*(A136&lt;=$B$7*12)</f>
        <v>500000</v>
      </c>
      <c r="M136" s="45" t="n">
        <f aca="false">Assumptions!$B$15*(A136=1)+K136*Assumptions!$B$16*(A136&lt;=12)</f>
        <v>0</v>
      </c>
      <c r="N136" s="45" t="n">
        <f aca="false">(A136&lt;=$B$6*12)*(Assumptions!$B$18/12)*(1+Assumptions!$D$17)^(A136-1) + K136*Assumptions!$B$19*(A136&lt;=$B$7*12)</f>
        <v>87.8706094490605</v>
      </c>
      <c r="O136" s="45" t="n">
        <f aca="false">K136*VLOOKUP(B136,Assumptions!$A$21:$B$26,2,1)</f>
        <v>50</v>
      </c>
      <c r="P136" s="45" t="n">
        <f aca="false">K136*J135</f>
        <v>429.839981291475</v>
      </c>
      <c r="Q136" s="45" t="n">
        <f aca="false">L136*H136</f>
        <v>5.58616537507626</v>
      </c>
      <c r="R136" s="45" t="n">
        <f aca="false">M136*J135</f>
        <v>0</v>
      </c>
      <c r="S136" s="45" t="n">
        <f aca="false">N136*J135</f>
        <v>37.7703011216547</v>
      </c>
      <c r="T136" s="45" t="n">
        <f aca="false">O136*J135</f>
        <v>21.4919990645737</v>
      </c>
      <c r="U136" s="46" t="n">
        <f aca="false">(1+VLOOKUP(B136,Assumptions!$A$29:$C$39,2,1))^(1/12)-1</f>
        <v>0.00643403011000343</v>
      </c>
      <c r="V136" s="45" t="n">
        <f aca="false">RES!Y136*J136</f>
        <v>1077.4706743359</v>
      </c>
      <c r="W136" s="45" t="n">
        <f aca="false">V136-V135</f>
        <v>368.414509383459</v>
      </c>
      <c r="X136" s="45" t="n">
        <f aca="false">(P136-R136-S136-T136+V135)*U136</f>
        <v>6.94639667331396</v>
      </c>
      <c r="Y136" s="45" t="n">
        <f aca="false">P136-Q136-R136-S136-T136-W136+X136</f>
        <v>3.52340302002578</v>
      </c>
      <c r="Z136" s="45" t="n">
        <f aca="false">(Y137+Z137)/(1+U137)</f>
        <v>187.322136008224</v>
      </c>
    </row>
    <row r="137" customFormat="false" ht="13.8" hidden="false" customHeight="false" outlineLevel="0" collapsed="false">
      <c r="A137" s="40" t="n">
        <f aca="false">A136+1</f>
        <v>122</v>
      </c>
      <c r="B137" s="40" t="n">
        <f aca="false">INT((A137-1)/12)+1</f>
        <v>11</v>
      </c>
      <c r="C137" s="41" t="n">
        <f aca="false">$B$4+B137-1</f>
        <v>30</v>
      </c>
      <c r="D137" s="42" t="n">
        <f aca="false">IF($B$5="M",VLOOKUP(C137,Assumptions!$A$42:$C$140,2,1),VLOOKUP(C137,Assumptions!$A$42:$C$140,3,1))*Assumptions!$B$2</f>
        <v>0.000311857460442091</v>
      </c>
      <c r="E137" s="42" t="n">
        <f aca="false">1-(1-D137)^(1/12)</f>
        <v>2.59918370473233E-005</v>
      </c>
      <c r="F137" s="42" t="n">
        <f aca="false">VLOOKUP(B137,Assumptions!$A$5:$C$11,2,1)*(MOD(A137,12/$B$10)=0)</f>
        <v>0</v>
      </c>
      <c r="G137" s="43" t="n">
        <f aca="false">1-(1-F137)^(1/$B$10)</f>
        <v>0</v>
      </c>
      <c r="H137" s="42" t="n">
        <f aca="false">J136*E137*(A137&lt;=$B$6*12)</f>
        <v>1.11720403607522E-005</v>
      </c>
      <c r="I137" s="43" t="n">
        <f aca="false">J136*(1-E137)*G137*(A137&lt;=$B$6*12)</f>
        <v>0</v>
      </c>
      <c r="J137" s="44" t="n">
        <f aca="false">(J136-H137-I137)*(A137&lt;=$B$6*12)</f>
        <v>0.429817636920364</v>
      </c>
      <c r="K137" s="45" t="n">
        <f aca="false">($B$9/$B$10)*(A137&lt;=$B$7*12)*(MOD(A136,12/$B$10)=0)</f>
        <v>0</v>
      </c>
      <c r="L137" s="45" t="n">
        <f aca="false">$B$8*(A137&lt;=$B$7*12)</f>
        <v>500000</v>
      </c>
      <c r="M137" s="45" t="n">
        <f aca="false">Assumptions!$B$15*(A137=1)+K137*Assumptions!$B$16*(A137&lt;=12)</f>
        <v>0</v>
      </c>
      <c r="N137" s="45" t="n">
        <f aca="false">(A137&lt;=$B$6*12)*(Assumptions!$B$18/12)*(1+Assumptions!$D$17)^(A137-1) + K137*Assumptions!$B$19*(A137&lt;=$B$7*12)</f>
        <v>68.1471227132276</v>
      </c>
      <c r="O137" s="45" t="n">
        <f aca="false">K137*VLOOKUP(B137,Assumptions!$A$21:$B$26,2,1)</f>
        <v>0</v>
      </c>
      <c r="P137" s="45" t="n">
        <f aca="false">K137*J136</f>
        <v>0</v>
      </c>
      <c r="Q137" s="45" t="n">
        <f aca="false">L137*H137</f>
        <v>5.58602018037611</v>
      </c>
      <c r="R137" s="45" t="n">
        <f aca="false">M137*J136</f>
        <v>0</v>
      </c>
      <c r="S137" s="45" t="n">
        <f aca="false">N137*J136</f>
        <v>29.291596589927</v>
      </c>
      <c r="T137" s="45" t="n">
        <f aca="false">O137*J136</f>
        <v>0</v>
      </c>
      <c r="U137" s="46" t="n">
        <f aca="false">(1+VLOOKUP(B137,Assumptions!$A$29:$C$39,2,1))^(1/12)-1</f>
        <v>0.00643403011000343</v>
      </c>
      <c r="V137" s="45" t="n">
        <f aca="false">RES!Y137*J137</f>
        <v>1046.70438802243</v>
      </c>
      <c r="W137" s="45" t="n">
        <f aca="false">V137-V136</f>
        <v>-30.7662863134676</v>
      </c>
      <c r="X137" s="45" t="n">
        <f aca="false">(P137-R137-S137-T137+V136)*U137</f>
        <v>6.74401574689321</v>
      </c>
      <c r="Y137" s="45" t="n">
        <f aca="false">P137-Q137-R137-S137-T137-W137+X137</f>
        <v>2.63268529005772</v>
      </c>
      <c r="Z137" s="45" t="n">
        <f aca="false">(Y138+Z138)/(1+U138)</f>
        <v>185.894686981514</v>
      </c>
    </row>
    <row r="138" customFormat="false" ht="13.8" hidden="false" customHeight="false" outlineLevel="0" collapsed="false">
      <c r="A138" s="40" t="n">
        <f aca="false">A137+1</f>
        <v>123</v>
      </c>
      <c r="B138" s="40" t="n">
        <f aca="false">INT((A138-1)/12)+1</f>
        <v>11</v>
      </c>
      <c r="C138" s="41" t="n">
        <f aca="false">$B$4+B138-1</f>
        <v>30</v>
      </c>
      <c r="D138" s="42" t="n">
        <f aca="false">IF($B$5="M",VLOOKUP(C138,Assumptions!$A$42:$C$140,2,1),VLOOKUP(C138,Assumptions!$A$42:$C$140,3,1))*Assumptions!$B$2</f>
        <v>0.000311857460442091</v>
      </c>
      <c r="E138" s="42" t="n">
        <f aca="false">1-(1-D138)^(1/12)</f>
        <v>2.59918370473233E-005</v>
      </c>
      <c r="F138" s="42" t="n">
        <f aca="false">VLOOKUP(B138,Assumptions!$A$5:$C$11,2,1)*(MOD(A138,12/$B$10)=0)</f>
        <v>0</v>
      </c>
      <c r="G138" s="43" t="n">
        <f aca="false">1-(1-F138)^(1/$B$10)</f>
        <v>0</v>
      </c>
      <c r="H138" s="42" t="n">
        <f aca="false">J137*E138*(A138&lt;=$B$6*12)</f>
        <v>1.11717499788997E-005</v>
      </c>
      <c r="I138" s="43" t="n">
        <f aca="false">J137*(1-E138)*G138*(A138&lt;=$B$6*12)</f>
        <v>0</v>
      </c>
      <c r="J138" s="44" t="n">
        <f aca="false">(J137-H138-I138)*(A138&lt;=$B$6*12)</f>
        <v>0.429806465170385</v>
      </c>
      <c r="K138" s="45" t="n">
        <f aca="false">($B$9/$B$10)*(A138&lt;=$B$7*12)*(MOD(A137,12/$B$10)=0)</f>
        <v>0</v>
      </c>
      <c r="L138" s="45" t="n">
        <f aca="false">$B$8*(A138&lt;=$B$7*12)</f>
        <v>500000</v>
      </c>
      <c r="M138" s="45" t="n">
        <f aca="false">Assumptions!$B$15*(A138=1)+K138*Assumptions!$B$16*(A138&lt;=12)</f>
        <v>0</v>
      </c>
      <c r="N138" s="45" t="n">
        <f aca="false">(A138&lt;=$B$6*12)*(Assumptions!$B$18/12)*(1+Assumptions!$D$17)^(A138-1) + K138*Assumptions!$B$19*(A138&lt;=$B$7*12)</f>
        <v>68.4247625266608</v>
      </c>
      <c r="O138" s="45" t="n">
        <f aca="false">K138*VLOOKUP(B138,Assumptions!$A$21:$B$26,2,1)</f>
        <v>0</v>
      </c>
      <c r="P138" s="45" t="n">
        <f aca="false">K138*J137</f>
        <v>0</v>
      </c>
      <c r="Q138" s="45" t="n">
        <f aca="false">L138*H138</f>
        <v>5.58587498944984</v>
      </c>
      <c r="R138" s="45" t="n">
        <f aca="false">M138*J137</f>
        <v>0</v>
      </c>
      <c r="S138" s="45" t="n">
        <f aca="false">N138*J137</f>
        <v>29.4101697360464</v>
      </c>
      <c r="T138" s="45" t="n">
        <f aca="false">O138*J137</f>
        <v>0</v>
      </c>
      <c r="U138" s="46" t="n">
        <f aca="false">(1+VLOOKUP(B138,Assumptions!$A$29:$C$39,2,1))^(1/12)-1</f>
        <v>0.00643403011000343</v>
      </c>
      <c r="V138" s="45" t="n">
        <f aca="false">RES!Y138*J138</f>
        <v>1015.64671722269</v>
      </c>
      <c r="W138" s="45" t="n">
        <f aca="false">V138-V137</f>
        <v>-31.0576707997441</v>
      </c>
      <c r="X138" s="45" t="n">
        <f aca="false">(P138-R138-S138-T138+V137)*U138</f>
        <v>6.545301631187</v>
      </c>
      <c r="Y138" s="45" t="n">
        <f aca="false">P138-Q138-R138-S138-T138-W138+X138</f>
        <v>2.60692770543483</v>
      </c>
      <c r="Z138" s="45" t="n">
        <f aca="false">(Y139+Z139)/(1+U139)</f>
        <v>184.483811289408</v>
      </c>
    </row>
    <row r="139" customFormat="false" ht="13.8" hidden="false" customHeight="false" outlineLevel="0" collapsed="false">
      <c r="A139" s="40" t="n">
        <f aca="false">A138+1</f>
        <v>124</v>
      </c>
      <c r="B139" s="40" t="n">
        <f aca="false">INT((A139-1)/12)+1</f>
        <v>11</v>
      </c>
      <c r="C139" s="41" t="n">
        <f aca="false">$B$4+B139-1</f>
        <v>30</v>
      </c>
      <c r="D139" s="42" t="n">
        <f aca="false">IF($B$5="M",VLOOKUP(C139,Assumptions!$A$42:$C$140,2,1),VLOOKUP(C139,Assumptions!$A$42:$C$140,3,1))*Assumptions!$B$2</f>
        <v>0.000311857460442091</v>
      </c>
      <c r="E139" s="42" t="n">
        <f aca="false">1-(1-D139)^(1/12)</f>
        <v>2.59918370473233E-005</v>
      </c>
      <c r="F139" s="42" t="n">
        <f aca="false">VLOOKUP(B139,Assumptions!$A$5:$C$11,2,1)*(MOD(A139,12/$B$10)=0)</f>
        <v>0</v>
      </c>
      <c r="G139" s="43" t="n">
        <f aca="false">1-(1-F139)^(1/$B$10)</f>
        <v>0</v>
      </c>
      <c r="H139" s="42" t="n">
        <f aca="false">J138*E139*(A139&lt;=$B$6*12)</f>
        <v>1.11714596045947E-005</v>
      </c>
      <c r="I139" s="43" t="n">
        <f aca="false">J138*(1-E139)*G139*(A139&lt;=$B$6*12)</f>
        <v>0</v>
      </c>
      <c r="J139" s="44" t="n">
        <f aca="false">(J138-H139-I139)*(A139&lt;=$B$6*12)</f>
        <v>0.429795293710781</v>
      </c>
      <c r="K139" s="45" t="n">
        <f aca="false">($B$9/$B$10)*(A139&lt;=$B$7*12)*(MOD(A138,12/$B$10)=0)</f>
        <v>0</v>
      </c>
      <c r="L139" s="45" t="n">
        <f aca="false">$B$8*(A139&lt;=$B$7*12)</f>
        <v>500000</v>
      </c>
      <c r="M139" s="45" t="n">
        <f aca="false">Assumptions!$B$15*(A139=1)+K139*Assumptions!$B$16*(A139&lt;=12)</f>
        <v>0</v>
      </c>
      <c r="N139" s="45" t="n">
        <f aca="false">(A139&lt;=$B$6*12)*(Assumptions!$B$18/12)*(1+Assumptions!$D$17)^(A139-1) + K139*Assumptions!$B$19*(A139&lt;=$B$7*12)</f>
        <v>68.7035334790611</v>
      </c>
      <c r="O139" s="45" t="n">
        <f aca="false">K139*VLOOKUP(B139,Assumptions!$A$21:$B$26,2,1)</f>
        <v>0</v>
      </c>
      <c r="P139" s="45" t="n">
        <f aca="false">K139*J138</f>
        <v>0</v>
      </c>
      <c r="Q139" s="45" t="n">
        <f aca="false">L139*H139</f>
        <v>5.58572980229735</v>
      </c>
      <c r="R139" s="45" t="n">
        <f aca="false">M139*J138</f>
        <v>0</v>
      </c>
      <c r="S139" s="45" t="n">
        <f aca="false">N139*J138</f>
        <v>29.5292228693505</v>
      </c>
      <c r="T139" s="45" t="n">
        <f aca="false">O139*J138</f>
        <v>0</v>
      </c>
      <c r="U139" s="46" t="n">
        <f aca="false">(1+VLOOKUP(B139,Assumptions!$A$29:$C$39,2,1))^(1/12)-1</f>
        <v>0.00643403011000343</v>
      </c>
      <c r="V139" s="45" t="n">
        <f aca="false">RES!Y139*J139</f>
        <v>984.29555685596</v>
      </c>
      <c r="W139" s="45" t="n">
        <f aca="false">V139-V138</f>
        <v>-31.3511603667265</v>
      </c>
      <c r="X139" s="45" t="n">
        <f aca="false">(P139-R139-S139-T139+V138)*U139</f>
        <v>6.3447096506705</v>
      </c>
      <c r="Y139" s="45" t="n">
        <f aca="false">P139-Q139-R139-S139-T139-W139+X139</f>
        <v>2.58091734574919</v>
      </c>
      <c r="Z139" s="45" t="n">
        <f aca="false">(Y140+Z140)/(1+U140)</f>
        <v>183.089868340303</v>
      </c>
    </row>
    <row r="140" customFormat="false" ht="13.8" hidden="false" customHeight="false" outlineLevel="0" collapsed="false">
      <c r="A140" s="40" t="n">
        <f aca="false">A139+1</f>
        <v>125</v>
      </c>
      <c r="B140" s="40" t="n">
        <f aca="false">INT((A140-1)/12)+1</f>
        <v>11</v>
      </c>
      <c r="C140" s="41" t="n">
        <f aca="false">$B$4+B140-1</f>
        <v>30</v>
      </c>
      <c r="D140" s="42" t="n">
        <f aca="false">IF($B$5="M",VLOOKUP(C140,Assumptions!$A$42:$C$140,2,1),VLOOKUP(C140,Assumptions!$A$42:$C$140,3,1))*Assumptions!$B$2</f>
        <v>0.000311857460442091</v>
      </c>
      <c r="E140" s="42" t="n">
        <f aca="false">1-(1-D140)^(1/12)</f>
        <v>2.59918370473233E-005</v>
      </c>
      <c r="F140" s="42" t="n">
        <f aca="false">VLOOKUP(B140,Assumptions!$A$5:$C$11,2,1)*(MOD(A140,12/$B$10)=0)</f>
        <v>0</v>
      </c>
      <c r="G140" s="43" t="n">
        <f aca="false">1-(1-F140)^(1/$B$10)</f>
        <v>0</v>
      </c>
      <c r="H140" s="42" t="n">
        <f aca="false">J139*E140*(A140&lt;=$B$6*12)</f>
        <v>1.11711692378371E-005</v>
      </c>
      <c r="I140" s="43" t="n">
        <f aca="false">J139*(1-E140)*G140*(A140&lt;=$B$6*12)</f>
        <v>0</v>
      </c>
      <c r="J140" s="44" t="n">
        <f aca="false">(J139-H140-I140)*(A140&lt;=$B$6*12)</f>
        <v>0.429784122541543</v>
      </c>
      <c r="K140" s="45" t="n">
        <f aca="false">($B$9/$B$10)*(A140&lt;=$B$7*12)*(MOD(A139,12/$B$10)=0)</f>
        <v>0</v>
      </c>
      <c r="L140" s="45" t="n">
        <f aca="false">$B$8*(A140&lt;=$B$7*12)</f>
        <v>500000</v>
      </c>
      <c r="M140" s="45" t="n">
        <f aca="false">Assumptions!$B$15*(A140=1)+K140*Assumptions!$B$16*(A140&lt;=12)</f>
        <v>0</v>
      </c>
      <c r="N140" s="45" t="n">
        <f aca="false">(A140&lt;=$B$6*12)*(Assumptions!$B$18/12)*(1+Assumptions!$D$17)^(A140-1) + K140*Assumptions!$B$19*(A140&lt;=$B$7*12)</f>
        <v>68.9834401788288</v>
      </c>
      <c r="O140" s="45" t="n">
        <f aca="false">K140*VLOOKUP(B140,Assumptions!$A$21:$B$26,2,1)</f>
        <v>0</v>
      </c>
      <c r="P140" s="45" t="n">
        <f aca="false">K140*J139</f>
        <v>0</v>
      </c>
      <c r="Q140" s="45" t="n">
        <f aca="false">L140*H140</f>
        <v>5.58558461891854</v>
      </c>
      <c r="R140" s="45" t="n">
        <f aca="false">M140*J139</f>
        <v>0</v>
      </c>
      <c r="S140" s="45" t="n">
        <f aca="false">N140*J139</f>
        <v>29.6487579328398</v>
      </c>
      <c r="T140" s="45" t="n">
        <f aca="false">O140*J139</f>
        <v>0</v>
      </c>
      <c r="U140" s="46" t="n">
        <f aca="false">(1+VLOOKUP(B140,Assumptions!$A$29:$C$39,2,1))^(1/12)-1</f>
        <v>0.00643403011000343</v>
      </c>
      <c r="V140" s="45" t="n">
        <f aca="false">RES!Y140*J140</f>
        <v>952.648788103853</v>
      </c>
      <c r="W140" s="45" t="n">
        <f aca="false">V140-V139</f>
        <v>-31.6467687521074</v>
      </c>
      <c r="X140" s="45" t="n">
        <f aca="false">(P140-R140-S140-T140+V139)*U140</f>
        <v>6.14222624868975</v>
      </c>
      <c r="Y140" s="45" t="n">
        <f aca="false">P140-Q140-R140-S140-T140-W140+X140</f>
        <v>2.55465244903877</v>
      </c>
      <c r="Z140" s="45" t="n">
        <f aca="false">(Y141+Z141)/(1+U141)</f>
        <v>181.713221617002</v>
      </c>
    </row>
    <row r="141" customFormat="false" ht="13.8" hidden="false" customHeight="false" outlineLevel="0" collapsed="false">
      <c r="A141" s="40" t="n">
        <f aca="false">A140+1</f>
        <v>126</v>
      </c>
      <c r="B141" s="40" t="n">
        <f aca="false">INT((A141-1)/12)+1</f>
        <v>11</v>
      </c>
      <c r="C141" s="41" t="n">
        <f aca="false">$B$4+B141-1</f>
        <v>30</v>
      </c>
      <c r="D141" s="42" t="n">
        <f aca="false">IF($B$5="M",VLOOKUP(C141,Assumptions!$A$42:$C$140,2,1),VLOOKUP(C141,Assumptions!$A$42:$C$140,3,1))*Assumptions!$B$2</f>
        <v>0.000311857460442091</v>
      </c>
      <c r="E141" s="42" t="n">
        <f aca="false">1-(1-D141)^(1/12)</f>
        <v>2.59918370473233E-005</v>
      </c>
      <c r="F141" s="42" t="n">
        <f aca="false">VLOOKUP(B141,Assumptions!$A$5:$C$11,2,1)*(MOD(A141,12/$B$10)=0)</f>
        <v>0</v>
      </c>
      <c r="G141" s="43" t="n">
        <f aca="false">1-(1-F141)^(1/$B$10)</f>
        <v>0</v>
      </c>
      <c r="H141" s="42" t="n">
        <f aca="false">J140*E141*(A141&lt;=$B$6*12)</f>
        <v>1.11708788786266E-005</v>
      </c>
      <c r="I141" s="43" t="n">
        <f aca="false">J140*(1-E141)*G141*(A141&lt;=$B$6*12)</f>
        <v>0</v>
      </c>
      <c r="J141" s="44" t="n">
        <f aca="false">(J140-H141-I141)*(A141&lt;=$B$6*12)</f>
        <v>0.429772951662664</v>
      </c>
      <c r="K141" s="45" t="n">
        <f aca="false">($B$9/$B$10)*(A141&lt;=$B$7*12)*(MOD(A140,12/$B$10)=0)</f>
        <v>0</v>
      </c>
      <c r="L141" s="45" t="n">
        <f aca="false">$B$8*(A141&lt;=$B$7*12)</f>
        <v>500000</v>
      </c>
      <c r="M141" s="45" t="n">
        <f aca="false">Assumptions!$B$15*(A141=1)+K141*Assumptions!$B$16*(A141&lt;=12)</f>
        <v>0</v>
      </c>
      <c r="N141" s="45" t="n">
        <f aca="false">(A141&lt;=$B$6*12)*(Assumptions!$B$18/12)*(1+Assumptions!$D$17)^(A141-1) + K141*Assumptions!$B$19*(A141&lt;=$B$7*12)</f>
        <v>69.2644872531393</v>
      </c>
      <c r="O141" s="45" t="n">
        <f aca="false">K141*VLOOKUP(B141,Assumptions!$A$21:$B$26,2,1)</f>
        <v>0</v>
      </c>
      <c r="P141" s="45" t="n">
        <f aca="false">K141*J140</f>
        <v>0</v>
      </c>
      <c r="Q141" s="45" t="n">
        <f aca="false">L141*H141</f>
        <v>5.58543943931331</v>
      </c>
      <c r="R141" s="45" t="n">
        <f aca="false">M141*J140</f>
        <v>0</v>
      </c>
      <c r="S141" s="45" t="n">
        <f aca="false">N141*J140</f>
        <v>29.7687768773804</v>
      </c>
      <c r="T141" s="45" t="n">
        <f aca="false">O141*J140</f>
        <v>0</v>
      </c>
      <c r="U141" s="46" t="n">
        <f aca="false">(1+VLOOKUP(B141,Assumptions!$A$29:$C$39,2,1))^(1/12)-1</f>
        <v>0.00643403011000343</v>
      </c>
      <c r="V141" s="45" t="n">
        <f aca="false">RES!Y141*J141</f>
        <v>920.704278324963</v>
      </c>
      <c r="W141" s="45" t="n">
        <f aca="false">V141-V140</f>
        <v>-31.9445097788903</v>
      </c>
      <c r="X141" s="45" t="n">
        <f aca="false">(P141-R141-S141-T141+V140)*U141</f>
        <v>5.93783778015143</v>
      </c>
      <c r="Y141" s="45" t="n">
        <f aca="false">P141-Q141-R141-S141-T141-W141+X141</f>
        <v>2.52813124234803</v>
      </c>
      <c r="Z141" s="45" t="n">
        <f aca="false">(Y142+Z142)/(1+U142)</f>
        <v>180.354238713924</v>
      </c>
    </row>
    <row r="142" customFormat="false" ht="13.8" hidden="false" customHeight="false" outlineLevel="0" collapsed="false">
      <c r="A142" s="40" t="n">
        <f aca="false">A141+1</f>
        <v>127</v>
      </c>
      <c r="B142" s="40" t="n">
        <f aca="false">INT((A142-1)/12)+1</f>
        <v>11</v>
      </c>
      <c r="C142" s="41" t="n">
        <f aca="false">$B$4+B142-1</f>
        <v>30</v>
      </c>
      <c r="D142" s="42" t="n">
        <f aca="false">IF($B$5="M",VLOOKUP(C142,Assumptions!$A$42:$C$140,2,1),VLOOKUP(C142,Assumptions!$A$42:$C$140,3,1))*Assumptions!$B$2</f>
        <v>0.000311857460442091</v>
      </c>
      <c r="E142" s="42" t="n">
        <f aca="false">1-(1-D142)^(1/12)</f>
        <v>2.59918370473233E-005</v>
      </c>
      <c r="F142" s="42" t="n">
        <f aca="false">VLOOKUP(B142,Assumptions!$A$5:$C$11,2,1)*(MOD(A142,12/$B$10)=0)</f>
        <v>0</v>
      </c>
      <c r="G142" s="43" t="n">
        <f aca="false">1-(1-F142)^(1/$B$10)</f>
        <v>0</v>
      </c>
      <c r="H142" s="42" t="n">
        <f aca="false">J141*E142*(A142&lt;=$B$6*12)</f>
        <v>1.11705885269631E-005</v>
      </c>
      <c r="I142" s="43" t="n">
        <f aca="false">J141*(1-E142)*G142*(A142&lt;=$B$6*12)</f>
        <v>0</v>
      </c>
      <c r="J142" s="44" t="n">
        <f aca="false">(J141-H142-I142)*(A142&lt;=$B$6*12)</f>
        <v>0.429761781074137</v>
      </c>
      <c r="K142" s="45" t="n">
        <f aca="false">($B$9/$B$10)*(A142&lt;=$B$7*12)*(MOD(A141,12/$B$10)=0)</f>
        <v>0</v>
      </c>
      <c r="L142" s="45" t="n">
        <f aca="false">$B$8*(A142&lt;=$B$7*12)</f>
        <v>500000</v>
      </c>
      <c r="M142" s="45" t="n">
        <f aca="false">Assumptions!$B$15*(A142=1)+K142*Assumptions!$B$16*(A142&lt;=12)</f>
        <v>0</v>
      </c>
      <c r="N142" s="45" t="n">
        <f aca="false">(A142&lt;=$B$6*12)*(Assumptions!$B$18/12)*(1+Assumptions!$D$17)^(A142-1) + K142*Assumptions!$B$19*(A142&lt;=$B$7*12)</f>
        <v>69.5466793480195</v>
      </c>
      <c r="O142" s="45" t="n">
        <f aca="false">K142*VLOOKUP(B142,Assumptions!$A$21:$B$26,2,1)</f>
        <v>0</v>
      </c>
      <c r="P142" s="45" t="n">
        <f aca="false">K142*J141</f>
        <v>0</v>
      </c>
      <c r="Q142" s="45" t="n">
        <f aca="false">L142*H142</f>
        <v>5.58529426348157</v>
      </c>
      <c r="R142" s="45" t="n">
        <f aca="false">M142*J141</f>
        <v>0</v>
      </c>
      <c r="S142" s="45" t="n">
        <f aca="false">N142*J141</f>
        <v>29.8892816617352</v>
      </c>
      <c r="T142" s="45" t="n">
        <f aca="false">O142*J141</f>
        <v>0</v>
      </c>
      <c r="U142" s="46" t="n">
        <f aca="false">(1+VLOOKUP(B142,Assumptions!$A$29:$C$39,2,1))^(1/12)-1</f>
        <v>0.00643403011000343</v>
      </c>
      <c r="V142" s="45" t="n">
        <f aca="false">RES!Y142*J142</f>
        <v>888.459880969007</v>
      </c>
      <c r="W142" s="45" t="n">
        <f aca="false">V142-V141</f>
        <v>-32.2443973559556</v>
      </c>
      <c r="X142" s="45" t="n">
        <f aca="false">(P142-R142-S142-T142+V141)*U142</f>
        <v>5.73153051097381</v>
      </c>
      <c r="Y142" s="45" t="n">
        <f aca="false">P142-Q142-R142-S142-T142-W142+X142</f>
        <v>2.50135194171263</v>
      </c>
      <c r="Z142" s="45" t="n">
        <f aca="false">(Y143+Z143)/(1+U143)</f>
        <v>179.013291374563</v>
      </c>
    </row>
    <row r="143" customFormat="false" ht="13.8" hidden="false" customHeight="false" outlineLevel="0" collapsed="false">
      <c r="A143" s="40" t="n">
        <f aca="false">A142+1</f>
        <v>128</v>
      </c>
      <c r="B143" s="40" t="n">
        <f aca="false">INT((A143-1)/12)+1</f>
        <v>11</v>
      </c>
      <c r="C143" s="41" t="n">
        <f aca="false">$B$4+B143-1</f>
        <v>30</v>
      </c>
      <c r="D143" s="42" t="n">
        <f aca="false">IF($B$5="M",VLOOKUP(C143,Assumptions!$A$42:$C$140,2,1),VLOOKUP(C143,Assumptions!$A$42:$C$140,3,1))*Assumptions!$B$2</f>
        <v>0.000311857460442091</v>
      </c>
      <c r="E143" s="42" t="n">
        <f aca="false">1-(1-D143)^(1/12)</f>
        <v>2.59918370473233E-005</v>
      </c>
      <c r="F143" s="42" t="n">
        <f aca="false">VLOOKUP(B143,Assumptions!$A$5:$C$11,2,1)*(MOD(A143,12/$B$10)=0)</f>
        <v>0</v>
      </c>
      <c r="G143" s="43" t="n">
        <f aca="false">1-(1-F143)^(1/$B$10)</f>
        <v>0</v>
      </c>
      <c r="H143" s="42" t="n">
        <f aca="false">J142*E143*(A143&lt;=$B$6*12)</f>
        <v>1.11702981828464E-005</v>
      </c>
      <c r="I143" s="43" t="n">
        <f aca="false">J142*(1-E143)*G143*(A143&lt;=$B$6*12)</f>
        <v>0</v>
      </c>
      <c r="J143" s="44" t="n">
        <f aca="false">(J142-H143-I143)*(A143&lt;=$B$6*12)</f>
        <v>0.429750610775954</v>
      </c>
      <c r="K143" s="45" t="n">
        <f aca="false">($B$9/$B$10)*(A143&lt;=$B$7*12)*(MOD(A142,12/$B$10)=0)</f>
        <v>0</v>
      </c>
      <c r="L143" s="45" t="n">
        <f aca="false">$B$8*(A143&lt;=$B$7*12)</f>
        <v>500000</v>
      </c>
      <c r="M143" s="45" t="n">
        <f aca="false">Assumptions!$B$15*(A143=1)+K143*Assumptions!$B$16*(A143&lt;=12)</f>
        <v>0</v>
      </c>
      <c r="N143" s="45" t="n">
        <f aca="false">(A143&lt;=$B$6*12)*(Assumptions!$B$18/12)*(1+Assumptions!$D$17)^(A143-1) + K143*Assumptions!$B$19*(A143&lt;=$B$7*12)</f>
        <v>69.8300211284251</v>
      </c>
      <c r="O143" s="45" t="n">
        <f aca="false">K143*VLOOKUP(B143,Assumptions!$A$21:$B$26,2,1)</f>
        <v>0</v>
      </c>
      <c r="P143" s="45" t="n">
        <f aca="false">K143*J142</f>
        <v>0</v>
      </c>
      <c r="Q143" s="45" t="n">
        <f aca="false">L143*H143</f>
        <v>5.58514909142321</v>
      </c>
      <c r="R143" s="45" t="n">
        <f aca="false">M143*J142</f>
        <v>0</v>
      </c>
      <c r="S143" s="45" t="n">
        <f aca="false">N143*J142</f>
        <v>30.0102742525966</v>
      </c>
      <c r="T143" s="45" t="n">
        <f aca="false">O143*J142</f>
        <v>0</v>
      </c>
      <c r="U143" s="46" t="n">
        <f aca="false">(1+VLOOKUP(B143,Assumptions!$A$29:$C$39,2,1))^(1/12)-1</f>
        <v>0.00643403011000343</v>
      </c>
      <c r="V143" s="45" t="n">
        <f aca="false">RES!Y143*J143</f>
        <v>855.91343549047</v>
      </c>
      <c r="W143" s="45" t="n">
        <f aca="false">V143-V142</f>
        <v>-32.5464454785374</v>
      </c>
      <c r="X143" s="45" t="n">
        <f aca="false">(P143-R143-S143-T143+V142)*U143</f>
        <v>5.52329061753399</v>
      </c>
      <c r="Y143" s="45" t="n">
        <f aca="false">P143-Q143-R143-S143-T143-W143+X143</f>
        <v>2.47431275205161</v>
      </c>
      <c r="Z143" s="45" t="n">
        <f aca="false">(Y144+Z144)/(1+U144)</f>
        <v>177.690755529306</v>
      </c>
    </row>
    <row r="144" customFormat="false" ht="13.8" hidden="false" customHeight="false" outlineLevel="0" collapsed="false">
      <c r="A144" s="40" t="n">
        <f aca="false">A143+1</f>
        <v>129</v>
      </c>
      <c r="B144" s="40" t="n">
        <f aca="false">INT((A144-1)/12)+1</f>
        <v>11</v>
      </c>
      <c r="C144" s="41" t="n">
        <f aca="false">$B$4+B144-1</f>
        <v>30</v>
      </c>
      <c r="D144" s="42" t="n">
        <f aca="false">IF($B$5="M",VLOOKUP(C144,Assumptions!$A$42:$C$140,2,1),VLOOKUP(C144,Assumptions!$A$42:$C$140,3,1))*Assumptions!$B$2</f>
        <v>0.000311857460442091</v>
      </c>
      <c r="E144" s="42" t="n">
        <f aca="false">1-(1-D144)^(1/12)</f>
        <v>2.59918370473233E-005</v>
      </c>
      <c r="F144" s="42" t="n">
        <f aca="false">VLOOKUP(B144,Assumptions!$A$5:$C$11,2,1)*(MOD(A144,12/$B$10)=0)</f>
        <v>0</v>
      </c>
      <c r="G144" s="43" t="n">
        <f aca="false">1-(1-F144)^(1/$B$10)</f>
        <v>0</v>
      </c>
      <c r="H144" s="42" t="n">
        <f aca="false">J143*E144*(A144&lt;=$B$6*12)</f>
        <v>1.11700078462763E-005</v>
      </c>
      <c r="I144" s="43" t="n">
        <f aca="false">J143*(1-E144)*G144*(A144&lt;=$B$6*12)</f>
        <v>0</v>
      </c>
      <c r="J144" s="44" t="n">
        <f aca="false">(J143-H144-I144)*(A144&lt;=$B$6*12)</f>
        <v>0.429739440768108</v>
      </c>
      <c r="K144" s="45" t="n">
        <f aca="false">($B$9/$B$10)*(A144&lt;=$B$7*12)*(MOD(A143,12/$B$10)=0)</f>
        <v>0</v>
      </c>
      <c r="L144" s="45" t="n">
        <f aca="false">$B$8*(A144&lt;=$B$7*12)</f>
        <v>500000</v>
      </c>
      <c r="M144" s="45" t="n">
        <f aca="false">Assumptions!$B$15*(A144=1)+K144*Assumptions!$B$16*(A144&lt;=12)</f>
        <v>0</v>
      </c>
      <c r="N144" s="45" t="n">
        <f aca="false">(A144&lt;=$B$6*12)*(Assumptions!$B$18/12)*(1+Assumptions!$D$17)^(A144-1) + K144*Assumptions!$B$19*(A144&lt;=$B$7*12)</f>
        <v>70.114517278317</v>
      </c>
      <c r="O144" s="45" t="n">
        <f aca="false">K144*VLOOKUP(B144,Assumptions!$A$21:$B$26,2,1)</f>
        <v>0</v>
      </c>
      <c r="P144" s="45" t="n">
        <f aca="false">K144*J143</f>
        <v>0</v>
      </c>
      <c r="Q144" s="45" t="n">
        <f aca="false">L144*H144</f>
        <v>5.58500392313814</v>
      </c>
      <c r="R144" s="45" t="n">
        <f aca="false">M144*J143</f>
        <v>0</v>
      </c>
      <c r="S144" s="45" t="n">
        <f aca="false">N144*J143</f>
        <v>30.1317566246179</v>
      </c>
      <c r="T144" s="45" t="n">
        <f aca="false">O144*J143</f>
        <v>0</v>
      </c>
      <c r="U144" s="46" t="n">
        <f aca="false">(1+VLOOKUP(B144,Assumptions!$A$29:$C$39,2,1))^(1/12)-1</f>
        <v>0.00643403011000343</v>
      </c>
      <c r="V144" s="45" t="n">
        <f aca="false">RES!Y144*J144</f>
        <v>823.0627672617</v>
      </c>
      <c r="W144" s="45" t="n">
        <f aca="false">V144-V143</f>
        <v>-32.8506682287699</v>
      </c>
      <c r="X144" s="45" t="n">
        <f aca="false">(P144-R144-S144-T144+V143)*U144</f>
        <v>5.31310418611207</v>
      </c>
      <c r="Y144" s="45" t="n">
        <f aca="false">P144-Q144-R144-S144-T144-W144+X144</f>
        <v>2.44701186712591</v>
      </c>
      <c r="Z144" s="45" t="n">
        <f aca="false">(Y145+Z145)/(1+U145)</f>
        <v>176.387011333525</v>
      </c>
    </row>
    <row r="145" customFormat="false" ht="13.8" hidden="false" customHeight="false" outlineLevel="0" collapsed="false">
      <c r="A145" s="40" t="n">
        <f aca="false">A144+1</f>
        <v>130</v>
      </c>
      <c r="B145" s="40" t="n">
        <f aca="false">INT((A145-1)/12)+1</f>
        <v>11</v>
      </c>
      <c r="C145" s="41" t="n">
        <f aca="false">$B$4+B145-1</f>
        <v>30</v>
      </c>
      <c r="D145" s="42" t="n">
        <f aca="false">IF($B$5="M",VLOOKUP(C145,Assumptions!$A$42:$C$140,2,1),VLOOKUP(C145,Assumptions!$A$42:$C$140,3,1))*Assumptions!$B$2</f>
        <v>0.000311857460442091</v>
      </c>
      <c r="E145" s="42" t="n">
        <f aca="false">1-(1-D145)^(1/12)</f>
        <v>2.59918370473233E-005</v>
      </c>
      <c r="F145" s="42" t="n">
        <f aca="false">VLOOKUP(B145,Assumptions!$A$5:$C$11,2,1)*(MOD(A145,12/$B$10)=0)</f>
        <v>0</v>
      </c>
      <c r="G145" s="43" t="n">
        <f aca="false">1-(1-F145)^(1/$B$10)</f>
        <v>0</v>
      </c>
      <c r="H145" s="42" t="n">
        <f aca="false">J144*E145*(A145&lt;=$B$6*12)</f>
        <v>1.11697175172525E-005</v>
      </c>
      <c r="I145" s="43" t="n">
        <f aca="false">J144*(1-E145)*G145*(A145&lt;=$B$6*12)</f>
        <v>0</v>
      </c>
      <c r="J145" s="44" t="n">
        <f aca="false">(J144-H145-I145)*(A145&lt;=$B$6*12)</f>
        <v>0.429728271050591</v>
      </c>
      <c r="K145" s="45" t="n">
        <f aca="false">($B$9/$B$10)*(A145&lt;=$B$7*12)*(MOD(A144,12/$B$10)=0)</f>
        <v>0</v>
      </c>
      <c r="L145" s="45" t="n">
        <f aca="false">$B$8*(A145&lt;=$B$7*12)</f>
        <v>500000</v>
      </c>
      <c r="M145" s="45" t="n">
        <f aca="false">Assumptions!$B$15*(A145=1)+K145*Assumptions!$B$16*(A145&lt;=12)</f>
        <v>0</v>
      </c>
      <c r="N145" s="45" t="n">
        <f aca="false">(A145&lt;=$B$6*12)*(Assumptions!$B$18/12)*(1+Assumptions!$D$17)^(A145-1) + K145*Assumptions!$B$19*(A145&lt;=$B$7*12)</f>
        <v>70.4001725007397</v>
      </c>
      <c r="O145" s="45" t="n">
        <f aca="false">K145*VLOOKUP(B145,Assumptions!$A$21:$B$26,2,1)</f>
        <v>0</v>
      </c>
      <c r="P145" s="45" t="n">
        <f aca="false">K145*J144</f>
        <v>0</v>
      </c>
      <c r="Q145" s="45" t="n">
        <f aca="false">L145*H145</f>
        <v>5.58485875862626</v>
      </c>
      <c r="R145" s="45" t="n">
        <f aca="false">M145*J144</f>
        <v>0</v>
      </c>
      <c r="S145" s="45" t="n">
        <f aca="false">N145*J144</f>
        <v>30.2537307604462</v>
      </c>
      <c r="T145" s="45" t="n">
        <f aca="false">O145*J144</f>
        <v>0</v>
      </c>
      <c r="U145" s="46" t="n">
        <f aca="false">(1+VLOOKUP(B145,Assumptions!$A$29:$C$39,2,1))^(1/12)-1</f>
        <v>0.00643403011000343</v>
      </c>
      <c r="V145" s="45" t="n">
        <f aca="false">RES!Y145*J145</f>
        <v>789.905687485502</v>
      </c>
      <c r="W145" s="45" t="n">
        <f aca="false">V145-V144</f>
        <v>-33.1570797761977</v>
      </c>
      <c r="X145" s="45" t="n">
        <f aca="false">(P145-R145-S145-T145+V144)*U145</f>
        <v>5.10095721233188</v>
      </c>
      <c r="Y145" s="45" t="n">
        <f aca="false">P145-Q145-R145-S145-T145-W145+X145</f>
        <v>2.41944746945717</v>
      </c>
      <c r="Z145" s="45" t="n">
        <f aca="false">(Y146+Z146)/(1+U146)</f>
        <v>175.102443206001</v>
      </c>
    </row>
    <row r="146" customFormat="false" ht="13.8" hidden="false" customHeight="false" outlineLevel="0" collapsed="false">
      <c r="A146" s="40" t="n">
        <f aca="false">A145+1</f>
        <v>131</v>
      </c>
      <c r="B146" s="40" t="n">
        <f aca="false">INT((A146-1)/12)+1</f>
        <v>11</v>
      </c>
      <c r="C146" s="41" t="n">
        <f aca="false">$B$4+B146-1</f>
        <v>30</v>
      </c>
      <c r="D146" s="42" t="n">
        <f aca="false">IF($B$5="M",VLOOKUP(C146,Assumptions!$A$42:$C$140,2,1),VLOOKUP(C146,Assumptions!$A$42:$C$140,3,1))*Assumptions!$B$2</f>
        <v>0.000311857460442091</v>
      </c>
      <c r="E146" s="42" t="n">
        <f aca="false">1-(1-D146)^(1/12)</f>
        <v>2.59918370473233E-005</v>
      </c>
      <c r="F146" s="42" t="n">
        <f aca="false">VLOOKUP(B146,Assumptions!$A$5:$C$11,2,1)*(MOD(A146,12/$B$10)=0)</f>
        <v>0</v>
      </c>
      <c r="G146" s="43" t="n">
        <f aca="false">1-(1-F146)^(1/$B$10)</f>
        <v>0</v>
      </c>
      <c r="H146" s="42" t="n">
        <f aca="false">J145*E146*(A146&lt;=$B$6*12)</f>
        <v>1.11694271957749E-005</v>
      </c>
      <c r="I146" s="43" t="n">
        <f aca="false">J145*(1-E146)*G146*(A146&lt;=$B$6*12)</f>
        <v>0</v>
      </c>
      <c r="J146" s="44" t="n">
        <f aca="false">(J145-H146-I146)*(A146&lt;=$B$6*12)</f>
        <v>0.429717101623395</v>
      </c>
      <c r="K146" s="45" t="n">
        <f aca="false">($B$9/$B$10)*(A146&lt;=$B$7*12)*(MOD(A145,12/$B$10)=0)</f>
        <v>0</v>
      </c>
      <c r="L146" s="45" t="n">
        <f aca="false">$B$8*(A146&lt;=$B$7*12)</f>
        <v>500000</v>
      </c>
      <c r="M146" s="45" t="n">
        <f aca="false">Assumptions!$B$15*(A146=1)+K146*Assumptions!$B$16*(A146&lt;=12)</f>
        <v>0</v>
      </c>
      <c r="N146" s="45" t="n">
        <f aca="false">(A146&lt;=$B$6*12)*(Assumptions!$B$18/12)*(1+Assumptions!$D$17)^(A146-1) + K146*Assumptions!$B$19*(A146&lt;=$B$7*12)</f>
        <v>70.6869915178979</v>
      </c>
      <c r="O146" s="45" t="n">
        <f aca="false">K146*VLOOKUP(B146,Assumptions!$A$21:$B$26,2,1)</f>
        <v>0</v>
      </c>
      <c r="P146" s="45" t="n">
        <f aca="false">K146*J145</f>
        <v>0</v>
      </c>
      <c r="Q146" s="45" t="n">
        <f aca="false">L146*H146</f>
        <v>5.58471359788747</v>
      </c>
      <c r="R146" s="45" t="n">
        <f aca="false">M146*J145</f>
        <v>0</v>
      </c>
      <c r="S146" s="45" t="n">
        <f aca="false">N146*J145</f>
        <v>30.376198650754</v>
      </c>
      <c r="T146" s="45" t="n">
        <f aca="false">O146*J145</f>
        <v>0</v>
      </c>
      <c r="U146" s="46" t="n">
        <f aca="false">(1+VLOOKUP(B146,Assumptions!$A$29:$C$39,2,1))^(1/12)-1</f>
        <v>0.00643403011000343</v>
      </c>
      <c r="V146" s="45" t="n">
        <f aca="false">RES!Y146*J146</f>
        <v>756.439993107175</v>
      </c>
      <c r="W146" s="45" t="n">
        <f aca="false">V146-V145</f>
        <v>-33.4656943783272</v>
      </c>
      <c r="X146" s="45" t="n">
        <f aca="false">(P146-R146-S146-T146+V145)*U146</f>
        <v>4.88683560059828</v>
      </c>
      <c r="Y146" s="45" t="n">
        <f aca="false">P146-Q146-R146-S146-T146-W146+X146</f>
        <v>2.39161773028393</v>
      </c>
      <c r="Z146" s="45" t="n">
        <f aca="false">(Y147+Z147)/(1+U147)</f>
        <v>173.83743986764</v>
      </c>
    </row>
    <row r="147" customFormat="false" ht="13.8" hidden="false" customHeight="false" outlineLevel="0" collapsed="false">
      <c r="A147" s="40" t="n">
        <f aca="false">A146+1</f>
        <v>132</v>
      </c>
      <c r="B147" s="40" t="n">
        <f aca="false">INT((A147-1)/12)+1</f>
        <v>11</v>
      </c>
      <c r="C147" s="41" t="n">
        <f aca="false">$B$4+B147-1</f>
        <v>30</v>
      </c>
      <c r="D147" s="42" t="n">
        <f aca="false">IF($B$5="M",VLOOKUP(C147,Assumptions!$A$42:$C$140,2,1),VLOOKUP(C147,Assumptions!$A$42:$C$140,3,1))*Assumptions!$B$2</f>
        <v>0.000311857460442091</v>
      </c>
      <c r="E147" s="42" t="n">
        <f aca="false">1-(1-D147)^(1/12)</f>
        <v>2.59918370473233E-005</v>
      </c>
      <c r="F147" s="42" t="n">
        <f aca="false">VLOOKUP(B147,Assumptions!$A$5:$C$11,2,1)*(MOD(A147,12/$B$10)=0)</f>
        <v>0.05</v>
      </c>
      <c r="G147" s="43" t="n">
        <f aca="false">1-(1-F147)^(1/$B$10)</f>
        <v>0.05</v>
      </c>
      <c r="H147" s="42" t="n">
        <f aca="false">J146*E147*(A147&lt;=$B$6*12)</f>
        <v>1.11691368818434E-005</v>
      </c>
      <c r="I147" s="43" t="n">
        <f aca="false">J146*(1-E147)*G147*(A147&lt;=$B$6*12)</f>
        <v>0.0214852966243257</v>
      </c>
      <c r="J147" s="44" t="n">
        <f aca="false">(J146-H147-I147)*(A147&lt;=$B$6*12)</f>
        <v>0.408220635862187</v>
      </c>
      <c r="K147" s="45" t="n">
        <f aca="false">($B$9/$B$10)*(A147&lt;=$B$7*12)*(MOD(A146,12/$B$10)=0)</f>
        <v>0</v>
      </c>
      <c r="L147" s="45" t="n">
        <f aca="false">$B$8*(A147&lt;=$B$7*12)</f>
        <v>500000</v>
      </c>
      <c r="M147" s="45" t="n">
        <f aca="false">Assumptions!$B$15*(A147=1)+K147*Assumptions!$B$16*(A147&lt;=12)</f>
        <v>0</v>
      </c>
      <c r="N147" s="45" t="n">
        <f aca="false">(A147&lt;=$B$6*12)*(Assumptions!$B$18/12)*(1+Assumptions!$D$17)^(A147-1) + K147*Assumptions!$B$19*(A147&lt;=$B$7*12)</f>
        <v>70.9749790712355</v>
      </c>
      <c r="O147" s="45" t="n">
        <f aca="false">K147*VLOOKUP(B147,Assumptions!$A$21:$B$26,2,1)</f>
        <v>0</v>
      </c>
      <c r="P147" s="45" t="n">
        <f aca="false">K147*J146</f>
        <v>0</v>
      </c>
      <c r="Q147" s="45" t="n">
        <f aca="false">L147*H147</f>
        <v>5.58456844092168</v>
      </c>
      <c r="R147" s="45" t="n">
        <f aca="false">M147*J146</f>
        <v>0</v>
      </c>
      <c r="S147" s="45" t="n">
        <f aca="false">N147*J146</f>
        <v>30.4991622942724</v>
      </c>
      <c r="T147" s="45" t="n">
        <f aca="false">O147*J146</f>
        <v>0</v>
      </c>
      <c r="U147" s="46" t="n">
        <f aca="false">(1+VLOOKUP(B147,Assumptions!$A$29:$C$39,2,1))^(1/12)-1</f>
        <v>0.00643403011000343</v>
      </c>
      <c r="V147" s="45" t="n">
        <f aca="false">RES!Y147*J147</f>
        <v>715.135722280987</v>
      </c>
      <c r="W147" s="45" t="n">
        <f aca="false">V147-V146</f>
        <v>-41.3042708261875</v>
      </c>
      <c r="X147" s="45" t="n">
        <f aca="false">(P147-R147-S147-T147+V146)*U147</f>
        <v>4.67072516353112</v>
      </c>
      <c r="Y147" s="45" t="n">
        <f aca="false">P147-Q147-R147-S147-T147-W147+X147</f>
        <v>9.89126525452447</v>
      </c>
      <c r="Z147" s="45" t="n">
        <f aca="false">(Y148+Z148)/(1+U148)</f>
        <v>165.06464993547</v>
      </c>
    </row>
    <row r="148" customFormat="false" ht="13.8" hidden="false" customHeight="false" outlineLevel="0" collapsed="false">
      <c r="A148" s="40" t="n">
        <f aca="false">A147+1</f>
        <v>133</v>
      </c>
      <c r="B148" s="40" t="n">
        <f aca="false">INT((A148-1)/12)+1</f>
        <v>12</v>
      </c>
      <c r="C148" s="41" t="n">
        <f aca="false">$B$4+B148-1</f>
        <v>31</v>
      </c>
      <c r="D148" s="42" t="n">
        <f aca="false">IF($B$5="M",VLOOKUP(C148,Assumptions!$A$42:$C$140,2,1),VLOOKUP(C148,Assumptions!$A$42:$C$140,3,1))*Assumptions!$B$2</f>
        <v>0.00032239451029166</v>
      </c>
      <c r="E148" s="42" t="n">
        <f aca="false">1-(1-D148)^(1/12)</f>
        <v>2.68701798714632E-005</v>
      </c>
      <c r="F148" s="42" t="n">
        <f aca="false">VLOOKUP(B148,Assumptions!$A$5:$C$11,2,1)*(MOD(A148,12/$B$10)=0)</f>
        <v>0</v>
      </c>
      <c r="G148" s="43" t="n">
        <f aca="false">1-(1-F148)^(1/$B$10)</f>
        <v>0</v>
      </c>
      <c r="H148" s="42" t="n">
        <f aca="false">J147*E148*(A148&lt;=$B$6*12)</f>
        <v>1.09689619128601E-005</v>
      </c>
      <c r="I148" s="43" t="n">
        <f aca="false">J147*(1-E148)*G148*(A148&lt;=$B$6*12)</f>
        <v>0</v>
      </c>
      <c r="J148" s="44" t="n">
        <f aca="false">(J147-H148-I148)*(A148&lt;=$B$6*12)</f>
        <v>0.408209666900275</v>
      </c>
      <c r="K148" s="45" t="n">
        <f aca="false">($B$9/$B$10)*(A148&lt;=$B$7*12)*(MOD(A147,12/$B$10)=0)</f>
        <v>1000</v>
      </c>
      <c r="L148" s="45" t="n">
        <f aca="false">$B$8*(A148&lt;=$B$7*12)</f>
        <v>500000</v>
      </c>
      <c r="M148" s="45" t="n">
        <f aca="false">Assumptions!$B$15*(A148=1)+K148*Assumptions!$B$16*(A148&lt;=12)</f>
        <v>0</v>
      </c>
      <c r="N148" s="45" t="n">
        <f aca="false">(A148&lt;=$B$6*12)*(Assumptions!$B$18/12)*(1+Assumptions!$D$17)^(A148-1) + K148*Assumptions!$B$19*(A148&lt;=$B$7*12)</f>
        <v>91.2641399215135</v>
      </c>
      <c r="O148" s="45" t="n">
        <f aca="false">K148*VLOOKUP(B148,Assumptions!$A$21:$B$26,2,1)</f>
        <v>50</v>
      </c>
      <c r="P148" s="45" t="n">
        <f aca="false">K148*J147</f>
        <v>408.220635862187</v>
      </c>
      <c r="Q148" s="45" t="n">
        <f aca="false">L148*H148</f>
        <v>5.48448095643004</v>
      </c>
      <c r="R148" s="45" t="n">
        <f aca="false">M148*J147</f>
        <v>0</v>
      </c>
      <c r="S148" s="45" t="n">
        <f aca="false">N148*J147</f>
        <v>37.2559052301759</v>
      </c>
      <c r="T148" s="45" t="n">
        <f aca="false">O148*J147</f>
        <v>20.4110317931094</v>
      </c>
      <c r="U148" s="46" t="n">
        <f aca="false">(1+VLOOKUP(B148,Assumptions!$A$29:$C$39,2,1))^(1/12)-1</f>
        <v>0.00643403011000343</v>
      </c>
      <c r="V148" s="45" t="n">
        <f aca="false">RES!Y148*J148</f>
        <v>1063.75076707618</v>
      </c>
      <c r="W148" s="45" t="n">
        <f aca="false">V148-V147</f>
        <v>348.615044795188</v>
      </c>
      <c r="X148" s="45" t="n">
        <f aca="false">(P148-R148-S148-T148+V147)*U148</f>
        <v>6.85667782339749</v>
      </c>
      <c r="Y148" s="45" t="n">
        <f aca="false">P148-Q148-R148-S148-T148-W148+X148</f>
        <v>3.31085091068076</v>
      </c>
      <c r="Z148" s="45" t="n">
        <f aca="false">(Y149+Z149)/(1+U149)</f>
        <v>162.815829952571</v>
      </c>
    </row>
    <row r="149" customFormat="false" ht="13.8" hidden="false" customHeight="false" outlineLevel="0" collapsed="false">
      <c r="A149" s="40" t="n">
        <f aca="false">A148+1</f>
        <v>134</v>
      </c>
      <c r="B149" s="40" t="n">
        <f aca="false">INT((A149-1)/12)+1</f>
        <v>12</v>
      </c>
      <c r="C149" s="41" t="n">
        <f aca="false">$B$4+B149-1</f>
        <v>31</v>
      </c>
      <c r="D149" s="42" t="n">
        <f aca="false">IF($B$5="M",VLOOKUP(C149,Assumptions!$A$42:$C$140,2,1),VLOOKUP(C149,Assumptions!$A$42:$C$140,3,1))*Assumptions!$B$2</f>
        <v>0.00032239451029166</v>
      </c>
      <c r="E149" s="42" t="n">
        <f aca="false">1-(1-D149)^(1/12)</f>
        <v>2.68701798714632E-005</v>
      </c>
      <c r="F149" s="42" t="n">
        <f aca="false">VLOOKUP(B149,Assumptions!$A$5:$C$11,2,1)*(MOD(A149,12/$B$10)=0)</f>
        <v>0</v>
      </c>
      <c r="G149" s="43" t="n">
        <f aca="false">1-(1-F149)^(1/$B$10)</f>
        <v>0</v>
      </c>
      <c r="H149" s="42" t="n">
        <f aca="false">J148*E149*(A149&lt;=$B$6*12)</f>
        <v>1.09686671748805E-005</v>
      </c>
      <c r="I149" s="43" t="n">
        <f aca="false">J148*(1-E149)*G149*(A149&lt;=$B$6*12)</f>
        <v>0</v>
      </c>
      <c r="J149" s="44" t="n">
        <f aca="false">(J148-H149-I149)*(A149&lt;=$B$6*12)</f>
        <v>0.4081986982331</v>
      </c>
      <c r="K149" s="45" t="n">
        <f aca="false">($B$9/$B$10)*(A149&lt;=$B$7*12)*(MOD(A148,12/$B$10)=0)</f>
        <v>0</v>
      </c>
      <c r="L149" s="45" t="n">
        <f aca="false">$B$8*(A149&lt;=$B$7*12)</f>
        <v>500000</v>
      </c>
      <c r="M149" s="45" t="n">
        <f aca="false">Assumptions!$B$15*(A149=1)+K149*Assumptions!$B$16*(A149&lt;=12)</f>
        <v>0</v>
      </c>
      <c r="N149" s="45" t="n">
        <f aca="false">(A149&lt;=$B$6*12)*(Assumptions!$B$18/12)*(1+Assumptions!$D$17)^(A149-1) + K149*Assumptions!$B$19*(A149&lt;=$B$7*12)</f>
        <v>71.554478848889</v>
      </c>
      <c r="O149" s="45" t="n">
        <f aca="false">K149*VLOOKUP(B149,Assumptions!$A$21:$B$26,2,1)</f>
        <v>0</v>
      </c>
      <c r="P149" s="45" t="n">
        <f aca="false">K149*J148</f>
        <v>0</v>
      </c>
      <c r="Q149" s="45" t="n">
        <f aca="false">L149*H149</f>
        <v>5.48433358744023</v>
      </c>
      <c r="R149" s="45" t="n">
        <f aca="false">M149*J148</f>
        <v>0</v>
      </c>
      <c r="S149" s="45" t="n">
        <f aca="false">N149*J148</f>
        <v>29.2092299761278</v>
      </c>
      <c r="T149" s="45" t="n">
        <f aca="false">O149*J148</f>
        <v>0</v>
      </c>
      <c r="U149" s="46" t="n">
        <f aca="false">(1+VLOOKUP(B149,Assumptions!$A$29:$C$39,2,1))^(1/12)-1</f>
        <v>0.00643403011000343</v>
      </c>
      <c r="V149" s="45" t="n">
        <f aca="false">RES!Y149*J149</f>
        <v>1033.2501747371</v>
      </c>
      <c r="W149" s="45" t="n">
        <f aca="false">V149-V148</f>
        <v>-30.5005923390754</v>
      </c>
      <c r="X149" s="45" t="n">
        <f aca="false">(P149-R149-S149-T149+V148)*U149</f>
        <v>6.65627139975094</v>
      </c>
      <c r="Y149" s="45" t="n">
        <f aca="false">P149-Q149-R149-S149-T149-W149+X149</f>
        <v>2.46330017525836</v>
      </c>
      <c r="Z149" s="45" t="n">
        <f aca="false">(Y150+Z150)/(1+U150)</f>
        <v>161.400091729613</v>
      </c>
    </row>
    <row r="150" customFormat="false" ht="13.8" hidden="false" customHeight="false" outlineLevel="0" collapsed="false">
      <c r="A150" s="40" t="n">
        <f aca="false">A149+1</f>
        <v>135</v>
      </c>
      <c r="B150" s="40" t="n">
        <f aca="false">INT((A150-1)/12)+1</f>
        <v>12</v>
      </c>
      <c r="C150" s="41" t="n">
        <f aca="false">$B$4+B150-1</f>
        <v>31</v>
      </c>
      <c r="D150" s="42" t="n">
        <f aca="false">IF($B$5="M",VLOOKUP(C150,Assumptions!$A$42:$C$140,2,1),VLOOKUP(C150,Assumptions!$A$42:$C$140,3,1))*Assumptions!$B$2</f>
        <v>0.00032239451029166</v>
      </c>
      <c r="E150" s="42" t="n">
        <f aca="false">1-(1-D150)^(1/12)</f>
        <v>2.68701798714632E-005</v>
      </c>
      <c r="F150" s="42" t="n">
        <f aca="false">VLOOKUP(B150,Assumptions!$A$5:$C$11,2,1)*(MOD(A150,12/$B$10)=0)</f>
        <v>0</v>
      </c>
      <c r="G150" s="43" t="n">
        <f aca="false">1-(1-F150)^(1/$B$10)</f>
        <v>0</v>
      </c>
      <c r="H150" s="42" t="n">
        <f aca="false">J149*E150*(A150&lt;=$B$6*12)</f>
        <v>1.09683724448205E-005</v>
      </c>
      <c r="I150" s="43" t="n">
        <f aca="false">J149*(1-E150)*G150*(A150&lt;=$B$6*12)</f>
        <v>0</v>
      </c>
      <c r="J150" s="44" t="n">
        <f aca="false">(J149-H150-I150)*(A150&lt;=$B$6*12)</f>
        <v>0.408187729860655</v>
      </c>
      <c r="K150" s="45" t="n">
        <f aca="false">($B$9/$B$10)*(A150&lt;=$B$7*12)*(MOD(A149,12/$B$10)=0)</f>
        <v>0</v>
      </c>
      <c r="L150" s="45" t="n">
        <f aca="false">$B$8*(A150&lt;=$B$7*12)</f>
        <v>500000</v>
      </c>
      <c r="M150" s="45" t="n">
        <f aca="false">Assumptions!$B$15*(A150=1)+K150*Assumptions!$B$16*(A150&lt;=12)</f>
        <v>0</v>
      </c>
      <c r="N150" s="45" t="n">
        <f aca="false">(A150&lt;=$B$6*12)*(Assumptions!$B$18/12)*(1+Assumptions!$D$17)^(A150-1) + K150*Assumptions!$B$19*(A150&lt;=$B$7*12)</f>
        <v>71.8460006529939</v>
      </c>
      <c r="O150" s="45" t="n">
        <f aca="false">K150*VLOOKUP(B150,Assumptions!$A$21:$B$26,2,1)</f>
        <v>0</v>
      </c>
      <c r="P150" s="45" t="n">
        <f aca="false">K150*J149</f>
        <v>0</v>
      </c>
      <c r="Q150" s="45" t="n">
        <f aca="false">L150*H150</f>
        <v>5.48418622241026</v>
      </c>
      <c r="R150" s="45" t="n">
        <f aca="false">M150*J149</f>
        <v>0</v>
      </c>
      <c r="S150" s="45" t="n">
        <f aca="false">N150*J149</f>
        <v>29.3274439398065</v>
      </c>
      <c r="T150" s="45" t="n">
        <f aca="false">O150*J149</f>
        <v>0</v>
      </c>
      <c r="U150" s="46" t="n">
        <f aca="false">(1+VLOOKUP(B150,Assumptions!$A$29:$C$39,2,1))^(1/12)-1</f>
        <v>0.00643403011000343</v>
      </c>
      <c r="V150" s="45" t="n">
        <f aca="false">RES!Y150*J150</f>
        <v>1002.4606211707</v>
      </c>
      <c r="W150" s="45" t="n">
        <f aca="false">V150-V149</f>
        <v>-30.7895535663969</v>
      </c>
      <c r="X150" s="45" t="n">
        <f aca="false">(P150-R150-S150-T150+V149)*U150</f>
        <v>6.45926907806666</v>
      </c>
      <c r="Y150" s="45" t="n">
        <f aca="false">P150-Q150-R150-S150-T150-W150+X150</f>
        <v>2.43719248224673</v>
      </c>
      <c r="Z150" s="45" t="n">
        <f aca="false">(Y151+Z151)/(1+U151)</f>
        <v>160.001352297312</v>
      </c>
    </row>
    <row r="151" customFormat="false" ht="13.8" hidden="false" customHeight="false" outlineLevel="0" collapsed="false">
      <c r="A151" s="40" t="n">
        <f aca="false">A150+1</f>
        <v>136</v>
      </c>
      <c r="B151" s="40" t="n">
        <f aca="false">INT((A151-1)/12)+1</f>
        <v>12</v>
      </c>
      <c r="C151" s="41" t="n">
        <f aca="false">$B$4+B151-1</f>
        <v>31</v>
      </c>
      <c r="D151" s="42" t="n">
        <f aca="false">IF($B$5="M",VLOOKUP(C151,Assumptions!$A$42:$C$140,2,1),VLOOKUP(C151,Assumptions!$A$42:$C$140,3,1))*Assumptions!$B$2</f>
        <v>0.00032239451029166</v>
      </c>
      <c r="E151" s="42" t="n">
        <f aca="false">1-(1-D151)^(1/12)</f>
        <v>2.68701798714632E-005</v>
      </c>
      <c r="F151" s="42" t="n">
        <f aca="false">VLOOKUP(B151,Assumptions!$A$5:$C$11,2,1)*(MOD(A151,12/$B$10)=0)</f>
        <v>0</v>
      </c>
      <c r="G151" s="43" t="n">
        <f aca="false">1-(1-F151)^(1/$B$10)</f>
        <v>0</v>
      </c>
      <c r="H151" s="42" t="n">
        <f aca="false">J150*E151*(A151&lt;=$B$6*12)</f>
        <v>1.096807772268E-005</v>
      </c>
      <c r="I151" s="43" t="n">
        <f aca="false">J150*(1-E151)*G151*(A151&lt;=$B$6*12)</f>
        <v>0</v>
      </c>
      <c r="J151" s="44" t="n">
        <f aca="false">(J150-H151-I151)*(A151&lt;=$B$6*12)</f>
        <v>0.408176761782932</v>
      </c>
      <c r="K151" s="45" t="n">
        <f aca="false">($B$9/$B$10)*(A151&lt;=$B$7*12)*(MOD(A150,12/$B$10)=0)</f>
        <v>0</v>
      </c>
      <c r="L151" s="45" t="n">
        <f aca="false">$B$8*(A151&lt;=$B$7*12)</f>
        <v>500000</v>
      </c>
      <c r="M151" s="45" t="n">
        <f aca="false">Assumptions!$B$15*(A151=1)+K151*Assumptions!$B$16*(A151&lt;=12)</f>
        <v>0</v>
      </c>
      <c r="N151" s="45" t="n">
        <f aca="false">(A151&lt;=$B$6*12)*(Assumptions!$B$18/12)*(1+Assumptions!$D$17)^(A151-1) + K151*Assumptions!$B$19*(A151&lt;=$B$7*12)</f>
        <v>72.1387101530142</v>
      </c>
      <c r="O151" s="45" t="n">
        <f aca="false">K151*VLOOKUP(B151,Assumptions!$A$21:$B$26,2,1)</f>
        <v>0</v>
      </c>
      <c r="P151" s="45" t="n">
        <f aca="false">K151*J150</f>
        <v>0</v>
      </c>
      <c r="Q151" s="45" t="n">
        <f aca="false">L151*H151</f>
        <v>5.48403886134002</v>
      </c>
      <c r="R151" s="45" t="n">
        <f aca="false">M151*J150</f>
        <v>0</v>
      </c>
      <c r="S151" s="45" t="n">
        <f aca="false">N151*J150</f>
        <v>29.4461363324347</v>
      </c>
      <c r="T151" s="45" t="n">
        <f aca="false">O151*J150</f>
        <v>0</v>
      </c>
      <c r="U151" s="46" t="n">
        <f aca="false">(1+VLOOKUP(B151,Assumptions!$A$29:$C$39,2,1))^(1/12)-1</f>
        <v>0.00643403011000343</v>
      </c>
      <c r="V151" s="45" t="n">
        <f aca="false">RES!Y151*J151</f>
        <v>971.38001866343</v>
      </c>
      <c r="W151" s="45" t="n">
        <f aca="false">V151-V150</f>
        <v>-31.0806025072739</v>
      </c>
      <c r="X151" s="45" t="n">
        <f aca="false">(P151-R151-S151-T151+V150)*U151</f>
        <v>6.2604044929189</v>
      </c>
      <c r="Y151" s="45" t="n">
        <f aca="false">P151-Q151-R151-S151-T151-W151+X151</f>
        <v>2.41083180641807</v>
      </c>
      <c r="Z151" s="45" t="n">
        <f aca="false">(Y152+Z152)/(1+U152)</f>
        <v>158.619974009216</v>
      </c>
    </row>
    <row r="152" customFormat="false" ht="13.8" hidden="false" customHeight="false" outlineLevel="0" collapsed="false">
      <c r="A152" s="40" t="n">
        <f aca="false">A151+1</f>
        <v>137</v>
      </c>
      <c r="B152" s="40" t="n">
        <f aca="false">INT((A152-1)/12)+1</f>
        <v>12</v>
      </c>
      <c r="C152" s="41" t="n">
        <f aca="false">$B$4+B152-1</f>
        <v>31</v>
      </c>
      <c r="D152" s="42" t="n">
        <f aca="false">IF($B$5="M",VLOOKUP(C152,Assumptions!$A$42:$C$140,2,1),VLOOKUP(C152,Assumptions!$A$42:$C$140,3,1))*Assumptions!$B$2</f>
        <v>0.00032239451029166</v>
      </c>
      <c r="E152" s="42" t="n">
        <f aca="false">1-(1-D152)^(1/12)</f>
        <v>2.68701798714632E-005</v>
      </c>
      <c r="F152" s="42" t="n">
        <f aca="false">VLOOKUP(B152,Assumptions!$A$5:$C$11,2,1)*(MOD(A152,12/$B$10)=0)</f>
        <v>0</v>
      </c>
      <c r="G152" s="43" t="n">
        <f aca="false">1-(1-F152)^(1/$B$10)</f>
        <v>0</v>
      </c>
      <c r="H152" s="42" t="n">
        <f aca="false">J151*E152*(A152&lt;=$B$6*12)</f>
        <v>1.09677830084588E-005</v>
      </c>
      <c r="I152" s="43" t="n">
        <f aca="false">J151*(1-E152)*G152*(A152&lt;=$B$6*12)</f>
        <v>0</v>
      </c>
      <c r="J152" s="44" t="n">
        <f aca="false">(J151-H152-I152)*(A152&lt;=$B$6*12)</f>
        <v>0.408165793999924</v>
      </c>
      <c r="K152" s="45" t="n">
        <f aca="false">($B$9/$B$10)*(A152&lt;=$B$7*12)*(MOD(A151,12/$B$10)=0)</f>
        <v>0</v>
      </c>
      <c r="L152" s="45" t="n">
        <f aca="false">$B$8*(A152&lt;=$B$7*12)</f>
        <v>500000</v>
      </c>
      <c r="M152" s="45" t="n">
        <f aca="false">Assumptions!$B$15*(A152=1)+K152*Assumptions!$B$16*(A152&lt;=12)</f>
        <v>0</v>
      </c>
      <c r="N152" s="45" t="n">
        <f aca="false">(A152&lt;=$B$6*12)*(Assumptions!$B$18/12)*(1+Assumptions!$D$17)^(A152-1) + K152*Assumptions!$B$19*(A152&lt;=$B$7*12)</f>
        <v>72.4326121877703</v>
      </c>
      <c r="O152" s="45" t="n">
        <f aca="false">K152*VLOOKUP(B152,Assumptions!$A$21:$B$26,2,1)</f>
        <v>0</v>
      </c>
      <c r="P152" s="45" t="n">
        <f aca="false">K152*J151</f>
        <v>0</v>
      </c>
      <c r="Q152" s="45" t="n">
        <f aca="false">L152*H152</f>
        <v>5.48389150422939</v>
      </c>
      <c r="R152" s="45" t="n">
        <f aca="false">M152*J151</f>
        <v>0</v>
      </c>
      <c r="S152" s="45" t="n">
        <f aca="false">N152*J151</f>
        <v>29.565309090283</v>
      </c>
      <c r="T152" s="45" t="n">
        <f aca="false">O152*J151</f>
        <v>0</v>
      </c>
      <c r="U152" s="46" t="n">
        <f aca="false">(1+VLOOKUP(B152,Assumptions!$A$29:$C$39,2,1))^(1/12)-1</f>
        <v>0.00643403011000343</v>
      </c>
      <c r="V152" s="45" t="n">
        <f aca="false">RES!Y152*J152</f>
        <v>940.006265877236</v>
      </c>
      <c r="W152" s="45" t="n">
        <f aca="false">V152-V151</f>
        <v>-31.3737527861934</v>
      </c>
      <c r="X152" s="45" t="n">
        <f aca="false">(P152-R152-S152-T152+V151)*U152</f>
        <v>6.05966419943776</v>
      </c>
      <c r="Y152" s="45" t="n">
        <f aca="false">P152-Q152-R152-S152-T152-W152+X152</f>
        <v>2.38421639111878</v>
      </c>
      <c r="Z152" s="45" t="n">
        <f aca="false">(Y153+Z153)/(1+U153)</f>
        <v>157.25632330692</v>
      </c>
    </row>
    <row r="153" customFormat="false" ht="13.8" hidden="false" customHeight="false" outlineLevel="0" collapsed="false">
      <c r="A153" s="40" t="n">
        <f aca="false">A152+1</f>
        <v>138</v>
      </c>
      <c r="B153" s="40" t="n">
        <f aca="false">INT((A153-1)/12)+1</f>
        <v>12</v>
      </c>
      <c r="C153" s="41" t="n">
        <f aca="false">$B$4+B153-1</f>
        <v>31</v>
      </c>
      <c r="D153" s="42" t="n">
        <f aca="false">IF($B$5="M",VLOOKUP(C153,Assumptions!$A$42:$C$140,2,1),VLOOKUP(C153,Assumptions!$A$42:$C$140,3,1))*Assumptions!$B$2</f>
        <v>0.00032239451029166</v>
      </c>
      <c r="E153" s="42" t="n">
        <f aca="false">1-(1-D153)^(1/12)</f>
        <v>2.68701798714632E-005</v>
      </c>
      <c r="F153" s="42" t="n">
        <f aca="false">VLOOKUP(B153,Assumptions!$A$5:$C$11,2,1)*(MOD(A153,12/$B$10)=0)</f>
        <v>0</v>
      </c>
      <c r="G153" s="43" t="n">
        <f aca="false">1-(1-F153)^(1/$B$10)</f>
        <v>0</v>
      </c>
      <c r="H153" s="42" t="n">
        <f aca="false">J152*E153*(A153&lt;=$B$6*12)</f>
        <v>1.09674883021566E-005</v>
      </c>
      <c r="I153" s="43" t="n">
        <f aca="false">J152*(1-E153)*G153*(A153&lt;=$B$6*12)</f>
        <v>0</v>
      </c>
      <c r="J153" s="44" t="n">
        <f aca="false">(J152-H153-I153)*(A153&lt;=$B$6*12)</f>
        <v>0.408154826511622</v>
      </c>
      <c r="K153" s="45" t="n">
        <f aca="false">($B$9/$B$10)*(A153&lt;=$B$7*12)*(MOD(A152,12/$B$10)=0)</f>
        <v>0</v>
      </c>
      <c r="L153" s="45" t="n">
        <f aca="false">$B$8*(A153&lt;=$B$7*12)</f>
        <v>500000</v>
      </c>
      <c r="M153" s="45" t="n">
        <f aca="false">Assumptions!$B$15*(A153=1)+K153*Assumptions!$B$16*(A153&lt;=12)</f>
        <v>0</v>
      </c>
      <c r="N153" s="45" t="n">
        <f aca="false">(A153&lt;=$B$6*12)*(Assumptions!$B$18/12)*(1+Assumptions!$D$17)^(A153-1) + K153*Assumptions!$B$19*(A153&lt;=$B$7*12)</f>
        <v>72.7277116157963</v>
      </c>
      <c r="O153" s="45" t="n">
        <f aca="false">K153*VLOOKUP(B153,Assumptions!$A$21:$B$26,2,1)</f>
        <v>0</v>
      </c>
      <c r="P153" s="45" t="n">
        <f aca="false">K153*J152</f>
        <v>0</v>
      </c>
      <c r="Q153" s="45" t="n">
        <f aca="false">L153*H153</f>
        <v>5.48374415107828</v>
      </c>
      <c r="R153" s="45" t="n">
        <f aca="false">M153*J152</f>
        <v>0</v>
      </c>
      <c r="S153" s="45" t="n">
        <f aca="false">N153*J152</f>
        <v>29.684964157459</v>
      </c>
      <c r="T153" s="45" t="n">
        <f aca="false">O153*J152</f>
        <v>0</v>
      </c>
      <c r="U153" s="46" t="n">
        <f aca="false">(1+VLOOKUP(B153,Assumptions!$A$29:$C$39,2,1))^(1/12)-1</f>
        <v>0.00643403011000343</v>
      </c>
      <c r="V153" s="45" t="n">
        <f aca="false">RES!Y153*J153</f>
        <v>908.33724776497</v>
      </c>
      <c r="W153" s="45" t="n">
        <f aca="false">V153-V152</f>
        <v>-31.6690181122667</v>
      </c>
      <c r="X153" s="45" t="n">
        <f aca="false">(P153-R153-S153-T153+V152)*U153</f>
        <v>5.85703466504256</v>
      </c>
      <c r="Y153" s="45" t="n">
        <f aca="false">P153-Q153-R153-S153-T153-W153+X153</f>
        <v>2.357344468772</v>
      </c>
      <c r="Z153" s="45" t="n">
        <f aca="false">(Y154+Z154)/(1+U154)</f>
        <v>155.910770757293</v>
      </c>
    </row>
    <row r="154" customFormat="false" ht="13.8" hidden="false" customHeight="false" outlineLevel="0" collapsed="false">
      <c r="A154" s="40" t="n">
        <f aca="false">A153+1</f>
        <v>139</v>
      </c>
      <c r="B154" s="40" t="n">
        <f aca="false">INT((A154-1)/12)+1</f>
        <v>12</v>
      </c>
      <c r="C154" s="41" t="n">
        <f aca="false">$B$4+B154-1</f>
        <v>31</v>
      </c>
      <c r="D154" s="42" t="n">
        <f aca="false">IF($B$5="M",VLOOKUP(C154,Assumptions!$A$42:$C$140,2,1),VLOOKUP(C154,Assumptions!$A$42:$C$140,3,1))*Assumptions!$B$2</f>
        <v>0.00032239451029166</v>
      </c>
      <c r="E154" s="42" t="n">
        <f aca="false">1-(1-D154)^(1/12)</f>
        <v>2.68701798714632E-005</v>
      </c>
      <c r="F154" s="42" t="n">
        <f aca="false">VLOOKUP(B154,Assumptions!$A$5:$C$11,2,1)*(MOD(A154,12/$B$10)=0)</f>
        <v>0</v>
      </c>
      <c r="G154" s="43" t="n">
        <f aca="false">1-(1-F154)^(1/$B$10)</f>
        <v>0</v>
      </c>
      <c r="H154" s="42" t="n">
        <f aca="false">J153*E154*(A154&lt;=$B$6*12)</f>
        <v>1.09671936037731E-005</v>
      </c>
      <c r="I154" s="43" t="n">
        <f aca="false">J153*(1-E154)*G154*(A154&lt;=$B$6*12)</f>
        <v>0</v>
      </c>
      <c r="J154" s="44" t="n">
        <f aca="false">(J153-H154-I154)*(A154&lt;=$B$6*12)</f>
        <v>0.408143859318018</v>
      </c>
      <c r="K154" s="45" t="n">
        <f aca="false">($B$9/$B$10)*(A154&lt;=$B$7*12)*(MOD(A153,12/$B$10)=0)</f>
        <v>0</v>
      </c>
      <c r="L154" s="45" t="n">
        <f aca="false">$B$8*(A154&lt;=$B$7*12)</f>
        <v>500000</v>
      </c>
      <c r="M154" s="45" t="n">
        <f aca="false">Assumptions!$B$15*(A154=1)+K154*Assumptions!$B$16*(A154&lt;=12)</f>
        <v>0</v>
      </c>
      <c r="N154" s="45" t="n">
        <f aca="false">(A154&lt;=$B$6*12)*(Assumptions!$B$18/12)*(1+Assumptions!$D$17)^(A154-1) + K154*Assumptions!$B$19*(A154&lt;=$B$7*12)</f>
        <v>73.0240133154206</v>
      </c>
      <c r="O154" s="45" t="n">
        <f aca="false">K154*VLOOKUP(B154,Assumptions!$A$21:$B$26,2,1)</f>
        <v>0</v>
      </c>
      <c r="P154" s="45" t="n">
        <f aca="false">K154*J153</f>
        <v>0</v>
      </c>
      <c r="Q154" s="45" t="n">
        <f aca="false">L154*H154</f>
        <v>5.48359680188657</v>
      </c>
      <c r="R154" s="45" t="n">
        <f aca="false">M154*J153</f>
        <v>0</v>
      </c>
      <c r="S154" s="45" t="n">
        <f aca="false">N154*J153</f>
        <v>29.8051034859379</v>
      </c>
      <c r="T154" s="45" t="n">
        <f aca="false">O154*J153</f>
        <v>0</v>
      </c>
      <c r="U154" s="46" t="n">
        <f aca="false">(1+VLOOKUP(B154,Assumptions!$A$29:$C$39,2,1))^(1/12)-1</f>
        <v>0.00643403011000343</v>
      </c>
      <c r="V154" s="45" t="n">
        <f aca="false">RES!Y154*J154</f>
        <v>876.370835485221</v>
      </c>
      <c r="W154" s="45" t="n">
        <f aca="false">V154-V153</f>
        <v>-31.9664122797491</v>
      </c>
      <c r="X154" s="45" t="n">
        <f aca="false">(P154-R154-S154-T154+V153)*U154</f>
        <v>5.65250226889717</v>
      </c>
      <c r="Y154" s="45" t="n">
        <f aca="false">P154-Q154-R154-S154-T154-W154+X154</f>
        <v>2.33021426082182</v>
      </c>
      <c r="Z154" s="45" t="n">
        <f aca="false">(Y155+Z155)/(1+U155)</f>
        <v>154.583691089998</v>
      </c>
    </row>
    <row r="155" customFormat="false" ht="13.8" hidden="false" customHeight="false" outlineLevel="0" collapsed="false">
      <c r="A155" s="40" t="n">
        <f aca="false">A154+1</f>
        <v>140</v>
      </c>
      <c r="B155" s="40" t="n">
        <f aca="false">INT((A155-1)/12)+1</f>
        <v>12</v>
      </c>
      <c r="C155" s="41" t="n">
        <f aca="false">$B$4+B155-1</f>
        <v>31</v>
      </c>
      <c r="D155" s="42" t="n">
        <f aca="false">IF($B$5="M",VLOOKUP(C155,Assumptions!$A$42:$C$140,2,1),VLOOKUP(C155,Assumptions!$A$42:$C$140,3,1))*Assumptions!$B$2</f>
        <v>0.00032239451029166</v>
      </c>
      <c r="E155" s="42" t="n">
        <f aca="false">1-(1-D155)^(1/12)</f>
        <v>2.68701798714632E-005</v>
      </c>
      <c r="F155" s="42" t="n">
        <f aca="false">VLOOKUP(B155,Assumptions!$A$5:$C$11,2,1)*(MOD(A155,12/$B$10)=0)</f>
        <v>0</v>
      </c>
      <c r="G155" s="43" t="n">
        <f aca="false">1-(1-F155)^(1/$B$10)</f>
        <v>0</v>
      </c>
      <c r="H155" s="42" t="n">
        <f aca="false">J154*E155*(A155&lt;=$B$6*12)</f>
        <v>1.09668989133083E-005</v>
      </c>
      <c r="I155" s="43" t="n">
        <f aca="false">J154*(1-E155)*G155*(A155&lt;=$B$6*12)</f>
        <v>0</v>
      </c>
      <c r="J155" s="44" t="n">
        <f aca="false">(J154-H155-I155)*(A155&lt;=$B$6*12)</f>
        <v>0.408132892419104</v>
      </c>
      <c r="K155" s="45" t="n">
        <f aca="false">($B$9/$B$10)*(A155&lt;=$B$7*12)*(MOD(A154,12/$B$10)=0)</f>
        <v>0</v>
      </c>
      <c r="L155" s="45" t="n">
        <f aca="false">$B$8*(A155&lt;=$B$7*12)</f>
        <v>500000</v>
      </c>
      <c r="M155" s="45" t="n">
        <f aca="false">Assumptions!$B$15*(A155=1)+K155*Assumptions!$B$16*(A155&lt;=12)</f>
        <v>0</v>
      </c>
      <c r="N155" s="45" t="n">
        <f aca="false">(A155&lt;=$B$6*12)*(Assumptions!$B$18/12)*(1+Assumptions!$D$17)^(A155-1) + K155*Assumptions!$B$19*(A155&lt;=$B$7*12)</f>
        <v>73.3215221848463</v>
      </c>
      <c r="O155" s="45" t="n">
        <f aca="false">K155*VLOOKUP(B155,Assumptions!$A$21:$B$26,2,1)</f>
        <v>0</v>
      </c>
      <c r="P155" s="45" t="n">
        <f aca="false">K155*J154</f>
        <v>0</v>
      </c>
      <c r="Q155" s="45" t="n">
        <f aca="false">L155*H155</f>
        <v>5.48344945665416</v>
      </c>
      <c r="R155" s="45" t="n">
        <f aca="false">M155*J154</f>
        <v>0</v>
      </c>
      <c r="S155" s="45" t="n">
        <f aca="false">N155*J154</f>
        <v>29.9257290355949</v>
      </c>
      <c r="T155" s="45" t="n">
        <f aca="false">O155*J154</f>
        <v>0</v>
      </c>
      <c r="U155" s="46" t="n">
        <f aca="false">(1+VLOOKUP(B155,Assumptions!$A$29:$C$39,2,1))^(1/12)-1</f>
        <v>0.00643403011000343</v>
      </c>
      <c r="V155" s="45" t="n">
        <f aca="false">RES!Y155*J155</f>
        <v>844.104886316652</v>
      </c>
      <c r="W155" s="45" t="n">
        <f aca="false">V155-V154</f>
        <v>-32.2659491685685</v>
      </c>
      <c r="X155" s="45" t="n">
        <f aca="false">(P155-R155-S155-T155+V154)*U155</f>
        <v>5.44605330136195</v>
      </c>
      <c r="Y155" s="45" t="n">
        <f aca="false">P155-Q155-R155-S155-T155-W155+X155</f>
        <v>2.30282397768138</v>
      </c>
      <c r="Z155" s="45" t="n">
        <f aca="false">(Y156+Z156)/(1+U156)</f>
        <v>153.275463235305</v>
      </c>
    </row>
    <row r="156" customFormat="false" ht="13.8" hidden="false" customHeight="false" outlineLevel="0" collapsed="false">
      <c r="A156" s="40" t="n">
        <f aca="false">A155+1</f>
        <v>141</v>
      </c>
      <c r="B156" s="40" t="n">
        <f aca="false">INT((A156-1)/12)+1</f>
        <v>12</v>
      </c>
      <c r="C156" s="41" t="n">
        <f aca="false">$B$4+B156-1</f>
        <v>31</v>
      </c>
      <c r="D156" s="42" t="n">
        <f aca="false">IF($B$5="M",VLOOKUP(C156,Assumptions!$A$42:$C$140,2,1),VLOOKUP(C156,Assumptions!$A$42:$C$140,3,1))*Assumptions!$B$2</f>
        <v>0.00032239451029166</v>
      </c>
      <c r="E156" s="42" t="n">
        <f aca="false">1-(1-D156)^(1/12)</f>
        <v>2.68701798714632E-005</v>
      </c>
      <c r="F156" s="42" t="n">
        <f aca="false">VLOOKUP(B156,Assumptions!$A$5:$C$11,2,1)*(MOD(A156,12/$B$10)=0)</f>
        <v>0</v>
      </c>
      <c r="G156" s="43" t="n">
        <f aca="false">1-(1-F156)^(1/$B$10)</f>
        <v>0</v>
      </c>
      <c r="H156" s="42" t="n">
        <f aca="false">J155*E156*(A156&lt;=$B$6*12)</f>
        <v>1.09666042307619E-005</v>
      </c>
      <c r="I156" s="43" t="n">
        <f aca="false">J155*(1-E156)*G156*(A156&lt;=$B$6*12)</f>
        <v>0</v>
      </c>
      <c r="J156" s="44" t="n">
        <f aca="false">(J155-H156-I156)*(A156&lt;=$B$6*12)</f>
        <v>0.408121925814874</v>
      </c>
      <c r="K156" s="45" t="n">
        <f aca="false">($B$9/$B$10)*(A156&lt;=$B$7*12)*(MOD(A155,12/$B$10)=0)</f>
        <v>0</v>
      </c>
      <c r="L156" s="45" t="n">
        <f aca="false">$B$8*(A156&lt;=$B$7*12)</f>
        <v>500000</v>
      </c>
      <c r="M156" s="45" t="n">
        <f aca="false">Assumptions!$B$15*(A156=1)+K156*Assumptions!$B$16*(A156&lt;=12)</f>
        <v>0</v>
      </c>
      <c r="N156" s="45" t="n">
        <f aca="false">(A156&lt;=$B$6*12)*(Assumptions!$B$18/12)*(1+Assumptions!$D$17)^(A156-1) + K156*Assumptions!$B$19*(A156&lt;=$B$7*12)</f>
        <v>73.6202431422329</v>
      </c>
      <c r="O156" s="45" t="n">
        <f aca="false">K156*VLOOKUP(B156,Assumptions!$A$21:$B$26,2,1)</f>
        <v>0</v>
      </c>
      <c r="P156" s="45" t="n">
        <f aca="false">K156*J155</f>
        <v>0</v>
      </c>
      <c r="Q156" s="45" t="n">
        <f aca="false">L156*H156</f>
        <v>5.48330211538094</v>
      </c>
      <c r="R156" s="45" t="n">
        <f aca="false">M156*J155</f>
        <v>0</v>
      </c>
      <c r="S156" s="45" t="n">
        <f aca="false">N156*J155</f>
        <v>30.0468427742372</v>
      </c>
      <c r="T156" s="45" t="n">
        <f aca="false">O156*J155</f>
        <v>0</v>
      </c>
      <c r="U156" s="46" t="n">
        <f aca="false">(1+VLOOKUP(B156,Assumptions!$A$29:$C$39,2,1))^(1/12)-1</f>
        <v>0.00643403011000343</v>
      </c>
      <c r="V156" s="45" t="n">
        <f aca="false">RES!Y156*J156</f>
        <v>811.537243571843</v>
      </c>
      <c r="W156" s="45" t="n">
        <f aca="false">V156-V155</f>
        <v>-32.5676427448085</v>
      </c>
      <c r="X156" s="45" t="n">
        <f aca="false">(P156-R156-S156-T156+V155)*U156</f>
        <v>5.23767396344238</v>
      </c>
      <c r="Y156" s="45" t="n">
        <f aca="false">P156-Q156-R156-S156-T156-W156+X156</f>
        <v>2.2751718186327</v>
      </c>
      <c r="Z156" s="45" t="n">
        <f aca="false">(Y157+Z157)/(1+U157)</f>
        <v>151.986470362253</v>
      </c>
    </row>
    <row r="157" customFormat="false" ht="13.8" hidden="false" customHeight="false" outlineLevel="0" collapsed="false">
      <c r="A157" s="40" t="n">
        <f aca="false">A156+1</f>
        <v>142</v>
      </c>
      <c r="B157" s="40" t="n">
        <f aca="false">INT((A157-1)/12)+1</f>
        <v>12</v>
      </c>
      <c r="C157" s="41" t="n">
        <f aca="false">$B$4+B157-1</f>
        <v>31</v>
      </c>
      <c r="D157" s="42" t="n">
        <f aca="false">IF($B$5="M",VLOOKUP(C157,Assumptions!$A$42:$C$140,2,1),VLOOKUP(C157,Assumptions!$A$42:$C$140,3,1))*Assumptions!$B$2</f>
        <v>0.00032239451029166</v>
      </c>
      <c r="E157" s="42" t="n">
        <f aca="false">1-(1-D157)^(1/12)</f>
        <v>2.68701798714632E-005</v>
      </c>
      <c r="F157" s="42" t="n">
        <f aca="false">VLOOKUP(B157,Assumptions!$A$5:$C$11,2,1)*(MOD(A157,12/$B$10)=0)</f>
        <v>0</v>
      </c>
      <c r="G157" s="43" t="n">
        <f aca="false">1-(1-F157)^(1/$B$10)</f>
        <v>0</v>
      </c>
      <c r="H157" s="42" t="n">
        <f aca="false">J156*E157*(A157&lt;=$B$6*12)</f>
        <v>1.09663095561336E-005</v>
      </c>
      <c r="I157" s="43" t="n">
        <f aca="false">J156*(1-E157)*G157*(A157&lt;=$B$6*12)</f>
        <v>0</v>
      </c>
      <c r="J157" s="44" t="n">
        <f aca="false">(J156-H157-I157)*(A157&lt;=$B$6*12)</f>
        <v>0.408110959505318</v>
      </c>
      <c r="K157" s="45" t="n">
        <f aca="false">($B$9/$B$10)*(A157&lt;=$B$7*12)*(MOD(A156,12/$B$10)=0)</f>
        <v>0</v>
      </c>
      <c r="L157" s="45" t="n">
        <f aca="false">$B$8*(A157&lt;=$B$7*12)</f>
        <v>500000</v>
      </c>
      <c r="M157" s="45" t="n">
        <f aca="false">Assumptions!$B$15*(A157=1)+K157*Assumptions!$B$16*(A157&lt;=12)</f>
        <v>0</v>
      </c>
      <c r="N157" s="45" t="n">
        <f aca="false">(A157&lt;=$B$6*12)*(Assumptions!$B$18/12)*(1+Assumptions!$D$17)^(A157-1) + K157*Assumptions!$B$19*(A157&lt;=$B$7*12)</f>
        <v>73.9201811257767</v>
      </c>
      <c r="O157" s="45" t="n">
        <f aca="false">K157*VLOOKUP(B157,Assumptions!$A$21:$B$26,2,1)</f>
        <v>0</v>
      </c>
      <c r="P157" s="45" t="n">
        <f aca="false">K157*J156</f>
        <v>0</v>
      </c>
      <c r="Q157" s="45" t="n">
        <f aca="false">L157*H157</f>
        <v>5.48315477806681</v>
      </c>
      <c r="R157" s="45" t="n">
        <f aca="false">M157*J156</f>
        <v>0</v>
      </c>
      <c r="S157" s="45" t="n">
        <f aca="false">N157*J156</f>
        <v>30.1684466776363</v>
      </c>
      <c r="T157" s="45" t="n">
        <f aca="false">O157*J156</f>
        <v>0</v>
      </c>
      <c r="U157" s="46" t="n">
        <f aca="false">(1+VLOOKUP(B157,Assumptions!$A$29:$C$39,2,1))^(1/12)-1</f>
        <v>0.00643403011000343</v>
      </c>
      <c r="V157" s="45" t="n">
        <f aca="false">RES!Y157*J157</f>
        <v>778.665736510554</v>
      </c>
      <c r="W157" s="45" t="n">
        <f aca="false">V157-V156</f>
        <v>-32.8715070612894</v>
      </c>
      <c r="X157" s="45" t="n">
        <f aca="false">(P157-R157-S157-T157+V156)*U157</f>
        <v>5.02735036623448</v>
      </c>
      <c r="Y157" s="45" t="n">
        <f aca="false">P157-Q157-R157-S157-T157-W157+X157</f>
        <v>2.24725597182082</v>
      </c>
      <c r="Z157" s="45" t="n">
        <f aca="false">(Y158+Z158)/(1+U158)</f>
        <v>150.717099917056</v>
      </c>
    </row>
    <row r="158" customFormat="false" ht="13.8" hidden="false" customHeight="false" outlineLevel="0" collapsed="false">
      <c r="A158" s="40" t="n">
        <f aca="false">A157+1</f>
        <v>143</v>
      </c>
      <c r="B158" s="40" t="n">
        <f aca="false">INT((A158-1)/12)+1</f>
        <v>12</v>
      </c>
      <c r="C158" s="41" t="n">
        <f aca="false">$B$4+B158-1</f>
        <v>31</v>
      </c>
      <c r="D158" s="42" t="n">
        <f aca="false">IF($B$5="M",VLOOKUP(C158,Assumptions!$A$42:$C$140,2,1),VLOOKUP(C158,Assumptions!$A$42:$C$140,3,1))*Assumptions!$B$2</f>
        <v>0.00032239451029166</v>
      </c>
      <c r="E158" s="42" t="n">
        <f aca="false">1-(1-D158)^(1/12)</f>
        <v>2.68701798714632E-005</v>
      </c>
      <c r="F158" s="42" t="n">
        <f aca="false">VLOOKUP(B158,Assumptions!$A$5:$C$11,2,1)*(MOD(A158,12/$B$10)=0)</f>
        <v>0</v>
      </c>
      <c r="G158" s="43" t="n">
        <f aca="false">1-(1-F158)^(1/$B$10)</f>
        <v>0</v>
      </c>
      <c r="H158" s="42" t="n">
        <f aca="false">J157*E158*(A158&lt;=$B$6*12)</f>
        <v>1.09660148894233E-005</v>
      </c>
      <c r="I158" s="43" t="n">
        <f aca="false">J157*(1-E158)*G158*(A158&lt;=$B$6*12)</f>
        <v>0</v>
      </c>
      <c r="J158" s="44" t="n">
        <f aca="false">(J157-H158-I158)*(A158&lt;=$B$6*12)</f>
        <v>0.408099993490428</v>
      </c>
      <c r="K158" s="45" t="n">
        <f aca="false">($B$9/$B$10)*(A158&lt;=$B$7*12)*(MOD(A157,12/$B$10)=0)</f>
        <v>0</v>
      </c>
      <c r="L158" s="45" t="n">
        <f aca="false">$B$8*(A158&lt;=$B$7*12)</f>
        <v>500000</v>
      </c>
      <c r="M158" s="45" t="n">
        <f aca="false">Assumptions!$B$15*(A158=1)+K158*Assumptions!$B$16*(A158&lt;=12)</f>
        <v>0</v>
      </c>
      <c r="N158" s="45" t="n">
        <f aca="false">(A158&lt;=$B$6*12)*(Assumptions!$B$18/12)*(1+Assumptions!$D$17)^(A158-1) + K158*Assumptions!$B$19*(A158&lt;=$B$7*12)</f>
        <v>74.2213410937928</v>
      </c>
      <c r="O158" s="45" t="n">
        <f aca="false">K158*VLOOKUP(B158,Assumptions!$A$21:$B$26,2,1)</f>
        <v>0</v>
      </c>
      <c r="P158" s="45" t="n">
        <f aca="false">K158*J157</f>
        <v>0</v>
      </c>
      <c r="Q158" s="45" t="n">
        <f aca="false">L158*H158</f>
        <v>5.48300744471166</v>
      </c>
      <c r="R158" s="45" t="n">
        <f aca="false">M158*J157</f>
        <v>0</v>
      </c>
      <c r="S158" s="45" t="n">
        <f aca="false">N158*J157</f>
        <v>30.2905427295593</v>
      </c>
      <c r="T158" s="45" t="n">
        <f aca="false">O158*J157</f>
        <v>0</v>
      </c>
      <c r="U158" s="46" t="n">
        <f aca="false">(1+VLOOKUP(B158,Assumptions!$A$29:$C$39,2,1))^(1/12)-1</f>
        <v>0.00643403011000343</v>
      </c>
      <c r="V158" s="45" t="n">
        <f aca="false">RES!Y158*J158</f>
        <v>745.488180252564</v>
      </c>
      <c r="W158" s="45" t="n">
        <f aca="false">V158-V157</f>
        <v>-33.1775562579903</v>
      </c>
      <c r="X158" s="45" t="n">
        <f aca="false">(P158-R158-S158-T158+V157)*U158</f>
        <v>4.81506853036657</v>
      </c>
      <c r="Y158" s="45" t="n">
        <f aca="false">P158-Q158-R158-S158-T158-W158+X158</f>
        <v>2.21907461408596</v>
      </c>
      <c r="Z158" s="45" t="n">
        <f aca="false">(Y159+Z159)/(1+U159)</f>
        <v>149.467743661929</v>
      </c>
    </row>
    <row r="159" customFormat="false" ht="13.8" hidden="false" customHeight="false" outlineLevel="0" collapsed="false">
      <c r="A159" s="40" t="n">
        <f aca="false">A158+1</f>
        <v>144</v>
      </c>
      <c r="B159" s="40" t="n">
        <f aca="false">INT((A159-1)/12)+1</f>
        <v>12</v>
      </c>
      <c r="C159" s="41" t="n">
        <f aca="false">$B$4+B159-1</f>
        <v>31</v>
      </c>
      <c r="D159" s="42" t="n">
        <f aca="false">IF($B$5="M",VLOOKUP(C159,Assumptions!$A$42:$C$140,2,1),VLOOKUP(C159,Assumptions!$A$42:$C$140,3,1))*Assumptions!$B$2</f>
        <v>0.00032239451029166</v>
      </c>
      <c r="E159" s="42" t="n">
        <f aca="false">1-(1-D159)^(1/12)</f>
        <v>2.68701798714632E-005</v>
      </c>
      <c r="F159" s="42" t="n">
        <f aca="false">VLOOKUP(B159,Assumptions!$A$5:$C$11,2,1)*(MOD(A159,12/$B$10)=0)</f>
        <v>0.05</v>
      </c>
      <c r="G159" s="43" t="n">
        <f aca="false">1-(1-F159)^(1/$B$10)</f>
        <v>0.05</v>
      </c>
      <c r="H159" s="42" t="n">
        <f aca="false">J158*E159*(A159&lt;=$B$6*12)</f>
        <v>1.09657202306308E-005</v>
      </c>
      <c r="I159" s="43" t="n">
        <f aca="false">J158*(1-E159)*G159*(A159&lt;=$B$6*12)</f>
        <v>0.0204044513885099</v>
      </c>
      <c r="J159" s="44" t="n">
        <f aca="false">(J158-H159-I159)*(A159&lt;=$B$6*12)</f>
        <v>0.387684576381688</v>
      </c>
      <c r="K159" s="45" t="n">
        <f aca="false">($B$9/$B$10)*(A159&lt;=$B$7*12)*(MOD(A158,12/$B$10)=0)</f>
        <v>0</v>
      </c>
      <c r="L159" s="45" t="n">
        <f aca="false">$B$8*(A159&lt;=$B$7*12)</f>
        <v>500000</v>
      </c>
      <c r="M159" s="45" t="n">
        <f aca="false">Assumptions!$B$15*(A159=1)+K159*Assumptions!$B$16*(A159&lt;=12)</f>
        <v>0</v>
      </c>
      <c r="N159" s="45" t="n">
        <f aca="false">(A159&lt;=$B$6*12)*(Assumptions!$B$18/12)*(1+Assumptions!$D$17)^(A159-1) + K159*Assumptions!$B$19*(A159&lt;=$B$7*12)</f>
        <v>74.5237280247973</v>
      </c>
      <c r="O159" s="45" t="n">
        <f aca="false">K159*VLOOKUP(B159,Assumptions!$A$21:$B$26,2,1)</f>
        <v>0</v>
      </c>
      <c r="P159" s="45" t="n">
        <f aca="false">K159*J158</f>
        <v>0</v>
      </c>
      <c r="Q159" s="45" t="n">
        <f aca="false">L159*H159</f>
        <v>5.48286011531539</v>
      </c>
      <c r="R159" s="45" t="n">
        <f aca="false">M159*J158</f>
        <v>0</v>
      </c>
      <c r="S159" s="45" t="n">
        <f aca="false">N159*J158</f>
        <v>30.4131329218022</v>
      </c>
      <c r="T159" s="45" t="n">
        <f aca="false">O159*J158</f>
        <v>0</v>
      </c>
      <c r="U159" s="46" t="n">
        <f aca="false">(1+VLOOKUP(B159,Assumptions!$A$29:$C$39,2,1))^(1/12)-1</f>
        <v>0.00643403011000343</v>
      </c>
      <c r="V159" s="45" t="n">
        <f aca="false">RES!Y159*J159</f>
        <v>704.585684276441</v>
      </c>
      <c r="W159" s="45" t="n">
        <f aca="false">V159-V158</f>
        <v>-40.902495976123</v>
      </c>
      <c r="X159" s="45" t="n">
        <f aca="false">(P159-R159-S159-T159+V158)*U159</f>
        <v>4.60081438543825</v>
      </c>
      <c r="Y159" s="45" t="n">
        <f aca="false">P159-Q159-R159-S159-T159-W159+X159</f>
        <v>9.60731732444361</v>
      </c>
      <c r="Z159" s="45" t="n">
        <f aca="false">(Y160+Z160)/(1+U160)</f>
        <v>140.82210630068</v>
      </c>
    </row>
    <row r="160" customFormat="false" ht="13.8" hidden="false" customHeight="false" outlineLevel="0" collapsed="false">
      <c r="A160" s="40" t="n">
        <f aca="false">A159+1</f>
        <v>145</v>
      </c>
      <c r="B160" s="40" t="n">
        <f aca="false">INT((A160-1)/12)+1</f>
        <v>13</v>
      </c>
      <c r="C160" s="41" t="n">
        <f aca="false">$B$4+B160-1</f>
        <v>32</v>
      </c>
      <c r="D160" s="42" t="n">
        <f aca="false">IF($B$5="M",VLOOKUP(C160,Assumptions!$A$42:$C$140,2,1),VLOOKUP(C160,Assumptions!$A$42:$C$140,3,1))*Assumptions!$B$2</f>
        <v>0.000333725022027934</v>
      </c>
      <c r="E160" s="42" t="n">
        <f aca="false">1-(1-D160)^(1/12)</f>
        <v>2.78146732161089E-005</v>
      </c>
      <c r="F160" s="42" t="n">
        <f aca="false">VLOOKUP(B160,Assumptions!$A$5:$C$11,2,1)*(MOD(A160,12/$B$10)=0)</f>
        <v>0</v>
      </c>
      <c r="G160" s="43" t="n">
        <f aca="false">1-(1-F160)^(1/$B$10)</f>
        <v>0</v>
      </c>
      <c r="H160" s="42" t="n">
        <f aca="false">J159*E160*(A160&lt;=$B$6*12)</f>
        <v>1.07833198029822E-005</v>
      </c>
      <c r="I160" s="43" t="n">
        <f aca="false">J159*(1-E160)*G160*(A160&lt;=$B$6*12)</f>
        <v>0</v>
      </c>
      <c r="J160" s="44" t="n">
        <f aca="false">(J159-H160-I160)*(A160&lt;=$B$6*12)</f>
        <v>0.387673793061885</v>
      </c>
      <c r="K160" s="45" t="n">
        <f aca="false">($B$9/$B$10)*(A160&lt;=$B$7*12)*(MOD(A159,12/$B$10)=0)</f>
        <v>1000</v>
      </c>
      <c r="L160" s="45" t="n">
        <f aca="false">$B$8*(A160&lt;=$B$7*12)</f>
        <v>500000</v>
      </c>
      <c r="M160" s="45" t="n">
        <f aca="false">Assumptions!$B$15*(A160=1)+K160*Assumptions!$B$16*(A160&lt;=12)</f>
        <v>0</v>
      </c>
      <c r="N160" s="45" t="n">
        <f aca="false">(A160&lt;=$B$6*12)*(Assumptions!$B$18/12)*(1+Assumptions!$D$17)^(A160-1) + K160*Assumptions!$B$19*(A160&lt;=$B$7*12)</f>
        <v>94.8273469175893</v>
      </c>
      <c r="O160" s="45" t="n">
        <f aca="false">K160*VLOOKUP(B160,Assumptions!$A$21:$B$26,2,1)</f>
        <v>50</v>
      </c>
      <c r="P160" s="45" t="n">
        <f aca="false">K160*J159</f>
        <v>387.684576381688</v>
      </c>
      <c r="Q160" s="45" t="n">
        <f aca="false">L160*H160</f>
        <v>5.39165990149112</v>
      </c>
      <c r="R160" s="45" t="n">
        <f aca="false">M160*J159</f>
        <v>0</v>
      </c>
      <c r="S160" s="45" t="n">
        <f aca="false">N160*J159</f>
        <v>36.763099819145</v>
      </c>
      <c r="T160" s="45" t="n">
        <f aca="false">O160*J159</f>
        <v>19.3842288190844</v>
      </c>
      <c r="U160" s="46" t="n">
        <f aca="false">(1+VLOOKUP(B160,Assumptions!$A$29:$C$39,2,1))^(1/12)-1</f>
        <v>0.00643403011000343</v>
      </c>
      <c r="V160" s="45" t="n">
        <f aca="false">RES!Y160*J160</f>
        <v>1034.30453809929</v>
      </c>
      <c r="W160" s="45" t="n">
        <f aca="false">V160-V159</f>
        <v>329.718853822846</v>
      </c>
      <c r="X160" s="45" t="n">
        <f aca="false">(P160-R160-S160-T160+V159)*U160</f>
        <v>6.66644614228107</v>
      </c>
      <c r="Y160" s="45" t="n">
        <f aca="false">P160-Q160-R160-S160-T160-W160+X160</f>
        <v>3.09318016140275</v>
      </c>
      <c r="Z160" s="45" t="n">
        <f aca="false">(Y161+Z161)/(1+U161)</f>
        <v>138.63497981137</v>
      </c>
    </row>
    <row r="161" customFormat="false" ht="13.8" hidden="false" customHeight="false" outlineLevel="0" collapsed="false">
      <c r="A161" s="40" t="n">
        <f aca="false">A160+1</f>
        <v>146</v>
      </c>
      <c r="B161" s="40" t="n">
        <f aca="false">INT((A161-1)/12)+1</f>
        <v>13</v>
      </c>
      <c r="C161" s="41" t="n">
        <f aca="false">$B$4+B161-1</f>
        <v>32</v>
      </c>
      <c r="D161" s="42" t="n">
        <f aca="false">IF($B$5="M",VLOOKUP(C161,Assumptions!$A$42:$C$140,2,1),VLOOKUP(C161,Assumptions!$A$42:$C$140,3,1))*Assumptions!$B$2</f>
        <v>0.000333725022027934</v>
      </c>
      <c r="E161" s="42" t="n">
        <f aca="false">1-(1-D161)^(1/12)</f>
        <v>2.78146732161089E-005</v>
      </c>
      <c r="F161" s="42" t="n">
        <f aca="false">VLOOKUP(B161,Assumptions!$A$5:$C$11,2,1)*(MOD(A161,12/$B$10)=0)</f>
        <v>0</v>
      </c>
      <c r="G161" s="43" t="n">
        <f aca="false">1-(1-F161)^(1/$B$10)</f>
        <v>0</v>
      </c>
      <c r="H161" s="42" t="n">
        <f aca="false">J160*E161*(A161&lt;=$B$6*12)</f>
        <v>1.07830198684657E-005</v>
      </c>
      <c r="I161" s="43" t="n">
        <f aca="false">J160*(1-E161)*G161*(A161&lt;=$B$6*12)</f>
        <v>0</v>
      </c>
      <c r="J161" s="44" t="n">
        <f aca="false">(J160-H161-I161)*(A161&lt;=$B$6*12)</f>
        <v>0.387663010042016</v>
      </c>
      <c r="K161" s="45" t="n">
        <f aca="false">($B$9/$B$10)*(A161&lt;=$B$7*12)*(MOD(A160,12/$B$10)=0)</f>
        <v>0</v>
      </c>
      <c r="L161" s="45" t="n">
        <f aca="false">$B$8*(A161&lt;=$B$7*12)</f>
        <v>500000</v>
      </c>
      <c r="M161" s="45" t="n">
        <f aca="false">Assumptions!$B$15*(A161=1)+K161*Assumptions!$B$16*(A161&lt;=12)</f>
        <v>0</v>
      </c>
      <c r="N161" s="45" t="n">
        <f aca="false">(A161&lt;=$B$6*12)*(Assumptions!$B$18/12)*(1+Assumptions!$D$17)^(A161-1) + K161*Assumptions!$B$19*(A161&lt;=$B$7*12)</f>
        <v>75.1322027913335</v>
      </c>
      <c r="O161" s="45" t="n">
        <f aca="false">K161*VLOOKUP(B161,Assumptions!$A$21:$B$26,2,1)</f>
        <v>0</v>
      </c>
      <c r="P161" s="45" t="n">
        <f aca="false">K161*J160</f>
        <v>0</v>
      </c>
      <c r="Q161" s="45" t="n">
        <f aca="false">L161*H161</f>
        <v>5.39150993423287</v>
      </c>
      <c r="R161" s="45" t="n">
        <f aca="false">M161*J160</f>
        <v>0</v>
      </c>
      <c r="S161" s="45" t="n">
        <f aca="false">N161*J160</f>
        <v>29.126786037211</v>
      </c>
      <c r="T161" s="45" t="n">
        <f aca="false">O161*J160</f>
        <v>0</v>
      </c>
      <c r="U161" s="46" t="n">
        <f aca="false">(1+VLOOKUP(B161,Assumptions!$A$29:$C$39,2,1))^(1/12)-1</f>
        <v>0.00643403011000343</v>
      </c>
      <c r="V161" s="45" t="n">
        <f aca="false">RES!Y161*J161</f>
        <v>1003.967027593</v>
      </c>
      <c r="W161" s="45" t="n">
        <f aca="false">V161-V160</f>
        <v>-30.3375105062863</v>
      </c>
      <c r="X161" s="45" t="n">
        <f aca="false">(P161-R161-S161-T161+V160)*U161</f>
        <v>6.46734392267296</v>
      </c>
      <c r="Y161" s="45" t="n">
        <f aca="false">P161-Q161-R161-S161-T161-W161+X161</f>
        <v>2.28655845751539</v>
      </c>
      <c r="Z161" s="45" t="n">
        <f aca="false">(Y162+Z162)/(1+U162)</f>
        <v>137.240402988261</v>
      </c>
    </row>
    <row r="162" customFormat="false" ht="13.8" hidden="false" customHeight="false" outlineLevel="0" collapsed="false">
      <c r="A162" s="40" t="n">
        <f aca="false">A161+1</f>
        <v>147</v>
      </c>
      <c r="B162" s="40" t="n">
        <f aca="false">INT((A162-1)/12)+1</f>
        <v>13</v>
      </c>
      <c r="C162" s="41" t="n">
        <f aca="false">$B$4+B162-1</f>
        <v>32</v>
      </c>
      <c r="D162" s="42" t="n">
        <f aca="false">IF($B$5="M",VLOOKUP(C162,Assumptions!$A$42:$C$140,2,1),VLOOKUP(C162,Assumptions!$A$42:$C$140,3,1))*Assumptions!$B$2</f>
        <v>0.000333725022027934</v>
      </c>
      <c r="E162" s="42" t="n">
        <f aca="false">1-(1-D162)^(1/12)</f>
        <v>2.78146732161089E-005</v>
      </c>
      <c r="F162" s="42" t="n">
        <f aca="false">VLOOKUP(B162,Assumptions!$A$5:$C$11,2,1)*(MOD(A162,12/$B$10)=0)</f>
        <v>0</v>
      </c>
      <c r="G162" s="43" t="n">
        <f aca="false">1-(1-F162)^(1/$B$10)</f>
        <v>0</v>
      </c>
      <c r="H162" s="42" t="n">
        <f aca="false">J161*E162*(A162&lt;=$B$6*12)</f>
        <v>1.07827199422918E-005</v>
      </c>
      <c r="I162" s="43" t="n">
        <f aca="false">J161*(1-E162)*G162*(A162&lt;=$B$6*12)</f>
        <v>0</v>
      </c>
      <c r="J162" s="44" t="n">
        <f aca="false">(J161-H162-I162)*(A162&lt;=$B$6*12)</f>
        <v>0.387652227322074</v>
      </c>
      <c r="K162" s="45" t="n">
        <f aca="false">($B$9/$B$10)*(A162&lt;=$B$7*12)*(MOD(A161,12/$B$10)=0)</f>
        <v>0</v>
      </c>
      <c r="L162" s="45" t="n">
        <f aca="false">$B$8*(A162&lt;=$B$7*12)</f>
        <v>500000</v>
      </c>
      <c r="M162" s="45" t="n">
        <f aca="false">Assumptions!$B$15*(A162=1)+K162*Assumptions!$B$16*(A162&lt;=12)</f>
        <v>0</v>
      </c>
      <c r="N162" s="45" t="n">
        <f aca="false">(A162&lt;=$B$6*12)*(Assumptions!$B$18/12)*(1+Assumptions!$D$17)^(A162-1) + K162*Assumptions!$B$19*(A162&lt;=$B$7*12)</f>
        <v>75.4383006856436</v>
      </c>
      <c r="O162" s="45" t="n">
        <f aca="false">K162*VLOOKUP(B162,Assumptions!$A$21:$B$26,2,1)</f>
        <v>0</v>
      </c>
      <c r="P162" s="45" t="n">
        <f aca="false">K162*J161</f>
        <v>0</v>
      </c>
      <c r="Q162" s="45" t="n">
        <f aca="false">L162*H162</f>
        <v>5.39135997114591</v>
      </c>
      <c r="R162" s="45" t="n">
        <f aca="false">M162*J161</f>
        <v>0</v>
      </c>
      <c r="S162" s="45" t="n">
        <f aca="false">N162*J161</f>
        <v>29.2446387162513</v>
      </c>
      <c r="T162" s="45" t="n">
        <f aca="false">O162*J161</f>
        <v>0</v>
      </c>
      <c r="U162" s="46" t="n">
        <f aca="false">(1+VLOOKUP(B162,Assumptions!$A$29:$C$39,2,1))^(1/12)-1</f>
        <v>0.00643403011000343</v>
      </c>
      <c r="V162" s="45" t="n">
        <f aca="false">RES!Y162*J162</f>
        <v>973.342379245119</v>
      </c>
      <c r="W162" s="45" t="n">
        <f aca="false">V162-V161</f>
        <v>-30.6246483478812</v>
      </c>
      <c r="X162" s="45" t="n">
        <f aca="false">(P162-R162-S162-T162+V161)*U162</f>
        <v>6.27139319892748</v>
      </c>
      <c r="Y162" s="45" t="n">
        <f aca="false">P162-Q162-R162-S162-T162-W162+X162</f>
        <v>2.26004285941154</v>
      </c>
      <c r="Z162" s="45" t="n">
        <f aca="false">(Y163+Z163)/(1+U163)</f>
        <v>135.863369013985</v>
      </c>
    </row>
    <row r="163" customFormat="false" ht="13.8" hidden="false" customHeight="false" outlineLevel="0" collapsed="false">
      <c r="A163" s="40" t="n">
        <f aca="false">A162+1</f>
        <v>148</v>
      </c>
      <c r="B163" s="40" t="n">
        <f aca="false">INT((A163-1)/12)+1</f>
        <v>13</v>
      </c>
      <c r="C163" s="41" t="n">
        <f aca="false">$B$4+B163-1</f>
        <v>32</v>
      </c>
      <c r="D163" s="42" t="n">
        <f aca="false">IF($B$5="M",VLOOKUP(C163,Assumptions!$A$42:$C$140,2,1),VLOOKUP(C163,Assumptions!$A$42:$C$140,3,1))*Assumptions!$B$2</f>
        <v>0.000333725022027934</v>
      </c>
      <c r="E163" s="42" t="n">
        <f aca="false">1-(1-D163)^(1/12)</f>
        <v>2.78146732161089E-005</v>
      </c>
      <c r="F163" s="42" t="n">
        <f aca="false">VLOOKUP(B163,Assumptions!$A$5:$C$11,2,1)*(MOD(A163,12/$B$10)=0)</f>
        <v>0</v>
      </c>
      <c r="G163" s="43" t="n">
        <f aca="false">1-(1-F163)^(1/$B$10)</f>
        <v>0</v>
      </c>
      <c r="H163" s="42" t="n">
        <f aca="false">J162*E163*(A163&lt;=$B$6*12)</f>
        <v>1.07824200244602E-005</v>
      </c>
      <c r="I163" s="43" t="n">
        <f aca="false">J162*(1-E163)*G163*(A163&lt;=$B$6*12)</f>
        <v>0</v>
      </c>
      <c r="J163" s="44" t="n">
        <f aca="false">(J162-H163-I163)*(A163&lt;=$B$6*12)</f>
        <v>0.387641444902049</v>
      </c>
      <c r="K163" s="45" t="n">
        <f aca="false">($B$9/$B$10)*(A163&lt;=$B$7*12)*(MOD(A162,12/$B$10)=0)</f>
        <v>0</v>
      </c>
      <c r="L163" s="45" t="n">
        <f aca="false">$B$8*(A163&lt;=$B$7*12)</f>
        <v>500000</v>
      </c>
      <c r="M163" s="45" t="n">
        <f aca="false">Assumptions!$B$15*(A163=1)+K163*Assumptions!$B$16*(A163&lt;=12)</f>
        <v>0</v>
      </c>
      <c r="N163" s="45" t="n">
        <f aca="false">(A163&lt;=$B$6*12)*(Assumptions!$B$18/12)*(1+Assumptions!$D$17)^(A163-1) + K163*Assumptions!$B$19*(A163&lt;=$B$7*12)</f>
        <v>75.745645660665</v>
      </c>
      <c r="O163" s="45" t="n">
        <f aca="false">K163*VLOOKUP(B163,Assumptions!$A$21:$B$26,2,1)</f>
        <v>0</v>
      </c>
      <c r="P163" s="45" t="n">
        <f aca="false">K163*J162</f>
        <v>0</v>
      </c>
      <c r="Q163" s="45" t="n">
        <f aca="false">L163*H163</f>
        <v>5.39121001223012</v>
      </c>
      <c r="R163" s="45" t="n">
        <f aca="false">M163*J162</f>
        <v>0</v>
      </c>
      <c r="S163" s="45" t="n">
        <f aca="false">N163*J162</f>
        <v>29.3629682503054</v>
      </c>
      <c r="T163" s="45" t="n">
        <f aca="false">O163*J162</f>
        <v>0</v>
      </c>
      <c r="U163" s="46" t="n">
        <f aca="false">(1+VLOOKUP(B163,Assumptions!$A$29:$C$39,2,1))^(1/12)-1</f>
        <v>0.00643403011000343</v>
      </c>
      <c r="V163" s="45" t="n">
        <f aca="false">RES!Y163*J163</f>
        <v>942.428519212913</v>
      </c>
      <c r="W163" s="45" t="n">
        <f aca="false">V163-V162</f>
        <v>-30.9138600322059</v>
      </c>
      <c r="X163" s="45" t="n">
        <f aca="false">(P163-R163-S163-T163+V162)*U163</f>
        <v>6.07359195356394</v>
      </c>
      <c r="Y163" s="45" t="n">
        <f aca="false">P163-Q163-R163-S163-T163-W163+X163</f>
        <v>2.23327372323433</v>
      </c>
      <c r="Z163" s="45" t="n">
        <f aca="false">(Y164+Z164)/(1+U164)</f>
        <v>134.504244297833</v>
      </c>
    </row>
    <row r="164" customFormat="false" ht="13.8" hidden="false" customHeight="false" outlineLevel="0" collapsed="false">
      <c r="A164" s="40" t="n">
        <f aca="false">A163+1</f>
        <v>149</v>
      </c>
      <c r="B164" s="40" t="n">
        <f aca="false">INT((A164-1)/12)+1</f>
        <v>13</v>
      </c>
      <c r="C164" s="41" t="n">
        <f aca="false">$B$4+B164-1</f>
        <v>32</v>
      </c>
      <c r="D164" s="42" t="n">
        <f aca="false">IF($B$5="M",VLOOKUP(C164,Assumptions!$A$42:$C$140,2,1),VLOOKUP(C164,Assumptions!$A$42:$C$140,3,1))*Assumptions!$B$2</f>
        <v>0.000333725022027934</v>
      </c>
      <c r="E164" s="42" t="n">
        <f aca="false">1-(1-D164)^(1/12)</f>
        <v>2.78146732161089E-005</v>
      </c>
      <c r="F164" s="42" t="n">
        <f aca="false">VLOOKUP(B164,Assumptions!$A$5:$C$11,2,1)*(MOD(A164,12/$B$10)=0)</f>
        <v>0</v>
      </c>
      <c r="G164" s="43" t="n">
        <f aca="false">1-(1-F164)^(1/$B$10)</f>
        <v>0</v>
      </c>
      <c r="H164" s="42" t="n">
        <f aca="false">J163*E164*(A164&lt;=$B$6*12)</f>
        <v>1.07821201149708E-005</v>
      </c>
      <c r="I164" s="43" t="n">
        <f aca="false">J163*(1-E164)*G164*(A164&lt;=$B$6*12)</f>
        <v>0</v>
      </c>
      <c r="J164" s="44" t="n">
        <f aca="false">(J163-H164-I164)*(A164&lt;=$B$6*12)</f>
        <v>0.387630662781934</v>
      </c>
      <c r="K164" s="45" t="n">
        <f aca="false">($B$9/$B$10)*(A164&lt;=$B$7*12)*(MOD(A163,12/$B$10)=0)</f>
        <v>0</v>
      </c>
      <c r="L164" s="45" t="n">
        <f aca="false">$B$8*(A164&lt;=$B$7*12)</f>
        <v>500000</v>
      </c>
      <c r="M164" s="45" t="n">
        <f aca="false">Assumptions!$B$15*(A164=1)+K164*Assumptions!$B$16*(A164&lt;=12)</f>
        <v>0</v>
      </c>
      <c r="N164" s="45" t="n">
        <f aca="false">(A164&lt;=$B$6*12)*(Assumptions!$B$18/12)*(1+Assumptions!$D$17)^(A164-1) + K164*Assumptions!$B$19*(A164&lt;=$B$7*12)</f>
        <v>76.0542427971589</v>
      </c>
      <c r="O164" s="45" t="n">
        <f aca="false">K164*VLOOKUP(B164,Assumptions!$A$21:$B$26,2,1)</f>
        <v>0</v>
      </c>
      <c r="P164" s="45" t="n">
        <f aca="false">K164*J163</f>
        <v>0</v>
      </c>
      <c r="Q164" s="45" t="n">
        <f aca="false">L164*H164</f>
        <v>5.39106005748539</v>
      </c>
      <c r="R164" s="45" t="n">
        <f aca="false">M164*J163</f>
        <v>0</v>
      </c>
      <c r="S164" s="45" t="n">
        <f aca="false">N164*J163</f>
        <v>29.4817765688219</v>
      </c>
      <c r="T164" s="45" t="n">
        <f aca="false">O164*J163</f>
        <v>0</v>
      </c>
      <c r="U164" s="46" t="n">
        <f aca="false">(1+VLOOKUP(B164,Assumptions!$A$29:$C$39,2,1))^(1/12)-1</f>
        <v>0.00643403011000343</v>
      </c>
      <c r="V164" s="45" t="n">
        <f aca="false">RES!Y164*J164</f>
        <v>911.223360122005</v>
      </c>
      <c r="W164" s="45" t="n">
        <f aca="false">V164-V163</f>
        <v>-31.2051590909081</v>
      </c>
      <c r="X164" s="45" t="n">
        <f aca="false">(P164-R164-S164-T164+V163)*U164</f>
        <v>5.87392683100164</v>
      </c>
      <c r="Y164" s="45" t="n">
        <f aca="false">P164-Q164-R164-S164-T164-W164+X164</f>
        <v>2.20624929560238</v>
      </c>
      <c r="Z164" s="45" t="n">
        <f aca="false">(Y165+Z165)/(1+U165)</f>
        <v>133.163399359966</v>
      </c>
    </row>
    <row r="165" customFormat="false" ht="13.8" hidden="false" customHeight="false" outlineLevel="0" collapsed="false">
      <c r="A165" s="40" t="n">
        <f aca="false">A164+1</f>
        <v>150</v>
      </c>
      <c r="B165" s="40" t="n">
        <f aca="false">INT((A165-1)/12)+1</f>
        <v>13</v>
      </c>
      <c r="C165" s="41" t="n">
        <f aca="false">$B$4+B165-1</f>
        <v>32</v>
      </c>
      <c r="D165" s="42" t="n">
        <f aca="false">IF($B$5="M",VLOOKUP(C165,Assumptions!$A$42:$C$140,2,1),VLOOKUP(C165,Assumptions!$A$42:$C$140,3,1))*Assumptions!$B$2</f>
        <v>0.000333725022027934</v>
      </c>
      <c r="E165" s="42" t="n">
        <f aca="false">1-(1-D165)^(1/12)</f>
        <v>2.78146732161089E-005</v>
      </c>
      <c r="F165" s="42" t="n">
        <f aca="false">VLOOKUP(B165,Assumptions!$A$5:$C$11,2,1)*(MOD(A165,12/$B$10)=0)</f>
        <v>0</v>
      </c>
      <c r="G165" s="43" t="n">
        <f aca="false">1-(1-F165)^(1/$B$10)</f>
        <v>0</v>
      </c>
      <c r="H165" s="42" t="n">
        <f aca="false">J164*E165*(A165&lt;=$B$6*12)</f>
        <v>1.07818202138232E-005</v>
      </c>
      <c r="I165" s="43" t="n">
        <f aca="false">J164*(1-E165)*G165*(A165&lt;=$B$6*12)</f>
        <v>0</v>
      </c>
      <c r="J165" s="44" t="n">
        <f aca="false">(J164-H165-I165)*(A165&lt;=$B$6*12)</f>
        <v>0.387619880961721</v>
      </c>
      <c r="K165" s="45" t="n">
        <f aca="false">($B$9/$B$10)*(A165&lt;=$B$7*12)*(MOD(A164,12/$B$10)=0)</f>
        <v>0</v>
      </c>
      <c r="L165" s="45" t="n">
        <f aca="false">$B$8*(A165&lt;=$B$7*12)</f>
        <v>500000</v>
      </c>
      <c r="M165" s="45" t="n">
        <f aca="false">Assumptions!$B$15*(A165=1)+K165*Assumptions!$B$16*(A165&lt;=12)</f>
        <v>0</v>
      </c>
      <c r="N165" s="45" t="n">
        <f aca="false">(A165&lt;=$B$6*12)*(Assumptions!$B$18/12)*(1+Assumptions!$D$17)^(A165-1) + K165*Assumptions!$B$19*(A165&lt;=$B$7*12)</f>
        <v>76.3640971965862</v>
      </c>
      <c r="O165" s="45" t="n">
        <f aca="false">K165*VLOOKUP(B165,Assumptions!$A$21:$B$26,2,1)</f>
        <v>0</v>
      </c>
      <c r="P165" s="45" t="n">
        <f aca="false">K165*J164</f>
        <v>0</v>
      </c>
      <c r="Q165" s="45" t="n">
        <f aca="false">L165*H165</f>
        <v>5.3909101069116</v>
      </c>
      <c r="R165" s="45" t="n">
        <f aca="false">M165*J164</f>
        <v>0</v>
      </c>
      <c r="S165" s="45" t="n">
        <f aca="false">N165*J164</f>
        <v>29.6010656090567</v>
      </c>
      <c r="T165" s="45" t="n">
        <f aca="false">O165*J164</f>
        <v>0</v>
      </c>
      <c r="U165" s="46" t="n">
        <f aca="false">(1+VLOOKUP(B165,Assumptions!$A$29:$C$39,2,1))^(1/12)-1</f>
        <v>0.00643403011000343</v>
      </c>
      <c r="V165" s="45" t="n">
        <f aca="false">RES!Y165*J165</f>
        <v>879.724800982337</v>
      </c>
      <c r="W165" s="45" t="n">
        <f aca="false">V165-V164</f>
        <v>-31.4985591396685</v>
      </c>
      <c r="X165" s="45" t="n">
        <f aca="false">(P165-R165-S165-T165+V164)*U165</f>
        <v>5.67238438854662</v>
      </c>
      <c r="Y165" s="45" t="n">
        <f aca="false">P165-Q165-R165-S165-T165-W165+X165</f>
        <v>2.17896781224678</v>
      </c>
      <c r="Z165" s="45" t="n">
        <f aca="false">(Y166+Z166)/(1+U166)</f>
        <v>131.841208868752</v>
      </c>
    </row>
    <row r="166" customFormat="false" ht="13.8" hidden="false" customHeight="false" outlineLevel="0" collapsed="false">
      <c r="A166" s="40" t="n">
        <f aca="false">A165+1</f>
        <v>151</v>
      </c>
      <c r="B166" s="40" t="n">
        <f aca="false">INT((A166-1)/12)+1</f>
        <v>13</v>
      </c>
      <c r="C166" s="41" t="n">
        <f aca="false">$B$4+B166-1</f>
        <v>32</v>
      </c>
      <c r="D166" s="42" t="n">
        <f aca="false">IF($B$5="M",VLOOKUP(C166,Assumptions!$A$42:$C$140,2,1),VLOOKUP(C166,Assumptions!$A$42:$C$140,3,1))*Assumptions!$B$2</f>
        <v>0.000333725022027934</v>
      </c>
      <c r="E166" s="42" t="n">
        <f aca="false">1-(1-D166)^(1/12)</f>
        <v>2.78146732161089E-005</v>
      </c>
      <c r="F166" s="42" t="n">
        <f aca="false">VLOOKUP(B166,Assumptions!$A$5:$C$11,2,1)*(MOD(A166,12/$B$10)=0)</f>
        <v>0</v>
      </c>
      <c r="G166" s="43" t="n">
        <f aca="false">1-(1-F166)^(1/$B$10)</f>
        <v>0</v>
      </c>
      <c r="H166" s="42" t="n">
        <f aca="false">J165*E166*(A166&lt;=$B$6*12)</f>
        <v>1.07815203210173E-005</v>
      </c>
      <c r="I166" s="43" t="n">
        <f aca="false">J165*(1-E166)*G166*(A166&lt;=$B$6*12)</f>
        <v>0</v>
      </c>
      <c r="J166" s="44" t="n">
        <f aca="false">(J165-H166-I166)*(A166&lt;=$B$6*12)</f>
        <v>0.3876090994414</v>
      </c>
      <c r="K166" s="45" t="n">
        <f aca="false">($B$9/$B$10)*(A166&lt;=$B$7*12)*(MOD(A165,12/$B$10)=0)</f>
        <v>0</v>
      </c>
      <c r="L166" s="45" t="n">
        <f aca="false">$B$8*(A166&lt;=$B$7*12)</f>
        <v>500000</v>
      </c>
      <c r="M166" s="45" t="n">
        <f aca="false">Assumptions!$B$15*(A166=1)+K166*Assumptions!$B$16*(A166&lt;=12)</f>
        <v>0</v>
      </c>
      <c r="N166" s="45" t="n">
        <f aca="false">(A166&lt;=$B$6*12)*(Assumptions!$B$18/12)*(1+Assumptions!$D$17)^(A166-1) + K166*Assumptions!$B$19*(A166&lt;=$B$7*12)</f>
        <v>76.6752139811916</v>
      </c>
      <c r="O166" s="45" t="n">
        <f aca="false">K166*VLOOKUP(B166,Assumptions!$A$21:$B$26,2,1)</f>
        <v>0</v>
      </c>
      <c r="P166" s="45" t="n">
        <f aca="false">K166*J165</f>
        <v>0</v>
      </c>
      <c r="Q166" s="45" t="n">
        <f aca="false">L166*H166</f>
        <v>5.39076016050864</v>
      </c>
      <c r="R166" s="45" t="n">
        <f aca="false">M166*J165</f>
        <v>0</v>
      </c>
      <c r="S166" s="45" t="n">
        <f aca="false">N166*J165</f>
        <v>29.720837316104</v>
      </c>
      <c r="T166" s="45" t="n">
        <f aca="false">O166*J165</f>
        <v>0</v>
      </c>
      <c r="U166" s="46" t="n">
        <f aca="false">(1+VLOOKUP(B166,Assumptions!$A$29:$C$39,2,1))^(1/12)-1</f>
        <v>0.00643403011000343</v>
      </c>
      <c r="V166" s="45" t="n">
        <f aca="false">RES!Y166*J166</f>
        <v>847.930727103605</v>
      </c>
      <c r="W166" s="45" t="n">
        <f aca="false">V166-V165</f>
        <v>-31.794073878732</v>
      </c>
      <c r="X166" s="45" t="n">
        <f aca="false">(P166-R166-S166-T166+V165)*U166</f>
        <v>5.4689510958508</v>
      </c>
      <c r="Y166" s="45" t="n">
        <f aca="false">P166-Q166-R166-S166-T166-W166+X166</f>
        <v>2.15142749797016</v>
      </c>
      <c r="Z166" s="45" t="n">
        <f aca="false">(Y167+Z167)/(1+U167)</f>
        <v>130.538051678382</v>
      </c>
    </row>
    <row r="167" customFormat="false" ht="13.8" hidden="false" customHeight="false" outlineLevel="0" collapsed="false">
      <c r="A167" s="40" t="n">
        <f aca="false">A166+1</f>
        <v>152</v>
      </c>
      <c r="B167" s="40" t="n">
        <f aca="false">INT((A167-1)/12)+1</f>
        <v>13</v>
      </c>
      <c r="C167" s="41" t="n">
        <f aca="false">$B$4+B167-1</f>
        <v>32</v>
      </c>
      <c r="D167" s="42" t="n">
        <f aca="false">IF($B$5="M",VLOOKUP(C167,Assumptions!$A$42:$C$140,2,1),VLOOKUP(C167,Assumptions!$A$42:$C$140,3,1))*Assumptions!$B$2</f>
        <v>0.000333725022027934</v>
      </c>
      <c r="E167" s="42" t="n">
        <f aca="false">1-(1-D167)^(1/12)</f>
        <v>2.78146732161089E-005</v>
      </c>
      <c r="F167" s="42" t="n">
        <f aca="false">VLOOKUP(B167,Assumptions!$A$5:$C$11,2,1)*(MOD(A167,12/$B$10)=0)</f>
        <v>0</v>
      </c>
      <c r="G167" s="43" t="n">
        <f aca="false">1-(1-F167)^(1/$B$10)</f>
        <v>0</v>
      </c>
      <c r="H167" s="42" t="n">
        <f aca="false">J166*E167*(A167&lt;=$B$6*12)</f>
        <v>1.07812204365528E-005</v>
      </c>
      <c r="I167" s="43" t="n">
        <f aca="false">J166*(1-E167)*G167*(A167&lt;=$B$6*12)</f>
        <v>0</v>
      </c>
      <c r="J167" s="44" t="n">
        <f aca="false">(J166-H167-I167)*(A167&lt;=$B$6*12)</f>
        <v>0.387598318220963</v>
      </c>
      <c r="K167" s="45" t="n">
        <f aca="false">($B$9/$B$10)*(A167&lt;=$B$7*12)*(MOD(A166,12/$B$10)=0)</f>
        <v>0</v>
      </c>
      <c r="L167" s="45" t="n">
        <f aca="false">$B$8*(A167&lt;=$B$7*12)</f>
        <v>500000</v>
      </c>
      <c r="M167" s="45" t="n">
        <f aca="false">Assumptions!$B$15*(A167=1)+K167*Assumptions!$B$16*(A167&lt;=12)</f>
        <v>0</v>
      </c>
      <c r="N167" s="45" t="n">
        <f aca="false">(A167&lt;=$B$6*12)*(Assumptions!$B$18/12)*(1+Assumptions!$D$17)^(A167-1) + K167*Assumptions!$B$19*(A167&lt;=$B$7*12)</f>
        <v>76.9875982940887</v>
      </c>
      <c r="O167" s="45" t="n">
        <f aca="false">K167*VLOOKUP(B167,Assumptions!$A$21:$B$26,2,1)</f>
        <v>0</v>
      </c>
      <c r="P167" s="45" t="n">
        <f aca="false">K167*J166</f>
        <v>0</v>
      </c>
      <c r="Q167" s="45" t="n">
        <f aca="false">L167*H167</f>
        <v>5.39061021827639</v>
      </c>
      <c r="R167" s="45" t="n">
        <f aca="false">M167*J166</f>
        <v>0</v>
      </c>
      <c r="S167" s="45" t="n">
        <f aca="false">N167*J166</f>
        <v>29.841093642928</v>
      </c>
      <c r="T167" s="45" t="n">
        <f aca="false">O167*J166</f>
        <v>0</v>
      </c>
      <c r="U167" s="46" t="n">
        <f aca="false">(1+VLOOKUP(B167,Assumptions!$A$29:$C$39,2,1))^(1/12)-1</f>
        <v>0.00643403011000343</v>
      </c>
      <c r="V167" s="45" t="n">
        <f aca="false">RES!Y167*J167</f>
        <v>815.83901001024</v>
      </c>
      <c r="W167" s="45" t="n">
        <f aca="false">V167-V166</f>
        <v>-32.0917170933647</v>
      </c>
      <c r="X167" s="45" t="n">
        <f aca="false">(P167-R167-S167-T167+V166)*U167</f>
        <v>5.26361333436766</v>
      </c>
      <c r="Y167" s="45" t="n">
        <f aca="false">P167-Q167-R167-S167-T167-W167+X167</f>
        <v>2.12362656652793</v>
      </c>
      <c r="Z167" s="45" t="n">
        <f aca="false">(Y168+Z168)/(1+U168)</f>
        <v>129.254310866854</v>
      </c>
    </row>
    <row r="168" customFormat="false" ht="13.8" hidden="false" customHeight="false" outlineLevel="0" collapsed="false">
      <c r="A168" s="40" t="n">
        <f aca="false">A167+1</f>
        <v>153</v>
      </c>
      <c r="B168" s="40" t="n">
        <f aca="false">INT((A168-1)/12)+1</f>
        <v>13</v>
      </c>
      <c r="C168" s="41" t="n">
        <f aca="false">$B$4+B168-1</f>
        <v>32</v>
      </c>
      <c r="D168" s="42" t="n">
        <f aca="false">IF($B$5="M",VLOOKUP(C168,Assumptions!$A$42:$C$140,2,1),VLOOKUP(C168,Assumptions!$A$42:$C$140,3,1))*Assumptions!$B$2</f>
        <v>0.000333725022027934</v>
      </c>
      <c r="E168" s="42" t="n">
        <f aca="false">1-(1-D168)^(1/12)</f>
        <v>2.78146732161089E-005</v>
      </c>
      <c r="F168" s="42" t="n">
        <f aca="false">VLOOKUP(B168,Assumptions!$A$5:$C$11,2,1)*(MOD(A168,12/$B$10)=0)</f>
        <v>0</v>
      </c>
      <c r="G168" s="43" t="n">
        <f aca="false">1-(1-F168)^(1/$B$10)</f>
        <v>0</v>
      </c>
      <c r="H168" s="42" t="n">
        <f aca="false">J167*E168*(A168&lt;=$B$6*12)</f>
        <v>1.07809205604295E-005</v>
      </c>
      <c r="I168" s="43" t="n">
        <f aca="false">J167*(1-E168)*G168*(A168&lt;=$B$6*12)</f>
        <v>0</v>
      </c>
      <c r="J168" s="44" t="n">
        <f aca="false">(J167-H168-I168)*(A168&lt;=$B$6*12)</f>
        <v>0.387587537300403</v>
      </c>
      <c r="K168" s="45" t="n">
        <f aca="false">($B$9/$B$10)*(A168&lt;=$B$7*12)*(MOD(A167,12/$B$10)=0)</f>
        <v>0</v>
      </c>
      <c r="L168" s="45" t="n">
        <f aca="false">$B$8*(A168&lt;=$B$7*12)</f>
        <v>500000</v>
      </c>
      <c r="M168" s="45" t="n">
        <f aca="false">Assumptions!$B$15*(A168=1)+K168*Assumptions!$B$16*(A168&lt;=12)</f>
        <v>0</v>
      </c>
      <c r="N168" s="45" t="n">
        <f aca="false">(A168&lt;=$B$6*12)*(Assumptions!$B$18/12)*(1+Assumptions!$D$17)^(A168-1) + K168*Assumptions!$B$19*(A168&lt;=$B$7*12)</f>
        <v>77.3012552993446</v>
      </c>
      <c r="O168" s="45" t="n">
        <f aca="false">K168*VLOOKUP(B168,Assumptions!$A$21:$B$26,2,1)</f>
        <v>0</v>
      </c>
      <c r="P168" s="45" t="n">
        <f aca="false">K168*J167</f>
        <v>0</v>
      </c>
      <c r="Q168" s="45" t="n">
        <f aca="false">L168*H168</f>
        <v>5.39046028021473</v>
      </c>
      <c r="R168" s="45" t="n">
        <f aca="false">M168*J167</f>
        <v>0</v>
      </c>
      <c r="S168" s="45" t="n">
        <f aca="false">N168*J167</f>
        <v>29.9618365503953</v>
      </c>
      <c r="T168" s="45" t="n">
        <f aca="false">O168*J167</f>
        <v>0</v>
      </c>
      <c r="U168" s="46" t="n">
        <f aca="false">(1+VLOOKUP(B168,Assumptions!$A$29:$C$39,2,1))^(1/12)-1</f>
        <v>0.00643403011000343</v>
      </c>
      <c r="V168" s="45" t="n">
        <f aca="false">RES!Y168*J168</f>
        <v>783.447507355763</v>
      </c>
      <c r="W168" s="45" t="n">
        <f aca="false">V168-V167</f>
        <v>-32.3915026544769</v>
      </c>
      <c r="X168" s="45" t="n">
        <f aca="false">(P168-R168-S168-T168+V167)*U168</f>
        <v>5.05635739680503</v>
      </c>
      <c r="Y168" s="45" t="n">
        <f aca="false">P168-Q168-R168-S168-T168-W168+X168</f>
        <v>2.09556322067189</v>
      </c>
      <c r="Z168" s="45" t="n">
        <f aca="false">(Y169+Z169)/(1+U169)</f>
        <v>127.990373774148</v>
      </c>
    </row>
    <row r="169" customFormat="false" ht="13.8" hidden="false" customHeight="false" outlineLevel="0" collapsed="false">
      <c r="A169" s="40" t="n">
        <f aca="false">A168+1</f>
        <v>154</v>
      </c>
      <c r="B169" s="40" t="n">
        <f aca="false">INT((A169-1)/12)+1</f>
        <v>13</v>
      </c>
      <c r="C169" s="41" t="n">
        <f aca="false">$B$4+B169-1</f>
        <v>32</v>
      </c>
      <c r="D169" s="42" t="n">
        <f aca="false">IF($B$5="M",VLOOKUP(C169,Assumptions!$A$42:$C$140,2,1),VLOOKUP(C169,Assumptions!$A$42:$C$140,3,1))*Assumptions!$B$2</f>
        <v>0.000333725022027934</v>
      </c>
      <c r="E169" s="42" t="n">
        <f aca="false">1-(1-D169)^(1/12)</f>
        <v>2.78146732161089E-005</v>
      </c>
      <c r="F169" s="42" t="n">
        <f aca="false">VLOOKUP(B169,Assumptions!$A$5:$C$11,2,1)*(MOD(A169,12/$B$10)=0)</f>
        <v>0</v>
      </c>
      <c r="G169" s="43" t="n">
        <f aca="false">1-(1-F169)^(1/$B$10)</f>
        <v>0</v>
      </c>
      <c r="H169" s="42" t="n">
        <f aca="false">J168*E169*(A169&lt;=$B$6*12)</f>
        <v>1.07806206926471E-005</v>
      </c>
      <c r="I169" s="43" t="n">
        <f aca="false">J168*(1-E169)*G169*(A169&lt;=$B$6*12)</f>
        <v>0</v>
      </c>
      <c r="J169" s="44" t="n">
        <f aca="false">(J168-H169-I169)*(A169&lt;=$B$6*12)</f>
        <v>0.38757675667971</v>
      </c>
      <c r="K169" s="45" t="n">
        <f aca="false">($B$9/$B$10)*(A169&lt;=$B$7*12)*(MOD(A168,12/$B$10)=0)</f>
        <v>0</v>
      </c>
      <c r="L169" s="45" t="n">
        <f aca="false">$B$8*(A169&lt;=$B$7*12)</f>
        <v>500000</v>
      </c>
      <c r="M169" s="45" t="n">
        <f aca="false">Assumptions!$B$15*(A169=1)+K169*Assumptions!$B$16*(A169&lt;=12)</f>
        <v>0</v>
      </c>
      <c r="N169" s="45" t="n">
        <f aca="false">(A169&lt;=$B$6*12)*(Assumptions!$B$18/12)*(1+Assumptions!$D$17)^(A169-1) + K169*Assumptions!$B$19*(A169&lt;=$B$7*12)</f>
        <v>77.6161901820656</v>
      </c>
      <c r="O169" s="45" t="n">
        <f aca="false">K169*VLOOKUP(B169,Assumptions!$A$21:$B$26,2,1)</f>
        <v>0</v>
      </c>
      <c r="P169" s="45" t="n">
        <f aca="false">K169*J168</f>
        <v>0</v>
      </c>
      <c r="Q169" s="45" t="n">
        <f aca="false">L169*H169</f>
        <v>5.39031034632355</v>
      </c>
      <c r="R169" s="45" t="n">
        <f aca="false">M169*J168</f>
        <v>0</v>
      </c>
      <c r="S169" s="45" t="n">
        <f aca="false">N169*J168</f>
        <v>30.0830680073065</v>
      </c>
      <c r="T169" s="45" t="n">
        <f aca="false">O169*J168</f>
        <v>0</v>
      </c>
      <c r="U169" s="46" t="n">
        <f aca="false">(1+VLOOKUP(B169,Assumptions!$A$29:$C$39,2,1))^(1/12)-1</f>
        <v>0.00643403011000343</v>
      </c>
      <c r="V169" s="45" t="n">
        <f aca="false">RES!Y169*J169</f>
        <v>750.754062836735</v>
      </c>
      <c r="W169" s="45" t="n">
        <f aca="false">V169-V168</f>
        <v>-32.6934445190285</v>
      </c>
      <c r="X169" s="45" t="n">
        <f aca="false">(P169-R169-S169-T169+V168)*U169</f>
        <v>4.84716948657382</v>
      </c>
      <c r="Y169" s="45" t="n">
        <f aca="false">P169-Q169-R169-S169-T169-W169+X169</f>
        <v>2.06723565197227</v>
      </c>
      <c r="Z169" s="45" t="n">
        <f aca="false">(Y170+Z170)/(1+U170)</f>
        <v>126.746632040829</v>
      </c>
    </row>
    <row r="170" customFormat="false" ht="13.8" hidden="false" customHeight="false" outlineLevel="0" collapsed="false">
      <c r="A170" s="40" t="n">
        <f aca="false">A169+1</f>
        <v>155</v>
      </c>
      <c r="B170" s="40" t="n">
        <f aca="false">INT((A170-1)/12)+1</f>
        <v>13</v>
      </c>
      <c r="C170" s="41" t="n">
        <f aca="false">$B$4+B170-1</f>
        <v>32</v>
      </c>
      <c r="D170" s="42" t="n">
        <f aca="false">IF($B$5="M",VLOOKUP(C170,Assumptions!$A$42:$C$140,2,1),VLOOKUP(C170,Assumptions!$A$42:$C$140,3,1))*Assumptions!$B$2</f>
        <v>0.000333725022027934</v>
      </c>
      <c r="E170" s="42" t="n">
        <f aca="false">1-(1-D170)^(1/12)</f>
        <v>2.78146732161089E-005</v>
      </c>
      <c r="F170" s="42" t="n">
        <f aca="false">VLOOKUP(B170,Assumptions!$A$5:$C$11,2,1)*(MOD(A170,12/$B$10)=0)</f>
        <v>0</v>
      </c>
      <c r="G170" s="43" t="n">
        <f aca="false">1-(1-F170)^(1/$B$10)</f>
        <v>0</v>
      </c>
      <c r="H170" s="42" t="n">
        <f aca="false">J169*E170*(A170&lt;=$B$6*12)</f>
        <v>1.07803208332055E-005</v>
      </c>
      <c r="I170" s="43" t="n">
        <f aca="false">J169*(1-E170)*G170*(A170&lt;=$B$6*12)</f>
        <v>0</v>
      </c>
      <c r="J170" s="44" t="n">
        <f aca="false">(J169-H170-I170)*(A170&lt;=$B$6*12)</f>
        <v>0.387565976358877</v>
      </c>
      <c r="K170" s="45" t="n">
        <f aca="false">($B$9/$B$10)*(A170&lt;=$B$7*12)*(MOD(A169,12/$B$10)=0)</f>
        <v>0</v>
      </c>
      <c r="L170" s="45" t="n">
        <f aca="false">$B$8*(A170&lt;=$B$7*12)</f>
        <v>500000</v>
      </c>
      <c r="M170" s="45" t="n">
        <f aca="false">Assumptions!$B$15*(A170=1)+K170*Assumptions!$B$16*(A170&lt;=12)</f>
        <v>0</v>
      </c>
      <c r="N170" s="45" t="n">
        <f aca="false">(A170&lt;=$B$6*12)*(Assumptions!$B$18/12)*(1+Assumptions!$D$17)^(A170-1) + K170*Assumptions!$B$19*(A170&lt;=$B$7*12)</f>
        <v>77.9324081484825</v>
      </c>
      <c r="O170" s="45" t="n">
        <f aca="false">K170*VLOOKUP(B170,Assumptions!$A$21:$B$26,2,1)</f>
        <v>0</v>
      </c>
      <c r="P170" s="45" t="n">
        <f aca="false">K170*J169</f>
        <v>0</v>
      </c>
      <c r="Q170" s="45" t="n">
        <f aca="false">L170*H170</f>
        <v>5.39016041660274</v>
      </c>
      <c r="R170" s="45" t="n">
        <f aca="false">M170*J169</f>
        <v>0</v>
      </c>
      <c r="S170" s="45" t="n">
        <f aca="false">N170*J169</f>
        <v>30.2047899904282</v>
      </c>
      <c r="T170" s="45" t="n">
        <f aca="false">O170*J169</f>
        <v>0</v>
      </c>
      <c r="U170" s="46" t="n">
        <f aca="false">(1+VLOOKUP(B170,Assumptions!$A$29:$C$39,2,1))^(1/12)-1</f>
        <v>0.00643403011000343</v>
      </c>
      <c r="V170" s="45" t="n">
        <f aca="false">RES!Y170*J170</f>
        <v>717.756506106119</v>
      </c>
      <c r="W170" s="45" t="n">
        <f aca="false">V170-V169</f>
        <v>-32.9975567306153</v>
      </c>
      <c r="X170" s="45" t="n">
        <f aca="false">(P170-R170-S170-T170+V169)*U170</f>
        <v>4.63603571723421</v>
      </c>
      <c r="Y170" s="45" t="n">
        <f aca="false">P170-Q170-R170-S170-T170-W170+X170</f>
        <v>2.03864204081854</v>
      </c>
      <c r="Z170" s="45" t="n">
        <f aca="false">(Y171+Z171)/(1+U171)</f>
        <v>125.523481646902</v>
      </c>
    </row>
    <row r="171" customFormat="false" ht="13.8" hidden="false" customHeight="false" outlineLevel="0" collapsed="false">
      <c r="A171" s="40" t="n">
        <f aca="false">A170+1</f>
        <v>156</v>
      </c>
      <c r="B171" s="40" t="n">
        <f aca="false">INT((A171-1)/12)+1</f>
        <v>13</v>
      </c>
      <c r="C171" s="41" t="n">
        <f aca="false">$B$4+B171-1</f>
        <v>32</v>
      </c>
      <c r="D171" s="42" t="n">
        <f aca="false">IF($B$5="M",VLOOKUP(C171,Assumptions!$A$42:$C$140,2,1),VLOOKUP(C171,Assumptions!$A$42:$C$140,3,1))*Assumptions!$B$2</f>
        <v>0.000333725022027934</v>
      </c>
      <c r="E171" s="42" t="n">
        <f aca="false">1-(1-D171)^(1/12)</f>
        <v>2.78146732161089E-005</v>
      </c>
      <c r="F171" s="42" t="n">
        <f aca="false">VLOOKUP(B171,Assumptions!$A$5:$C$11,2,1)*(MOD(A171,12/$B$10)=0)</f>
        <v>0.05</v>
      </c>
      <c r="G171" s="43" t="n">
        <f aca="false">1-(1-F171)^(1/$B$10)</f>
        <v>0.05</v>
      </c>
      <c r="H171" s="42" t="n">
        <f aca="false">J170*E171*(A171&lt;=$B$6*12)</f>
        <v>1.07800209821043E-005</v>
      </c>
      <c r="I171" s="43" t="n">
        <f aca="false">J170*(1-E171)*G171*(A171&lt;=$B$6*12)</f>
        <v>0.0193777598168948</v>
      </c>
      <c r="J171" s="44" t="n">
        <f aca="false">(J170-H171-I171)*(A171&lt;=$B$6*12)</f>
        <v>0.368177436521</v>
      </c>
      <c r="K171" s="45" t="n">
        <f aca="false">($B$9/$B$10)*(A171&lt;=$B$7*12)*(MOD(A170,12/$B$10)=0)</f>
        <v>0</v>
      </c>
      <c r="L171" s="45" t="n">
        <f aca="false">$B$8*(A171&lt;=$B$7*12)</f>
        <v>500000</v>
      </c>
      <c r="M171" s="45" t="n">
        <f aca="false">Assumptions!$B$15*(A171=1)+K171*Assumptions!$B$16*(A171&lt;=12)</f>
        <v>0</v>
      </c>
      <c r="N171" s="45" t="n">
        <f aca="false">(A171&lt;=$B$6*12)*(Assumptions!$B$18/12)*(1+Assumptions!$D$17)^(A171-1) + K171*Assumptions!$B$19*(A171&lt;=$B$7*12)</f>
        <v>78.2499144260372</v>
      </c>
      <c r="O171" s="45" t="n">
        <f aca="false">K171*VLOOKUP(B171,Assumptions!$A$21:$B$26,2,1)</f>
        <v>0</v>
      </c>
      <c r="P171" s="45" t="n">
        <f aca="false">K171*J170</f>
        <v>0</v>
      </c>
      <c r="Q171" s="45" t="n">
        <f aca="false">L171*H171</f>
        <v>5.39001049105217</v>
      </c>
      <c r="R171" s="45" t="n">
        <f aca="false">M171*J170</f>
        <v>0</v>
      </c>
      <c r="S171" s="45" t="n">
        <f aca="false">N171*J170</f>
        <v>30.3270044845257</v>
      </c>
      <c r="T171" s="45" t="n">
        <f aca="false">O171*J170</f>
        <v>0</v>
      </c>
      <c r="U171" s="46" t="n">
        <f aca="false">(1+VLOOKUP(B171,Assumptions!$A$29:$C$39,2,1))^(1/12)-1</f>
        <v>0.00643403011000343</v>
      </c>
      <c r="V171" s="45" t="n">
        <f aca="false">RES!Y171*J171</f>
        <v>677.322937553993</v>
      </c>
      <c r="W171" s="45" t="n">
        <f aca="false">V171-V170</f>
        <v>-40.4335685521262</v>
      </c>
      <c r="X171" s="45" t="n">
        <f aca="false">(P171-R171-S171-T171+V170)*U171</f>
        <v>4.42294211193799</v>
      </c>
      <c r="Y171" s="45" t="n">
        <f aca="false">P171-Q171-R171-S171-T171-W171+X171</f>
        <v>9.13949568848632</v>
      </c>
      <c r="Z171" s="45" t="n">
        <f aca="false">(Y172+Z172)/(1+U172)</f>
        <v>117.191607818845</v>
      </c>
    </row>
    <row r="172" customFormat="false" ht="13.8" hidden="false" customHeight="false" outlineLevel="0" collapsed="false">
      <c r="A172" s="40" t="n">
        <f aca="false">A171+1</f>
        <v>157</v>
      </c>
      <c r="B172" s="40" t="n">
        <f aca="false">INT((A172-1)/12)+1</f>
        <v>14</v>
      </c>
      <c r="C172" s="41" t="n">
        <f aca="false">$B$4+B172-1</f>
        <v>33</v>
      </c>
      <c r="D172" s="42" t="n">
        <f aca="false">IF($B$5="M",VLOOKUP(C172,Assumptions!$A$42:$C$140,2,1),VLOOKUP(C172,Assumptions!$A$42:$C$140,3,1))*Assumptions!$B$2</f>
        <v>0.000345910037162748</v>
      </c>
      <c r="E172" s="42" t="n">
        <f aca="false">1-(1-D172)^(1/12)</f>
        <v>2.88304075490853E-005</v>
      </c>
      <c r="F172" s="42" t="n">
        <f aca="false">VLOOKUP(B172,Assumptions!$A$5:$C$11,2,1)*(MOD(A172,12/$B$10)=0)</f>
        <v>0</v>
      </c>
      <c r="G172" s="43" t="n">
        <f aca="false">1-(1-F172)^(1/$B$10)</f>
        <v>0</v>
      </c>
      <c r="H172" s="42" t="n">
        <f aca="false">J171*E172*(A172&lt;=$B$6*12)</f>
        <v>1.06147055452779E-005</v>
      </c>
      <c r="I172" s="43" t="n">
        <f aca="false">J171*(1-E172)*G172*(A172&lt;=$B$6*12)</f>
        <v>0</v>
      </c>
      <c r="J172" s="44" t="n">
        <f aca="false">(J171-H172-I172)*(A172&lt;=$B$6*12)</f>
        <v>0.368166821815455</v>
      </c>
      <c r="K172" s="45" t="n">
        <f aca="false">($B$9/$B$10)*(A172&lt;=$B$7*12)*(MOD(A171,12/$B$10)=0)</f>
        <v>1000</v>
      </c>
      <c r="L172" s="45" t="n">
        <f aca="false">$B$8*(A172&lt;=$B$7*12)</f>
        <v>500000</v>
      </c>
      <c r="M172" s="45" t="n">
        <f aca="false">Assumptions!$B$15*(A172=1)+K172*Assumptions!$B$16*(A172&lt;=12)</f>
        <v>0</v>
      </c>
      <c r="N172" s="45" t="n">
        <f aca="false">(A172&lt;=$B$6*12)*(Assumptions!$B$18/12)*(1+Assumptions!$D$17)^(A172-1) + K172*Assumptions!$B$19*(A172&lt;=$B$7*12)</f>
        <v>98.5687142634688</v>
      </c>
      <c r="O172" s="45" t="n">
        <f aca="false">K172*VLOOKUP(B172,Assumptions!$A$21:$B$26,2,1)</f>
        <v>50</v>
      </c>
      <c r="P172" s="45" t="n">
        <f aca="false">K172*J171</f>
        <v>368.177436521</v>
      </c>
      <c r="Q172" s="45" t="n">
        <f aca="false">L172*H172</f>
        <v>5.30735277263895</v>
      </c>
      <c r="R172" s="45" t="n">
        <f aca="false">M172*J171</f>
        <v>0</v>
      </c>
      <c r="S172" s="45" t="n">
        <f aca="false">N172*J171</f>
        <v>36.2907765386949</v>
      </c>
      <c r="T172" s="45" t="n">
        <f aca="false">O172*J171</f>
        <v>18.40887182605</v>
      </c>
      <c r="U172" s="46" t="n">
        <f aca="false">(1+VLOOKUP(B172,Assumptions!$A$29:$C$39,2,1))^(1/12)-1</f>
        <v>0.00643403011000343</v>
      </c>
      <c r="V172" s="45" t="n">
        <f aca="false">RES!Y172*J172</f>
        <v>988.998055324429</v>
      </c>
      <c r="W172" s="45" t="n">
        <f aca="false">V172-V171</f>
        <v>311.675117770436</v>
      </c>
      <c r="X172" s="45" t="n">
        <f aca="false">(P172-R172-S172-T172+V171)*U172</f>
        <v>6.37484170223299</v>
      </c>
      <c r="Y172" s="45" t="n">
        <f aca="false">P172-Q172-R172-S172-T172-W172+X172</f>
        <v>2.87015931541346</v>
      </c>
      <c r="Z172" s="45" t="n">
        <f aca="false">(Y173+Z173)/(1+U173)</f>
        <v>115.075462836778</v>
      </c>
    </row>
    <row r="173" customFormat="false" ht="13.8" hidden="false" customHeight="false" outlineLevel="0" collapsed="false">
      <c r="A173" s="40" t="n">
        <f aca="false">A172+1</f>
        <v>158</v>
      </c>
      <c r="B173" s="40" t="n">
        <f aca="false">INT((A173-1)/12)+1</f>
        <v>14</v>
      </c>
      <c r="C173" s="41" t="n">
        <f aca="false">$B$4+B173-1</f>
        <v>33</v>
      </c>
      <c r="D173" s="42" t="n">
        <f aca="false">IF($B$5="M",VLOOKUP(C173,Assumptions!$A$42:$C$140,2,1),VLOOKUP(C173,Assumptions!$A$42:$C$140,3,1))*Assumptions!$B$2</f>
        <v>0.000345910037162748</v>
      </c>
      <c r="E173" s="42" t="n">
        <f aca="false">1-(1-D173)^(1/12)</f>
        <v>2.88304075490853E-005</v>
      </c>
      <c r="F173" s="42" t="n">
        <f aca="false">VLOOKUP(B173,Assumptions!$A$5:$C$11,2,1)*(MOD(A173,12/$B$10)=0)</f>
        <v>0</v>
      </c>
      <c r="G173" s="43" t="n">
        <f aca="false">1-(1-F173)^(1/$B$10)</f>
        <v>0</v>
      </c>
      <c r="H173" s="42" t="n">
        <f aca="false">J172*E173*(A173&lt;=$B$6*12)</f>
        <v>1.0614399518991E-005</v>
      </c>
      <c r="I173" s="43" t="n">
        <f aca="false">J172*(1-E173)*G173*(A173&lt;=$B$6*12)</f>
        <v>0</v>
      </c>
      <c r="J173" s="44" t="n">
        <f aca="false">(J172-H173-I173)*(A173&lt;=$B$6*12)</f>
        <v>0.368156207415936</v>
      </c>
      <c r="K173" s="45" t="n">
        <f aca="false">($B$9/$B$10)*(A173&lt;=$B$7*12)*(MOD(A172,12/$B$10)=0)</f>
        <v>0</v>
      </c>
      <c r="L173" s="45" t="n">
        <f aca="false">$B$8*(A173&lt;=$B$7*12)</f>
        <v>500000</v>
      </c>
      <c r="M173" s="45" t="n">
        <f aca="false">Assumptions!$B$15*(A173=1)+K173*Assumptions!$B$16*(A173&lt;=12)</f>
        <v>0</v>
      </c>
      <c r="N173" s="45" t="n">
        <f aca="false">(A173&lt;=$B$6*12)*(Assumptions!$B$18/12)*(1+Assumptions!$D$17)^(A173-1) + K173*Assumptions!$B$19*(A173&lt;=$B$7*12)</f>
        <v>78.8888129309003</v>
      </c>
      <c r="O173" s="45" t="n">
        <f aca="false">K173*VLOOKUP(B173,Assumptions!$A$21:$B$26,2,1)</f>
        <v>0</v>
      </c>
      <c r="P173" s="45" t="n">
        <f aca="false">K173*J172</f>
        <v>0</v>
      </c>
      <c r="Q173" s="45" t="n">
        <f aca="false">L173*H173</f>
        <v>5.30719975949551</v>
      </c>
      <c r="R173" s="45" t="n">
        <f aca="false">M173*J172</f>
        <v>0</v>
      </c>
      <c r="S173" s="45" t="n">
        <f aca="false">N173*J172</f>
        <v>29.0442435335635</v>
      </c>
      <c r="T173" s="45" t="n">
        <f aca="false">O173*J172</f>
        <v>0</v>
      </c>
      <c r="U173" s="46" t="n">
        <f aca="false">(1+VLOOKUP(B173,Assumptions!$A$29:$C$39,2,1))^(1/12)-1</f>
        <v>0.00643403011000343</v>
      </c>
      <c r="V173" s="45" t="n">
        <f aca="false">RES!Y173*J173</f>
        <v>958.72064584003</v>
      </c>
      <c r="W173" s="45" t="n">
        <f aca="false">V173-V172</f>
        <v>-30.2774094843984</v>
      </c>
      <c r="X173" s="45" t="n">
        <f aca="false">(P173-R173-S173-T173+V172)*U173</f>
        <v>6.17637172927499</v>
      </c>
      <c r="Y173" s="45" t="n">
        <f aca="false">P173-Q173-R173-S173-T173-W173+X173</f>
        <v>2.10233792061436</v>
      </c>
      <c r="Z173" s="45" t="n">
        <f aca="false">(Y174+Z174)/(1+U174)</f>
        <v>113.713523908978</v>
      </c>
    </row>
    <row r="174" customFormat="false" ht="13.8" hidden="false" customHeight="false" outlineLevel="0" collapsed="false">
      <c r="A174" s="40" t="n">
        <f aca="false">A173+1</f>
        <v>159</v>
      </c>
      <c r="B174" s="40" t="n">
        <f aca="false">INT((A174-1)/12)+1</f>
        <v>14</v>
      </c>
      <c r="C174" s="41" t="n">
        <f aca="false">$B$4+B174-1</f>
        <v>33</v>
      </c>
      <c r="D174" s="42" t="n">
        <f aca="false">IF($B$5="M",VLOOKUP(C174,Assumptions!$A$42:$C$140,2,1),VLOOKUP(C174,Assumptions!$A$42:$C$140,3,1))*Assumptions!$B$2</f>
        <v>0.000345910037162748</v>
      </c>
      <c r="E174" s="42" t="n">
        <f aca="false">1-(1-D174)^(1/12)</f>
        <v>2.88304075490853E-005</v>
      </c>
      <c r="F174" s="42" t="n">
        <f aca="false">VLOOKUP(B174,Assumptions!$A$5:$C$11,2,1)*(MOD(A174,12/$B$10)=0)</f>
        <v>0</v>
      </c>
      <c r="G174" s="43" t="n">
        <f aca="false">1-(1-F174)^(1/$B$10)</f>
        <v>0</v>
      </c>
      <c r="H174" s="42" t="n">
        <f aca="false">J173*E174*(A174&lt;=$B$6*12)</f>
        <v>1.0614093501527E-005</v>
      </c>
      <c r="I174" s="43" t="n">
        <f aca="false">J173*(1-E174)*G174*(A174&lt;=$B$6*12)</f>
        <v>0</v>
      </c>
      <c r="J174" s="44" t="n">
        <f aca="false">(J173-H174-I174)*(A174&lt;=$B$6*12)</f>
        <v>0.368145593322434</v>
      </c>
      <c r="K174" s="45" t="n">
        <f aca="false">($B$9/$B$10)*(A174&lt;=$B$7*12)*(MOD(A173,12/$B$10)=0)</f>
        <v>0</v>
      </c>
      <c r="L174" s="45" t="n">
        <f aca="false">$B$8*(A174&lt;=$B$7*12)</f>
        <v>500000</v>
      </c>
      <c r="M174" s="45" t="n">
        <f aca="false">Assumptions!$B$15*(A174=1)+K174*Assumptions!$B$16*(A174&lt;=12)</f>
        <v>0</v>
      </c>
      <c r="N174" s="45" t="n">
        <f aca="false">(A174&lt;=$B$6*12)*(Assumptions!$B$18/12)*(1+Assumptions!$D$17)^(A174-1) + K174*Assumptions!$B$19*(A174&lt;=$B$7*12)</f>
        <v>79.2102157199258</v>
      </c>
      <c r="O174" s="45" t="n">
        <f aca="false">K174*VLOOKUP(B174,Assumptions!$A$21:$B$26,2,1)</f>
        <v>0</v>
      </c>
      <c r="P174" s="45" t="n">
        <f aca="false">K174*J173</f>
        <v>0</v>
      </c>
      <c r="Q174" s="45" t="n">
        <f aca="false">L174*H174</f>
        <v>5.3070467507635</v>
      </c>
      <c r="R174" s="45" t="n">
        <f aca="false">M174*J173</f>
        <v>0</v>
      </c>
      <c r="S174" s="45" t="n">
        <f aca="false">N174*J173</f>
        <v>29.161732608046</v>
      </c>
      <c r="T174" s="45" t="n">
        <f aca="false">O174*J173</f>
        <v>0</v>
      </c>
      <c r="U174" s="46" t="n">
        <f aca="false">(1+VLOOKUP(B174,Assumptions!$A$29:$C$39,2,1))^(1/12)-1</f>
        <v>0.00643403011000343</v>
      </c>
      <c r="V174" s="45" t="n">
        <f aca="false">RES!Y174*J174</f>
        <v>928.157320089757</v>
      </c>
      <c r="W174" s="45" t="n">
        <f aca="false">V174-V173</f>
        <v>-30.5633257502732</v>
      </c>
      <c r="X174" s="45" t="n">
        <f aca="false">(P174-R174-S174-T174+V173)*U174</f>
        <v>5.98081003675665</v>
      </c>
      <c r="Y174" s="45" t="n">
        <f aca="false">P174-Q174-R174-S174-T174-W174+X174</f>
        <v>2.07535642822029</v>
      </c>
      <c r="Z174" s="45" t="n">
        <f aca="false">(Y175+Z175)/(1+U175)</f>
        <v>112.369803717502</v>
      </c>
    </row>
    <row r="175" customFormat="false" ht="13.8" hidden="false" customHeight="false" outlineLevel="0" collapsed="false">
      <c r="A175" s="40" t="n">
        <f aca="false">A174+1</f>
        <v>160</v>
      </c>
      <c r="B175" s="40" t="n">
        <f aca="false">INT((A175-1)/12)+1</f>
        <v>14</v>
      </c>
      <c r="C175" s="41" t="n">
        <f aca="false">$B$4+B175-1</f>
        <v>33</v>
      </c>
      <c r="D175" s="42" t="n">
        <f aca="false">IF($B$5="M",VLOOKUP(C175,Assumptions!$A$42:$C$140,2,1),VLOOKUP(C175,Assumptions!$A$42:$C$140,3,1))*Assumptions!$B$2</f>
        <v>0.000345910037162748</v>
      </c>
      <c r="E175" s="42" t="n">
        <f aca="false">1-(1-D175)^(1/12)</f>
        <v>2.88304075490853E-005</v>
      </c>
      <c r="F175" s="42" t="n">
        <f aca="false">VLOOKUP(B175,Assumptions!$A$5:$C$11,2,1)*(MOD(A175,12/$B$10)=0)</f>
        <v>0</v>
      </c>
      <c r="G175" s="43" t="n">
        <f aca="false">1-(1-F175)^(1/$B$10)</f>
        <v>0</v>
      </c>
      <c r="H175" s="42" t="n">
        <f aca="false">J174*E175*(A175&lt;=$B$6*12)</f>
        <v>1.06137874928856E-005</v>
      </c>
      <c r="I175" s="43" t="n">
        <f aca="false">J174*(1-E175)*G175*(A175&lt;=$B$6*12)</f>
        <v>0</v>
      </c>
      <c r="J175" s="44" t="n">
        <f aca="false">(J174-H175-I175)*(A175&lt;=$B$6*12)</f>
        <v>0.368134979534941</v>
      </c>
      <c r="K175" s="45" t="n">
        <f aca="false">($B$9/$B$10)*(A175&lt;=$B$7*12)*(MOD(A174,12/$B$10)=0)</f>
        <v>0</v>
      </c>
      <c r="L175" s="45" t="n">
        <f aca="false">$B$8*(A175&lt;=$B$7*12)</f>
        <v>500000</v>
      </c>
      <c r="M175" s="45" t="n">
        <f aca="false">Assumptions!$B$15*(A175=1)+K175*Assumptions!$B$16*(A175&lt;=12)</f>
        <v>0</v>
      </c>
      <c r="N175" s="45" t="n">
        <f aca="false">(A175&lt;=$B$6*12)*(Assumptions!$B$18/12)*(1+Assumptions!$D$17)^(A175-1) + K175*Assumptions!$B$19*(A175&lt;=$B$7*12)</f>
        <v>79.5329279436983</v>
      </c>
      <c r="O175" s="45" t="n">
        <f aca="false">K175*VLOOKUP(B175,Assumptions!$A$21:$B$26,2,1)</f>
        <v>0</v>
      </c>
      <c r="P175" s="45" t="n">
        <f aca="false">K175*J174</f>
        <v>0</v>
      </c>
      <c r="Q175" s="45" t="n">
        <f aca="false">L175*H175</f>
        <v>5.30689374644279</v>
      </c>
      <c r="R175" s="45" t="n">
        <f aca="false">M175*J174</f>
        <v>0</v>
      </c>
      <c r="S175" s="45" t="n">
        <f aca="false">N175*J174</f>
        <v>29.2796969465032</v>
      </c>
      <c r="T175" s="45" t="n">
        <f aca="false">O175*J174</f>
        <v>0</v>
      </c>
      <c r="U175" s="46" t="n">
        <f aca="false">(1+VLOOKUP(B175,Assumptions!$A$29:$C$39,2,1))^(1/12)-1</f>
        <v>0.00643403011000343</v>
      </c>
      <c r="V175" s="45" t="n">
        <f aca="false">RES!Y175*J175</f>
        <v>897.306014594989</v>
      </c>
      <c r="W175" s="45" t="n">
        <f aca="false">V175-V174</f>
        <v>-30.8513054947678</v>
      </c>
      <c r="X175" s="45" t="n">
        <f aca="false">(P175-R175-S175-T175+V174)*U175</f>
        <v>5.78340569251201</v>
      </c>
      <c r="Y175" s="45" t="n">
        <f aca="false">P175-Q175-R175-S175-T175-W175+X175</f>
        <v>2.04812049433378</v>
      </c>
      <c r="Z175" s="45" t="n">
        <f aca="false">(Y176+Z176)/(1+U176)</f>
        <v>111.044673923742</v>
      </c>
    </row>
    <row r="176" customFormat="false" ht="13.8" hidden="false" customHeight="false" outlineLevel="0" collapsed="false">
      <c r="A176" s="40" t="n">
        <f aca="false">A175+1</f>
        <v>161</v>
      </c>
      <c r="B176" s="40" t="n">
        <f aca="false">INT((A176-1)/12)+1</f>
        <v>14</v>
      </c>
      <c r="C176" s="41" t="n">
        <f aca="false">$B$4+B176-1</f>
        <v>33</v>
      </c>
      <c r="D176" s="42" t="n">
        <f aca="false">IF($B$5="M",VLOOKUP(C176,Assumptions!$A$42:$C$140,2,1),VLOOKUP(C176,Assumptions!$A$42:$C$140,3,1))*Assumptions!$B$2</f>
        <v>0.000345910037162748</v>
      </c>
      <c r="E176" s="42" t="n">
        <f aca="false">1-(1-D176)^(1/12)</f>
        <v>2.88304075490853E-005</v>
      </c>
      <c r="F176" s="42" t="n">
        <f aca="false">VLOOKUP(B176,Assumptions!$A$5:$C$11,2,1)*(MOD(A176,12/$B$10)=0)</f>
        <v>0</v>
      </c>
      <c r="G176" s="43" t="n">
        <f aca="false">1-(1-F176)^(1/$B$10)</f>
        <v>0</v>
      </c>
      <c r="H176" s="42" t="n">
        <f aca="false">J175*E176*(A176&lt;=$B$6*12)</f>
        <v>1.06134814930665E-005</v>
      </c>
      <c r="I176" s="43" t="n">
        <f aca="false">J175*(1-E176)*G176*(A176&lt;=$B$6*12)</f>
        <v>0</v>
      </c>
      <c r="J176" s="44" t="n">
        <f aca="false">(J175-H176-I176)*(A176&lt;=$B$6*12)</f>
        <v>0.368124366053448</v>
      </c>
      <c r="K176" s="45" t="n">
        <f aca="false">($B$9/$B$10)*(A176&lt;=$B$7*12)*(MOD(A175,12/$B$10)=0)</f>
        <v>0</v>
      </c>
      <c r="L176" s="45" t="n">
        <f aca="false">$B$8*(A176&lt;=$B$7*12)</f>
        <v>500000</v>
      </c>
      <c r="M176" s="45" t="n">
        <f aca="false">Assumptions!$B$15*(A176=1)+K176*Assumptions!$B$16*(A176&lt;=12)</f>
        <v>0</v>
      </c>
      <c r="N176" s="45" t="n">
        <f aca="false">(A176&lt;=$B$6*12)*(Assumptions!$B$18/12)*(1+Assumptions!$D$17)^(A176-1) + K176*Assumptions!$B$19*(A176&lt;=$B$7*12)</f>
        <v>79.8569549370169</v>
      </c>
      <c r="O176" s="45" t="n">
        <f aca="false">K176*VLOOKUP(B176,Assumptions!$A$21:$B$26,2,1)</f>
        <v>0</v>
      </c>
      <c r="P176" s="45" t="n">
        <f aca="false">K176*J175</f>
        <v>0</v>
      </c>
      <c r="Q176" s="45" t="n">
        <f aca="false">L176*H176</f>
        <v>5.30674074653326</v>
      </c>
      <c r="R176" s="45" t="n">
        <f aca="false">M176*J175</f>
        <v>0</v>
      </c>
      <c r="S176" s="45" t="n">
        <f aca="false">N176*J175</f>
        <v>29.3981384714614</v>
      </c>
      <c r="T176" s="45" t="n">
        <f aca="false">O176*J175</f>
        <v>0</v>
      </c>
      <c r="U176" s="46" t="n">
        <f aca="false">(1+VLOOKUP(B176,Assumptions!$A$29:$C$39,2,1))^(1/12)-1</f>
        <v>0.00643403011000343</v>
      </c>
      <c r="V176" s="45" t="n">
        <f aca="false">RES!Y176*J176</f>
        <v>866.164652417906</v>
      </c>
      <c r="W176" s="45" t="n">
        <f aca="false">V176-V175</f>
        <v>-31.1413621770839</v>
      </c>
      <c r="X176" s="45" t="n">
        <f aca="false">(P176-R176-S176-T176+V175)*U176</f>
        <v>5.58414540768791</v>
      </c>
      <c r="Y176" s="45" t="n">
        <f aca="false">P176-Q176-R176-S176-T176-W176+X176</f>
        <v>2.02062836677715</v>
      </c>
      <c r="Z176" s="45" t="n">
        <f aca="false">(Y177+Z177)/(1+U177)</f>
        <v>109.738510332546</v>
      </c>
    </row>
    <row r="177" customFormat="false" ht="13.8" hidden="false" customHeight="false" outlineLevel="0" collapsed="false">
      <c r="A177" s="40" t="n">
        <f aca="false">A176+1</f>
        <v>162</v>
      </c>
      <c r="B177" s="40" t="n">
        <f aca="false">INT((A177-1)/12)+1</f>
        <v>14</v>
      </c>
      <c r="C177" s="41" t="n">
        <f aca="false">$B$4+B177-1</f>
        <v>33</v>
      </c>
      <c r="D177" s="42" t="n">
        <f aca="false">IF($B$5="M",VLOOKUP(C177,Assumptions!$A$42:$C$140,2,1),VLOOKUP(C177,Assumptions!$A$42:$C$140,3,1))*Assumptions!$B$2</f>
        <v>0.000345910037162748</v>
      </c>
      <c r="E177" s="42" t="n">
        <f aca="false">1-(1-D177)^(1/12)</f>
        <v>2.88304075490853E-005</v>
      </c>
      <c r="F177" s="42" t="n">
        <f aca="false">VLOOKUP(B177,Assumptions!$A$5:$C$11,2,1)*(MOD(A177,12/$B$10)=0)</f>
        <v>0</v>
      </c>
      <c r="G177" s="43" t="n">
        <f aca="false">1-(1-F177)^(1/$B$10)</f>
        <v>0</v>
      </c>
      <c r="H177" s="42" t="n">
        <f aca="false">J176*E177*(A177&lt;=$B$6*12)</f>
        <v>1.06131755020696E-005</v>
      </c>
      <c r="I177" s="43" t="n">
        <f aca="false">J176*(1-E177)*G177*(A177&lt;=$B$6*12)</f>
        <v>0</v>
      </c>
      <c r="J177" s="44" t="n">
        <f aca="false">(J176-H177-I177)*(A177&lt;=$B$6*12)</f>
        <v>0.368113752877946</v>
      </c>
      <c r="K177" s="45" t="n">
        <f aca="false">($B$9/$B$10)*(A177&lt;=$B$7*12)*(MOD(A176,12/$B$10)=0)</f>
        <v>0</v>
      </c>
      <c r="L177" s="45" t="n">
        <f aca="false">$B$8*(A177&lt;=$B$7*12)</f>
        <v>500000</v>
      </c>
      <c r="M177" s="45" t="n">
        <f aca="false">Assumptions!$B$15*(A177=1)+K177*Assumptions!$B$16*(A177&lt;=12)</f>
        <v>0</v>
      </c>
      <c r="N177" s="45" t="n">
        <f aca="false">(A177&lt;=$B$6*12)*(Assumptions!$B$18/12)*(1+Assumptions!$D$17)^(A177-1) + K177*Assumptions!$B$19*(A177&lt;=$B$7*12)</f>
        <v>80.1823020564155</v>
      </c>
      <c r="O177" s="45" t="n">
        <f aca="false">K177*VLOOKUP(B177,Assumptions!$A$21:$B$26,2,1)</f>
        <v>0</v>
      </c>
      <c r="P177" s="45" t="n">
        <f aca="false">K177*J176</f>
        <v>0</v>
      </c>
      <c r="Q177" s="45" t="n">
        <f aca="false">L177*H177</f>
        <v>5.30658775103478</v>
      </c>
      <c r="R177" s="45" t="n">
        <f aca="false">M177*J176</f>
        <v>0</v>
      </c>
      <c r="S177" s="45" t="n">
        <f aca="false">N177*J176</f>
        <v>29.517059113224</v>
      </c>
      <c r="T177" s="45" t="n">
        <f aca="false">O177*J176</f>
        <v>0</v>
      </c>
      <c r="U177" s="46" t="n">
        <f aca="false">(1+VLOOKUP(B177,Assumptions!$A$29:$C$39,2,1))^(1/12)-1</f>
        <v>0.00643403011000343</v>
      </c>
      <c r="V177" s="45" t="n">
        <f aca="false">RES!Y177*J177</f>
        <v>834.731143077932</v>
      </c>
      <c r="W177" s="45" t="n">
        <f aca="false">V177-V176</f>
        <v>-31.4335093399732</v>
      </c>
      <c r="X177" s="45" t="n">
        <f aca="false">(P177-R177-S177-T177+V176)*U177</f>
        <v>5.38301580678423</v>
      </c>
      <c r="Y177" s="45" t="n">
        <f aca="false">P177-Q177-R177-S177-T177-W177+X177</f>
        <v>1.99287828249858</v>
      </c>
      <c r="Z177" s="45" t="n">
        <f aca="false">(Y178+Z178)/(1+U178)</f>
        <v>108.451692929754</v>
      </c>
    </row>
    <row r="178" customFormat="false" ht="13.8" hidden="false" customHeight="false" outlineLevel="0" collapsed="false">
      <c r="A178" s="40" t="n">
        <f aca="false">A177+1</f>
        <v>163</v>
      </c>
      <c r="B178" s="40" t="n">
        <f aca="false">INT((A178-1)/12)+1</f>
        <v>14</v>
      </c>
      <c r="C178" s="41" t="n">
        <f aca="false">$B$4+B178-1</f>
        <v>33</v>
      </c>
      <c r="D178" s="42" t="n">
        <f aca="false">IF($B$5="M",VLOOKUP(C178,Assumptions!$A$42:$C$140,2,1),VLOOKUP(C178,Assumptions!$A$42:$C$140,3,1))*Assumptions!$B$2</f>
        <v>0.000345910037162748</v>
      </c>
      <c r="E178" s="42" t="n">
        <f aca="false">1-(1-D178)^(1/12)</f>
        <v>2.88304075490853E-005</v>
      </c>
      <c r="F178" s="42" t="n">
        <f aca="false">VLOOKUP(B178,Assumptions!$A$5:$C$11,2,1)*(MOD(A178,12/$B$10)=0)</f>
        <v>0</v>
      </c>
      <c r="G178" s="43" t="n">
        <f aca="false">1-(1-F178)^(1/$B$10)</f>
        <v>0</v>
      </c>
      <c r="H178" s="42" t="n">
        <f aca="false">J177*E178*(A178&lt;=$B$6*12)</f>
        <v>1.06128695198945E-005</v>
      </c>
      <c r="I178" s="43" t="n">
        <f aca="false">J177*(1-E178)*G178*(A178&lt;=$B$6*12)</f>
        <v>0</v>
      </c>
      <c r="J178" s="44" t="n">
        <f aca="false">(J177-H178-I178)*(A178&lt;=$B$6*12)</f>
        <v>0.368103140008426</v>
      </c>
      <c r="K178" s="45" t="n">
        <f aca="false">($B$9/$B$10)*(A178&lt;=$B$7*12)*(MOD(A177,12/$B$10)=0)</f>
        <v>0</v>
      </c>
      <c r="L178" s="45" t="n">
        <f aca="false">$B$8*(A178&lt;=$B$7*12)</f>
        <v>500000</v>
      </c>
      <c r="M178" s="45" t="n">
        <f aca="false">Assumptions!$B$15*(A178=1)+K178*Assumptions!$B$16*(A178&lt;=12)</f>
        <v>0</v>
      </c>
      <c r="N178" s="45" t="n">
        <f aca="false">(A178&lt;=$B$6*12)*(Assumptions!$B$18/12)*(1+Assumptions!$D$17)^(A178-1) + K178*Assumptions!$B$19*(A178&lt;=$B$7*12)</f>
        <v>80.5089746802513</v>
      </c>
      <c r="O178" s="45" t="n">
        <f aca="false">K178*VLOOKUP(B178,Assumptions!$A$21:$B$26,2,1)</f>
        <v>0</v>
      </c>
      <c r="P178" s="45" t="n">
        <f aca="false">K178*J177</f>
        <v>0</v>
      </c>
      <c r="Q178" s="45" t="n">
        <f aca="false">L178*H178</f>
        <v>5.30643475994723</v>
      </c>
      <c r="R178" s="45" t="n">
        <f aca="false">M178*J177</f>
        <v>0</v>
      </c>
      <c r="S178" s="45" t="n">
        <f aca="false">N178*J177</f>
        <v>29.6364608099028</v>
      </c>
      <c r="T178" s="45" t="n">
        <f aca="false">O178*J177</f>
        <v>0</v>
      </c>
      <c r="U178" s="46" t="n">
        <f aca="false">(1+VLOOKUP(B178,Assumptions!$A$29:$C$39,2,1))^(1/12)-1</f>
        <v>0.00643403011000343</v>
      </c>
      <c r="V178" s="45" t="n">
        <f aca="false">RES!Y178*J178</f>
        <v>803.003382467677</v>
      </c>
      <c r="W178" s="45" t="n">
        <f aca="false">V178-V177</f>
        <v>-31.727760610255</v>
      </c>
      <c r="X178" s="45" t="n">
        <f aca="false">(P178-R178-S178-T178+V177)*U178</f>
        <v>5.18000342711615</v>
      </c>
      <c r="Y178" s="45" t="n">
        <f aca="false">P178-Q178-R178-S178-T178-W178+X178</f>
        <v>1.96486846752111</v>
      </c>
      <c r="Z178" s="45" t="n">
        <f aca="false">(Y179+Z179)/(1+U179)</f>
        <v>107.184605920023</v>
      </c>
    </row>
    <row r="179" customFormat="false" ht="13.8" hidden="false" customHeight="false" outlineLevel="0" collapsed="false">
      <c r="A179" s="40" t="n">
        <f aca="false">A178+1</f>
        <v>164</v>
      </c>
      <c r="B179" s="40" t="n">
        <f aca="false">INT((A179-1)/12)+1</f>
        <v>14</v>
      </c>
      <c r="C179" s="41" t="n">
        <f aca="false">$B$4+B179-1</f>
        <v>33</v>
      </c>
      <c r="D179" s="42" t="n">
        <f aca="false">IF($B$5="M",VLOOKUP(C179,Assumptions!$A$42:$C$140,2,1),VLOOKUP(C179,Assumptions!$A$42:$C$140,3,1))*Assumptions!$B$2</f>
        <v>0.000345910037162748</v>
      </c>
      <c r="E179" s="42" t="n">
        <f aca="false">1-(1-D179)^(1/12)</f>
        <v>2.88304075490853E-005</v>
      </c>
      <c r="F179" s="42" t="n">
        <f aca="false">VLOOKUP(B179,Assumptions!$A$5:$C$11,2,1)*(MOD(A179,12/$B$10)=0)</f>
        <v>0</v>
      </c>
      <c r="G179" s="43" t="n">
        <f aca="false">1-(1-F179)^(1/$B$10)</f>
        <v>0</v>
      </c>
      <c r="H179" s="42" t="n">
        <f aca="false">J178*E179*(A179&lt;=$B$6*12)</f>
        <v>1.06125635465409E-005</v>
      </c>
      <c r="I179" s="43" t="n">
        <f aca="false">J178*(1-E179)*G179*(A179&lt;=$B$6*12)</f>
        <v>0</v>
      </c>
      <c r="J179" s="44" t="n">
        <f aca="false">(J178-H179-I179)*(A179&lt;=$B$6*12)</f>
        <v>0.36809252744488</v>
      </c>
      <c r="K179" s="45" t="n">
        <f aca="false">($B$9/$B$10)*(A179&lt;=$B$7*12)*(MOD(A178,12/$B$10)=0)</f>
        <v>0</v>
      </c>
      <c r="L179" s="45" t="n">
        <f aca="false">$B$8*(A179&lt;=$B$7*12)</f>
        <v>500000</v>
      </c>
      <c r="M179" s="45" t="n">
        <f aca="false">Assumptions!$B$15*(A179=1)+K179*Assumptions!$B$16*(A179&lt;=12)</f>
        <v>0</v>
      </c>
      <c r="N179" s="45" t="n">
        <f aca="false">(A179&lt;=$B$6*12)*(Assumptions!$B$18/12)*(1+Assumptions!$D$17)^(A179-1) + K179*Assumptions!$B$19*(A179&lt;=$B$7*12)</f>
        <v>80.8369782087932</v>
      </c>
      <c r="O179" s="45" t="n">
        <f aca="false">K179*VLOOKUP(B179,Assumptions!$A$21:$B$26,2,1)</f>
        <v>0</v>
      </c>
      <c r="P179" s="45" t="n">
        <f aca="false">K179*J178</f>
        <v>0</v>
      </c>
      <c r="Q179" s="45" t="n">
        <f aca="false">L179*H179</f>
        <v>5.30628177327046</v>
      </c>
      <c r="R179" s="45" t="n">
        <f aca="false">M179*J178</f>
        <v>0</v>
      </c>
      <c r="S179" s="45" t="n">
        <f aca="false">N179*J178</f>
        <v>29.7563455074495</v>
      </c>
      <c r="T179" s="45" t="n">
        <f aca="false">O179*J178</f>
        <v>0</v>
      </c>
      <c r="U179" s="46" t="n">
        <f aca="false">(1+VLOOKUP(B179,Assumptions!$A$29:$C$39,2,1))^(1/12)-1</f>
        <v>0.00643403011000343</v>
      </c>
      <c r="V179" s="45" t="n">
        <f aca="false">RES!Y179*J179</f>
        <v>770.979252768293</v>
      </c>
      <c r="W179" s="45" t="n">
        <f aca="false">V179-V178</f>
        <v>-32.024129699384</v>
      </c>
      <c r="X179" s="45" t="n">
        <f aca="false">(P179-R179-S179-T179+V178)*U179</f>
        <v>4.97509471827304</v>
      </c>
      <c r="Y179" s="45" t="n">
        <f aca="false">P179-Q179-R179-S179-T179-W179+X179</f>
        <v>1.93659713693714</v>
      </c>
      <c r="Z179" s="45" t="n">
        <f aca="false">(Y180+Z180)/(1+U180)</f>
        <v>105.937637764905</v>
      </c>
    </row>
    <row r="180" customFormat="false" ht="13.8" hidden="false" customHeight="false" outlineLevel="0" collapsed="false">
      <c r="A180" s="40" t="n">
        <f aca="false">A179+1</f>
        <v>165</v>
      </c>
      <c r="B180" s="40" t="n">
        <f aca="false">INT((A180-1)/12)+1</f>
        <v>14</v>
      </c>
      <c r="C180" s="41" t="n">
        <f aca="false">$B$4+B180-1</f>
        <v>33</v>
      </c>
      <c r="D180" s="42" t="n">
        <f aca="false">IF($B$5="M",VLOOKUP(C180,Assumptions!$A$42:$C$140,2,1),VLOOKUP(C180,Assumptions!$A$42:$C$140,3,1))*Assumptions!$B$2</f>
        <v>0.000345910037162748</v>
      </c>
      <c r="E180" s="42" t="n">
        <f aca="false">1-(1-D180)^(1/12)</f>
        <v>2.88304075490853E-005</v>
      </c>
      <c r="F180" s="42" t="n">
        <f aca="false">VLOOKUP(B180,Assumptions!$A$5:$C$11,2,1)*(MOD(A180,12/$B$10)=0)</f>
        <v>0</v>
      </c>
      <c r="G180" s="43" t="n">
        <f aca="false">1-(1-F180)^(1/$B$10)</f>
        <v>0</v>
      </c>
      <c r="H180" s="42" t="n">
        <f aca="false">J179*E180*(A180&lt;=$B$6*12)</f>
        <v>1.06122575820087E-005</v>
      </c>
      <c r="I180" s="43" t="n">
        <f aca="false">J179*(1-E180)*G180*(A180&lt;=$B$6*12)</f>
        <v>0</v>
      </c>
      <c r="J180" s="44" t="n">
        <f aca="false">(J179-H180-I180)*(A180&lt;=$B$6*12)</f>
        <v>0.368081915187298</v>
      </c>
      <c r="K180" s="45" t="n">
        <f aca="false">($B$9/$B$10)*(A180&lt;=$B$7*12)*(MOD(A179,12/$B$10)=0)</f>
        <v>0</v>
      </c>
      <c r="L180" s="45" t="n">
        <f aca="false">$B$8*(A180&lt;=$B$7*12)</f>
        <v>500000</v>
      </c>
      <c r="M180" s="45" t="n">
        <f aca="false">Assumptions!$B$15*(A180=1)+K180*Assumptions!$B$16*(A180&lt;=12)</f>
        <v>0</v>
      </c>
      <c r="N180" s="45" t="n">
        <f aca="false">(A180&lt;=$B$6*12)*(Assumptions!$B$18/12)*(1+Assumptions!$D$17)^(A180-1) + K180*Assumptions!$B$19*(A180&lt;=$B$7*12)</f>
        <v>81.1663180643119</v>
      </c>
      <c r="O180" s="45" t="n">
        <f aca="false">K180*VLOOKUP(B180,Assumptions!$A$21:$B$26,2,1)</f>
        <v>0</v>
      </c>
      <c r="P180" s="45" t="n">
        <f aca="false">K180*J179</f>
        <v>0</v>
      </c>
      <c r="Q180" s="45" t="n">
        <f aca="false">L180*H180</f>
        <v>5.30612879100437</v>
      </c>
      <c r="R180" s="45" t="n">
        <f aca="false">M180*J179</f>
        <v>0</v>
      </c>
      <c r="S180" s="45" t="n">
        <f aca="false">N180*J179</f>
        <v>29.8767151596876</v>
      </c>
      <c r="T180" s="45" t="n">
        <f aca="false">O180*J179</f>
        <v>0</v>
      </c>
      <c r="U180" s="46" t="n">
        <f aca="false">(1+VLOOKUP(B180,Assumptions!$A$29:$C$39,2,1))^(1/12)-1</f>
        <v>0.00643403011000343</v>
      </c>
      <c r="V180" s="45" t="n">
        <f aca="false">RES!Y180*J180</f>
        <v>738.656622364394</v>
      </c>
      <c r="W180" s="45" t="n">
        <f aca="false">V180-V179</f>
        <v>-32.3226304038992</v>
      </c>
      <c r="X180" s="45" t="n">
        <f aca="false">(P180-R180-S180-T180+V179)*U180</f>
        <v>4.76827604157372</v>
      </c>
      <c r="Y180" s="45" t="n">
        <f aca="false">P180-Q180-R180-S180-T180-W180+X180</f>
        <v>1.90806249478097</v>
      </c>
      <c r="Z180" s="45" t="n">
        <f aca="false">(Y181+Z181)/(1+U181)</f>
        <v>104.711181221286</v>
      </c>
    </row>
    <row r="181" customFormat="false" ht="13.8" hidden="false" customHeight="false" outlineLevel="0" collapsed="false">
      <c r="A181" s="40" t="n">
        <f aca="false">A180+1</f>
        <v>166</v>
      </c>
      <c r="B181" s="40" t="n">
        <f aca="false">INT((A181-1)/12)+1</f>
        <v>14</v>
      </c>
      <c r="C181" s="41" t="n">
        <f aca="false">$B$4+B181-1</f>
        <v>33</v>
      </c>
      <c r="D181" s="42" t="n">
        <f aca="false">IF($B$5="M",VLOOKUP(C181,Assumptions!$A$42:$C$140,2,1),VLOOKUP(C181,Assumptions!$A$42:$C$140,3,1))*Assumptions!$B$2</f>
        <v>0.000345910037162748</v>
      </c>
      <c r="E181" s="42" t="n">
        <f aca="false">1-(1-D181)^(1/12)</f>
        <v>2.88304075490853E-005</v>
      </c>
      <c r="F181" s="42" t="n">
        <f aca="false">VLOOKUP(B181,Assumptions!$A$5:$C$11,2,1)*(MOD(A181,12/$B$10)=0)</f>
        <v>0</v>
      </c>
      <c r="G181" s="43" t="n">
        <f aca="false">1-(1-F181)^(1/$B$10)</f>
        <v>0</v>
      </c>
      <c r="H181" s="42" t="n">
        <f aca="false">J180*E181*(A181&lt;=$B$6*12)</f>
        <v>1.06119516262976E-005</v>
      </c>
      <c r="I181" s="43" t="n">
        <f aca="false">J180*(1-E181)*G181*(A181&lt;=$B$6*12)</f>
        <v>0</v>
      </c>
      <c r="J181" s="44" t="n">
        <f aca="false">(J180-H181-I181)*(A181&lt;=$B$6*12)</f>
        <v>0.368071303235671</v>
      </c>
      <c r="K181" s="45" t="n">
        <f aca="false">($B$9/$B$10)*(A181&lt;=$B$7*12)*(MOD(A180,12/$B$10)=0)</f>
        <v>0</v>
      </c>
      <c r="L181" s="45" t="n">
        <f aca="false">$B$8*(A181&lt;=$B$7*12)</f>
        <v>500000</v>
      </c>
      <c r="M181" s="45" t="n">
        <f aca="false">Assumptions!$B$15*(A181=1)+K181*Assumptions!$B$16*(A181&lt;=12)</f>
        <v>0</v>
      </c>
      <c r="N181" s="45" t="n">
        <f aca="false">(A181&lt;=$B$6*12)*(Assumptions!$B$18/12)*(1+Assumptions!$D$17)^(A181-1) + K181*Assumptions!$B$19*(A181&lt;=$B$7*12)</f>
        <v>81.4969996911689</v>
      </c>
      <c r="O181" s="45" t="n">
        <f aca="false">K181*VLOOKUP(B181,Assumptions!$A$21:$B$26,2,1)</f>
        <v>0</v>
      </c>
      <c r="P181" s="45" t="n">
        <f aca="false">K181*J180</f>
        <v>0</v>
      </c>
      <c r="Q181" s="45" t="n">
        <f aca="false">L181*H181</f>
        <v>5.30597581314882</v>
      </c>
      <c r="R181" s="45" t="n">
        <f aca="false">M181*J180</f>
        <v>0</v>
      </c>
      <c r="S181" s="45" t="n">
        <f aca="false">N181*J180</f>
        <v>29.9975717283441</v>
      </c>
      <c r="T181" s="45" t="n">
        <f aca="false">O181*J180</f>
        <v>0</v>
      </c>
      <c r="U181" s="46" t="n">
        <f aca="false">(1+VLOOKUP(B181,Assumptions!$A$29:$C$39,2,1))^(1/12)-1</f>
        <v>0.00643403011000343</v>
      </c>
      <c r="V181" s="45" t="n">
        <f aca="false">RES!Y181*J181</f>
        <v>706.033345758435</v>
      </c>
      <c r="W181" s="45" t="n">
        <f aca="false">V181-V180</f>
        <v>-32.6232766059592</v>
      </c>
      <c r="X181" s="45" t="n">
        <f aca="false">(P181-R181-S181-T181+V180)*U181</f>
        <v>4.55953366951879</v>
      </c>
      <c r="Y181" s="45" t="n">
        <f aca="false">P181-Q181-R181-S181-T181-W181+X181</f>
        <v>1.87926273398506</v>
      </c>
      <c r="Z181" s="45" t="n">
        <f aca="false">(Y182+Z182)/(1+U182)</f>
        <v>103.505633380132</v>
      </c>
    </row>
    <row r="182" customFormat="false" ht="13.8" hidden="false" customHeight="false" outlineLevel="0" collapsed="false">
      <c r="A182" s="40" t="n">
        <f aca="false">A181+1</f>
        <v>167</v>
      </c>
      <c r="B182" s="40" t="n">
        <f aca="false">INT((A182-1)/12)+1</f>
        <v>14</v>
      </c>
      <c r="C182" s="41" t="n">
        <f aca="false">$B$4+B182-1</f>
        <v>33</v>
      </c>
      <c r="D182" s="42" t="n">
        <f aca="false">IF($B$5="M",VLOOKUP(C182,Assumptions!$A$42:$C$140,2,1),VLOOKUP(C182,Assumptions!$A$42:$C$140,3,1))*Assumptions!$B$2</f>
        <v>0.000345910037162748</v>
      </c>
      <c r="E182" s="42" t="n">
        <f aca="false">1-(1-D182)^(1/12)</f>
        <v>2.88304075490853E-005</v>
      </c>
      <c r="F182" s="42" t="n">
        <f aca="false">VLOOKUP(B182,Assumptions!$A$5:$C$11,2,1)*(MOD(A182,12/$B$10)=0)</f>
        <v>0</v>
      </c>
      <c r="G182" s="43" t="n">
        <f aca="false">1-(1-F182)^(1/$B$10)</f>
        <v>0</v>
      </c>
      <c r="H182" s="42" t="n">
        <f aca="false">J181*E182*(A182&lt;=$B$6*12)</f>
        <v>1.06116456794074E-005</v>
      </c>
      <c r="I182" s="43" t="n">
        <f aca="false">J181*(1-E182)*G182*(A182&lt;=$B$6*12)</f>
        <v>0</v>
      </c>
      <c r="J182" s="44" t="n">
        <f aca="false">(J181-H182-I182)*(A182&lt;=$B$6*12)</f>
        <v>0.368060691589992</v>
      </c>
      <c r="K182" s="45" t="n">
        <f aca="false">($B$9/$B$10)*(A182&lt;=$B$7*12)*(MOD(A181,12/$B$10)=0)</f>
        <v>0</v>
      </c>
      <c r="L182" s="45" t="n">
        <f aca="false">$B$8*(A182&lt;=$B$7*12)</f>
        <v>500000</v>
      </c>
      <c r="M182" s="45" t="n">
        <f aca="false">Assumptions!$B$15*(A182=1)+K182*Assumptions!$B$16*(A182&lt;=12)</f>
        <v>0</v>
      </c>
      <c r="N182" s="45" t="n">
        <f aca="false">(A182&lt;=$B$6*12)*(Assumptions!$B$18/12)*(1+Assumptions!$D$17)^(A182-1) + K182*Assumptions!$B$19*(A182&lt;=$B$7*12)</f>
        <v>81.8290285559067</v>
      </c>
      <c r="O182" s="45" t="n">
        <f aca="false">K182*VLOOKUP(B182,Assumptions!$A$21:$B$26,2,1)</f>
        <v>0</v>
      </c>
      <c r="P182" s="45" t="n">
        <f aca="false">K182*J181</f>
        <v>0</v>
      </c>
      <c r="Q182" s="45" t="n">
        <f aca="false">L182*H182</f>
        <v>5.30582283970368</v>
      </c>
      <c r="R182" s="45" t="n">
        <f aca="false">M182*J181</f>
        <v>0</v>
      </c>
      <c r="S182" s="45" t="n">
        <f aca="false">N182*J181</f>
        <v>30.1189171830815</v>
      </c>
      <c r="T182" s="45" t="n">
        <f aca="false">O182*J181</f>
        <v>0</v>
      </c>
      <c r="U182" s="46" t="n">
        <f aca="false">(1+VLOOKUP(B182,Assumptions!$A$29:$C$39,2,1))^(1/12)-1</f>
        <v>0.00643403011000343</v>
      </c>
      <c r="V182" s="45" t="n">
        <f aca="false">RES!Y182*J182</f>
        <v>673.107263484585</v>
      </c>
      <c r="W182" s="45" t="n">
        <f aca="false">V182-V181</f>
        <v>-32.9260822738497</v>
      </c>
      <c r="X182" s="45" t="n">
        <f aca="false">(P182-R182-S182-T182+V181)*U182</f>
        <v>4.34885378523959</v>
      </c>
      <c r="Y182" s="45" t="n">
        <f aca="false">P182-Q182-R182-S182-T182-W182+X182</f>
        <v>1.85019603630412</v>
      </c>
      <c r="Z182" s="45" t="n">
        <f aca="false">(Y183+Z183)/(1+U183)</f>
        <v>102.321395705551</v>
      </c>
    </row>
    <row r="183" customFormat="false" ht="13.8" hidden="false" customHeight="false" outlineLevel="0" collapsed="false">
      <c r="A183" s="40" t="n">
        <f aca="false">A182+1</f>
        <v>168</v>
      </c>
      <c r="B183" s="40" t="n">
        <f aca="false">INT((A183-1)/12)+1</f>
        <v>14</v>
      </c>
      <c r="C183" s="41" t="n">
        <f aca="false">$B$4+B183-1</f>
        <v>33</v>
      </c>
      <c r="D183" s="42" t="n">
        <f aca="false">IF($B$5="M",VLOOKUP(C183,Assumptions!$A$42:$C$140,2,1),VLOOKUP(C183,Assumptions!$A$42:$C$140,3,1))*Assumptions!$B$2</f>
        <v>0.000345910037162748</v>
      </c>
      <c r="E183" s="42" t="n">
        <f aca="false">1-(1-D183)^(1/12)</f>
        <v>2.88304075490853E-005</v>
      </c>
      <c r="F183" s="42" t="n">
        <f aca="false">VLOOKUP(B183,Assumptions!$A$5:$C$11,2,1)*(MOD(A183,12/$B$10)=0)</f>
        <v>0.05</v>
      </c>
      <c r="G183" s="43" t="n">
        <f aca="false">1-(1-F183)^(1/$B$10)</f>
        <v>0.05</v>
      </c>
      <c r="H183" s="42" t="n">
        <f aca="false">J182*E183*(A183&lt;=$B$6*12)</f>
        <v>1.06113397413377E-005</v>
      </c>
      <c r="I183" s="43" t="n">
        <f aca="false">J182*(1-E183)*G183*(A183&lt;=$B$6*12)</f>
        <v>0.0184025040125126</v>
      </c>
      <c r="J183" s="44" t="n">
        <f aca="false">(J182-H183-I183)*(A183&lt;=$B$6*12)</f>
        <v>0.349647576237738</v>
      </c>
      <c r="K183" s="45" t="n">
        <f aca="false">($B$9/$B$10)*(A183&lt;=$B$7*12)*(MOD(A182,12/$B$10)=0)</f>
        <v>0</v>
      </c>
      <c r="L183" s="45" t="n">
        <f aca="false">$B$8*(A183&lt;=$B$7*12)</f>
        <v>500000</v>
      </c>
      <c r="M183" s="45" t="n">
        <f aca="false">Assumptions!$B$15*(A183=1)+K183*Assumptions!$B$16*(A183&lt;=12)</f>
        <v>0</v>
      </c>
      <c r="N183" s="45" t="n">
        <f aca="false">(A183&lt;=$B$6*12)*(Assumptions!$B$18/12)*(1+Assumptions!$D$17)^(A183-1) + K183*Assumptions!$B$19*(A183&lt;=$B$7*12)</f>
        <v>82.1624101473391</v>
      </c>
      <c r="O183" s="45" t="n">
        <f aca="false">K183*VLOOKUP(B183,Assumptions!$A$21:$B$26,2,1)</f>
        <v>0</v>
      </c>
      <c r="P183" s="45" t="n">
        <f aca="false">K183*J182</f>
        <v>0</v>
      </c>
      <c r="Q183" s="45" t="n">
        <f aca="false">L183*H183</f>
        <v>5.30566987066883</v>
      </c>
      <c r="R183" s="45" t="n">
        <f aca="false">M183*J182</f>
        <v>0</v>
      </c>
      <c r="S183" s="45" t="n">
        <f aca="false">N183*J182</f>
        <v>30.2407535015302</v>
      </c>
      <c r="T183" s="45" t="n">
        <f aca="false">O183*J182</f>
        <v>0</v>
      </c>
      <c r="U183" s="46" t="n">
        <f aca="false">(1+VLOOKUP(B183,Assumptions!$A$29:$C$39,2,1))^(1/12)-1</f>
        <v>0.00643403011000343</v>
      </c>
      <c r="V183" s="45" t="n">
        <f aca="false">RES!Y183*J183</f>
        <v>633.21082491765</v>
      </c>
      <c r="W183" s="45" t="n">
        <f aca="false">V183-V182</f>
        <v>-39.8964385669354</v>
      </c>
      <c r="X183" s="45" t="n">
        <f aca="false">(P183-R183-S183-T183+V182)*U183</f>
        <v>4.1362224819438</v>
      </c>
      <c r="Y183" s="45" t="n">
        <f aca="false">P183-Q183-R183-S183-T183-W183+X183</f>
        <v>8.48623767668019</v>
      </c>
      <c r="Z183" s="45" t="n">
        <f aca="false">(Y184+Z184)/(1+U184)</f>
        <v>94.4934969697379</v>
      </c>
    </row>
    <row r="184" customFormat="false" ht="13.8" hidden="false" customHeight="false" outlineLevel="0" collapsed="false">
      <c r="A184" s="40" t="n">
        <f aca="false">A183+1</f>
        <v>169</v>
      </c>
      <c r="B184" s="40" t="n">
        <f aca="false">INT((A184-1)/12)+1</f>
        <v>15</v>
      </c>
      <c r="C184" s="41" t="n">
        <f aca="false">$B$4+B184-1</f>
        <v>34</v>
      </c>
      <c r="D184" s="42" t="n">
        <f aca="false">IF($B$5="M",VLOOKUP(C184,Assumptions!$A$42:$C$140,2,1),VLOOKUP(C184,Assumptions!$A$42:$C$140,3,1))*Assumptions!$B$2</f>
        <v>0.000359016458217524</v>
      </c>
      <c r="E184" s="42" t="n">
        <f aca="false">1-(1-D184)^(1/12)</f>
        <v>2.99229623038633E-005</v>
      </c>
      <c r="F184" s="42" t="n">
        <f aca="false">VLOOKUP(B184,Assumptions!$A$5:$C$11,2,1)*(MOD(A184,12/$B$10)=0)</f>
        <v>0</v>
      </c>
      <c r="G184" s="43" t="n">
        <f aca="false">1-(1-F184)^(1/$B$10)</f>
        <v>0</v>
      </c>
      <c r="H184" s="42" t="n">
        <f aca="false">J183*E184*(A184&lt;=$B$6*12)</f>
        <v>1.0462491243399E-005</v>
      </c>
      <c r="I184" s="43" t="n">
        <f aca="false">J183*(1-E184)*G184*(A184&lt;=$B$6*12)</f>
        <v>0</v>
      </c>
      <c r="J184" s="44" t="n">
        <f aca="false">(J183-H184-I184)*(A184&lt;=$B$6*12)</f>
        <v>0.349637113746495</v>
      </c>
      <c r="K184" s="45" t="n">
        <f aca="false">($B$9/$B$10)*(A184&lt;=$B$7*12)*(MOD(A183,12/$B$10)=0)</f>
        <v>1000</v>
      </c>
      <c r="L184" s="45" t="n">
        <f aca="false">$B$8*(A184&lt;=$B$7*12)</f>
        <v>500000</v>
      </c>
      <c r="M184" s="45" t="n">
        <f aca="false">Assumptions!$B$15*(A184=1)+K184*Assumptions!$B$16*(A184&lt;=12)</f>
        <v>0</v>
      </c>
      <c r="N184" s="45" t="n">
        <f aca="false">(A184&lt;=$B$6*12)*(Assumptions!$B$18/12)*(1+Assumptions!$D$17)^(A184-1) + K184*Assumptions!$B$19*(A184&lt;=$B$7*12)</f>
        <v>102.497149976642</v>
      </c>
      <c r="O184" s="45" t="n">
        <f aca="false">K184*VLOOKUP(B184,Assumptions!$A$21:$B$26,2,1)</f>
        <v>50</v>
      </c>
      <c r="P184" s="45" t="n">
        <f aca="false">K184*J183</f>
        <v>349.647576237738</v>
      </c>
      <c r="Q184" s="45" t="n">
        <f aca="false">L184*H184</f>
        <v>5.2312456216995</v>
      </c>
      <c r="R184" s="45" t="n">
        <f aca="false">M184*J183</f>
        <v>0</v>
      </c>
      <c r="S184" s="45" t="n">
        <f aca="false">N184*J183</f>
        <v>35.8378800606089</v>
      </c>
      <c r="T184" s="45" t="n">
        <f aca="false">O184*J183</f>
        <v>17.4823788118869</v>
      </c>
      <c r="U184" s="46" t="n">
        <f aca="false">(1+VLOOKUP(B184,Assumptions!$A$29:$C$39,2,1))^(1/12)-1</f>
        <v>0.00643403011000343</v>
      </c>
      <c r="V184" s="45" t="n">
        <f aca="false">RES!Y184*J184</f>
        <v>927.646037571414</v>
      </c>
      <c r="W184" s="45" t="n">
        <f aca="false">V184-V183</f>
        <v>294.435212653765</v>
      </c>
      <c r="X184" s="45" t="n">
        <f aca="false">(P184-R184-S184-T184+V183)*U184</f>
        <v>5.98067639584478</v>
      </c>
      <c r="Y184" s="45" t="n">
        <f aca="false">P184-Q184-R184-S184-T184-W184+X184</f>
        <v>2.64153548562284</v>
      </c>
      <c r="Z184" s="45" t="n">
        <f aca="false">(Y185+Z185)/(1+U185)</f>
        <v>92.4599354888179</v>
      </c>
    </row>
    <row r="185" customFormat="false" ht="13.8" hidden="false" customHeight="false" outlineLevel="0" collapsed="false">
      <c r="A185" s="40" t="n">
        <f aca="false">A184+1</f>
        <v>170</v>
      </c>
      <c r="B185" s="40" t="n">
        <f aca="false">INT((A185-1)/12)+1</f>
        <v>15</v>
      </c>
      <c r="C185" s="41" t="n">
        <f aca="false">$B$4+B185-1</f>
        <v>34</v>
      </c>
      <c r="D185" s="42" t="n">
        <f aca="false">IF($B$5="M",VLOOKUP(C185,Assumptions!$A$42:$C$140,2,1),VLOOKUP(C185,Assumptions!$A$42:$C$140,3,1))*Assumptions!$B$2</f>
        <v>0.000359016458217524</v>
      </c>
      <c r="E185" s="42" t="n">
        <f aca="false">1-(1-D185)^(1/12)</f>
        <v>2.99229623038633E-005</v>
      </c>
      <c r="F185" s="42" t="n">
        <f aca="false">VLOOKUP(B185,Assumptions!$A$5:$C$11,2,1)*(MOD(A185,12/$B$10)=0)</f>
        <v>0</v>
      </c>
      <c r="G185" s="43" t="n">
        <f aca="false">1-(1-F185)^(1/$B$10)</f>
        <v>0</v>
      </c>
      <c r="H185" s="42" t="n">
        <f aca="false">J184*E185*(A185&lt;=$B$6*12)</f>
        <v>1.04621781746679E-005</v>
      </c>
      <c r="I185" s="43" t="n">
        <f aca="false">J184*(1-E185)*G185*(A185&lt;=$B$6*12)</f>
        <v>0</v>
      </c>
      <c r="J185" s="44" t="n">
        <f aca="false">(J184-H185-I185)*(A185&lt;=$B$6*12)</f>
        <v>0.34962665156832</v>
      </c>
      <c r="K185" s="45" t="n">
        <f aca="false">($B$9/$B$10)*(A185&lt;=$B$7*12)*(MOD(A184,12/$B$10)=0)</f>
        <v>0</v>
      </c>
      <c r="L185" s="45" t="n">
        <f aca="false">$B$8*(A185&lt;=$B$7*12)</f>
        <v>500000</v>
      </c>
      <c r="M185" s="45" t="n">
        <f aca="false">Assumptions!$B$15*(A185=1)+K185*Assumptions!$B$16*(A185&lt;=12)</f>
        <v>0</v>
      </c>
      <c r="N185" s="45" t="n">
        <f aca="false">(A185&lt;=$B$6*12)*(Assumptions!$B$18/12)*(1+Assumptions!$D$17)^(A185-1) + K185*Assumptions!$B$19*(A185&lt;=$B$7*12)</f>
        <v>82.8332535774453</v>
      </c>
      <c r="O185" s="45" t="n">
        <f aca="false">K185*VLOOKUP(B185,Assumptions!$A$21:$B$26,2,1)</f>
        <v>0</v>
      </c>
      <c r="P185" s="45" t="n">
        <f aca="false">K185*J184</f>
        <v>0</v>
      </c>
      <c r="Q185" s="45" t="n">
        <f aca="false">L185*H185</f>
        <v>5.23108908733396</v>
      </c>
      <c r="R185" s="45" t="n">
        <f aca="false">M185*J184</f>
        <v>0</v>
      </c>
      <c r="S185" s="45" t="n">
        <f aca="false">N185*J184</f>
        <v>28.9615797030495</v>
      </c>
      <c r="T185" s="45" t="n">
        <f aca="false">O185*J184</f>
        <v>0</v>
      </c>
      <c r="U185" s="46" t="n">
        <f aca="false">(1+VLOOKUP(B185,Assumptions!$A$29:$C$39,2,1))^(1/12)-1</f>
        <v>0.00643403011000343</v>
      </c>
      <c r="V185" s="45" t="n">
        <f aca="false">RES!Y185*J185</f>
        <v>897.325042410518</v>
      </c>
      <c r="W185" s="45" t="n">
        <f aca="false">V185-V184</f>
        <v>-30.3209951608967</v>
      </c>
      <c r="X185" s="45" t="n">
        <f aca="false">(P185-R185-S185-T185+V184)*U185</f>
        <v>5.78216286131717</v>
      </c>
      <c r="Y185" s="45" t="n">
        <f aca="false">P185-Q185-R185-S185-T185-W185+X185</f>
        <v>1.91048923183039</v>
      </c>
      <c r="Z185" s="45" t="n">
        <f aca="false">(Y186+Z186)/(1+U186)</f>
        <v>91.1443362658916</v>
      </c>
    </row>
    <row r="186" customFormat="false" ht="13.8" hidden="false" customHeight="false" outlineLevel="0" collapsed="false">
      <c r="A186" s="40" t="n">
        <f aca="false">A185+1</f>
        <v>171</v>
      </c>
      <c r="B186" s="40" t="n">
        <f aca="false">INT((A186-1)/12)+1</f>
        <v>15</v>
      </c>
      <c r="C186" s="41" t="n">
        <f aca="false">$B$4+B186-1</f>
        <v>34</v>
      </c>
      <c r="D186" s="42" t="n">
        <f aca="false">IF($B$5="M",VLOOKUP(C186,Assumptions!$A$42:$C$140,2,1),VLOOKUP(C186,Assumptions!$A$42:$C$140,3,1))*Assumptions!$B$2</f>
        <v>0.000359016458217524</v>
      </c>
      <c r="E186" s="42" t="n">
        <f aca="false">1-(1-D186)^(1/12)</f>
        <v>2.99229623038633E-005</v>
      </c>
      <c r="F186" s="42" t="n">
        <f aca="false">VLOOKUP(B186,Assumptions!$A$5:$C$11,2,1)*(MOD(A186,12/$B$10)=0)</f>
        <v>0</v>
      </c>
      <c r="G186" s="43" t="n">
        <f aca="false">1-(1-F186)^(1/$B$10)</f>
        <v>0</v>
      </c>
      <c r="H186" s="42" t="n">
        <f aca="false">J185*E186*(A186&lt;=$B$6*12)</f>
        <v>1.04618651153048E-005</v>
      </c>
      <c r="I186" s="43" t="n">
        <f aca="false">J185*(1-E186)*G186*(A186&lt;=$B$6*12)</f>
        <v>0</v>
      </c>
      <c r="J186" s="44" t="n">
        <f aca="false">(J185-H186-I186)*(A186&lt;=$B$6*12)</f>
        <v>0.349616189703205</v>
      </c>
      <c r="K186" s="45" t="n">
        <f aca="false">($B$9/$B$10)*(A186&lt;=$B$7*12)*(MOD(A185,12/$B$10)=0)</f>
        <v>0</v>
      </c>
      <c r="L186" s="45" t="n">
        <f aca="false">$B$8*(A186&lt;=$B$7*12)</f>
        <v>500000</v>
      </c>
      <c r="M186" s="45" t="n">
        <f aca="false">Assumptions!$B$15*(A186=1)+K186*Assumptions!$B$16*(A186&lt;=12)</f>
        <v>0</v>
      </c>
      <c r="N186" s="45" t="n">
        <f aca="false">(A186&lt;=$B$6*12)*(Assumptions!$B$18/12)*(1+Assumptions!$D$17)^(A186-1) + K186*Assumptions!$B$19*(A186&lt;=$B$7*12)</f>
        <v>83.1707265059222</v>
      </c>
      <c r="O186" s="45" t="n">
        <f aca="false">K186*VLOOKUP(B186,Assumptions!$A$21:$B$26,2,1)</f>
        <v>0</v>
      </c>
      <c r="P186" s="45" t="n">
        <f aca="false">K186*J185</f>
        <v>0</v>
      </c>
      <c r="Q186" s="45" t="n">
        <f aca="false">L186*H186</f>
        <v>5.23093255765239</v>
      </c>
      <c r="R186" s="45" t="n">
        <f aca="false">M186*J185</f>
        <v>0</v>
      </c>
      <c r="S186" s="45" t="n">
        <f aca="false">N186*J185</f>
        <v>29.0787026167701</v>
      </c>
      <c r="T186" s="45" t="n">
        <f aca="false">O186*J185</f>
        <v>0</v>
      </c>
      <c r="U186" s="46" t="n">
        <f aca="false">(1+VLOOKUP(B186,Assumptions!$A$29:$C$39,2,1))^(1/12)-1</f>
        <v>0.00643403011000343</v>
      </c>
      <c r="V186" s="45" t="n">
        <f aca="false">RES!Y186*J186</f>
        <v>866.718746865279</v>
      </c>
      <c r="W186" s="45" t="n">
        <f aca="false">V186-V185</f>
        <v>-30.6062955452384</v>
      </c>
      <c r="X186" s="45" t="n">
        <f aca="false">(P186-R186-S186-T186+V185)*U186</f>
        <v>5.58632309313324</v>
      </c>
      <c r="Y186" s="45" t="n">
        <f aca="false">P186-Q186-R186-S186-T186-W186+X186</f>
        <v>1.88298346394913</v>
      </c>
      <c r="Z186" s="45" t="n">
        <f aca="false">(Y187+Z187)/(1+U187)</f>
        <v>89.8477782058334</v>
      </c>
    </row>
    <row r="187" customFormat="false" ht="13.8" hidden="false" customHeight="false" outlineLevel="0" collapsed="false">
      <c r="A187" s="40" t="n">
        <f aca="false">A186+1</f>
        <v>172</v>
      </c>
      <c r="B187" s="40" t="n">
        <f aca="false">INT((A187-1)/12)+1</f>
        <v>15</v>
      </c>
      <c r="C187" s="41" t="n">
        <f aca="false">$B$4+B187-1</f>
        <v>34</v>
      </c>
      <c r="D187" s="42" t="n">
        <f aca="false">IF($B$5="M",VLOOKUP(C187,Assumptions!$A$42:$C$140,2,1),VLOOKUP(C187,Assumptions!$A$42:$C$140,3,1))*Assumptions!$B$2</f>
        <v>0.000359016458217524</v>
      </c>
      <c r="E187" s="42" t="n">
        <f aca="false">1-(1-D187)^(1/12)</f>
        <v>2.99229623038633E-005</v>
      </c>
      <c r="F187" s="42" t="n">
        <f aca="false">VLOOKUP(B187,Assumptions!$A$5:$C$11,2,1)*(MOD(A187,12/$B$10)=0)</f>
        <v>0</v>
      </c>
      <c r="G187" s="43" t="n">
        <f aca="false">1-(1-F187)^(1/$B$10)</f>
        <v>0</v>
      </c>
      <c r="H187" s="42" t="n">
        <f aca="false">J186*E187*(A187&lt;=$B$6*12)</f>
        <v>1.04615520653093E-005</v>
      </c>
      <c r="I187" s="43" t="n">
        <f aca="false">J186*(1-E187)*G187*(A187&lt;=$B$6*12)</f>
        <v>0</v>
      </c>
      <c r="J187" s="44" t="n">
        <f aca="false">(J186-H187-I187)*(A187&lt;=$B$6*12)</f>
        <v>0.349605728151139</v>
      </c>
      <c r="K187" s="45" t="n">
        <f aca="false">($B$9/$B$10)*(A187&lt;=$B$7*12)*(MOD(A186,12/$B$10)=0)</f>
        <v>0</v>
      </c>
      <c r="L187" s="45" t="n">
        <f aca="false">$B$8*(A187&lt;=$B$7*12)</f>
        <v>500000</v>
      </c>
      <c r="M187" s="45" t="n">
        <f aca="false">Assumptions!$B$15*(A187=1)+K187*Assumptions!$B$16*(A187&lt;=12)</f>
        <v>0</v>
      </c>
      <c r="N187" s="45" t="n">
        <f aca="false">(A187&lt;=$B$6*12)*(Assumptions!$B$18/12)*(1+Assumptions!$D$17)^(A187-1) + K187*Assumptions!$B$19*(A187&lt;=$B$7*12)</f>
        <v>83.5095743408833</v>
      </c>
      <c r="O187" s="45" t="n">
        <f aca="false">K187*VLOOKUP(B187,Assumptions!$A$21:$B$26,2,1)</f>
        <v>0</v>
      </c>
      <c r="P187" s="45" t="n">
        <f aca="false">K187*J186</f>
        <v>0</v>
      </c>
      <c r="Q187" s="45" t="n">
        <f aca="false">L187*H187</f>
        <v>5.23077603265465</v>
      </c>
      <c r="R187" s="45" t="n">
        <f aca="false">M187*J186</f>
        <v>0</v>
      </c>
      <c r="S187" s="45" t="n">
        <f aca="false">N187*J186</f>
        <v>29.1962991847961</v>
      </c>
      <c r="T187" s="45" t="n">
        <f aca="false">O187*J186</f>
        <v>0</v>
      </c>
      <c r="U187" s="46" t="n">
        <f aca="false">(1+VLOOKUP(B187,Assumptions!$A$29:$C$39,2,1))^(1/12)-1</f>
        <v>0.00643403011000343</v>
      </c>
      <c r="V187" s="45" t="n">
        <f aca="false">RES!Y187*J187</f>
        <v>835.825094292881</v>
      </c>
      <c r="W187" s="45" t="n">
        <f aca="false">V187-V186</f>
        <v>-30.8936525723981</v>
      </c>
      <c r="X187" s="45" t="n">
        <f aca="false">(P187-R187-S187-T187+V186)*U187</f>
        <v>5.38864464618</v>
      </c>
      <c r="Y187" s="45" t="n">
        <f aca="false">P187-Q187-R187-S187-T187-W187+X187</f>
        <v>1.85522200112729</v>
      </c>
      <c r="Z187" s="45" t="n">
        <f aca="false">(Y188+Z188)/(1+U188)</f>
        <v>88.5706395149994</v>
      </c>
    </row>
    <row r="188" customFormat="false" ht="13.8" hidden="false" customHeight="false" outlineLevel="0" collapsed="false">
      <c r="A188" s="40" t="n">
        <f aca="false">A187+1</f>
        <v>173</v>
      </c>
      <c r="B188" s="40" t="n">
        <f aca="false">INT((A188-1)/12)+1</f>
        <v>15</v>
      </c>
      <c r="C188" s="41" t="n">
        <f aca="false">$B$4+B188-1</f>
        <v>34</v>
      </c>
      <c r="D188" s="42" t="n">
        <f aca="false">IF($B$5="M",VLOOKUP(C188,Assumptions!$A$42:$C$140,2,1),VLOOKUP(C188,Assumptions!$A$42:$C$140,3,1))*Assumptions!$B$2</f>
        <v>0.000359016458217524</v>
      </c>
      <c r="E188" s="42" t="n">
        <f aca="false">1-(1-D188)^(1/12)</f>
        <v>2.99229623038633E-005</v>
      </c>
      <c r="F188" s="42" t="n">
        <f aca="false">VLOOKUP(B188,Assumptions!$A$5:$C$11,2,1)*(MOD(A188,12/$B$10)=0)</f>
        <v>0</v>
      </c>
      <c r="G188" s="43" t="n">
        <f aca="false">1-(1-F188)^(1/$B$10)</f>
        <v>0</v>
      </c>
      <c r="H188" s="42" t="n">
        <f aca="false">J187*E188*(A188&lt;=$B$6*12)</f>
        <v>1.04612390246812E-005</v>
      </c>
      <c r="I188" s="43" t="n">
        <f aca="false">J187*(1-E188)*G188*(A188&lt;=$B$6*12)</f>
        <v>0</v>
      </c>
      <c r="J188" s="44" t="n">
        <f aca="false">(J187-H188-I188)*(A188&lt;=$B$6*12)</f>
        <v>0.349595266912115</v>
      </c>
      <c r="K188" s="45" t="n">
        <f aca="false">($B$9/$B$10)*(A188&lt;=$B$7*12)*(MOD(A187,12/$B$10)=0)</f>
        <v>0</v>
      </c>
      <c r="L188" s="45" t="n">
        <f aca="false">$B$8*(A188&lt;=$B$7*12)</f>
        <v>500000</v>
      </c>
      <c r="M188" s="45" t="n">
        <f aca="false">Assumptions!$B$15*(A188=1)+K188*Assumptions!$B$16*(A188&lt;=12)</f>
        <v>0</v>
      </c>
      <c r="N188" s="45" t="n">
        <f aca="false">(A188&lt;=$B$6*12)*(Assumptions!$B$18/12)*(1+Assumptions!$D$17)^(A188-1) + K188*Assumptions!$B$19*(A188&lt;=$B$7*12)</f>
        <v>83.8498026838678</v>
      </c>
      <c r="O188" s="45" t="n">
        <f aca="false">K188*VLOOKUP(B188,Assumptions!$A$21:$B$26,2,1)</f>
        <v>0</v>
      </c>
      <c r="P188" s="45" t="n">
        <f aca="false">K188*J187</f>
        <v>0</v>
      </c>
      <c r="Q188" s="45" t="n">
        <f aca="false">L188*H188</f>
        <v>5.23061951234061</v>
      </c>
      <c r="R188" s="45" t="n">
        <f aca="false">M188*J187</f>
        <v>0</v>
      </c>
      <c r="S188" s="45" t="n">
        <f aca="false">N188*J187</f>
        <v>29.3143713226229</v>
      </c>
      <c r="T188" s="45" t="n">
        <f aca="false">O188*J187</f>
        <v>0</v>
      </c>
      <c r="U188" s="46" t="n">
        <f aca="false">(1+VLOOKUP(B188,Assumptions!$A$29:$C$39,2,1))^(1/12)-1</f>
        <v>0.00643403011000343</v>
      </c>
      <c r="V188" s="45" t="n">
        <f aca="false">RES!Y188*J188</f>
        <v>804.642014643273</v>
      </c>
      <c r="W188" s="45" t="n">
        <f aca="false">V188-V187</f>
        <v>-31.1830796496083</v>
      </c>
      <c r="X188" s="45" t="n">
        <f aca="false">(P188-R188-S188-T188+V187)*U188</f>
        <v>5.18911427563128</v>
      </c>
      <c r="Y188" s="45" t="n">
        <f aca="false">P188-Q188-R188-S188-T188-W188+X188</f>
        <v>1.82720309027605</v>
      </c>
      <c r="Z188" s="45" t="n">
        <f aca="false">(Y189+Z189)/(1+U189)</f>
        <v>87.3133025862251</v>
      </c>
    </row>
    <row r="189" customFormat="false" ht="13.8" hidden="false" customHeight="false" outlineLevel="0" collapsed="false">
      <c r="A189" s="40" t="n">
        <f aca="false">A188+1</f>
        <v>174</v>
      </c>
      <c r="B189" s="40" t="n">
        <f aca="false">INT((A189-1)/12)+1</f>
        <v>15</v>
      </c>
      <c r="C189" s="41" t="n">
        <f aca="false">$B$4+B189-1</f>
        <v>34</v>
      </c>
      <c r="D189" s="42" t="n">
        <f aca="false">IF($B$5="M",VLOOKUP(C189,Assumptions!$A$42:$C$140,2,1),VLOOKUP(C189,Assumptions!$A$42:$C$140,3,1))*Assumptions!$B$2</f>
        <v>0.000359016458217524</v>
      </c>
      <c r="E189" s="42" t="n">
        <f aca="false">1-(1-D189)^(1/12)</f>
        <v>2.99229623038633E-005</v>
      </c>
      <c r="F189" s="42" t="n">
        <f aca="false">VLOOKUP(B189,Assumptions!$A$5:$C$11,2,1)*(MOD(A189,12/$B$10)=0)</f>
        <v>0</v>
      </c>
      <c r="G189" s="43" t="n">
        <f aca="false">1-(1-F189)^(1/$B$10)</f>
        <v>0</v>
      </c>
      <c r="H189" s="42" t="n">
        <f aca="false">J188*E189*(A189&lt;=$B$6*12)</f>
        <v>1.04609259934202E-005</v>
      </c>
      <c r="I189" s="43" t="n">
        <f aca="false">J188*(1-E189)*G189*(A189&lt;=$B$6*12)</f>
        <v>0</v>
      </c>
      <c r="J189" s="44" t="n">
        <f aca="false">(J188-H189-I189)*(A189&lt;=$B$6*12)</f>
        <v>0.349584805986121</v>
      </c>
      <c r="K189" s="45" t="n">
        <f aca="false">($B$9/$B$10)*(A189&lt;=$B$7*12)*(MOD(A188,12/$B$10)=0)</f>
        <v>0</v>
      </c>
      <c r="L189" s="45" t="n">
        <f aca="false">$B$8*(A189&lt;=$B$7*12)</f>
        <v>500000</v>
      </c>
      <c r="M189" s="45" t="n">
        <f aca="false">Assumptions!$B$15*(A189=1)+K189*Assumptions!$B$16*(A189&lt;=12)</f>
        <v>0</v>
      </c>
      <c r="N189" s="45" t="n">
        <f aca="false">(A189&lt;=$B$6*12)*(Assumptions!$B$18/12)*(1+Assumptions!$D$17)^(A189-1) + K189*Assumptions!$B$19*(A189&lt;=$B$7*12)</f>
        <v>84.1914171592364</v>
      </c>
      <c r="O189" s="45" t="n">
        <f aca="false">K189*VLOOKUP(B189,Assumptions!$A$21:$B$26,2,1)</f>
        <v>0</v>
      </c>
      <c r="P189" s="45" t="n">
        <f aca="false">K189*J188</f>
        <v>0</v>
      </c>
      <c r="Q189" s="45" t="n">
        <f aca="false">L189*H189</f>
        <v>5.23046299671011</v>
      </c>
      <c r="R189" s="45" t="n">
        <f aca="false">M189*J188</f>
        <v>0</v>
      </c>
      <c r="S189" s="45" t="n">
        <f aca="false">N189*J188</f>
        <v>29.4329209534925</v>
      </c>
      <c r="T189" s="45" t="n">
        <f aca="false">O189*J188</f>
        <v>0</v>
      </c>
      <c r="U189" s="46" t="n">
        <f aca="false">(1+VLOOKUP(B189,Assumptions!$A$29:$C$39,2,1))^(1/12)-1</f>
        <v>0.00643403011000343</v>
      </c>
      <c r="V189" s="45" t="n">
        <f aca="false">RES!Y189*J189</f>
        <v>773.167424375913</v>
      </c>
      <c r="W189" s="45" t="n">
        <f aca="false">V189-V188</f>
        <v>-31.4745902673598</v>
      </c>
      <c r="X189" s="45" t="n">
        <f aca="false">(P189-R189-S189-T189+V188)*U189</f>
        <v>4.98771865034852</v>
      </c>
      <c r="Y189" s="45" t="n">
        <f aca="false">P189-Q189-R189-S189-T189-W189+X189</f>
        <v>1.79892496750571</v>
      </c>
      <c r="Z189" s="45" t="n">
        <f aca="false">(Y190+Z190)/(1+U190)</f>
        <v>86.076154036563</v>
      </c>
    </row>
    <row r="190" customFormat="false" ht="13.8" hidden="false" customHeight="false" outlineLevel="0" collapsed="false">
      <c r="A190" s="40" t="n">
        <f aca="false">A189+1</f>
        <v>175</v>
      </c>
      <c r="B190" s="40" t="n">
        <f aca="false">INT((A190-1)/12)+1</f>
        <v>15</v>
      </c>
      <c r="C190" s="41" t="n">
        <f aca="false">$B$4+B190-1</f>
        <v>34</v>
      </c>
      <c r="D190" s="42" t="n">
        <f aca="false">IF($B$5="M",VLOOKUP(C190,Assumptions!$A$42:$C$140,2,1),VLOOKUP(C190,Assumptions!$A$42:$C$140,3,1))*Assumptions!$B$2</f>
        <v>0.000359016458217524</v>
      </c>
      <c r="E190" s="42" t="n">
        <f aca="false">1-(1-D190)^(1/12)</f>
        <v>2.99229623038633E-005</v>
      </c>
      <c r="F190" s="42" t="n">
        <f aca="false">VLOOKUP(B190,Assumptions!$A$5:$C$11,2,1)*(MOD(A190,12/$B$10)=0)</f>
        <v>0</v>
      </c>
      <c r="G190" s="43" t="n">
        <f aca="false">1-(1-F190)^(1/$B$10)</f>
        <v>0</v>
      </c>
      <c r="H190" s="42" t="n">
        <f aca="false">J189*E190*(A190&lt;=$B$6*12)</f>
        <v>1.04606129715261E-005</v>
      </c>
      <c r="I190" s="43" t="n">
        <f aca="false">J189*(1-E190)*G190*(A190&lt;=$B$6*12)</f>
        <v>0</v>
      </c>
      <c r="J190" s="44" t="n">
        <f aca="false">(J189-H190-I190)*(A190&lt;=$B$6*12)</f>
        <v>0.34957434537315</v>
      </c>
      <c r="K190" s="45" t="n">
        <f aca="false">($B$9/$B$10)*(A190&lt;=$B$7*12)*(MOD(A189,12/$B$10)=0)</f>
        <v>0</v>
      </c>
      <c r="L190" s="45" t="n">
        <f aca="false">$B$8*(A190&lt;=$B$7*12)</f>
        <v>500000</v>
      </c>
      <c r="M190" s="45" t="n">
        <f aca="false">Assumptions!$B$15*(A190=1)+K190*Assumptions!$B$16*(A190&lt;=12)</f>
        <v>0</v>
      </c>
      <c r="N190" s="45" t="n">
        <f aca="false">(A190&lt;=$B$6*12)*(Assumptions!$B$18/12)*(1+Assumptions!$D$17)^(A190-1) + K190*Assumptions!$B$19*(A190&lt;=$B$7*12)</f>
        <v>84.5344234142639</v>
      </c>
      <c r="O190" s="45" t="n">
        <f aca="false">K190*VLOOKUP(B190,Assumptions!$A$21:$B$26,2,1)</f>
        <v>0</v>
      </c>
      <c r="P190" s="45" t="n">
        <f aca="false">K190*J189</f>
        <v>0</v>
      </c>
      <c r="Q190" s="45" t="n">
        <f aca="false">L190*H190</f>
        <v>5.23030648576303</v>
      </c>
      <c r="R190" s="45" t="n">
        <f aca="false">M190*J189</f>
        <v>0</v>
      </c>
      <c r="S190" s="45" t="n">
        <f aca="false">N190*J189</f>
        <v>29.551950008424</v>
      </c>
      <c r="T190" s="45" t="n">
        <f aca="false">O190*J189</f>
        <v>0</v>
      </c>
      <c r="U190" s="46" t="n">
        <f aca="false">(1+VLOOKUP(B190,Assumptions!$A$29:$C$39,2,1))^(1/12)-1</f>
        <v>0.00643403011000343</v>
      </c>
      <c r="V190" s="45" t="n">
        <f aca="false">RES!Y190*J190</f>
        <v>741.399226376052</v>
      </c>
      <c r="W190" s="45" t="n">
        <f aca="false">V190-V189</f>
        <v>-31.7681979998615</v>
      </c>
      <c r="X190" s="45" t="n">
        <f aca="false">(P190-R190-S190-T190+V189)*U190</f>
        <v>4.78444435234491</v>
      </c>
      <c r="Y190" s="45" t="n">
        <f aca="false">P190-Q190-R190-S190-T190-W190+X190</f>
        <v>1.77038585801936</v>
      </c>
      <c r="Z190" s="45" t="n">
        <f aca="false">(Y191+Z191)/(1+U191)</f>
        <v>84.8595847453682</v>
      </c>
    </row>
    <row r="191" customFormat="false" ht="13.8" hidden="false" customHeight="false" outlineLevel="0" collapsed="false">
      <c r="A191" s="40" t="n">
        <f aca="false">A190+1</f>
        <v>176</v>
      </c>
      <c r="B191" s="40" t="n">
        <f aca="false">INT((A191-1)/12)+1</f>
        <v>15</v>
      </c>
      <c r="C191" s="41" t="n">
        <f aca="false">$B$4+B191-1</f>
        <v>34</v>
      </c>
      <c r="D191" s="42" t="n">
        <f aca="false">IF($B$5="M",VLOOKUP(C191,Assumptions!$A$42:$C$140,2,1),VLOOKUP(C191,Assumptions!$A$42:$C$140,3,1))*Assumptions!$B$2</f>
        <v>0.000359016458217524</v>
      </c>
      <c r="E191" s="42" t="n">
        <f aca="false">1-(1-D191)^(1/12)</f>
        <v>2.99229623038633E-005</v>
      </c>
      <c r="F191" s="42" t="n">
        <f aca="false">VLOOKUP(B191,Assumptions!$A$5:$C$11,2,1)*(MOD(A191,12/$B$10)=0)</f>
        <v>0</v>
      </c>
      <c r="G191" s="43" t="n">
        <f aca="false">1-(1-F191)^(1/$B$10)</f>
        <v>0</v>
      </c>
      <c r="H191" s="42" t="n">
        <f aca="false">J190*E191*(A191&lt;=$B$6*12)</f>
        <v>1.04602999589984E-005</v>
      </c>
      <c r="I191" s="43" t="n">
        <f aca="false">J190*(1-E191)*G191*(A191&lt;=$B$6*12)</f>
        <v>0</v>
      </c>
      <c r="J191" s="44" t="n">
        <f aca="false">(J190-H191-I191)*(A191&lt;=$B$6*12)</f>
        <v>0.349563885073191</v>
      </c>
      <c r="K191" s="45" t="n">
        <f aca="false">($B$9/$B$10)*(A191&lt;=$B$7*12)*(MOD(A190,12/$B$10)=0)</f>
        <v>0</v>
      </c>
      <c r="L191" s="45" t="n">
        <f aca="false">$B$8*(A191&lt;=$B$7*12)</f>
        <v>500000</v>
      </c>
      <c r="M191" s="45" t="n">
        <f aca="false">Assumptions!$B$15*(A191=1)+K191*Assumptions!$B$16*(A191&lt;=12)</f>
        <v>0</v>
      </c>
      <c r="N191" s="45" t="n">
        <f aca="false">(A191&lt;=$B$6*12)*(Assumptions!$B$18/12)*(1+Assumptions!$D$17)^(A191-1) + K191*Assumptions!$B$19*(A191&lt;=$B$7*12)</f>
        <v>84.8788271192329</v>
      </c>
      <c r="O191" s="45" t="n">
        <f aca="false">K191*VLOOKUP(B191,Assumptions!$A$21:$B$26,2,1)</f>
        <v>0</v>
      </c>
      <c r="P191" s="45" t="n">
        <f aca="false">K191*J190</f>
        <v>0</v>
      </c>
      <c r="Q191" s="45" t="n">
        <f aca="false">L191*H191</f>
        <v>5.23014997949922</v>
      </c>
      <c r="R191" s="45" t="n">
        <f aca="false">M191*J190</f>
        <v>0</v>
      </c>
      <c r="S191" s="45" t="n">
        <f aca="false">N191*J190</f>
        <v>29.6714604262466</v>
      </c>
      <c r="T191" s="45" t="n">
        <f aca="false">O191*J190</f>
        <v>0</v>
      </c>
      <c r="U191" s="46" t="n">
        <f aca="false">(1+VLOOKUP(B191,Assumptions!$A$29:$C$39,2,1))^(1/12)-1</f>
        <v>0.00643403011000343</v>
      </c>
      <c r="V191" s="45" t="n">
        <f aca="false">RES!Y191*J191</f>
        <v>709.335309870507</v>
      </c>
      <c r="W191" s="45" t="n">
        <f aca="false">V191-V190</f>
        <v>-32.0639165055446</v>
      </c>
      <c r="X191" s="45" t="n">
        <f aca="false">(P191-R191-S191-T191+V190)*U191</f>
        <v>4.57927787624652</v>
      </c>
      <c r="Y191" s="45" t="n">
        <f aca="false">P191-Q191-R191-S191-T191-W191+X191</f>
        <v>1.7415839760453</v>
      </c>
      <c r="Z191" s="45" t="n">
        <f aca="false">(Y192+Z192)/(1+U192)</f>
        <v>83.663989892697</v>
      </c>
    </row>
    <row r="192" customFormat="false" ht="13.8" hidden="false" customHeight="false" outlineLevel="0" collapsed="false">
      <c r="A192" s="40" t="n">
        <f aca="false">A191+1</f>
        <v>177</v>
      </c>
      <c r="B192" s="40" t="n">
        <f aca="false">INT((A192-1)/12)+1</f>
        <v>15</v>
      </c>
      <c r="C192" s="41" t="n">
        <f aca="false">$B$4+B192-1</f>
        <v>34</v>
      </c>
      <c r="D192" s="42" t="n">
        <f aca="false">IF($B$5="M",VLOOKUP(C192,Assumptions!$A$42:$C$140,2,1),VLOOKUP(C192,Assumptions!$A$42:$C$140,3,1))*Assumptions!$B$2</f>
        <v>0.000359016458217524</v>
      </c>
      <c r="E192" s="42" t="n">
        <f aca="false">1-(1-D192)^(1/12)</f>
        <v>2.99229623038633E-005</v>
      </c>
      <c r="F192" s="42" t="n">
        <f aca="false">VLOOKUP(B192,Assumptions!$A$5:$C$11,2,1)*(MOD(A192,12/$B$10)=0)</f>
        <v>0</v>
      </c>
      <c r="G192" s="43" t="n">
        <f aca="false">1-(1-F192)^(1/$B$10)</f>
        <v>0</v>
      </c>
      <c r="H192" s="42" t="n">
        <f aca="false">J191*E192*(A192&lt;=$B$6*12)</f>
        <v>1.04599869558371E-005</v>
      </c>
      <c r="I192" s="43" t="n">
        <f aca="false">J191*(1-E192)*G192*(A192&lt;=$B$6*12)</f>
        <v>0</v>
      </c>
      <c r="J192" s="44" t="n">
        <f aca="false">(J191-H192-I192)*(A192&lt;=$B$6*12)</f>
        <v>0.349553425086235</v>
      </c>
      <c r="K192" s="45" t="n">
        <f aca="false">($B$9/$B$10)*(A192&lt;=$B$7*12)*(MOD(A191,12/$B$10)=0)</f>
        <v>0</v>
      </c>
      <c r="L192" s="45" t="n">
        <f aca="false">$B$8*(A192&lt;=$B$7*12)</f>
        <v>500000</v>
      </c>
      <c r="M192" s="45" t="n">
        <f aca="false">Assumptions!$B$15*(A192=1)+K192*Assumptions!$B$16*(A192&lt;=12)</f>
        <v>0</v>
      </c>
      <c r="N192" s="45" t="n">
        <f aca="false">(A192&lt;=$B$6*12)*(Assumptions!$B$18/12)*(1+Assumptions!$D$17)^(A192-1) + K192*Assumptions!$B$19*(A192&lt;=$B$7*12)</f>
        <v>85.2246339675276</v>
      </c>
      <c r="O192" s="45" t="n">
        <f aca="false">K192*VLOOKUP(B192,Assumptions!$A$21:$B$26,2,1)</f>
        <v>0</v>
      </c>
      <c r="P192" s="45" t="n">
        <f aca="false">K192*J191</f>
        <v>0</v>
      </c>
      <c r="Q192" s="45" t="n">
        <f aca="false">L192*H192</f>
        <v>5.22999347791854</v>
      </c>
      <c r="R192" s="45" t="n">
        <f aca="false">M192*J191</f>
        <v>0</v>
      </c>
      <c r="S192" s="45" t="n">
        <f aca="false">N192*J191</f>
        <v>29.7914541536296</v>
      </c>
      <c r="T192" s="45" t="n">
        <f aca="false">O192*J191</f>
        <v>0</v>
      </c>
      <c r="U192" s="46" t="n">
        <f aca="false">(1+VLOOKUP(B192,Assumptions!$A$29:$C$39,2,1))^(1/12)-1</f>
        <v>0.00643403011000343</v>
      </c>
      <c r="V192" s="45" t="n">
        <f aca="false">RES!Y192*J192</f>
        <v>676.973550342877</v>
      </c>
      <c r="W192" s="45" t="n">
        <f aca="false">V192-V191</f>
        <v>-32.3617595276301</v>
      </c>
      <c r="X192" s="45" t="n">
        <f aca="false">(P192-R192-S192-T192+V191)*U192</f>
        <v>4.37220562875022</v>
      </c>
      <c r="Y192" s="45" t="n">
        <f aca="false">P192-Q192-R192-S192-T192-W192+X192</f>
        <v>1.71251752483215</v>
      </c>
      <c r="Z192" s="45" t="n">
        <f aca="false">(Y193+Z193)/(1+U193)</f>
        <v>82.4897689979575</v>
      </c>
    </row>
    <row r="193" customFormat="false" ht="13.8" hidden="false" customHeight="false" outlineLevel="0" collapsed="false">
      <c r="A193" s="40" t="n">
        <f aca="false">A192+1</f>
        <v>178</v>
      </c>
      <c r="B193" s="40" t="n">
        <f aca="false">INT((A193-1)/12)+1</f>
        <v>15</v>
      </c>
      <c r="C193" s="41" t="n">
        <f aca="false">$B$4+B193-1</f>
        <v>34</v>
      </c>
      <c r="D193" s="42" t="n">
        <f aca="false">IF($B$5="M",VLOOKUP(C193,Assumptions!$A$42:$C$140,2,1),VLOOKUP(C193,Assumptions!$A$42:$C$140,3,1))*Assumptions!$B$2</f>
        <v>0.000359016458217524</v>
      </c>
      <c r="E193" s="42" t="n">
        <f aca="false">1-(1-D193)^(1/12)</f>
        <v>2.99229623038633E-005</v>
      </c>
      <c r="F193" s="42" t="n">
        <f aca="false">VLOOKUP(B193,Assumptions!$A$5:$C$11,2,1)*(MOD(A193,12/$B$10)=0)</f>
        <v>0</v>
      </c>
      <c r="G193" s="43" t="n">
        <f aca="false">1-(1-F193)^(1/$B$10)</f>
        <v>0</v>
      </c>
      <c r="H193" s="42" t="n">
        <f aca="false">J192*E193*(A193&lt;=$B$6*12)</f>
        <v>1.04596739620417E-005</v>
      </c>
      <c r="I193" s="43" t="n">
        <f aca="false">J192*(1-E193)*G193*(A193&lt;=$B$6*12)</f>
        <v>0</v>
      </c>
      <c r="J193" s="44" t="n">
        <f aca="false">(J192-H193-I193)*(A193&lt;=$B$6*12)</f>
        <v>0.349542965412273</v>
      </c>
      <c r="K193" s="45" t="n">
        <f aca="false">($B$9/$B$10)*(A193&lt;=$B$7*12)*(MOD(A192,12/$B$10)=0)</f>
        <v>0</v>
      </c>
      <c r="L193" s="45" t="n">
        <f aca="false">$B$8*(A193&lt;=$B$7*12)</f>
        <v>500000</v>
      </c>
      <c r="M193" s="45" t="n">
        <f aca="false">Assumptions!$B$15*(A193=1)+K193*Assumptions!$B$16*(A193&lt;=12)</f>
        <v>0</v>
      </c>
      <c r="N193" s="45" t="n">
        <f aca="false">(A193&lt;=$B$6*12)*(Assumptions!$B$18/12)*(1+Assumptions!$D$17)^(A193-1) + K193*Assumptions!$B$19*(A193&lt;=$B$7*12)</f>
        <v>85.5718496757274</v>
      </c>
      <c r="O193" s="45" t="n">
        <f aca="false">K193*VLOOKUP(B193,Assumptions!$A$21:$B$26,2,1)</f>
        <v>0</v>
      </c>
      <c r="P193" s="45" t="n">
        <f aca="false">K193*J192</f>
        <v>0</v>
      </c>
      <c r="Q193" s="45" t="n">
        <f aca="false">L193*H193</f>
        <v>5.22983698102085</v>
      </c>
      <c r="R193" s="45" t="n">
        <f aca="false">M193*J192</f>
        <v>0</v>
      </c>
      <c r="S193" s="45" t="n">
        <f aca="false">N193*J192</f>
        <v>29.9119331451149</v>
      </c>
      <c r="T193" s="45" t="n">
        <f aca="false">O193*J192</f>
        <v>0</v>
      </c>
      <c r="U193" s="46" t="n">
        <f aca="false">(1+VLOOKUP(B193,Assumptions!$A$29:$C$39,2,1))^(1/12)-1</f>
        <v>0.00643403011000343</v>
      </c>
      <c r="V193" s="45" t="n">
        <f aca="false">RES!Y193*J193</f>
        <v>644.311809448298</v>
      </c>
      <c r="W193" s="45" t="n">
        <f aca="false">V193-V192</f>
        <v>-32.6617408945795</v>
      </c>
      <c r="X193" s="45" t="n">
        <f aca="false">(P193-R193-S193-T193+V192)*U193</f>
        <v>4.16321392807792</v>
      </c>
      <c r="Y193" s="45" t="n">
        <f aca="false">P193-Q193-R193-S193-T193-W193+X193</f>
        <v>1.68318469652157</v>
      </c>
      <c r="Z193" s="45" t="n">
        <f aca="false">(Y194+Z194)/(1+U194)</f>
        <v>81.337325958936</v>
      </c>
    </row>
    <row r="194" customFormat="false" ht="13.8" hidden="false" customHeight="false" outlineLevel="0" collapsed="false">
      <c r="A194" s="40" t="n">
        <f aca="false">A193+1</f>
        <v>179</v>
      </c>
      <c r="B194" s="40" t="n">
        <f aca="false">INT((A194-1)/12)+1</f>
        <v>15</v>
      </c>
      <c r="C194" s="41" t="n">
        <f aca="false">$B$4+B194-1</f>
        <v>34</v>
      </c>
      <c r="D194" s="42" t="n">
        <f aca="false">IF($B$5="M",VLOOKUP(C194,Assumptions!$A$42:$C$140,2,1),VLOOKUP(C194,Assumptions!$A$42:$C$140,3,1))*Assumptions!$B$2</f>
        <v>0.000359016458217524</v>
      </c>
      <c r="E194" s="42" t="n">
        <f aca="false">1-(1-D194)^(1/12)</f>
        <v>2.99229623038633E-005</v>
      </c>
      <c r="F194" s="42" t="n">
        <f aca="false">VLOOKUP(B194,Assumptions!$A$5:$C$11,2,1)*(MOD(A194,12/$B$10)=0)</f>
        <v>0</v>
      </c>
      <c r="G194" s="43" t="n">
        <f aca="false">1-(1-F194)^(1/$B$10)</f>
        <v>0</v>
      </c>
      <c r="H194" s="42" t="n">
        <f aca="false">J193*E194*(A194&lt;=$B$6*12)</f>
        <v>1.0459360977612E-005</v>
      </c>
      <c r="I194" s="43" t="n">
        <f aca="false">J193*(1-E194)*G194*(A194&lt;=$B$6*12)</f>
        <v>0</v>
      </c>
      <c r="J194" s="44" t="n">
        <f aca="false">(J193-H194-I194)*(A194&lt;=$B$6*12)</f>
        <v>0.349532506051295</v>
      </c>
      <c r="K194" s="45" t="n">
        <f aca="false">($B$9/$B$10)*(A194&lt;=$B$7*12)*(MOD(A193,12/$B$10)=0)</f>
        <v>0</v>
      </c>
      <c r="L194" s="45" t="n">
        <f aca="false">$B$8*(A194&lt;=$B$7*12)</f>
        <v>500000</v>
      </c>
      <c r="M194" s="45" t="n">
        <f aca="false">Assumptions!$B$15*(A194=1)+K194*Assumptions!$B$16*(A194&lt;=12)</f>
        <v>0</v>
      </c>
      <c r="N194" s="45" t="n">
        <f aca="false">(A194&lt;=$B$6*12)*(Assumptions!$B$18/12)*(1+Assumptions!$D$17)^(A194-1) + K194*Assumptions!$B$19*(A194&lt;=$B$7*12)</f>
        <v>85.9204799837021</v>
      </c>
      <c r="O194" s="45" t="n">
        <f aca="false">K194*VLOOKUP(B194,Assumptions!$A$21:$B$26,2,1)</f>
        <v>0</v>
      </c>
      <c r="P194" s="45" t="n">
        <f aca="false">K194*J193</f>
        <v>0</v>
      </c>
      <c r="Q194" s="45" t="n">
        <f aca="false">L194*H194</f>
        <v>5.22968048880601</v>
      </c>
      <c r="R194" s="45" t="n">
        <f aca="false">M194*J193</f>
        <v>0</v>
      </c>
      <c r="S194" s="45" t="n">
        <f aca="false">N194*J193</f>
        <v>30.0328993631491</v>
      </c>
      <c r="T194" s="45" t="n">
        <f aca="false">O194*J193</f>
        <v>0</v>
      </c>
      <c r="U194" s="46" t="n">
        <f aca="false">(1+VLOOKUP(B194,Assumptions!$A$29:$C$39,2,1))^(1/12)-1</f>
        <v>0.00643403011000343</v>
      </c>
      <c r="V194" s="45" t="n">
        <f aca="false">RES!Y194*J194</f>
        <v>611.347934927655</v>
      </c>
      <c r="W194" s="45" t="n">
        <f aca="false">V194-V193</f>
        <v>-32.9638745206425</v>
      </c>
      <c r="X194" s="45" t="n">
        <f aca="false">(P194-R194-S194-T194+V193)*U194</f>
        <v>3.95228900342794</v>
      </c>
      <c r="Y194" s="45" t="n">
        <f aca="false">P194-Q194-R194-S194-T194-W194+X194</f>
        <v>1.65358367211541</v>
      </c>
      <c r="Z194" s="45" t="n">
        <f aca="false">(Y195+Z195)/(1+U195)</f>
        <v>80.2070690911075</v>
      </c>
    </row>
    <row r="195" customFormat="false" ht="13.8" hidden="false" customHeight="false" outlineLevel="0" collapsed="false">
      <c r="A195" s="40" t="n">
        <f aca="false">A194+1</f>
        <v>180</v>
      </c>
      <c r="B195" s="40" t="n">
        <f aca="false">INT((A195-1)/12)+1</f>
        <v>15</v>
      </c>
      <c r="C195" s="41" t="n">
        <f aca="false">$B$4+B195-1</f>
        <v>34</v>
      </c>
      <c r="D195" s="42" t="n">
        <f aca="false">IF($B$5="M",VLOOKUP(C195,Assumptions!$A$42:$C$140,2,1),VLOOKUP(C195,Assumptions!$A$42:$C$140,3,1))*Assumptions!$B$2</f>
        <v>0.000359016458217524</v>
      </c>
      <c r="E195" s="42" t="n">
        <f aca="false">1-(1-D195)^(1/12)</f>
        <v>2.99229623038633E-005</v>
      </c>
      <c r="F195" s="42" t="n">
        <f aca="false">VLOOKUP(B195,Assumptions!$A$5:$C$11,2,1)*(MOD(A195,12/$B$10)=0)</f>
        <v>0.05</v>
      </c>
      <c r="G195" s="43" t="n">
        <f aca="false">1-(1-F195)^(1/$B$10)</f>
        <v>0.05</v>
      </c>
      <c r="H195" s="42" t="n">
        <f aca="false">J194*E195*(A195&lt;=$B$6*12)</f>
        <v>1.04590480025478E-005</v>
      </c>
      <c r="I195" s="43" t="n">
        <f aca="false">J194*(1-E195)*G195*(A195&lt;=$B$6*12)</f>
        <v>0.0174761023501647</v>
      </c>
      <c r="J195" s="44" t="n">
        <f aca="false">(J194-H195-I195)*(A195&lt;=$B$6*12)</f>
        <v>0.332045944653128</v>
      </c>
      <c r="K195" s="45" t="n">
        <f aca="false">($B$9/$B$10)*(A195&lt;=$B$7*12)*(MOD(A194,12/$B$10)=0)</f>
        <v>0</v>
      </c>
      <c r="L195" s="45" t="n">
        <f aca="false">$B$8*(A195&lt;=$B$7*12)</f>
        <v>500000</v>
      </c>
      <c r="M195" s="45" t="n">
        <f aca="false">Assumptions!$B$15*(A195=1)+K195*Assumptions!$B$16*(A195&lt;=12)</f>
        <v>0</v>
      </c>
      <c r="N195" s="45" t="n">
        <f aca="false">(A195&lt;=$B$6*12)*(Assumptions!$B$18/12)*(1+Assumptions!$D$17)^(A195-1) + K195*Assumptions!$B$19*(A195&lt;=$B$7*12)</f>
        <v>86.2705306547061</v>
      </c>
      <c r="O195" s="45" t="n">
        <f aca="false">K195*VLOOKUP(B195,Assumptions!$A$21:$B$26,2,1)</f>
        <v>0</v>
      </c>
      <c r="P195" s="45" t="n">
        <f aca="false">K195*J194</f>
        <v>0</v>
      </c>
      <c r="Q195" s="45" t="n">
        <f aca="false">L195*H195</f>
        <v>5.22952400127388</v>
      </c>
      <c r="R195" s="45" t="n">
        <f aca="false">M195*J194</f>
        <v>0</v>
      </c>
      <c r="S195" s="45" t="n">
        <f aca="false">N195*J194</f>
        <v>30.1543547781145</v>
      </c>
      <c r="T195" s="45" t="n">
        <f aca="false">O195*J194</f>
        <v>0</v>
      </c>
      <c r="U195" s="46" t="n">
        <f aca="false">(1+VLOOKUP(B195,Assumptions!$A$29:$C$39,2,1))^(1/12)-1</f>
        <v>0.00643403011000343</v>
      </c>
      <c r="V195" s="45" t="n">
        <f aca="false">RES!Y195*J195</f>
        <v>572.058096349208</v>
      </c>
      <c r="W195" s="45" t="n">
        <f aca="false">V195-V194</f>
        <v>-39.2898385784466</v>
      </c>
      <c r="X195" s="45" t="n">
        <f aca="false">(P195-R195-S195-T195+V194)*U195</f>
        <v>3.73941699442284</v>
      </c>
      <c r="Y195" s="45" t="n">
        <f aca="false">P195-Q195-R195-S195-T195-W195+X195</f>
        <v>7.64537679348107</v>
      </c>
      <c r="Z195" s="45" t="n">
        <f aca="false">(Y196+Z196)/(1+U196)</f>
        <v>73.0777469951938</v>
      </c>
    </row>
    <row r="196" customFormat="false" ht="13.8" hidden="false" customHeight="false" outlineLevel="0" collapsed="false">
      <c r="A196" s="40" t="n">
        <f aca="false">A195+1</f>
        <v>181</v>
      </c>
      <c r="B196" s="40" t="n">
        <f aca="false">INT((A196-1)/12)+1</f>
        <v>16</v>
      </c>
      <c r="C196" s="41" t="n">
        <f aca="false">$B$4+B196-1</f>
        <v>35</v>
      </c>
      <c r="D196" s="42" t="n">
        <f aca="false">IF($B$5="M",VLOOKUP(C196,Assumptions!$A$42:$C$140,2,1),VLOOKUP(C196,Assumptions!$A$42:$C$140,3,1))*Assumptions!$B$2</f>
        <v>0.000373117662129597</v>
      </c>
      <c r="E196" s="42" t="n">
        <f aca="false">1-(1-D196)^(1/12)</f>
        <v>3.1098457086598E-005</v>
      </c>
      <c r="F196" s="42" t="n">
        <f aca="false">VLOOKUP(B196,Assumptions!$A$5:$C$11,2,1)*(MOD(A196,12/$B$10)=0)</f>
        <v>0</v>
      </c>
      <c r="G196" s="43" t="n">
        <f aca="false">1-(1-F196)^(1/$B$10)</f>
        <v>0</v>
      </c>
      <c r="H196" s="42" t="n">
        <f aca="false">J195*E196*(A196&lt;=$B$6*12)</f>
        <v>1.03261165605742E-005</v>
      </c>
      <c r="I196" s="43" t="n">
        <f aca="false">J195*(1-E196)*G196*(A196&lt;=$B$6*12)</f>
        <v>0</v>
      </c>
      <c r="J196" s="44" t="n">
        <f aca="false">(J195-H196-I196)*(A196&lt;=$B$6*12)</f>
        <v>0.332035618536567</v>
      </c>
      <c r="K196" s="45" t="n">
        <f aca="false">($B$9/$B$10)*(A196&lt;=$B$7*12)*(MOD(A195,12/$B$10)=0)</f>
        <v>1000</v>
      </c>
      <c r="L196" s="45" t="n">
        <f aca="false">$B$8*(A196&lt;=$B$7*12)</f>
        <v>500000</v>
      </c>
      <c r="M196" s="45" t="n">
        <f aca="false">Assumptions!$B$15*(A196=1)+K196*Assumptions!$B$16*(A196&lt;=12)</f>
        <v>0</v>
      </c>
      <c r="N196" s="45" t="n">
        <f aca="false">(A196&lt;=$B$6*12)*(Assumptions!$B$18/12)*(1+Assumptions!$D$17)^(A196-1) + K196*Assumptions!$B$19*(A196&lt;=$B$7*12)</f>
        <v>106.622007475474</v>
      </c>
      <c r="O196" s="45" t="n">
        <f aca="false">K196*VLOOKUP(B196,Assumptions!$A$21:$B$26,2,1)</f>
        <v>50</v>
      </c>
      <c r="P196" s="45" t="n">
        <f aca="false">K196*J195</f>
        <v>332.045944653128</v>
      </c>
      <c r="Q196" s="45" t="n">
        <f aca="false">L196*H196</f>
        <v>5.16305828028709</v>
      </c>
      <c r="R196" s="45" t="n">
        <f aca="false">M196*J195</f>
        <v>0</v>
      </c>
      <c r="S196" s="45" t="n">
        <f aca="false">N196*J195</f>
        <v>35.4034051930068</v>
      </c>
      <c r="T196" s="45" t="n">
        <f aca="false">O196*J195</f>
        <v>16.6022972326564</v>
      </c>
      <c r="U196" s="46" t="n">
        <f aca="false">(1+VLOOKUP(B196,Assumptions!$A$29:$C$39,2,1))^(1/12)-1</f>
        <v>0.00643403011000343</v>
      </c>
      <c r="V196" s="45" t="n">
        <f aca="false">RES!Y196*J196</f>
        <v>850.010673320724</v>
      </c>
      <c r="W196" s="45" t="n">
        <f aca="false">V196-V195</f>
        <v>277.952576971516</v>
      </c>
      <c r="X196" s="45" t="n">
        <f aca="false">(P196-R196-S196-T196+V195)*U196</f>
        <v>5.48242636708621</v>
      </c>
      <c r="Y196" s="45" t="n">
        <f aca="false">P196-Q196-R196-S196-T196-W196+X196</f>
        <v>2.4070333427484</v>
      </c>
      <c r="Z196" s="45" t="n">
        <f aca="false">(Y197+Z197)/(1+U197)</f>
        <v>71.1408980769837</v>
      </c>
    </row>
    <row r="197" customFormat="false" ht="13.8" hidden="false" customHeight="false" outlineLevel="0" collapsed="false">
      <c r="A197" s="40" t="n">
        <f aca="false">A196+1</f>
        <v>182</v>
      </c>
      <c r="B197" s="40" t="n">
        <f aca="false">INT((A197-1)/12)+1</f>
        <v>16</v>
      </c>
      <c r="C197" s="41" t="n">
        <f aca="false">$B$4+B197-1</f>
        <v>35</v>
      </c>
      <c r="D197" s="42" t="n">
        <f aca="false">IF($B$5="M",VLOOKUP(C197,Assumptions!$A$42:$C$140,2,1),VLOOKUP(C197,Assumptions!$A$42:$C$140,3,1))*Assumptions!$B$2</f>
        <v>0.000373117662129597</v>
      </c>
      <c r="E197" s="42" t="n">
        <f aca="false">1-(1-D197)^(1/12)</f>
        <v>3.1098457086598E-005</v>
      </c>
      <c r="F197" s="42" t="n">
        <f aca="false">VLOOKUP(B197,Assumptions!$A$5:$C$11,2,1)*(MOD(A197,12/$B$10)=0)</f>
        <v>0</v>
      </c>
      <c r="G197" s="43" t="n">
        <f aca="false">1-(1-F197)^(1/$B$10)</f>
        <v>0</v>
      </c>
      <c r="H197" s="42" t="n">
        <f aca="false">J196*E197*(A197&lt;=$B$6*12)</f>
        <v>1.03257954342815E-005</v>
      </c>
      <c r="I197" s="43" t="n">
        <f aca="false">J196*(1-E197)*G197*(A197&lt;=$B$6*12)</f>
        <v>0</v>
      </c>
      <c r="J197" s="44" t="n">
        <f aca="false">(J196-H197-I197)*(A197&lt;=$B$6*12)</f>
        <v>0.332025292741133</v>
      </c>
      <c r="K197" s="45" t="n">
        <f aca="false">($B$9/$B$10)*(A197&lt;=$B$7*12)*(MOD(A196,12/$B$10)=0)</f>
        <v>0</v>
      </c>
      <c r="L197" s="45" t="n">
        <f aca="false">$B$8*(A197&lt;=$B$7*12)</f>
        <v>500000</v>
      </c>
      <c r="M197" s="45" t="n">
        <f aca="false">Assumptions!$B$15*(A197=1)+K197*Assumptions!$B$16*(A197&lt;=12)</f>
        <v>0</v>
      </c>
      <c r="N197" s="45" t="n">
        <f aca="false">(A197&lt;=$B$6*12)*(Assumptions!$B$18/12)*(1+Assumptions!$D$17)^(A197-1) + K197*Assumptions!$B$19*(A197&lt;=$B$7*12)</f>
        <v>86.9749162563176</v>
      </c>
      <c r="O197" s="45" t="n">
        <f aca="false">K197*VLOOKUP(B197,Assumptions!$A$21:$B$26,2,1)</f>
        <v>0</v>
      </c>
      <c r="P197" s="45" t="n">
        <f aca="false">K197*J196</f>
        <v>0</v>
      </c>
      <c r="Q197" s="45" t="n">
        <f aca="false">L197*H197</f>
        <v>5.16289771714073</v>
      </c>
      <c r="R197" s="45" t="n">
        <f aca="false">M197*J196</f>
        <v>0</v>
      </c>
      <c r="S197" s="45" t="n">
        <f aca="false">N197*J196</f>
        <v>28.8787701163325</v>
      </c>
      <c r="T197" s="45" t="n">
        <f aca="false">O197*J196</f>
        <v>0</v>
      </c>
      <c r="U197" s="46" t="n">
        <f aca="false">(1+VLOOKUP(B197,Assumptions!$A$29:$C$39,2,1))^(1/12)-1</f>
        <v>0.00643403011000343</v>
      </c>
      <c r="V197" s="45" t="n">
        <f aca="false">RES!Y197*J197</f>
        <v>819.541357672367</v>
      </c>
      <c r="W197" s="45" t="n">
        <f aca="false">V197-V196</f>
        <v>-30.4693156483572</v>
      </c>
      <c r="X197" s="45" t="n">
        <f aca="false">(P197-R197-S197-T197+V196)*U197</f>
        <v>5.28318738950148</v>
      </c>
      <c r="Y197" s="45" t="n">
        <f aca="false">P197-Q197-R197-S197-T197-W197+X197</f>
        <v>1.71083520438543</v>
      </c>
      <c r="Z197" s="45" t="n">
        <f aca="false">(Y198+Z198)/(1+U198)</f>
        <v>69.8877855528782</v>
      </c>
    </row>
    <row r="198" customFormat="false" ht="13.8" hidden="false" customHeight="false" outlineLevel="0" collapsed="false">
      <c r="A198" s="40" t="n">
        <f aca="false">A197+1</f>
        <v>183</v>
      </c>
      <c r="B198" s="40" t="n">
        <f aca="false">INT((A198-1)/12)+1</f>
        <v>16</v>
      </c>
      <c r="C198" s="41" t="n">
        <f aca="false">$B$4+B198-1</f>
        <v>35</v>
      </c>
      <c r="D198" s="42" t="n">
        <f aca="false">IF($B$5="M",VLOOKUP(C198,Assumptions!$A$42:$C$140,2,1),VLOOKUP(C198,Assumptions!$A$42:$C$140,3,1))*Assumptions!$B$2</f>
        <v>0.000373117662129597</v>
      </c>
      <c r="E198" s="42" t="n">
        <f aca="false">1-(1-D198)^(1/12)</f>
        <v>3.1098457086598E-005</v>
      </c>
      <c r="F198" s="42" t="n">
        <f aca="false">VLOOKUP(B198,Assumptions!$A$5:$C$11,2,1)*(MOD(A198,12/$B$10)=0)</f>
        <v>0</v>
      </c>
      <c r="G198" s="43" t="n">
        <f aca="false">1-(1-F198)^(1/$B$10)</f>
        <v>0</v>
      </c>
      <c r="H198" s="42" t="n">
        <f aca="false">J197*E198*(A198&lt;=$B$6*12)</f>
        <v>1.03254743179753E-005</v>
      </c>
      <c r="I198" s="43" t="n">
        <f aca="false">J197*(1-E198)*G198*(A198&lt;=$B$6*12)</f>
        <v>0</v>
      </c>
      <c r="J198" s="44" t="n">
        <f aca="false">(J197-H198-I198)*(A198&lt;=$B$6*12)</f>
        <v>0.332014967266815</v>
      </c>
      <c r="K198" s="45" t="n">
        <f aca="false">($B$9/$B$10)*(A198&lt;=$B$7*12)*(MOD(A197,12/$B$10)=0)</f>
        <v>0</v>
      </c>
      <c r="L198" s="45" t="n">
        <f aca="false">$B$8*(A198&lt;=$B$7*12)</f>
        <v>500000</v>
      </c>
      <c r="M198" s="45" t="n">
        <f aca="false">Assumptions!$B$15*(A198=1)+K198*Assumptions!$B$16*(A198&lt;=12)</f>
        <v>0</v>
      </c>
      <c r="N198" s="45" t="n">
        <f aca="false">(A198&lt;=$B$6*12)*(Assumptions!$B$18/12)*(1+Assumptions!$D$17)^(A198-1) + K198*Assumptions!$B$19*(A198&lt;=$B$7*12)</f>
        <v>87.3292628312183</v>
      </c>
      <c r="O198" s="45" t="n">
        <f aca="false">K198*VLOOKUP(B198,Assumptions!$A$21:$B$26,2,1)</f>
        <v>0</v>
      </c>
      <c r="P198" s="45" t="n">
        <f aca="false">K198*J197</f>
        <v>0</v>
      </c>
      <c r="Q198" s="45" t="n">
        <f aca="false">L198*H198</f>
        <v>5.16273715898763</v>
      </c>
      <c r="R198" s="45" t="n">
        <f aca="false">M198*J197</f>
        <v>0</v>
      </c>
      <c r="S198" s="45" t="n">
        <f aca="false">N198*J197</f>
        <v>28.9955240564026</v>
      </c>
      <c r="T198" s="45" t="n">
        <f aca="false">O198*J197</f>
        <v>0</v>
      </c>
      <c r="U198" s="46" t="n">
        <f aca="false">(1+VLOOKUP(B198,Assumptions!$A$29:$C$39,2,1))^(1/12)-1</f>
        <v>0.00643403011000343</v>
      </c>
      <c r="V198" s="45" t="n">
        <f aca="false">RES!Y198*J198</f>
        <v>788.786745967395</v>
      </c>
      <c r="W198" s="45" t="n">
        <f aca="false">V198-V197</f>
        <v>-30.754611704972</v>
      </c>
      <c r="X198" s="45" t="n">
        <f aca="false">(P198-R198-S198-T198+V197)*U198</f>
        <v>5.08639569682288</v>
      </c>
      <c r="Y198" s="45" t="n">
        <f aca="false">P198-Q198-R198-S198-T198-W198+X198</f>
        <v>1.68274618640467</v>
      </c>
      <c r="Z198" s="45" t="n">
        <f aca="false">(Y199+Z199)/(1+U199)</f>
        <v>68.6546994830422</v>
      </c>
    </row>
    <row r="199" customFormat="false" ht="13.8" hidden="false" customHeight="false" outlineLevel="0" collapsed="false">
      <c r="A199" s="40" t="n">
        <f aca="false">A198+1</f>
        <v>184</v>
      </c>
      <c r="B199" s="40" t="n">
        <f aca="false">INT((A199-1)/12)+1</f>
        <v>16</v>
      </c>
      <c r="C199" s="41" t="n">
        <f aca="false">$B$4+B199-1</f>
        <v>35</v>
      </c>
      <c r="D199" s="42" t="n">
        <f aca="false">IF($B$5="M",VLOOKUP(C199,Assumptions!$A$42:$C$140,2,1),VLOOKUP(C199,Assumptions!$A$42:$C$140,3,1))*Assumptions!$B$2</f>
        <v>0.000373117662129597</v>
      </c>
      <c r="E199" s="42" t="n">
        <f aca="false">1-(1-D199)^(1/12)</f>
        <v>3.1098457086598E-005</v>
      </c>
      <c r="F199" s="42" t="n">
        <f aca="false">VLOOKUP(B199,Assumptions!$A$5:$C$11,2,1)*(MOD(A199,12/$B$10)=0)</f>
        <v>0</v>
      </c>
      <c r="G199" s="43" t="n">
        <f aca="false">1-(1-F199)^(1/$B$10)</f>
        <v>0</v>
      </c>
      <c r="H199" s="42" t="n">
        <f aca="false">J198*E199*(A199&lt;=$B$6*12)</f>
        <v>1.03251532116553E-005</v>
      </c>
      <c r="I199" s="43" t="n">
        <f aca="false">J198*(1-E199)*G199*(A199&lt;=$B$6*12)</f>
        <v>0</v>
      </c>
      <c r="J199" s="44" t="n">
        <f aca="false">(J198-H199-I199)*(A199&lt;=$B$6*12)</f>
        <v>0.332004642113603</v>
      </c>
      <c r="K199" s="45" t="n">
        <f aca="false">($B$9/$B$10)*(A199&lt;=$B$7*12)*(MOD(A198,12/$B$10)=0)</f>
        <v>0</v>
      </c>
      <c r="L199" s="45" t="n">
        <f aca="false">$B$8*(A199&lt;=$B$7*12)</f>
        <v>500000</v>
      </c>
      <c r="M199" s="45" t="n">
        <f aca="false">Assumptions!$B$15*(A199=1)+K199*Assumptions!$B$16*(A199&lt;=12)</f>
        <v>0</v>
      </c>
      <c r="N199" s="45" t="n">
        <f aca="false">(A199&lt;=$B$6*12)*(Assumptions!$B$18/12)*(1+Assumptions!$D$17)^(A199-1) + K199*Assumptions!$B$19*(A199&lt;=$B$7*12)</f>
        <v>87.6850530579275</v>
      </c>
      <c r="O199" s="45" t="n">
        <f aca="false">K199*VLOOKUP(B199,Assumptions!$A$21:$B$26,2,1)</f>
        <v>0</v>
      </c>
      <c r="P199" s="45" t="n">
        <f aca="false">K199*J198</f>
        <v>0</v>
      </c>
      <c r="Q199" s="45" t="n">
        <f aca="false">L199*H199</f>
        <v>5.16257660582764</v>
      </c>
      <c r="R199" s="45" t="n">
        <f aca="false">M199*J198</f>
        <v>0</v>
      </c>
      <c r="S199" s="45" t="n">
        <f aca="false">N199*J198</f>
        <v>29.1127500208167</v>
      </c>
      <c r="T199" s="45" t="n">
        <f aca="false">O199*J198</f>
        <v>0</v>
      </c>
      <c r="U199" s="46" t="n">
        <f aca="false">(1+VLOOKUP(B199,Assumptions!$A$29:$C$39,2,1))^(1/12)-1</f>
        <v>0.00643403011000343</v>
      </c>
      <c r="V199" s="45" t="n">
        <f aca="false">RES!Y199*J199</f>
        <v>757.744784837485</v>
      </c>
      <c r="W199" s="45" t="n">
        <f aca="false">V199-V198</f>
        <v>-31.0419611299097</v>
      </c>
      <c r="X199" s="45" t="n">
        <f aca="false">(P199-R199-S199-T199+V198)*U199</f>
        <v>4.88776536370691</v>
      </c>
      <c r="Y199" s="45" t="n">
        <f aca="false">P199-Q199-R199-S199-T199-W199+X199</f>
        <v>1.65439986697228</v>
      </c>
      <c r="Z199" s="45" t="n">
        <f aca="false">(Y200+Z200)/(1+U200)</f>
        <v>67.4420260197371</v>
      </c>
    </row>
    <row r="200" customFormat="false" ht="13.8" hidden="false" customHeight="false" outlineLevel="0" collapsed="false">
      <c r="A200" s="40" t="n">
        <f aca="false">A199+1</f>
        <v>185</v>
      </c>
      <c r="B200" s="40" t="n">
        <f aca="false">INT((A200-1)/12)+1</f>
        <v>16</v>
      </c>
      <c r="C200" s="41" t="n">
        <f aca="false">$B$4+B200-1</f>
        <v>35</v>
      </c>
      <c r="D200" s="42" t="n">
        <f aca="false">IF($B$5="M",VLOOKUP(C200,Assumptions!$A$42:$C$140,2,1),VLOOKUP(C200,Assumptions!$A$42:$C$140,3,1))*Assumptions!$B$2</f>
        <v>0.000373117662129597</v>
      </c>
      <c r="E200" s="42" t="n">
        <f aca="false">1-(1-D200)^(1/12)</f>
        <v>3.1098457086598E-005</v>
      </c>
      <c r="F200" s="42" t="n">
        <f aca="false">VLOOKUP(B200,Assumptions!$A$5:$C$11,2,1)*(MOD(A200,12/$B$10)=0)</f>
        <v>0</v>
      </c>
      <c r="G200" s="43" t="n">
        <f aca="false">1-(1-F200)^(1/$B$10)</f>
        <v>0</v>
      </c>
      <c r="H200" s="42" t="n">
        <f aca="false">J199*E200*(A200&lt;=$B$6*12)</f>
        <v>1.03248321153212E-005</v>
      </c>
      <c r="I200" s="43" t="n">
        <f aca="false">J199*(1-E200)*G200*(A200&lt;=$B$6*12)</f>
        <v>0</v>
      </c>
      <c r="J200" s="44" t="n">
        <f aca="false">(J199-H200-I200)*(A200&lt;=$B$6*12)</f>
        <v>0.331994317281488</v>
      </c>
      <c r="K200" s="45" t="n">
        <f aca="false">($B$9/$B$10)*(A200&lt;=$B$7*12)*(MOD(A199,12/$B$10)=0)</f>
        <v>0</v>
      </c>
      <c r="L200" s="45" t="n">
        <f aca="false">$B$8*(A200&lt;=$B$7*12)</f>
        <v>500000</v>
      </c>
      <c r="M200" s="45" t="n">
        <f aca="false">Assumptions!$B$15*(A200=1)+K200*Assumptions!$B$16*(A200&lt;=12)</f>
        <v>0</v>
      </c>
      <c r="N200" s="45" t="n">
        <f aca="false">(A200&lt;=$B$6*12)*(Assumptions!$B$18/12)*(1+Assumptions!$D$17)^(A200-1) + K200*Assumptions!$B$19*(A200&lt;=$B$7*12)</f>
        <v>88.0422928180612</v>
      </c>
      <c r="O200" s="45" t="n">
        <f aca="false">K200*VLOOKUP(B200,Assumptions!$A$21:$B$26,2,1)</f>
        <v>0</v>
      </c>
      <c r="P200" s="45" t="n">
        <f aca="false">K200*J199</f>
        <v>0</v>
      </c>
      <c r="Q200" s="45" t="n">
        <f aca="false">L200*H200</f>
        <v>5.16241605766061</v>
      </c>
      <c r="R200" s="45" t="n">
        <f aca="false">M200*J199</f>
        <v>0</v>
      </c>
      <c r="S200" s="45" t="n">
        <f aca="false">N200*J199</f>
        <v>29.2304499179215</v>
      </c>
      <c r="T200" s="45" t="n">
        <f aca="false">O200*J199</f>
        <v>0</v>
      </c>
      <c r="U200" s="46" t="n">
        <f aca="false">(1+VLOOKUP(B200,Assumptions!$A$29:$C$39,2,1))^(1/12)-1</f>
        <v>0.00643403011000343</v>
      </c>
      <c r="V200" s="45" t="n">
        <f aca="false">RES!Y200*J200</f>
        <v>726.413407538285</v>
      </c>
      <c r="W200" s="45" t="n">
        <f aca="false">V200-V199</f>
        <v>-31.3313772992</v>
      </c>
      <c r="X200" s="45" t="n">
        <f aca="false">(P200-R200-S200-T200+V199)*U200</f>
        <v>4.6872831664416</v>
      </c>
      <c r="Y200" s="45" t="n">
        <f aca="false">P200-Q200-R200-S200-T200-W200+X200</f>
        <v>1.6257944900595</v>
      </c>
      <c r="Z200" s="45" t="n">
        <f aca="false">(Y201+Z201)/(1+U201)</f>
        <v>66.2501555557682</v>
      </c>
    </row>
    <row r="201" customFormat="false" ht="13.8" hidden="false" customHeight="false" outlineLevel="0" collapsed="false">
      <c r="A201" s="40" t="n">
        <f aca="false">A200+1</f>
        <v>186</v>
      </c>
      <c r="B201" s="40" t="n">
        <f aca="false">INT((A201-1)/12)+1</f>
        <v>16</v>
      </c>
      <c r="C201" s="41" t="n">
        <f aca="false">$B$4+B201-1</f>
        <v>35</v>
      </c>
      <c r="D201" s="42" t="n">
        <f aca="false">IF($B$5="M",VLOOKUP(C201,Assumptions!$A$42:$C$140,2,1),VLOOKUP(C201,Assumptions!$A$42:$C$140,3,1))*Assumptions!$B$2</f>
        <v>0.000373117662129597</v>
      </c>
      <c r="E201" s="42" t="n">
        <f aca="false">1-(1-D201)^(1/12)</f>
        <v>3.1098457086598E-005</v>
      </c>
      <c r="F201" s="42" t="n">
        <f aca="false">VLOOKUP(B201,Assumptions!$A$5:$C$11,2,1)*(MOD(A201,12/$B$10)=0)</f>
        <v>0</v>
      </c>
      <c r="G201" s="43" t="n">
        <f aca="false">1-(1-F201)^(1/$B$10)</f>
        <v>0</v>
      </c>
      <c r="H201" s="42" t="n">
        <f aca="false">J200*E201*(A201&lt;=$B$6*12)</f>
        <v>1.03245110289728E-005</v>
      </c>
      <c r="I201" s="43" t="n">
        <f aca="false">J200*(1-E201)*G201*(A201&lt;=$B$6*12)</f>
        <v>0</v>
      </c>
      <c r="J201" s="44" t="n">
        <f aca="false">(J200-H201-I201)*(A201&lt;=$B$6*12)</f>
        <v>0.331983992770459</v>
      </c>
      <c r="K201" s="45" t="n">
        <f aca="false">($B$9/$B$10)*(A201&lt;=$B$7*12)*(MOD(A200,12/$B$10)=0)</f>
        <v>0</v>
      </c>
      <c r="L201" s="45" t="n">
        <f aca="false">$B$8*(A201&lt;=$B$7*12)</f>
        <v>500000</v>
      </c>
      <c r="M201" s="45" t="n">
        <f aca="false">Assumptions!$B$15*(A201=1)+K201*Assumptions!$B$16*(A201&lt;=12)</f>
        <v>0</v>
      </c>
      <c r="N201" s="45" t="n">
        <f aca="false">(A201&lt;=$B$6*12)*(Assumptions!$B$18/12)*(1+Assumptions!$D$17)^(A201-1) + K201*Assumptions!$B$19*(A201&lt;=$B$7*12)</f>
        <v>88.4009880171982</v>
      </c>
      <c r="O201" s="45" t="n">
        <f aca="false">K201*VLOOKUP(B201,Assumptions!$A$21:$B$26,2,1)</f>
        <v>0</v>
      </c>
      <c r="P201" s="45" t="n">
        <f aca="false">K201*J200</f>
        <v>0</v>
      </c>
      <c r="Q201" s="45" t="n">
        <f aca="false">L201*H201</f>
        <v>5.16225551448638</v>
      </c>
      <c r="R201" s="45" t="n">
        <f aca="false">M201*J200</f>
        <v>0</v>
      </c>
      <c r="S201" s="45" t="n">
        <f aca="false">N201*J200</f>
        <v>29.3486256637787</v>
      </c>
      <c r="T201" s="45" t="n">
        <f aca="false">O201*J200</f>
        <v>0</v>
      </c>
      <c r="U201" s="46" t="n">
        <f aca="false">(1+VLOOKUP(B201,Assumptions!$A$29:$C$39,2,1))^(1/12)-1</f>
        <v>0.00643403011000343</v>
      </c>
      <c r="V201" s="45" t="n">
        <f aca="false">RES!Y201*J201</f>
        <v>694.790533866408</v>
      </c>
      <c r="W201" s="45" t="n">
        <f aca="false">V201-V200</f>
        <v>-31.6228736718774</v>
      </c>
      <c r="X201" s="45" t="n">
        <f aca="false">(P201-R201-S201-T201+V200)*U201</f>
        <v>4.48493579520355</v>
      </c>
      <c r="Y201" s="45" t="n">
        <f aca="false">P201-Q201-R201-S201-T201-W201+X201</f>
        <v>1.59692828881585</v>
      </c>
      <c r="Z201" s="45" t="n">
        <f aca="false">(Y202+Z202)/(1+U202)</f>
        <v>65.0794827625906</v>
      </c>
    </row>
    <row r="202" customFormat="false" ht="13.8" hidden="false" customHeight="false" outlineLevel="0" collapsed="false">
      <c r="A202" s="40" t="n">
        <f aca="false">A201+1</f>
        <v>187</v>
      </c>
      <c r="B202" s="40" t="n">
        <f aca="false">INT((A202-1)/12)+1</f>
        <v>16</v>
      </c>
      <c r="C202" s="41" t="n">
        <f aca="false">$B$4+B202-1</f>
        <v>35</v>
      </c>
      <c r="D202" s="42" t="n">
        <f aca="false">IF($B$5="M",VLOOKUP(C202,Assumptions!$A$42:$C$140,2,1),VLOOKUP(C202,Assumptions!$A$42:$C$140,3,1))*Assumptions!$B$2</f>
        <v>0.000373117662129597</v>
      </c>
      <c r="E202" s="42" t="n">
        <f aca="false">1-(1-D202)^(1/12)</f>
        <v>3.1098457086598E-005</v>
      </c>
      <c r="F202" s="42" t="n">
        <f aca="false">VLOOKUP(B202,Assumptions!$A$5:$C$11,2,1)*(MOD(A202,12/$B$10)=0)</f>
        <v>0</v>
      </c>
      <c r="G202" s="43" t="n">
        <f aca="false">1-(1-F202)^(1/$B$10)</f>
        <v>0</v>
      </c>
      <c r="H202" s="42" t="n">
        <f aca="false">J201*E202*(A202&lt;=$B$6*12)</f>
        <v>1.03241899526096E-005</v>
      </c>
      <c r="I202" s="43" t="n">
        <f aca="false">J201*(1-E202)*G202*(A202&lt;=$B$6*12)</f>
        <v>0</v>
      </c>
      <c r="J202" s="44" t="n">
        <f aca="false">(J201-H202-I202)*(A202&lt;=$B$6*12)</f>
        <v>0.331973668580507</v>
      </c>
      <c r="K202" s="45" t="n">
        <f aca="false">($B$9/$B$10)*(A202&lt;=$B$7*12)*(MOD(A201,12/$B$10)=0)</f>
        <v>0</v>
      </c>
      <c r="L202" s="45" t="n">
        <f aca="false">$B$8*(A202&lt;=$B$7*12)</f>
        <v>500000</v>
      </c>
      <c r="M202" s="45" t="n">
        <f aca="false">Assumptions!$B$15*(A202=1)+K202*Assumptions!$B$16*(A202&lt;=12)</f>
        <v>0</v>
      </c>
      <c r="N202" s="45" t="n">
        <f aca="false">(A202&lt;=$B$6*12)*(Assumptions!$B$18/12)*(1+Assumptions!$D$17)^(A202-1) + K202*Assumptions!$B$19*(A202&lt;=$B$7*12)</f>
        <v>88.7611445849771</v>
      </c>
      <c r="O202" s="45" t="n">
        <f aca="false">K202*VLOOKUP(B202,Assumptions!$A$21:$B$26,2,1)</f>
        <v>0</v>
      </c>
      <c r="P202" s="45" t="n">
        <f aca="false">K202*J201</f>
        <v>0</v>
      </c>
      <c r="Q202" s="45" t="n">
        <f aca="false">L202*H202</f>
        <v>5.16209497630479</v>
      </c>
      <c r="R202" s="45" t="n">
        <f aca="false">M202*J201</f>
        <v>0</v>
      </c>
      <c r="S202" s="45" t="n">
        <f aca="false">N202*J201</f>
        <v>29.4672791821967</v>
      </c>
      <c r="T202" s="45" t="n">
        <f aca="false">O202*J201</f>
        <v>0</v>
      </c>
      <c r="U202" s="46" t="n">
        <f aca="false">(1+VLOOKUP(B202,Assumptions!$A$29:$C$39,2,1))^(1/12)-1</f>
        <v>0.00643403011000343</v>
      </c>
      <c r="V202" s="45" t="n">
        <f aca="false">RES!Y202*J202</f>
        <v>662.874070075974</v>
      </c>
      <c r="W202" s="45" t="n">
        <f aca="false">V202-V201</f>
        <v>-31.9164637904338</v>
      </c>
      <c r="X202" s="45" t="n">
        <f aca="false">(P202-R202-S202-T202+V201)*U202</f>
        <v>4.28070985352369</v>
      </c>
      <c r="Y202" s="45" t="n">
        <f aca="false">P202-Q202-R202-S202-T202-W202+X202</f>
        <v>1.56779948545598</v>
      </c>
      <c r="Z202" s="45" t="n">
        <f aca="false">(Y203+Z203)/(1+U203)</f>
        <v>63.9304066287726</v>
      </c>
    </row>
    <row r="203" customFormat="false" ht="13.8" hidden="false" customHeight="false" outlineLevel="0" collapsed="false">
      <c r="A203" s="40" t="n">
        <f aca="false">A202+1</f>
        <v>188</v>
      </c>
      <c r="B203" s="40" t="n">
        <f aca="false">INT((A203-1)/12)+1</f>
        <v>16</v>
      </c>
      <c r="C203" s="41" t="n">
        <f aca="false">$B$4+B203-1</f>
        <v>35</v>
      </c>
      <c r="D203" s="42" t="n">
        <f aca="false">IF($B$5="M",VLOOKUP(C203,Assumptions!$A$42:$C$140,2,1),VLOOKUP(C203,Assumptions!$A$42:$C$140,3,1))*Assumptions!$B$2</f>
        <v>0.000373117662129597</v>
      </c>
      <c r="E203" s="42" t="n">
        <f aca="false">1-(1-D203)^(1/12)</f>
        <v>3.1098457086598E-005</v>
      </c>
      <c r="F203" s="42" t="n">
        <f aca="false">VLOOKUP(B203,Assumptions!$A$5:$C$11,2,1)*(MOD(A203,12/$B$10)=0)</f>
        <v>0</v>
      </c>
      <c r="G203" s="43" t="n">
        <f aca="false">1-(1-F203)^(1/$B$10)</f>
        <v>0</v>
      </c>
      <c r="H203" s="42" t="n">
        <f aca="false">J202*E203*(A203&lt;=$B$6*12)</f>
        <v>1.03238688862314E-005</v>
      </c>
      <c r="I203" s="43" t="n">
        <f aca="false">J202*(1-E203)*G203*(A203&lt;=$B$6*12)</f>
        <v>0</v>
      </c>
      <c r="J203" s="44" t="n">
        <f aca="false">(J202-H203-I203)*(A203&lt;=$B$6*12)</f>
        <v>0.33196334471162</v>
      </c>
      <c r="K203" s="45" t="n">
        <f aca="false">($B$9/$B$10)*(A203&lt;=$B$7*12)*(MOD(A202,12/$B$10)=0)</f>
        <v>0</v>
      </c>
      <c r="L203" s="45" t="n">
        <f aca="false">$B$8*(A203&lt;=$B$7*12)</f>
        <v>500000</v>
      </c>
      <c r="M203" s="45" t="n">
        <f aca="false">Assumptions!$B$15*(A203=1)+K203*Assumptions!$B$16*(A203&lt;=12)</f>
        <v>0</v>
      </c>
      <c r="N203" s="45" t="n">
        <f aca="false">(A203&lt;=$B$6*12)*(Assumptions!$B$18/12)*(1+Assumptions!$D$17)^(A203-1) + K203*Assumptions!$B$19*(A203&lt;=$B$7*12)</f>
        <v>89.1227684751946</v>
      </c>
      <c r="O203" s="45" t="n">
        <f aca="false">K203*VLOOKUP(B203,Assumptions!$A$21:$B$26,2,1)</f>
        <v>0</v>
      </c>
      <c r="P203" s="45" t="n">
        <f aca="false">K203*J202</f>
        <v>0</v>
      </c>
      <c r="Q203" s="45" t="n">
        <f aca="false">L203*H203</f>
        <v>5.16193444311569</v>
      </c>
      <c r="R203" s="45" t="n">
        <f aca="false">M203*J202</f>
        <v>0</v>
      </c>
      <c r="S203" s="45" t="n">
        <f aca="false">N203*J202</f>
        <v>29.5864124047615</v>
      </c>
      <c r="T203" s="45" t="n">
        <f aca="false">O203*J202</f>
        <v>0</v>
      </c>
      <c r="U203" s="46" t="n">
        <f aca="false">(1+VLOOKUP(B203,Assumptions!$A$29:$C$39,2,1))^(1/12)-1</f>
        <v>0.00643403011000343</v>
      </c>
      <c r="V203" s="45" t="n">
        <f aca="false">RES!Y203*J203</f>
        <v>630.66190879452</v>
      </c>
      <c r="W203" s="45" t="n">
        <f aca="false">V203-V202</f>
        <v>-32.2121612814539</v>
      </c>
      <c r="X203" s="45" t="n">
        <f aca="false">(P203-R203-S203-T203+V202)*U203</f>
        <v>4.07459185775013</v>
      </c>
      <c r="Y203" s="45" t="n">
        <f aca="false">P203-Q203-R203-S203-T203-W203+X203</f>
        <v>1.53840629132678</v>
      </c>
      <c r="Z203" s="45" t="n">
        <f aca="false">(Y204+Z204)/(1+U204)</f>
        <v>62.8033304986401</v>
      </c>
    </row>
    <row r="204" customFormat="false" ht="13.8" hidden="false" customHeight="false" outlineLevel="0" collapsed="false">
      <c r="A204" s="40" t="n">
        <f aca="false">A203+1</f>
        <v>189</v>
      </c>
      <c r="B204" s="40" t="n">
        <f aca="false">INT((A204-1)/12)+1</f>
        <v>16</v>
      </c>
      <c r="C204" s="41" t="n">
        <f aca="false">$B$4+B204-1</f>
        <v>35</v>
      </c>
      <c r="D204" s="42" t="n">
        <f aca="false">IF($B$5="M",VLOOKUP(C204,Assumptions!$A$42:$C$140,2,1),VLOOKUP(C204,Assumptions!$A$42:$C$140,3,1))*Assumptions!$B$2</f>
        <v>0.000373117662129597</v>
      </c>
      <c r="E204" s="42" t="n">
        <f aca="false">1-(1-D204)^(1/12)</f>
        <v>3.1098457086598E-005</v>
      </c>
      <c r="F204" s="42" t="n">
        <f aca="false">VLOOKUP(B204,Assumptions!$A$5:$C$11,2,1)*(MOD(A204,12/$B$10)=0)</f>
        <v>0</v>
      </c>
      <c r="G204" s="43" t="n">
        <f aca="false">1-(1-F204)^(1/$B$10)</f>
        <v>0</v>
      </c>
      <c r="H204" s="42" t="n">
        <f aca="false">J203*E204*(A204&lt;=$B$6*12)</f>
        <v>1.03235478298379E-005</v>
      </c>
      <c r="I204" s="43" t="n">
        <f aca="false">J203*(1-E204)*G204*(A204&lt;=$B$6*12)</f>
        <v>0</v>
      </c>
      <c r="J204" s="44" t="n">
        <f aca="false">(J203-H204-I204)*(A204&lt;=$B$6*12)</f>
        <v>0.331953021163791</v>
      </c>
      <c r="K204" s="45" t="n">
        <f aca="false">($B$9/$B$10)*(A204&lt;=$B$7*12)*(MOD(A203,12/$B$10)=0)</f>
        <v>0</v>
      </c>
      <c r="L204" s="45" t="n">
        <f aca="false">$B$8*(A204&lt;=$B$7*12)</f>
        <v>500000</v>
      </c>
      <c r="M204" s="45" t="n">
        <f aca="false">Assumptions!$B$15*(A204=1)+K204*Assumptions!$B$16*(A204&lt;=12)</f>
        <v>0</v>
      </c>
      <c r="N204" s="45" t="n">
        <f aca="false">(A204&lt;=$B$6*12)*(Assumptions!$B$18/12)*(1+Assumptions!$D$17)^(A204-1) + K204*Assumptions!$B$19*(A204&lt;=$B$7*12)</f>
        <v>89.485865665904</v>
      </c>
      <c r="O204" s="45" t="n">
        <f aca="false">K204*VLOOKUP(B204,Assumptions!$A$21:$B$26,2,1)</f>
        <v>0</v>
      </c>
      <c r="P204" s="45" t="n">
        <f aca="false">K204*J203</f>
        <v>0</v>
      </c>
      <c r="Q204" s="45" t="n">
        <f aca="false">L204*H204</f>
        <v>5.16177391491893</v>
      </c>
      <c r="R204" s="45" t="n">
        <f aca="false">M204*J203</f>
        <v>0</v>
      </c>
      <c r="S204" s="45" t="n">
        <f aca="false">N204*J203</f>
        <v>29.7060272708682</v>
      </c>
      <c r="T204" s="45" t="n">
        <f aca="false">O204*J203</f>
        <v>0</v>
      </c>
      <c r="U204" s="46" t="n">
        <f aca="false">(1+VLOOKUP(B204,Assumptions!$A$29:$C$39,2,1))^(1/12)-1</f>
        <v>0.00643403011000343</v>
      </c>
      <c r="V204" s="45" t="n">
        <f aca="false">RES!Y204*J204</f>
        <v>598.15192893857</v>
      </c>
      <c r="W204" s="45" t="n">
        <f aca="false">V204-V203</f>
        <v>-32.5099798559497</v>
      </c>
      <c r="X204" s="45" t="n">
        <f aca="false">(P204-R204-S204-T204+V203)*U204</f>
        <v>3.86656823650683</v>
      </c>
      <c r="Y204" s="45" t="n">
        <f aca="false">P204-Q204-R204-S204-T204-W204+X204</f>
        <v>1.50874690666942</v>
      </c>
      <c r="Z204" s="45" t="n">
        <f aca="false">(Y205+Z205)/(1+U205)</f>
        <v>61.6986621114074</v>
      </c>
    </row>
    <row r="205" customFormat="false" ht="13.8" hidden="false" customHeight="false" outlineLevel="0" collapsed="false">
      <c r="A205" s="40" t="n">
        <f aca="false">A204+1</f>
        <v>190</v>
      </c>
      <c r="B205" s="40" t="n">
        <f aca="false">INT((A205-1)/12)+1</f>
        <v>16</v>
      </c>
      <c r="C205" s="41" t="n">
        <f aca="false">$B$4+B205-1</f>
        <v>35</v>
      </c>
      <c r="D205" s="42" t="n">
        <f aca="false">IF($B$5="M",VLOOKUP(C205,Assumptions!$A$42:$C$140,2,1),VLOOKUP(C205,Assumptions!$A$42:$C$140,3,1))*Assumptions!$B$2</f>
        <v>0.000373117662129597</v>
      </c>
      <c r="E205" s="42" t="n">
        <f aca="false">1-(1-D205)^(1/12)</f>
        <v>3.1098457086598E-005</v>
      </c>
      <c r="F205" s="42" t="n">
        <f aca="false">VLOOKUP(B205,Assumptions!$A$5:$C$11,2,1)*(MOD(A205,12/$B$10)=0)</f>
        <v>0</v>
      </c>
      <c r="G205" s="43" t="n">
        <f aca="false">1-(1-F205)^(1/$B$10)</f>
        <v>0</v>
      </c>
      <c r="H205" s="42" t="n">
        <f aca="false">J204*E205*(A205&lt;=$B$6*12)</f>
        <v>1.03232267834287E-005</v>
      </c>
      <c r="I205" s="43" t="n">
        <f aca="false">J204*(1-E205)*G205*(A205&lt;=$B$6*12)</f>
        <v>0</v>
      </c>
      <c r="J205" s="44" t="n">
        <f aca="false">(J204-H205-I205)*(A205&lt;=$B$6*12)</f>
        <v>0.331942697937007</v>
      </c>
      <c r="K205" s="45" t="n">
        <f aca="false">($B$9/$B$10)*(A205&lt;=$B$7*12)*(MOD(A204,12/$B$10)=0)</f>
        <v>0</v>
      </c>
      <c r="L205" s="45" t="n">
        <f aca="false">$B$8*(A205&lt;=$B$7*12)</f>
        <v>500000</v>
      </c>
      <c r="M205" s="45" t="n">
        <f aca="false">Assumptions!$B$15*(A205=1)+K205*Assumptions!$B$16*(A205&lt;=12)</f>
        <v>0</v>
      </c>
      <c r="N205" s="45" t="n">
        <f aca="false">(A205&lt;=$B$6*12)*(Assumptions!$B$18/12)*(1+Assumptions!$D$17)^(A205-1) + K205*Assumptions!$B$19*(A205&lt;=$B$7*12)</f>
        <v>89.8504421595138</v>
      </c>
      <c r="O205" s="45" t="n">
        <f aca="false">K205*VLOOKUP(B205,Assumptions!$A$21:$B$26,2,1)</f>
        <v>0</v>
      </c>
      <c r="P205" s="45" t="n">
        <f aca="false">K205*J204</f>
        <v>0</v>
      </c>
      <c r="Q205" s="45" t="n">
        <f aca="false">L205*H205</f>
        <v>5.16161339171435</v>
      </c>
      <c r="R205" s="45" t="n">
        <f aca="false">M205*J204</f>
        <v>0</v>
      </c>
      <c r="S205" s="45" t="n">
        <f aca="false">N205*J204</f>
        <v>29.8261257277531</v>
      </c>
      <c r="T205" s="45" t="n">
        <f aca="false">O205*J204</f>
        <v>0</v>
      </c>
      <c r="U205" s="46" t="n">
        <f aca="false">(1+VLOOKUP(B205,Assumptions!$A$29:$C$39,2,1))^(1/12)-1</f>
        <v>0.00643403011000343</v>
      </c>
      <c r="V205" s="45" t="n">
        <f aca="false">RES!Y205*J205</f>
        <v>565.341995628517</v>
      </c>
      <c r="W205" s="45" t="n">
        <f aca="false">V205-V204</f>
        <v>-32.8099333100536</v>
      </c>
      <c r="X205" s="45" t="n">
        <f aca="false">(P205-R205-S205-T205+V204)*U205</f>
        <v>3.65662533015028</v>
      </c>
      <c r="Y205" s="45" t="n">
        <f aca="false">P205-Q205-R205-S205-T205-W205+X205</f>
        <v>1.47881952073643</v>
      </c>
      <c r="Z205" s="45" t="n">
        <f aca="false">(Y206+Z206)/(1+U206)</f>
        <v>60.6168136404427</v>
      </c>
    </row>
    <row r="206" customFormat="false" ht="13.8" hidden="false" customHeight="false" outlineLevel="0" collapsed="false">
      <c r="A206" s="40" t="n">
        <f aca="false">A205+1</f>
        <v>191</v>
      </c>
      <c r="B206" s="40" t="n">
        <f aca="false">INT((A206-1)/12)+1</f>
        <v>16</v>
      </c>
      <c r="C206" s="41" t="n">
        <f aca="false">$B$4+B206-1</f>
        <v>35</v>
      </c>
      <c r="D206" s="42" t="n">
        <f aca="false">IF($B$5="M",VLOOKUP(C206,Assumptions!$A$42:$C$140,2,1),VLOOKUP(C206,Assumptions!$A$42:$C$140,3,1))*Assumptions!$B$2</f>
        <v>0.000373117662129597</v>
      </c>
      <c r="E206" s="42" t="n">
        <f aca="false">1-(1-D206)^(1/12)</f>
        <v>3.1098457086598E-005</v>
      </c>
      <c r="F206" s="42" t="n">
        <f aca="false">VLOOKUP(B206,Assumptions!$A$5:$C$11,2,1)*(MOD(A206,12/$B$10)=0)</f>
        <v>0</v>
      </c>
      <c r="G206" s="43" t="n">
        <f aca="false">1-(1-F206)^(1/$B$10)</f>
        <v>0</v>
      </c>
      <c r="H206" s="42" t="n">
        <f aca="false">J205*E206*(A206&lt;=$B$6*12)</f>
        <v>1.03229057470036E-005</v>
      </c>
      <c r="I206" s="43" t="n">
        <f aca="false">J205*(1-E206)*G206*(A206&lt;=$B$6*12)</f>
        <v>0</v>
      </c>
      <c r="J206" s="44" t="n">
        <f aca="false">(J205-H206-I206)*(A206&lt;=$B$6*12)</f>
        <v>0.33193237503126</v>
      </c>
      <c r="K206" s="45" t="n">
        <f aca="false">($B$9/$B$10)*(A206&lt;=$B$7*12)*(MOD(A205,12/$B$10)=0)</f>
        <v>0</v>
      </c>
      <c r="L206" s="45" t="n">
        <f aca="false">$B$8*(A206&lt;=$B$7*12)</f>
        <v>500000</v>
      </c>
      <c r="M206" s="45" t="n">
        <f aca="false">Assumptions!$B$15*(A206=1)+K206*Assumptions!$B$16*(A206&lt;=12)</f>
        <v>0</v>
      </c>
      <c r="N206" s="45" t="n">
        <f aca="false">(A206&lt;=$B$6*12)*(Assumptions!$B$18/12)*(1+Assumptions!$D$17)^(A206-1) + K206*Assumptions!$B$19*(A206&lt;=$B$7*12)</f>
        <v>90.2165039828872</v>
      </c>
      <c r="O206" s="45" t="n">
        <f aca="false">K206*VLOOKUP(B206,Assumptions!$A$21:$B$26,2,1)</f>
        <v>0</v>
      </c>
      <c r="P206" s="45" t="n">
        <f aca="false">K206*J205</f>
        <v>0</v>
      </c>
      <c r="Q206" s="45" t="n">
        <f aca="false">L206*H206</f>
        <v>5.16145287350179</v>
      </c>
      <c r="R206" s="45" t="n">
        <f aca="false">M206*J205</f>
        <v>0</v>
      </c>
      <c r="S206" s="45" t="n">
        <f aca="false">N206*J205</f>
        <v>29.9467097305243</v>
      </c>
      <c r="T206" s="45" t="n">
        <f aca="false">O206*J205</f>
        <v>0</v>
      </c>
      <c r="U206" s="46" t="n">
        <f aca="false">(1+VLOOKUP(B206,Assumptions!$A$29:$C$39,2,1))^(1/12)-1</f>
        <v>0.00643403011000343</v>
      </c>
      <c r="V206" s="45" t="n">
        <f aca="false">RES!Y206*J206</f>
        <v>532.229960103148</v>
      </c>
      <c r="W206" s="45" t="n">
        <f aca="false">V206-V205</f>
        <v>-33.1120355253688</v>
      </c>
      <c r="X206" s="45" t="n">
        <f aca="false">(P206-R206-S206-T206+V205)*U206</f>
        <v>3.44474939022158</v>
      </c>
      <c r="Y206" s="45" t="n">
        <f aca="false">P206-Q206-R206-S206-T206-W206+X206</f>
        <v>1.44862231156428</v>
      </c>
      <c r="Z206" s="45" t="n">
        <f aca="false">(Y207+Z207)/(1+U207)</f>
        <v>59.5582017330135</v>
      </c>
    </row>
    <row r="207" customFormat="false" ht="13.8" hidden="false" customHeight="false" outlineLevel="0" collapsed="false">
      <c r="A207" s="40" t="n">
        <f aca="false">A206+1</f>
        <v>192</v>
      </c>
      <c r="B207" s="40" t="n">
        <f aca="false">INT((A207-1)/12)+1</f>
        <v>16</v>
      </c>
      <c r="C207" s="41" t="n">
        <f aca="false">$B$4+B207-1</f>
        <v>35</v>
      </c>
      <c r="D207" s="42" t="n">
        <f aca="false">IF($B$5="M",VLOOKUP(C207,Assumptions!$A$42:$C$140,2,1),VLOOKUP(C207,Assumptions!$A$42:$C$140,3,1))*Assumptions!$B$2</f>
        <v>0.000373117662129597</v>
      </c>
      <c r="E207" s="42" t="n">
        <f aca="false">1-(1-D207)^(1/12)</f>
        <v>3.1098457086598E-005</v>
      </c>
      <c r="F207" s="42" t="n">
        <f aca="false">VLOOKUP(B207,Assumptions!$A$5:$C$11,2,1)*(MOD(A207,12/$B$10)=0)</f>
        <v>0.05</v>
      </c>
      <c r="G207" s="43" t="n">
        <f aca="false">1-(1-F207)^(1/$B$10)</f>
        <v>0.05</v>
      </c>
      <c r="H207" s="42" t="n">
        <f aca="false">J206*E207*(A207&lt;=$B$6*12)</f>
        <v>1.03225847205622E-005</v>
      </c>
      <c r="I207" s="43" t="n">
        <f aca="false">J206*(1-E207)*G207*(A207&lt;=$B$6*12)</f>
        <v>0.016596102622327</v>
      </c>
      <c r="J207" s="44" t="n">
        <f aca="false">(J206-H207-I207)*(A207&lt;=$B$6*12)</f>
        <v>0.315325949824213</v>
      </c>
      <c r="K207" s="45" t="n">
        <f aca="false">($B$9/$B$10)*(A207&lt;=$B$7*12)*(MOD(A206,12/$B$10)=0)</f>
        <v>0</v>
      </c>
      <c r="L207" s="45" t="n">
        <f aca="false">$B$8*(A207&lt;=$B$7*12)</f>
        <v>500000</v>
      </c>
      <c r="M207" s="45" t="n">
        <f aca="false">Assumptions!$B$15*(A207=1)+K207*Assumptions!$B$16*(A207&lt;=12)</f>
        <v>0</v>
      </c>
      <c r="N207" s="45" t="n">
        <f aca="false">(A207&lt;=$B$6*12)*(Assumptions!$B$18/12)*(1+Assumptions!$D$17)^(A207-1) + K207*Assumptions!$B$19*(A207&lt;=$B$7*12)</f>
        <v>90.5840571874415</v>
      </c>
      <c r="O207" s="45" t="n">
        <f aca="false">K207*VLOOKUP(B207,Assumptions!$A$21:$B$26,2,1)</f>
        <v>0</v>
      </c>
      <c r="P207" s="45" t="n">
        <f aca="false">K207*J206</f>
        <v>0</v>
      </c>
      <c r="Q207" s="45" t="n">
        <f aca="false">L207*H207</f>
        <v>5.1612923602811</v>
      </c>
      <c r="R207" s="45" t="n">
        <f aca="false">M207*J206</f>
        <v>0</v>
      </c>
      <c r="S207" s="45" t="n">
        <f aca="false">N207*J206</f>
        <v>30.0677812421949</v>
      </c>
      <c r="T207" s="45" t="n">
        <f aca="false">O207*J206</f>
        <v>0</v>
      </c>
      <c r="U207" s="46" t="n">
        <f aca="false">(1+VLOOKUP(B207,Assumptions!$A$29:$C$39,2,1))^(1/12)-1</f>
        <v>0.00643403011000343</v>
      </c>
      <c r="V207" s="45" t="n">
        <f aca="false">RES!Y207*J207</f>
        <v>493.617684012371</v>
      </c>
      <c r="W207" s="45" t="n">
        <f aca="false">V207-V206</f>
        <v>-38.6122760907771</v>
      </c>
      <c r="X207" s="45" t="n">
        <f aca="false">(P207-R207-S207-T207+V206)*U207</f>
        <v>3.2309265788963</v>
      </c>
      <c r="Y207" s="45" t="n">
        <f aca="false">P207-Q207-R207-S207-T207-W207+X207</f>
        <v>6.61412906719739</v>
      </c>
      <c r="Z207" s="45" t="n">
        <f aca="false">(Y208+Z208)/(1+U208)</f>
        <v>53.327271929064</v>
      </c>
    </row>
    <row r="208" customFormat="false" ht="13.8" hidden="false" customHeight="false" outlineLevel="0" collapsed="false">
      <c r="A208" s="40" t="n">
        <f aca="false">A207+1</f>
        <v>193</v>
      </c>
      <c r="B208" s="40" t="n">
        <f aca="false">INT((A208-1)/12)+1</f>
        <v>17</v>
      </c>
      <c r="C208" s="41" t="n">
        <f aca="false">$B$4+B208-1</f>
        <v>36</v>
      </c>
      <c r="D208" s="42" t="n">
        <f aca="false">IF($B$5="M",VLOOKUP(C208,Assumptions!$A$42:$C$140,2,1),VLOOKUP(C208,Assumptions!$A$42:$C$140,3,1))*Assumptions!$B$2</f>
        <v>0.000388294184629799</v>
      </c>
      <c r="E208" s="42" t="n">
        <f aca="false">1-(1-D208)^(1/12)</f>
        <v>3.23636088152002E-005</v>
      </c>
      <c r="F208" s="42" t="n">
        <f aca="false">VLOOKUP(B208,Assumptions!$A$5:$C$11,2,1)*(MOD(A208,12/$B$10)=0)</f>
        <v>0</v>
      </c>
      <c r="G208" s="43" t="n">
        <f aca="false">1-(1-F208)^(1/$B$10)</f>
        <v>0</v>
      </c>
      <c r="H208" s="42" t="n">
        <f aca="false">J207*E208*(A208&lt;=$B$6*12)</f>
        <v>1.02050856893923E-005</v>
      </c>
      <c r="I208" s="43" t="n">
        <f aca="false">J207*(1-E208)*G208*(A208&lt;=$B$6*12)</f>
        <v>0</v>
      </c>
      <c r="J208" s="44" t="n">
        <f aca="false">(J207-H208-I208)*(A208&lt;=$B$6*12)</f>
        <v>0.315315744738523</v>
      </c>
      <c r="K208" s="45" t="n">
        <f aca="false">($B$9/$B$10)*(A208&lt;=$B$7*12)*(MOD(A207,12/$B$10)=0)</f>
        <v>1000</v>
      </c>
      <c r="L208" s="45" t="n">
        <f aca="false">$B$8*(A208&lt;=$B$7*12)</f>
        <v>500000</v>
      </c>
      <c r="M208" s="45" t="n">
        <f aca="false">Assumptions!$B$15*(A208=1)+K208*Assumptions!$B$16*(A208&lt;=12)</f>
        <v>0</v>
      </c>
      <c r="N208" s="45" t="n">
        <f aca="false">(A208&lt;=$B$6*12)*(Assumptions!$B$18/12)*(1+Assumptions!$D$17)^(A208-1) + K208*Assumptions!$B$19*(A208&lt;=$B$7*12)</f>
        <v>110.953107849248</v>
      </c>
      <c r="O208" s="45" t="n">
        <f aca="false">K208*VLOOKUP(B208,Assumptions!$A$21:$B$26,2,1)</f>
        <v>50</v>
      </c>
      <c r="P208" s="45" t="n">
        <f aca="false">K208*J207</f>
        <v>315.325949824213</v>
      </c>
      <c r="Q208" s="45" t="n">
        <f aca="false">L208*H208</f>
        <v>5.10254284469613</v>
      </c>
      <c r="R208" s="45" t="n">
        <f aca="false">M208*J207</f>
        <v>0</v>
      </c>
      <c r="S208" s="45" t="n">
        <f aca="false">N208*J207</f>
        <v>34.9863941185125</v>
      </c>
      <c r="T208" s="45" t="n">
        <f aca="false">O208*J207</f>
        <v>15.7662974912106</v>
      </c>
      <c r="U208" s="46" t="n">
        <f aca="false">(1+VLOOKUP(B208,Assumptions!$A$29:$C$39,2,1))^(1/12)-1</f>
        <v>0.00643403011000343</v>
      </c>
      <c r="V208" s="45" t="n">
        <f aca="false">RES!Y208*J208</f>
        <v>755.800268675098</v>
      </c>
      <c r="W208" s="45" t="n">
        <f aca="false">V208-V207</f>
        <v>262.182584662727</v>
      </c>
      <c r="X208" s="45" t="n">
        <f aca="false">(P208-R208-S208-T208+V207)*U208</f>
        <v>4.87822335141949</v>
      </c>
      <c r="Y208" s="45" t="n">
        <f aca="false">P208-Q208-R208-S208-T208-W208+X208</f>
        <v>2.16635405848622</v>
      </c>
      <c r="Z208" s="45" t="n">
        <f aca="false">(Y209+Z209)/(1+U209)</f>
        <v>51.5040271438537</v>
      </c>
    </row>
    <row r="209" customFormat="false" ht="13.8" hidden="false" customHeight="false" outlineLevel="0" collapsed="false">
      <c r="A209" s="40" t="n">
        <f aca="false">A208+1</f>
        <v>194</v>
      </c>
      <c r="B209" s="40" t="n">
        <f aca="false">INT((A209-1)/12)+1</f>
        <v>17</v>
      </c>
      <c r="C209" s="41" t="n">
        <f aca="false">$B$4+B209-1</f>
        <v>36</v>
      </c>
      <c r="D209" s="42" t="n">
        <f aca="false">IF($B$5="M",VLOOKUP(C209,Assumptions!$A$42:$C$140,2,1),VLOOKUP(C209,Assumptions!$A$42:$C$140,3,1))*Assumptions!$B$2</f>
        <v>0.000388294184629799</v>
      </c>
      <c r="E209" s="42" t="n">
        <f aca="false">1-(1-D209)^(1/12)</f>
        <v>3.23636088152002E-005</v>
      </c>
      <c r="F209" s="42" t="n">
        <f aca="false">VLOOKUP(B209,Assumptions!$A$5:$C$11,2,1)*(MOD(A209,12/$B$10)=0)</f>
        <v>0</v>
      </c>
      <c r="G209" s="43" t="n">
        <f aca="false">1-(1-F209)^(1/$B$10)</f>
        <v>0</v>
      </c>
      <c r="H209" s="42" t="n">
        <f aca="false">J208*E209*(A209&lt;=$B$6*12)</f>
        <v>1.02047554159911E-005</v>
      </c>
      <c r="I209" s="43" t="n">
        <f aca="false">J208*(1-E209)*G209*(A209&lt;=$B$6*12)</f>
        <v>0</v>
      </c>
      <c r="J209" s="44" t="n">
        <f aca="false">(J208-H209-I209)*(A209&lt;=$B$6*12)</f>
        <v>0.315305539983107</v>
      </c>
      <c r="K209" s="45" t="n">
        <f aca="false">($B$9/$B$10)*(A209&lt;=$B$7*12)*(MOD(A208,12/$B$10)=0)</f>
        <v>0</v>
      </c>
      <c r="L209" s="45" t="n">
        <f aca="false">$B$8*(A209&lt;=$B$7*12)</f>
        <v>500000</v>
      </c>
      <c r="M209" s="45" t="n">
        <f aca="false">Assumptions!$B$15*(A209=1)+K209*Assumptions!$B$16*(A209&lt;=12)</f>
        <v>0</v>
      </c>
      <c r="N209" s="45" t="n">
        <f aca="false">(A209&lt;=$B$6*12)*(Assumptions!$B$18/12)*(1+Assumptions!$D$17)^(A209-1) + K209*Assumptions!$B$19*(A209&lt;=$B$7*12)</f>
        <v>91.3236620691336</v>
      </c>
      <c r="O209" s="45" t="n">
        <f aca="false">K209*VLOOKUP(B209,Assumptions!$A$21:$B$26,2,1)</f>
        <v>0</v>
      </c>
      <c r="P209" s="45" t="n">
        <f aca="false">K209*J208</f>
        <v>0</v>
      </c>
      <c r="Q209" s="45" t="n">
        <f aca="false">L209*H209</f>
        <v>5.10237770799554</v>
      </c>
      <c r="R209" s="45" t="n">
        <f aca="false">M209*J208</f>
        <v>0</v>
      </c>
      <c r="S209" s="45" t="n">
        <f aca="false">N209*J208</f>
        <v>28.7957885175781</v>
      </c>
      <c r="T209" s="45" t="n">
        <f aca="false">O209*J208</f>
        <v>0</v>
      </c>
      <c r="U209" s="46" t="n">
        <f aca="false">(1+VLOOKUP(B209,Assumptions!$A$29:$C$39,2,1))^(1/12)-1</f>
        <v>0.00643403011000343</v>
      </c>
      <c r="V209" s="45" t="n">
        <f aca="false">RES!Y209*J209</f>
        <v>725.076501164539</v>
      </c>
      <c r="W209" s="45" t="n">
        <f aca="false">V209-V208</f>
        <v>-30.7237675105587</v>
      </c>
      <c r="X209" s="45" t="n">
        <f aca="false">(P209-R209-S209-T209+V208)*U209</f>
        <v>4.67756871544087</v>
      </c>
      <c r="Y209" s="45" t="n">
        <f aca="false">P209-Q209-R209-S209-T209-W209+X209</f>
        <v>1.50317000042594</v>
      </c>
      <c r="Z209" s="45" t="n">
        <f aca="false">(Y210+Z210)/(1+U210)</f>
        <v>50.3322356048577</v>
      </c>
    </row>
    <row r="210" customFormat="false" ht="13.8" hidden="false" customHeight="false" outlineLevel="0" collapsed="false">
      <c r="A210" s="40" t="n">
        <f aca="false">A209+1</f>
        <v>195</v>
      </c>
      <c r="B210" s="40" t="n">
        <f aca="false">INT((A210-1)/12)+1</f>
        <v>17</v>
      </c>
      <c r="C210" s="41" t="n">
        <f aca="false">$B$4+B210-1</f>
        <v>36</v>
      </c>
      <c r="D210" s="42" t="n">
        <f aca="false">IF($B$5="M",VLOOKUP(C210,Assumptions!$A$42:$C$140,2,1),VLOOKUP(C210,Assumptions!$A$42:$C$140,3,1))*Assumptions!$B$2</f>
        <v>0.000388294184629799</v>
      </c>
      <c r="E210" s="42" t="n">
        <f aca="false">1-(1-D210)^(1/12)</f>
        <v>3.23636088152002E-005</v>
      </c>
      <c r="F210" s="42" t="n">
        <f aca="false">VLOOKUP(B210,Assumptions!$A$5:$C$11,2,1)*(MOD(A210,12/$B$10)=0)</f>
        <v>0</v>
      </c>
      <c r="G210" s="43" t="n">
        <f aca="false">1-(1-F210)^(1/$B$10)</f>
        <v>0</v>
      </c>
      <c r="H210" s="42" t="n">
        <f aca="false">J209*E210*(A210&lt;=$B$6*12)</f>
        <v>1.02044251532787E-005</v>
      </c>
      <c r="I210" s="43" t="n">
        <f aca="false">J209*(1-E210)*G210*(A210&lt;=$B$6*12)</f>
        <v>0</v>
      </c>
      <c r="J210" s="44" t="n">
        <f aca="false">(J209-H210-I210)*(A210&lt;=$B$6*12)</f>
        <v>0.315295335557954</v>
      </c>
      <c r="K210" s="45" t="n">
        <f aca="false">($B$9/$B$10)*(A210&lt;=$B$7*12)*(MOD(A209,12/$B$10)=0)</f>
        <v>0</v>
      </c>
      <c r="L210" s="45" t="n">
        <f aca="false">$B$8*(A210&lt;=$B$7*12)</f>
        <v>500000</v>
      </c>
      <c r="M210" s="45" t="n">
        <f aca="false">Assumptions!$B$15*(A210=1)+K210*Assumptions!$B$16*(A210&lt;=12)</f>
        <v>0</v>
      </c>
      <c r="N210" s="45" t="n">
        <f aca="false">(A210&lt;=$B$6*12)*(Assumptions!$B$18/12)*(1+Assumptions!$D$17)^(A210-1) + K210*Assumptions!$B$19*(A210&lt;=$B$7*12)</f>
        <v>91.6957259727793</v>
      </c>
      <c r="O210" s="45" t="n">
        <f aca="false">K210*VLOOKUP(B210,Assumptions!$A$21:$B$26,2,1)</f>
        <v>0</v>
      </c>
      <c r="P210" s="45" t="n">
        <f aca="false">K210*J209</f>
        <v>0</v>
      </c>
      <c r="Q210" s="45" t="n">
        <f aca="false">L210*H210</f>
        <v>5.10221257663937</v>
      </c>
      <c r="R210" s="45" t="n">
        <f aca="false">M210*J209</f>
        <v>0</v>
      </c>
      <c r="S210" s="45" t="n">
        <f aca="false">N210*J209</f>
        <v>28.9121703919902</v>
      </c>
      <c r="T210" s="45" t="n">
        <f aca="false">O210*J209</f>
        <v>0</v>
      </c>
      <c r="U210" s="46" t="n">
        <f aca="false">(1+VLOOKUP(B210,Assumptions!$A$29:$C$39,2,1))^(1/12)-1</f>
        <v>0.00643403011000343</v>
      </c>
      <c r="V210" s="45" t="n">
        <f aca="false">RES!Y210*J210</f>
        <v>694.066822501048</v>
      </c>
      <c r="W210" s="45" t="n">
        <f aca="false">V210-V209</f>
        <v>-31.0096786634911</v>
      </c>
      <c r="X210" s="45" t="n">
        <f aca="false">(P210-R210-S210-T210+V209)*U210</f>
        <v>4.47914226570097</v>
      </c>
      <c r="Y210" s="45" t="n">
        <f aca="false">P210-Q210-R210-S210-T210-W210+X210</f>
        <v>1.47443796056247</v>
      </c>
      <c r="Z210" s="45" t="n">
        <f aca="false">(Y211+Z211)/(1+U211)</f>
        <v>49.1816367636807</v>
      </c>
    </row>
    <row r="211" customFormat="false" ht="13.8" hidden="false" customHeight="false" outlineLevel="0" collapsed="false">
      <c r="A211" s="40" t="n">
        <f aca="false">A210+1</f>
        <v>196</v>
      </c>
      <c r="B211" s="40" t="n">
        <f aca="false">INT((A211-1)/12)+1</f>
        <v>17</v>
      </c>
      <c r="C211" s="41" t="n">
        <f aca="false">$B$4+B211-1</f>
        <v>36</v>
      </c>
      <c r="D211" s="42" t="n">
        <f aca="false">IF($B$5="M",VLOOKUP(C211,Assumptions!$A$42:$C$140,2,1),VLOOKUP(C211,Assumptions!$A$42:$C$140,3,1))*Assumptions!$B$2</f>
        <v>0.000388294184629799</v>
      </c>
      <c r="E211" s="42" t="n">
        <f aca="false">1-(1-D211)^(1/12)</f>
        <v>3.23636088152002E-005</v>
      </c>
      <c r="F211" s="42" t="n">
        <f aca="false">VLOOKUP(B211,Assumptions!$A$5:$C$11,2,1)*(MOD(A211,12/$B$10)=0)</f>
        <v>0</v>
      </c>
      <c r="G211" s="43" t="n">
        <f aca="false">1-(1-F211)^(1/$B$10)</f>
        <v>0</v>
      </c>
      <c r="H211" s="42" t="n">
        <f aca="false">J210*E211*(A211&lt;=$B$6*12)</f>
        <v>1.02040949012549E-005</v>
      </c>
      <c r="I211" s="43" t="n">
        <f aca="false">J210*(1-E211)*G211*(A211&lt;=$B$6*12)</f>
        <v>0</v>
      </c>
      <c r="J211" s="44" t="n">
        <f aca="false">(J210-H211-I211)*(A211&lt;=$B$6*12)</f>
        <v>0.315285131463053</v>
      </c>
      <c r="K211" s="45" t="n">
        <f aca="false">($B$9/$B$10)*(A211&lt;=$B$7*12)*(MOD(A210,12/$B$10)=0)</f>
        <v>0</v>
      </c>
      <c r="L211" s="45" t="n">
        <f aca="false">$B$8*(A211&lt;=$B$7*12)</f>
        <v>500000</v>
      </c>
      <c r="M211" s="45" t="n">
        <f aca="false">Assumptions!$B$15*(A211=1)+K211*Assumptions!$B$16*(A211&lt;=12)</f>
        <v>0</v>
      </c>
      <c r="N211" s="45" t="n">
        <f aca="false">(A211&lt;=$B$6*12)*(Assumptions!$B$18/12)*(1+Assumptions!$D$17)^(A211-1) + K211*Assumptions!$B$19*(A211&lt;=$B$7*12)</f>
        <v>92.0693057108239</v>
      </c>
      <c r="O211" s="45" t="n">
        <f aca="false">K211*VLOOKUP(B211,Assumptions!$A$21:$B$26,2,1)</f>
        <v>0</v>
      </c>
      <c r="P211" s="45" t="n">
        <f aca="false">K211*J210</f>
        <v>0</v>
      </c>
      <c r="Q211" s="45" t="n">
        <f aca="false">L211*H211</f>
        <v>5.10204745062745</v>
      </c>
      <c r="R211" s="45" t="n">
        <f aca="false">M211*J210</f>
        <v>0</v>
      </c>
      <c r="S211" s="45" t="n">
        <f aca="false">N211*J210</f>
        <v>29.0290226386821</v>
      </c>
      <c r="T211" s="45" t="n">
        <f aca="false">O211*J210</f>
        <v>0</v>
      </c>
      <c r="U211" s="46" t="n">
        <f aca="false">(1+VLOOKUP(B211,Assumptions!$A$29:$C$39,2,1))^(1/12)-1</f>
        <v>0.00643403011000343</v>
      </c>
      <c r="V211" s="45" t="n">
        <f aca="false">RES!Y211*J211</f>
        <v>662.769178984762</v>
      </c>
      <c r="W211" s="45" t="n">
        <f aca="false">V211-V210</f>
        <v>-31.2976435162863</v>
      </c>
      <c r="X211" s="45" t="n">
        <f aca="false">(P211-R211-S211-T211+V210)*U211</f>
        <v>4.2788732286049</v>
      </c>
      <c r="Y211" s="45" t="n">
        <f aca="false">P211-Q211-R211-S211-T211-W211+X211</f>
        <v>1.44544665558163</v>
      </c>
      <c r="Z211" s="45" t="n">
        <f aca="false">(Y212+Z212)/(1+U212)</f>
        <v>48.0526262398958</v>
      </c>
    </row>
    <row r="212" customFormat="false" ht="13.8" hidden="false" customHeight="false" outlineLevel="0" collapsed="false">
      <c r="A212" s="40" t="n">
        <f aca="false">A211+1</f>
        <v>197</v>
      </c>
      <c r="B212" s="40" t="n">
        <f aca="false">INT((A212-1)/12)+1</f>
        <v>17</v>
      </c>
      <c r="C212" s="41" t="n">
        <f aca="false">$B$4+B212-1</f>
        <v>36</v>
      </c>
      <c r="D212" s="42" t="n">
        <f aca="false">IF($B$5="M",VLOOKUP(C212,Assumptions!$A$42:$C$140,2,1),VLOOKUP(C212,Assumptions!$A$42:$C$140,3,1))*Assumptions!$B$2</f>
        <v>0.000388294184629799</v>
      </c>
      <c r="E212" s="42" t="n">
        <f aca="false">1-(1-D212)^(1/12)</f>
        <v>3.23636088152002E-005</v>
      </c>
      <c r="F212" s="42" t="n">
        <f aca="false">VLOOKUP(B212,Assumptions!$A$5:$C$11,2,1)*(MOD(A212,12/$B$10)=0)</f>
        <v>0</v>
      </c>
      <c r="G212" s="43" t="n">
        <f aca="false">1-(1-F212)^(1/$B$10)</f>
        <v>0</v>
      </c>
      <c r="H212" s="42" t="n">
        <f aca="false">J211*E212*(A212&lt;=$B$6*12)</f>
        <v>1.02037646599192E-005</v>
      </c>
      <c r="I212" s="43" t="n">
        <f aca="false">J211*(1-E212)*G212*(A212&lt;=$B$6*12)</f>
        <v>0</v>
      </c>
      <c r="J212" s="44" t="n">
        <f aca="false">(J211-H212-I212)*(A212&lt;=$B$6*12)</f>
        <v>0.315274927698393</v>
      </c>
      <c r="K212" s="45" t="n">
        <f aca="false">($B$9/$B$10)*(A212&lt;=$B$7*12)*(MOD(A211,12/$B$10)=0)</f>
        <v>0</v>
      </c>
      <c r="L212" s="45" t="n">
        <f aca="false">$B$8*(A212&lt;=$B$7*12)</f>
        <v>500000</v>
      </c>
      <c r="M212" s="45" t="n">
        <f aca="false">Assumptions!$B$15*(A212=1)+K212*Assumptions!$B$16*(A212&lt;=12)</f>
        <v>0</v>
      </c>
      <c r="N212" s="45" t="n">
        <f aca="false">(A212&lt;=$B$6*12)*(Assumptions!$B$18/12)*(1+Assumptions!$D$17)^(A212-1) + K212*Assumptions!$B$19*(A212&lt;=$B$7*12)</f>
        <v>92.4444074589644</v>
      </c>
      <c r="O212" s="45" t="n">
        <f aca="false">K212*VLOOKUP(B212,Assumptions!$A$21:$B$26,2,1)</f>
        <v>0</v>
      </c>
      <c r="P212" s="45" t="n">
        <f aca="false">K212*J211</f>
        <v>0</v>
      </c>
      <c r="Q212" s="45" t="n">
        <f aca="false">L212*H212</f>
        <v>5.1018823299596</v>
      </c>
      <c r="R212" s="45" t="n">
        <f aca="false">M212*J211</f>
        <v>0</v>
      </c>
      <c r="S212" s="45" t="n">
        <f aca="false">N212*J211</f>
        <v>29.1463471587236</v>
      </c>
      <c r="T212" s="45" t="n">
        <f aca="false">O212*J211</f>
        <v>0</v>
      </c>
      <c r="U212" s="46" t="n">
        <f aca="false">(1+VLOOKUP(B212,Assumptions!$A$29:$C$39,2,1))^(1/12)-1</f>
        <v>0.00643403011000343</v>
      </c>
      <c r="V212" s="45" t="n">
        <f aca="false">RES!Y212*J212</f>
        <v>631.181503550064</v>
      </c>
      <c r="W212" s="45" t="n">
        <f aca="false">V212-V211</f>
        <v>-31.5876754346982</v>
      </c>
      <c r="X212" s="45" t="n">
        <f aca="false">(P212-R212-S212-T212+V211)*U212</f>
        <v>4.07674837835437</v>
      </c>
      <c r="Y212" s="45" t="n">
        <f aca="false">P212-Q212-R212-S212-T212-W212+X212</f>
        <v>1.41619432436937</v>
      </c>
      <c r="Z212" s="45" t="n">
        <f aca="false">(Y213+Z213)/(1+U213)</f>
        <v>46.9456039596187</v>
      </c>
    </row>
    <row r="213" customFormat="false" ht="13.8" hidden="false" customHeight="false" outlineLevel="0" collapsed="false">
      <c r="A213" s="40" t="n">
        <f aca="false">A212+1</f>
        <v>198</v>
      </c>
      <c r="B213" s="40" t="n">
        <f aca="false">INT((A213-1)/12)+1</f>
        <v>17</v>
      </c>
      <c r="C213" s="41" t="n">
        <f aca="false">$B$4+B213-1</f>
        <v>36</v>
      </c>
      <c r="D213" s="42" t="n">
        <f aca="false">IF($B$5="M",VLOOKUP(C213,Assumptions!$A$42:$C$140,2,1),VLOOKUP(C213,Assumptions!$A$42:$C$140,3,1))*Assumptions!$B$2</f>
        <v>0.000388294184629799</v>
      </c>
      <c r="E213" s="42" t="n">
        <f aca="false">1-(1-D213)^(1/12)</f>
        <v>3.23636088152002E-005</v>
      </c>
      <c r="F213" s="42" t="n">
        <f aca="false">VLOOKUP(B213,Assumptions!$A$5:$C$11,2,1)*(MOD(A213,12/$B$10)=0)</f>
        <v>0</v>
      </c>
      <c r="G213" s="43" t="n">
        <f aca="false">1-(1-F213)^(1/$B$10)</f>
        <v>0</v>
      </c>
      <c r="H213" s="42" t="n">
        <f aca="false">J212*E213*(A213&lt;=$B$6*12)</f>
        <v>1.02034344292713E-005</v>
      </c>
      <c r="I213" s="43" t="n">
        <f aca="false">J212*(1-E213)*G213*(A213&lt;=$B$6*12)</f>
        <v>0</v>
      </c>
      <c r="J213" s="44" t="n">
        <f aca="false">(J212-H213-I213)*(A213&lt;=$B$6*12)</f>
        <v>0.315264724263964</v>
      </c>
      <c r="K213" s="45" t="n">
        <f aca="false">($B$9/$B$10)*(A213&lt;=$B$7*12)*(MOD(A212,12/$B$10)=0)</f>
        <v>0</v>
      </c>
      <c r="L213" s="45" t="n">
        <f aca="false">$B$8*(A213&lt;=$B$7*12)</f>
        <v>500000</v>
      </c>
      <c r="M213" s="45" t="n">
        <f aca="false">Assumptions!$B$15*(A213=1)+K213*Assumptions!$B$16*(A213&lt;=12)</f>
        <v>0</v>
      </c>
      <c r="N213" s="45" t="n">
        <f aca="false">(A213&lt;=$B$6*12)*(Assumptions!$B$18/12)*(1+Assumptions!$D$17)^(A213-1) + K213*Assumptions!$B$19*(A213&lt;=$B$7*12)</f>
        <v>92.8210374180582</v>
      </c>
      <c r="O213" s="45" t="n">
        <f aca="false">K213*VLOOKUP(B213,Assumptions!$A$21:$B$26,2,1)</f>
        <v>0</v>
      </c>
      <c r="P213" s="45" t="n">
        <f aca="false">K213*J212</f>
        <v>0</v>
      </c>
      <c r="Q213" s="45" t="n">
        <f aca="false">L213*H213</f>
        <v>5.10171721463565</v>
      </c>
      <c r="R213" s="45" t="n">
        <f aca="false">M213*J212</f>
        <v>0</v>
      </c>
      <c r="S213" s="45" t="n">
        <f aca="false">N213*J212</f>
        <v>29.2641458608681</v>
      </c>
      <c r="T213" s="45" t="n">
        <f aca="false">O213*J212</f>
        <v>0</v>
      </c>
      <c r="U213" s="46" t="n">
        <f aca="false">(1+VLOOKUP(B213,Assumptions!$A$29:$C$39,2,1))^(1/12)-1</f>
        <v>0.00643403011000343</v>
      </c>
      <c r="V213" s="45" t="n">
        <f aca="false">RES!Y213*J213</f>
        <v>599.30171568269</v>
      </c>
      <c r="W213" s="45" t="n">
        <f aca="false">V213-V212</f>
        <v>-31.8797878673738</v>
      </c>
      <c r="X213" s="45" t="n">
        <f aca="false">(P213-R213-S213-T213+V212)*U213</f>
        <v>3.87275440310599</v>
      </c>
      <c r="Y213" s="45" t="n">
        <f aca="false">P213-Q213-R213-S213-T213-W213+X213</f>
        <v>1.38667919497601</v>
      </c>
      <c r="Z213" s="45" t="n">
        <f aca="false">(Y214+Z214)/(1+U214)</f>
        <v>45.8609741940512</v>
      </c>
    </row>
    <row r="214" customFormat="false" ht="13.8" hidden="false" customHeight="false" outlineLevel="0" collapsed="false">
      <c r="A214" s="40" t="n">
        <f aca="false">A213+1</f>
        <v>199</v>
      </c>
      <c r="B214" s="40" t="n">
        <f aca="false">INT((A214-1)/12)+1</f>
        <v>17</v>
      </c>
      <c r="C214" s="41" t="n">
        <f aca="false">$B$4+B214-1</f>
        <v>36</v>
      </c>
      <c r="D214" s="42" t="n">
        <f aca="false">IF($B$5="M",VLOOKUP(C214,Assumptions!$A$42:$C$140,2,1),VLOOKUP(C214,Assumptions!$A$42:$C$140,3,1))*Assumptions!$B$2</f>
        <v>0.000388294184629799</v>
      </c>
      <c r="E214" s="42" t="n">
        <f aca="false">1-(1-D214)^(1/12)</f>
        <v>3.23636088152002E-005</v>
      </c>
      <c r="F214" s="42" t="n">
        <f aca="false">VLOOKUP(B214,Assumptions!$A$5:$C$11,2,1)*(MOD(A214,12/$B$10)=0)</f>
        <v>0</v>
      </c>
      <c r="G214" s="43" t="n">
        <f aca="false">1-(1-F214)^(1/$B$10)</f>
        <v>0</v>
      </c>
      <c r="H214" s="42" t="n">
        <f aca="false">J213*E214*(A214&lt;=$B$6*12)</f>
        <v>1.02031042093109E-005</v>
      </c>
      <c r="I214" s="43" t="n">
        <f aca="false">J213*(1-E214)*G214*(A214&lt;=$B$6*12)</f>
        <v>0</v>
      </c>
      <c r="J214" s="44" t="n">
        <f aca="false">(J213-H214-I214)*(A214&lt;=$B$6*12)</f>
        <v>0.315254521159754</v>
      </c>
      <c r="K214" s="45" t="n">
        <f aca="false">($B$9/$B$10)*(A214&lt;=$B$7*12)*(MOD(A213,12/$B$10)=0)</f>
        <v>0</v>
      </c>
      <c r="L214" s="45" t="n">
        <f aca="false">$B$8*(A214&lt;=$B$7*12)</f>
        <v>500000</v>
      </c>
      <c r="M214" s="45" t="n">
        <f aca="false">Assumptions!$B$15*(A214=1)+K214*Assumptions!$B$16*(A214&lt;=12)</f>
        <v>0</v>
      </c>
      <c r="N214" s="45" t="n">
        <f aca="false">(A214&lt;=$B$6*12)*(Assumptions!$B$18/12)*(1+Assumptions!$D$17)^(A214-1) + K214*Assumptions!$B$19*(A214&lt;=$B$7*12)</f>
        <v>93.199201814226</v>
      </c>
      <c r="O214" s="45" t="n">
        <f aca="false">K214*VLOOKUP(B214,Assumptions!$A$21:$B$26,2,1)</f>
        <v>0</v>
      </c>
      <c r="P214" s="45" t="n">
        <f aca="false">K214*J213</f>
        <v>0</v>
      </c>
      <c r="Q214" s="45" t="n">
        <f aca="false">L214*H214</f>
        <v>5.10155210465543</v>
      </c>
      <c r="R214" s="45" t="n">
        <f aca="false">M214*J213</f>
        <v>0</v>
      </c>
      <c r="S214" s="45" t="n">
        <f aca="false">N214*J213</f>
        <v>29.3824206615835</v>
      </c>
      <c r="T214" s="45" t="n">
        <f aca="false">O214*J213</f>
        <v>0</v>
      </c>
      <c r="U214" s="46" t="n">
        <f aca="false">(1+VLOOKUP(B214,Assumptions!$A$29:$C$39,2,1))^(1/12)-1</f>
        <v>0.00643403011000343</v>
      </c>
      <c r="V214" s="45" t="n">
        <f aca="false">RES!Y214*J214</f>
        <v>567.127721336316</v>
      </c>
      <c r="W214" s="45" t="n">
        <f aca="false">V214-V213</f>
        <v>-32.1739943463742</v>
      </c>
      <c r="X214" s="45" t="n">
        <f aca="false">(P214-R214-S214-T214+V213)*U214</f>
        <v>3.66687790443773</v>
      </c>
      <c r="Y214" s="45" t="n">
        <f aca="false">P214-Q214-R214-S214-T214-W214+X214</f>
        <v>1.35689948457302</v>
      </c>
      <c r="Z214" s="45" t="n">
        <f aca="false">(Y215+Z215)/(1+U215)</f>
        <v>44.7991455983168</v>
      </c>
    </row>
    <row r="215" customFormat="false" ht="13.8" hidden="false" customHeight="false" outlineLevel="0" collapsed="false">
      <c r="A215" s="40" t="n">
        <f aca="false">A214+1</f>
        <v>200</v>
      </c>
      <c r="B215" s="40" t="n">
        <f aca="false">INT((A215-1)/12)+1</f>
        <v>17</v>
      </c>
      <c r="C215" s="41" t="n">
        <f aca="false">$B$4+B215-1</f>
        <v>36</v>
      </c>
      <c r="D215" s="42" t="n">
        <f aca="false">IF($B$5="M",VLOOKUP(C215,Assumptions!$A$42:$C$140,2,1),VLOOKUP(C215,Assumptions!$A$42:$C$140,3,1))*Assumptions!$B$2</f>
        <v>0.000388294184629799</v>
      </c>
      <c r="E215" s="42" t="n">
        <f aca="false">1-(1-D215)^(1/12)</f>
        <v>3.23636088152002E-005</v>
      </c>
      <c r="F215" s="42" t="n">
        <f aca="false">VLOOKUP(B215,Assumptions!$A$5:$C$11,2,1)*(MOD(A215,12/$B$10)=0)</f>
        <v>0</v>
      </c>
      <c r="G215" s="43" t="n">
        <f aca="false">1-(1-F215)^(1/$B$10)</f>
        <v>0</v>
      </c>
      <c r="H215" s="42" t="n">
        <f aca="false">J214*E215*(A215&lt;=$B$6*12)</f>
        <v>1.02027740000375E-005</v>
      </c>
      <c r="I215" s="43" t="n">
        <f aca="false">J214*(1-E215)*G215*(A215&lt;=$B$6*12)</f>
        <v>0</v>
      </c>
      <c r="J215" s="44" t="n">
        <f aca="false">(J214-H215-I215)*(A215&lt;=$B$6*12)</f>
        <v>0.315244318385754</v>
      </c>
      <c r="K215" s="45" t="n">
        <f aca="false">($B$9/$B$10)*(A215&lt;=$B$7*12)*(MOD(A214,12/$B$10)=0)</f>
        <v>0</v>
      </c>
      <c r="L215" s="45" t="n">
        <f aca="false">$B$8*(A215&lt;=$B$7*12)</f>
        <v>500000</v>
      </c>
      <c r="M215" s="45" t="n">
        <f aca="false">Assumptions!$B$15*(A215=1)+K215*Assumptions!$B$16*(A215&lt;=12)</f>
        <v>0</v>
      </c>
      <c r="N215" s="45" t="n">
        <f aca="false">(A215&lt;=$B$6*12)*(Assumptions!$B$18/12)*(1+Assumptions!$D$17)^(A215-1) + K215*Assumptions!$B$19*(A215&lt;=$B$7*12)</f>
        <v>93.5789068989544</v>
      </c>
      <c r="O215" s="45" t="n">
        <f aca="false">K215*VLOOKUP(B215,Assumptions!$A$21:$B$26,2,1)</f>
        <v>0</v>
      </c>
      <c r="P215" s="45" t="n">
        <f aca="false">K215*J214</f>
        <v>0</v>
      </c>
      <c r="Q215" s="45" t="n">
        <f aca="false">L215*H215</f>
        <v>5.10138700001877</v>
      </c>
      <c r="R215" s="45" t="n">
        <f aca="false">M215*J214</f>
        <v>0</v>
      </c>
      <c r="S215" s="45" t="n">
        <f aca="false">N215*J214</f>
        <v>29.5011734850831</v>
      </c>
      <c r="T215" s="45" t="n">
        <f aca="false">O215*J214</f>
        <v>0</v>
      </c>
      <c r="U215" s="46" t="n">
        <f aca="false">(1+VLOOKUP(B215,Assumptions!$A$29:$C$39,2,1))^(1/12)-1</f>
        <v>0.00643403011000343</v>
      </c>
      <c r="V215" s="45" t="n">
        <f aca="false">RES!Y215*J215</f>
        <v>534.657412848679</v>
      </c>
      <c r="W215" s="45" t="n">
        <f aca="false">V215-V214</f>
        <v>-32.470308487637</v>
      </c>
      <c r="X215" s="45" t="n">
        <f aca="false">(P215-R215-S215-T215+V214)*U215</f>
        <v>3.45910539681203</v>
      </c>
      <c r="Y215" s="45" t="n">
        <f aca="false">P215-Q215-R215-S215-T215-W215+X215</f>
        <v>1.32685339934719</v>
      </c>
      <c r="Z215" s="45" t="n">
        <f aca="false">(Y216+Z216)/(1+U216)</f>
        <v>43.7605312506516</v>
      </c>
    </row>
    <row r="216" customFormat="false" ht="13.8" hidden="false" customHeight="false" outlineLevel="0" collapsed="false">
      <c r="A216" s="40" t="n">
        <f aca="false">A215+1</f>
        <v>201</v>
      </c>
      <c r="B216" s="40" t="n">
        <f aca="false">INT((A216-1)/12)+1</f>
        <v>17</v>
      </c>
      <c r="C216" s="41" t="n">
        <f aca="false">$B$4+B216-1</f>
        <v>36</v>
      </c>
      <c r="D216" s="42" t="n">
        <f aca="false">IF($B$5="M",VLOOKUP(C216,Assumptions!$A$42:$C$140,2,1),VLOOKUP(C216,Assumptions!$A$42:$C$140,3,1))*Assumptions!$B$2</f>
        <v>0.000388294184629799</v>
      </c>
      <c r="E216" s="42" t="n">
        <f aca="false">1-(1-D216)^(1/12)</f>
        <v>3.23636088152002E-005</v>
      </c>
      <c r="F216" s="42" t="n">
        <f aca="false">VLOOKUP(B216,Assumptions!$A$5:$C$11,2,1)*(MOD(A216,12/$B$10)=0)</f>
        <v>0</v>
      </c>
      <c r="G216" s="43" t="n">
        <f aca="false">1-(1-F216)^(1/$B$10)</f>
        <v>0</v>
      </c>
      <c r="H216" s="42" t="n">
        <f aca="false">J215*E216*(A216&lt;=$B$6*12)</f>
        <v>1.0202443801451E-005</v>
      </c>
      <c r="I216" s="43" t="n">
        <f aca="false">J215*(1-E216)*G216*(A216&lt;=$B$6*12)</f>
        <v>0</v>
      </c>
      <c r="J216" s="44" t="n">
        <f aca="false">(J215-H216-I216)*(A216&lt;=$B$6*12)</f>
        <v>0.315234115941953</v>
      </c>
      <c r="K216" s="45" t="n">
        <f aca="false">($B$9/$B$10)*(A216&lt;=$B$7*12)*(MOD(A215,12/$B$10)=0)</f>
        <v>0</v>
      </c>
      <c r="L216" s="45" t="n">
        <f aca="false">$B$8*(A216&lt;=$B$7*12)</f>
        <v>500000</v>
      </c>
      <c r="M216" s="45" t="n">
        <f aca="false">Assumptions!$B$15*(A216=1)+K216*Assumptions!$B$16*(A216&lt;=12)</f>
        <v>0</v>
      </c>
      <c r="N216" s="45" t="n">
        <f aca="false">(A216&lt;=$B$6*12)*(Assumptions!$B$18/12)*(1+Assumptions!$D$17)^(A216-1) + K216*Assumptions!$B$19*(A216&lt;=$B$7*12)</f>
        <v>93.9601589491993</v>
      </c>
      <c r="O216" s="45" t="n">
        <f aca="false">K216*VLOOKUP(B216,Assumptions!$A$21:$B$26,2,1)</f>
        <v>0</v>
      </c>
      <c r="P216" s="45" t="n">
        <f aca="false">K216*J215</f>
        <v>0</v>
      </c>
      <c r="Q216" s="45" t="n">
        <f aca="false">L216*H216</f>
        <v>5.10122190072548</v>
      </c>
      <c r="R216" s="45" t="n">
        <f aca="false">M216*J215</f>
        <v>0</v>
      </c>
      <c r="S216" s="45" t="n">
        <f aca="false">N216*J215</f>
        <v>29.6204062633574</v>
      </c>
      <c r="T216" s="45" t="n">
        <f aca="false">O216*J215</f>
        <v>0</v>
      </c>
      <c r="U216" s="46" t="n">
        <f aca="false">(1+VLOOKUP(B216,Assumptions!$A$29:$C$39,2,1))^(1/12)-1</f>
        <v>0.00643403011000343</v>
      </c>
      <c r="V216" s="45" t="n">
        <f aca="false">RES!Y216*J216</f>
        <v>501.888668857117</v>
      </c>
      <c r="W216" s="45" t="n">
        <f aca="false">V216-V215</f>
        <v>-32.7687439915617</v>
      </c>
      <c r="X216" s="45" t="n">
        <f aca="false">(P216-R216-S216-T216+V215)*U216</f>
        <v>3.24942330703596</v>
      </c>
      <c r="Y216" s="45" t="n">
        <f aca="false">P216-Q216-R216-S216-T216-W216+X216</f>
        <v>1.29653913451473</v>
      </c>
      <c r="Z216" s="45" t="n">
        <f aca="false">(Y217+Z217)/(1+U217)</f>
        <v>42.7455486918333</v>
      </c>
    </row>
    <row r="217" customFormat="false" ht="13.8" hidden="false" customHeight="false" outlineLevel="0" collapsed="false">
      <c r="A217" s="40" t="n">
        <f aca="false">A216+1</f>
        <v>202</v>
      </c>
      <c r="B217" s="40" t="n">
        <f aca="false">INT((A217-1)/12)+1</f>
        <v>17</v>
      </c>
      <c r="C217" s="41" t="n">
        <f aca="false">$B$4+B217-1</f>
        <v>36</v>
      </c>
      <c r="D217" s="42" t="n">
        <f aca="false">IF($B$5="M",VLOOKUP(C217,Assumptions!$A$42:$C$140,2,1),VLOOKUP(C217,Assumptions!$A$42:$C$140,3,1))*Assumptions!$B$2</f>
        <v>0.000388294184629799</v>
      </c>
      <c r="E217" s="42" t="n">
        <f aca="false">1-(1-D217)^(1/12)</f>
        <v>3.23636088152002E-005</v>
      </c>
      <c r="F217" s="42" t="n">
        <f aca="false">VLOOKUP(B217,Assumptions!$A$5:$C$11,2,1)*(MOD(A217,12/$B$10)=0)</f>
        <v>0</v>
      </c>
      <c r="G217" s="43" t="n">
        <f aca="false">1-(1-F217)^(1/$B$10)</f>
        <v>0</v>
      </c>
      <c r="H217" s="42" t="n">
        <f aca="false">J216*E217*(A217&lt;=$B$6*12)</f>
        <v>1.02021136135508E-005</v>
      </c>
      <c r="I217" s="43" t="n">
        <f aca="false">J216*(1-E217)*G217*(A217&lt;=$B$6*12)</f>
        <v>0</v>
      </c>
      <c r="J217" s="44" t="n">
        <f aca="false">(J216-H217-I217)*(A217&lt;=$B$6*12)</f>
        <v>0.315223913828339</v>
      </c>
      <c r="K217" s="45" t="n">
        <f aca="false">($B$9/$B$10)*(A217&lt;=$B$7*12)*(MOD(A216,12/$B$10)=0)</f>
        <v>0</v>
      </c>
      <c r="L217" s="45" t="n">
        <f aca="false">$B$8*(A217&lt;=$B$7*12)</f>
        <v>500000</v>
      </c>
      <c r="M217" s="45" t="n">
        <f aca="false">Assumptions!$B$15*(A217=1)+K217*Assumptions!$B$16*(A217&lt;=12)</f>
        <v>0</v>
      </c>
      <c r="N217" s="45" t="n">
        <f aca="false">(A217&lt;=$B$6*12)*(Assumptions!$B$18/12)*(1+Assumptions!$D$17)^(A217-1) + K217*Assumptions!$B$19*(A217&lt;=$B$7*12)</f>
        <v>94.3429642674895</v>
      </c>
      <c r="O217" s="45" t="n">
        <f aca="false">K217*VLOOKUP(B217,Assumptions!$A$21:$B$26,2,1)</f>
        <v>0</v>
      </c>
      <c r="P217" s="45" t="n">
        <f aca="false">K217*J216</f>
        <v>0</v>
      </c>
      <c r="Q217" s="45" t="n">
        <f aca="false">L217*H217</f>
        <v>5.10105680677541</v>
      </c>
      <c r="R217" s="45" t="n">
        <f aca="false">M217*J216</f>
        <v>0</v>
      </c>
      <c r="S217" s="45" t="n">
        <f aca="false">N217*J216</f>
        <v>29.7401209362053</v>
      </c>
      <c r="T217" s="45" t="n">
        <f aca="false">O217*J216</f>
        <v>0</v>
      </c>
      <c r="U217" s="46" t="n">
        <f aca="false">(1+VLOOKUP(B217,Assumptions!$A$29:$C$39,2,1))^(1/12)-1</f>
        <v>0.00643403011000343</v>
      </c>
      <c r="V217" s="45" t="n">
        <f aca="false">RES!Y217*J217</f>
        <v>468.8193542137</v>
      </c>
      <c r="W217" s="45" t="n">
        <f aca="false">V217-V216</f>
        <v>-33.0693146434165</v>
      </c>
      <c r="X217" s="45" t="n">
        <f aca="false">(P217-R217-S217-T217+V216)*U217</f>
        <v>3.03781797371754</v>
      </c>
      <c r="Y217" s="45" t="n">
        <f aca="false">P217-Q217-R217-S217-T217-W217+X217</f>
        <v>1.26595487415328</v>
      </c>
      <c r="Z217" s="45" t="n">
        <f aca="false">(Y218+Z218)/(1+U218)</f>
        <v>41.7546199650319</v>
      </c>
    </row>
    <row r="218" customFormat="false" ht="13.8" hidden="false" customHeight="false" outlineLevel="0" collapsed="false">
      <c r="A218" s="40" t="n">
        <f aca="false">A217+1</f>
        <v>203</v>
      </c>
      <c r="B218" s="40" t="n">
        <f aca="false">INT((A218-1)/12)+1</f>
        <v>17</v>
      </c>
      <c r="C218" s="41" t="n">
        <f aca="false">$B$4+B218-1</f>
        <v>36</v>
      </c>
      <c r="D218" s="42" t="n">
        <f aca="false">IF($B$5="M",VLOOKUP(C218,Assumptions!$A$42:$C$140,2,1),VLOOKUP(C218,Assumptions!$A$42:$C$140,3,1))*Assumptions!$B$2</f>
        <v>0.000388294184629799</v>
      </c>
      <c r="E218" s="42" t="n">
        <f aca="false">1-(1-D218)^(1/12)</f>
        <v>3.23636088152002E-005</v>
      </c>
      <c r="F218" s="42" t="n">
        <f aca="false">VLOOKUP(B218,Assumptions!$A$5:$C$11,2,1)*(MOD(A218,12/$B$10)=0)</f>
        <v>0</v>
      </c>
      <c r="G218" s="43" t="n">
        <f aca="false">1-(1-F218)^(1/$B$10)</f>
        <v>0</v>
      </c>
      <c r="H218" s="42" t="n">
        <f aca="false">J217*E218*(A218&lt;=$B$6*12)</f>
        <v>1.02017834363367E-005</v>
      </c>
      <c r="I218" s="43" t="n">
        <f aca="false">J217*(1-E218)*G218*(A218&lt;=$B$6*12)</f>
        <v>0</v>
      </c>
      <c r="J218" s="44" t="n">
        <f aca="false">(J217-H218-I218)*(A218&lt;=$B$6*12)</f>
        <v>0.315213712044903</v>
      </c>
      <c r="K218" s="45" t="n">
        <f aca="false">($B$9/$B$10)*(A218&lt;=$B$7*12)*(MOD(A217,12/$B$10)=0)</f>
        <v>0</v>
      </c>
      <c r="L218" s="45" t="n">
        <f aca="false">$B$8*(A218&lt;=$B$7*12)</f>
        <v>500000</v>
      </c>
      <c r="M218" s="45" t="n">
        <f aca="false">Assumptions!$B$15*(A218=1)+K218*Assumptions!$B$16*(A218&lt;=12)</f>
        <v>0</v>
      </c>
      <c r="N218" s="45" t="n">
        <f aca="false">(A218&lt;=$B$6*12)*(Assumptions!$B$18/12)*(1+Assumptions!$D$17)^(A218-1) + K218*Assumptions!$B$19*(A218&lt;=$B$7*12)</f>
        <v>94.7273291820316</v>
      </c>
      <c r="O218" s="45" t="n">
        <f aca="false">K218*VLOOKUP(B218,Assumptions!$A$21:$B$26,2,1)</f>
        <v>0</v>
      </c>
      <c r="P218" s="45" t="n">
        <f aca="false">K218*J217</f>
        <v>0</v>
      </c>
      <c r="Q218" s="45" t="n">
        <f aca="false">L218*H218</f>
        <v>5.10089171816837</v>
      </c>
      <c r="R218" s="45" t="n">
        <f aca="false">M218*J217</f>
        <v>0</v>
      </c>
      <c r="S218" s="45" t="n">
        <f aca="false">N218*J217</f>
        <v>29.8603194512654</v>
      </c>
      <c r="T218" s="45" t="n">
        <f aca="false">O218*J217</f>
        <v>0</v>
      </c>
      <c r="U218" s="46" t="n">
        <f aca="false">(1+VLOOKUP(B218,Assumptions!$A$29:$C$39,2,1))^(1/12)-1</f>
        <v>0.00643403011000343</v>
      </c>
      <c r="V218" s="45" t="n">
        <f aca="false">RES!Y218*J218</f>
        <v>435.447319899753</v>
      </c>
      <c r="W218" s="45" t="n">
        <f aca="false">V218-V217</f>
        <v>-33.3720343139474</v>
      </c>
      <c r="X218" s="45" t="n">
        <f aca="false">(P218-R218-S218-T218+V217)*U218</f>
        <v>2.82427564671955</v>
      </c>
      <c r="Y218" s="45" t="n">
        <f aca="false">P218-Q218-R218-S218-T218-W218+X218</f>
        <v>1.23509879123311</v>
      </c>
      <c r="Z218" s="45" t="n">
        <f aca="false">(Y219+Z219)/(1+U219)</f>
        <v>40.7881716558855</v>
      </c>
    </row>
    <row r="219" customFormat="false" ht="13.8" hidden="false" customHeight="false" outlineLevel="0" collapsed="false">
      <c r="A219" s="40" t="n">
        <f aca="false">A218+1</f>
        <v>204</v>
      </c>
      <c r="B219" s="40" t="n">
        <f aca="false">INT((A219-1)/12)+1</f>
        <v>17</v>
      </c>
      <c r="C219" s="41" t="n">
        <f aca="false">$B$4+B219-1</f>
        <v>36</v>
      </c>
      <c r="D219" s="42" t="n">
        <f aca="false">IF($B$5="M",VLOOKUP(C219,Assumptions!$A$42:$C$140,2,1),VLOOKUP(C219,Assumptions!$A$42:$C$140,3,1))*Assumptions!$B$2</f>
        <v>0.000388294184629799</v>
      </c>
      <c r="E219" s="42" t="n">
        <f aca="false">1-(1-D219)^(1/12)</f>
        <v>3.23636088152002E-005</v>
      </c>
      <c r="F219" s="42" t="n">
        <f aca="false">VLOOKUP(B219,Assumptions!$A$5:$C$11,2,1)*(MOD(A219,12/$B$10)=0)</f>
        <v>0.05</v>
      </c>
      <c r="G219" s="43" t="n">
        <f aca="false">1-(1-F219)^(1/$B$10)</f>
        <v>0.05</v>
      </c>
      <c r="H219" s="42" t="n">
        <f aca="false">J218*E219*(A219&lt;=$B$6*12)</f>
        <v>1.02014532698084E-005</v>
      </c>
      <c r="I219" s="43" t="n">
        <f aca="false">J218*(1-E219)*G219*(A219&lt;=$B$6*12)</f>
        <v>0.0157601755295817</v>
      </c>
      <c r="J219" s="44" t="n">
        <f aca="false">(J218-H219-I219)*(A219&lt;=$B$6*12)</f>
        <v>0.299443335062051</v>
      </c>
      <c r="K219" s="45" t="n">
        <f aca="false">($B$9/$B$10)*(A219&lt;=$B$7*12)*(MOD(A218,12/$B$10)=0)</f>
        <v>0</v>
      </c>
      <c r="L219" s="45" t="n">
        <f aca="false">$B$8*(A219&lt;=$B$7*12)</f>
        <v>500000</v>
      </c>
      <c r="M219" s="45" t="n">
        <f aca="false">Assumptions!$B$15*(A219=1)+K219*Assumptions!$B$16*(A219&lt;=12)</f>
        <v>0</v>
      </c>
      <c r="N219" s="45" t="n">
        <f aca="false">(A219&lt;=$B$6*12)*(Assumptions!$B$18/12)*(1+Assumptions!$D$17)^(A219-1) + K219*Assumptions!$B$19*(A219&lt;=$B$7*12)</f>
        <v>95.1132600468136</v>
      </c>
      <c r="O219" s="45" t="n">
        <f aca="false">K219*VLOOKUP(B219,Assumptions!$A$21:$B$26,2,1)</f>
        <v>0</v>
      </c>
      <c r="P219" s="45" t="n">
        <f aca="false">K219*J218</f>
        <v>0</v>
      </c>
      <c r="Q219" s="45" t="n">
        <f aca="false">L219*H219</f>
        <v>5.10072663490419</v>
      </c>
      <c r="R219" s="45" t="n">
        <f aca="false">M219*J218</f>
        <v>0</v>
      </c>
      <c r="S219" s="45" t="n">
        <f aca="false">N219*J218</f>
        <v>29.9810037640483</v>
      </c>
      <c r="T219" s="45" t="n">
        <f aca="false">O219*J218</f>
        <v>0</v>
      </c>
      <c r="U219" s="46" t="n">
        <f aca="false">(1+VLOOKUP(B219,Assumptions!$A$29:$C$39,2,1))^(1/12)-1</f>
        <v>0.00643403011000343</v>
      </c>
      <c r="V219" s="45" t="n">
        <f aca="false">RES!Y219*J219</f>
        <v>397.585294575998</v>
      </c>
      <c r="W219" s="45" t="n">
        <f aca="false">V219-V218</f>
        <v>-37.8620253237553</v>
      </c>
      <c r="X219" s="45" t="n">
        <f aca="false">(P219-R219-S219-T219+V218)*U219</f>
        <v>2.60878248660929</v>
      </c>
      <c r="Y219" s="45" t="n">
        <f aca="false">P219-Q219-R219-S219-T219-W219+X219</f>
        <v>5.3890774114121</v>
      </c>
      <c r="Z219" s="45" t="n">
        <f aca="false">(Y220+Z220)/(1+U220)</f>
        <v>35.6615265690394</v>
      </c>
    </row>
    <row r="220" customFormat="false" ht="13.8" hidden="false" customHeight="false" outlineLevel="0" collapsed="false">
      <c r="A220" s="40" t="n">
        <f aca="false">A219+1</f>
        <v>205</v>
      </c>
      <c r="B220" s="40" t="n">
        <f aca="false">INT((A220-1)/12)+1</f>
        <v>18</v>
      </c>
      <c r="C220" s="41" t="n">
        <f aca="false">$B$4+B220-1</f>
        <v>37</v>
      </c>
      <c r="D220" s="42" t="n">
        <f aca="false">IF($B$5="M",VLOOKUP(C220,Assumptions!$A$42:$C$140,2,1),VLOOKUP(C220,Assumptions!$A$42:$C$140,3,1))*Assumptions!$B$2</f>
        <v>0.000404634484525772</v>
      </c>
      <c r="E220" s="42" t="n">
        <f aca="false">1-(1-D220)^(1/12)</f>
        <v>3.37257955349557E-005</v>
      </c>
      <c r="F220" s="42" t="n">
        <f aca="false">VLOOKUP(B220,Assumptions!$A$5:$C$11,2,1)*(MOD(A220,12/$B$10)=0)</f>
        <v>0</v>
      </c>
      <c r="G220" s="43" t="n">
        <f aca="false">1-(1-F220)^(1/$B$10)</f>
        <v>0</v>
      </c>
      <c r="H220" s="42" t="n">
        <f aca="false">J219*E220*(A220&lt;=$B$6*12)</f>
        <v>1.0098964692608E-005</v>
      </c>
      <c r="I220" s="43" t="n">
        <f aca="false">J219*(1-E220)*G220*(A220&lt;=$B$6*12)</f>
        <v>0</v>
      </c>
      <c r="J220" s="44" t="n">
        <f aca="false">(J219-H220-I220)*(A220&lt;=$B$6*12)</f>
        <v>0.299433236097359</v>
      </c>
      <c r="K220" s="45" t="n">
        <f aca="false">($B$9/$B$10)*(A220&lt;=$B$7*12)*(MOD(A219,12/$B$10)=0)</f>
        <v>1000</v>
      </c>
      <c r="L220" s="45" t="n">
        <f aca="false">$B$8*(A220&lt;=$B$7*12)</f>
        <v>500000</v>
      </c>
      <c r="M220" s="45" t="n">
        <f aca="false">Assumptions!$B$15*(A220=1)+K220*Assumptions!$B$16*(A220&lt;=12)</f>
        <v>0</v>
      </c>
      <c r="N220" s="45" t="n">
        <f aca="false">(A220&lt;=$B$6*12)*(Assumptions!$B$18/12)*(1+Assumptions!$D$17)^(A220-1) + K220*Assumptions!$B$19*(A220&lt;=$B$7*12)</f>
        <v>115.500763241711</v>
      </c>
      <c r="O220" s="45" t="n">
        <f aca="false">K220*VLOOKUP(B220,Assumptions!$A$21:$B$26,2,1)</f>
        <v>50</v>
      </c>
      <c r="P220" s="45" t="n">
        <f aca="false">K220*J219</f>
        <v>299.443335062051</v>
      </c>
      <c r="Q220" s="45" t="n">
        <f aca="false">L220*H220</f>
        <v>5.04948234630399</v>
      </c>
      <c r="R220" s="45" t="n">
        <f aca="false">M220*J219</f>
        <v>0</v>
      </c>
      <c r="S220" s="45" t="n">
        <f aca="false">N220*J219</f>
        <v>34.5859337473102</v>
      </c>
      <c r="T220" s="45" t="n">
        <f aca="false">O220*J219</f>
        <v>14.9721667531026</v>
      </c>
      <c r="U220" s="46" t="n">
        <f aca="false">(1+VLOOKUP(B220,Assumptions!$A$29:$C$39,2,1))^(1/12)-1</f>
        <v>0.00643403011000343</v>
      </c>
      <c r="V220" s="45" t="n">
        <f aca="false">RES!Y220*J220</f>
        <v>644.667717468414</v>
      </c>
      <c r="W220" s="45" t="n">
        <f aca="false">V220-V219</f>
        <v>247.082422892416</v>
      </c>
      <c r="X220" s="45" t="n">
        <f aca="false">(P220-R220-S220-T220+V219)*U220</f>
        <v>4.1658448798114</v>
      </c>
      <c r="Y220" s="45" t="n">
        <f aca="false">P220-Q220-R220-S220-T220-W220+X220</f>
        <v>1.91917420272961</v>
      </c>
      <c r="Z220" s="45" t="n">
        <f aca="false">(Y221+Z221)/(1+U221)</f>
        <v>33.9717997020237</v>
      </c>
    </row>
    <row r="221" customFormat="false" ht="13.8" hidden="false" customHeight="false" outlineLevel="0" collapsed="false">
      <c r="A221" s="40" t="n">
        <f aca="false">A220+1</f>
        <v>206</v>
      </c>
      <c r="B221" s="40" t="n">
        <f aca="false">INT((A221-1)/12)+1</f>
        <v>18</v>
      </c>
      <c r="C221" s="41" t="n">
        <f aca="false">$B$4+B221-1</f>
        <v>37</v>
      </c>
      <c r="D221" s="42" t="n">
        <f aca="false">IF($B$5="M",VLOOKUP(C221,Assumptions!$A$42:$C$140,2,1),VLOOKUP(C221,Assumptions!$A$42:$C$140,3,1))*Assumptions!$B$2</f>
        <v>0.000404634484525772</v>
      </c>
      <c r="E221" s="42" t="n">
        <f aca="false">1-(1-D221)^(1/12)</f>
        <v>3.37257955349557E-005</v>
      </c>
      <c r="F221" s="42" t="n">
        <f aca="false">VLOOKUP(B221,Assumptions!$A$5:$C$11,2,1)*(MOD(A221,12/$B$10)=0)</f>
        <v>0</v>
      </c>
      <c r="G221" s="43" t="n">
        <f aca="false">1-(1-F221)^(1/$B$10)</f>
        <v>0</v>
      </c>
      <c r="H221" s="42" t="n">
        <f aca="false">J220*E221*(A221&lt;=$B$6*12)</f>
        <v>1.00986240969896E-005</v>
      </c>
      <c r="I221" s="43" t="n">
        <f aca="false">J220*(1-E221)*G221*(A221&lt;=$B$6*12)</f>
        <v>0</v>
      </c>
      <c r="J221" s="44" t="n">
        <f aca="false">(J220-H221-I221)*(A221&lt;=$B$6*12)</f>
        <v>0.299423137473262</v>
      </c>
      <c r="K221" s="45" t="n">
        <f aca="false">($B$9/$B$10)*(A221&lt;=$B$7*12)*(MOD(A220,12/$B$10)=0)</f>
        <v>0</v>
      </c>
      <c r="L221" s="45" t="n">
        <f aca="false">$B$8*(A221&lt;=$B$7*12)</f>
        <v>500000</v>
      </c>
      <c r="M221" s="45" t="n">
        <f aca="false">Assumptions!$B$15*(A221=1)+K221*Assumptions!$B$16*(A221&lt;=12)</f>
        <v>0</v>
      </c>
      <c r="N221" s="45" t="n">
        <f aca="false">(A221&lt;=$B$6*12)*(Assumptions!$B$18/12)*(1+Assumptions!$D$17)^(A221-1) + K221*Assumptions!$B$19*(A221&lt;=$B$7*12)</f>
        <v>95.8898451725903</v>
      </c>
      <c r="O221" s="45" t="n">
        <f aca="false">K221*VLOOKUP(B221,Assumptions!$A$21:$B$26,2,1)</f>
        <v>0</v>
      </c>
      <c r="P221" s="45" t="n">
        <f aca="false">K221*J220</f>
        <v>0</v>
      </c>
      <c r="Q221" s="45" t="n">
        <f aca="false">L221*H221</f>
        <v>5.04931204849482</v>
      </c>
      <c r="R221" s="45" t="n">
        <f aca="false">M221*J220</f>
        <v>0</v>
      </c>
      <c r="S221" s="45" t="n">
        <f aca="false">N221*J220</f>
        <v>28.7126066489034</v>
      </c>
      <c r="T221" s="45" t="n">
        <f aca="false">O221*J220</f>
        <v>0</v>
      </c>
      <c r="U221" s="46" t="n">
        <f aca="false">(1+VLOOKUP(B221,Assumptions!$A$29:$C$39,2,1))^(1/12)-1</f>
        <v>0.00643403011000343</v>
      </c>
      <c r="V221" s="45" t="n">
        <f aca="false">RES!Y221*J221</f>
        <v>613.581614226214</v>
      </c>
      <c r="W221" s="45" t="n">
        <f aca="false">V221-V220</f>
        <v>-31.0861032422002</v>
      </c>
      <c r="X221" s="45" t="n">
        <f aca="false">(P221-R221-S221-T221+V220)*U221</f>
        <v>3.96307372942323</v>
      </c>
      <c r="Y221" s="45" t="n">
        <f aca="false">P221-Q221-R221-S221-T221-W221+X221</f>
        <v>1.28725827422521</v>
      </c>
      <c r="Z221" s="45" t="n">
        <f aca="false">(Y222+Z222)/(1+U222)</f>
        <v>32.9031170099723</v>
      </c>
    </row>
    <row r="222" customFormat="false" ht="13.8" hidden="false" customHeight="false" outlineLevel="0" collapsed="false">
      <c r="A222" s="40" t="n">
        <f aca="false">A221+1</f>
        <v>207</v>
      </c>
      <c r="B222" s="40" t="n">
        <f aca="false">INT((A222-1)/12)+1</f>
        <v>18</v>
      </c>
      <c r="C222" s="41" t="n">
        <f aca="false">$B$4+B222-1</f>
        <v>37</v>
      </c>
      <c r="D222" s="42" t="n">
        <f aca="false">IF($B$5="M",VLOOKUP(C222,Assumptions!$A$42:$C$140,2,1),VLOOKUP(C222,Assumptions!$A$42:$C$140,3,1))*Assumptions!$B$2</f>
        <v>0.000404634484525772</v>
      </c>
      <c r="E222" s="42" t="n">
        <f aca="false">1-(1-D222)^(1/12)</f>
        <v>3.37257955349557E-005</v>
      </c>
      <c r="F222" s="42" t="n">
        <f aca="false">VLOOKUP(B222,Assumptions!$A$5:$C$11,2,1)*(MOD(A222,12/$B$10)=0)</f>
        <v>0</v>
      </c>
      <c r="G222" s="43" t="n">
        <f aca="false">1-(1-F222)^(1/$B$10)</f>
        <v>0</v>
      </c>
      <c r="H222" s="42" t="n">
        <f aca="false">J221*E222*(A222&lt;=$B$6*12)</f>
        <v>1.00982835128582E-005</v>
      </c>
      <c r="I222" s="43" t="n">
        <f aca="false">J221*(1-E222)*G222*(A222&lt;=$B$6*12)</f>
        <v>0</v>
      </c>
      <c r="J222" s="44" t="n">
        <f aca="false">(J221-H222-I222)*(A222&lt;=$B$6*12)</f>
        <v>0.299413039189749</v>
      </c>
      <c r="K222" s="45" t="n">
        <f aca="false">($B$9/$B$10)*(A222&lt;=$B$7*12)*(MOD(A221,12/$B$10)=0)</f>
        <v>0</v>
      </c>
      <c r="L222" s="45" t="n">
        <f aca="false">$B$8*(A222&lt;=$B$7*12)</f>
        <v>500000</v>
      </c>
      <c r="M222" s="45" t="n">
        <f aca="false">Assumptions!$B$15*(A222=1)+K222*Assumptions!$B$16*(A222&lt;=12)</f>
        <v>0</v>
      </c>
      <c r="N222" s="45" t="n">
        <f aca="false">(A222&lt;=$B$6*12)*(Assumptions!$B$18/12)*(1+Assumptions!$D$17)^(A222-1) + K222*Assumptions!$B$19*(A222&lt;=$B$7*12)</f>
        <v>96.2805122714183</v>
      </c>
      <c r="O222" s="45" t="n">
        <f aca="false">K222*VLOOKUP(B222,Assumptions!$A$21:$B$26,2,1)</f>
        <v>0</v>
      </c>
      <c r="P222" s="45" t="n">
        <f aca="false">K222*J221</f>
        <v>0</v>
      </c>
      <c r="Q222" s="45" t="n">
        <f aca="false">L222*H222</f>
        <v>5.04914175642908</v>
      </c>
      <c r="R222" s="45" t="n">
        <f aca="false">M222*J221</f>
        <v>0</v>
      </c>
      <c r="S222" s="45" t="n">
        <f aca="false">N222*J221</f>
        <v>28.828613061841</v>
      </c>
      <c r="T222" s="45" t="n">
        <f aca="false">O222*J221</f>
        <v>0</v>
      </c>
      <c r="U222" s="46" t="n">
        <f aca="false">(1+VLOOKUP(B222,Assumptions!$A$29:$C$39,2,1))^(1/12)-1</f>
        <v>0.00643403011000343</v>
      </c>
      <c r="V222" s="45" t="n">
        <f aca="false">RES!Y222*J222</f>
        <v>582.208355387391</v>
      </c>
      <c r="W222" s="45" t="n">
        <f aca="false">V222-V221</f>
        <v>-31.3732588388225</v>
      </c>
      <c r="X222" s="45" t="n">
        <f aca="false">(P222-R222-S222-T222+V221)*U222</f>
        <v>3.76231841640644</v>
      </c>
      <c r="Y222" s="45" t="n">
        <f aca="false">P222-Q222-R222-S222-T222-W222+X222</f>
        <v>1.25782243695887</v>
      </c>
      <c r="Z222" s="45" t="n">
        <f aca="false">(Y223+Z223)/(1+U223)</f>
        <v>31.8569942185685</v>
      </c>
    </row>
    <row r="223" customFormat="false" ht="13.8" hidden="false" customHeight="false" outlineLevel="0" collapsed="false">
      <c r="A223" s="40" t="n">
        <f aca="false">A222+1</f>
        <v>208</v>
      </c>
      <c r="B223" s="40" t="n">
        <f aca="false">INT((A223-1)/12)+1</f>
        <v>18</v>
      </c>
      <c r="C223" s="41" t="n">
        <f aca="false">$B$4+B223-1</f>
        <v>37</v>
      </c>
      <c r="D223" s="42" t="n">
        <f aca="false">IF($B$5="M",VLOOKUP(C223,Assumptions!$A$42:$C$140,2,1),VLOOKUP(C223,Assumptions!$A$42:$C$140,3,1))*Assumptions!$B$2</f>
        <v>0.000404634484525772</v>
      </c>
      <c r="E223" s="42" t="n">
        <f aca="false">1-(1-D223)^(1/12)</f>
        <v>3.37257955349557E-005</v>
      </c>
      <c r="F223" s="42" t="n">
        <f aca="false">VLOOKUP(B223,Assumptions!$A$5:$C$11,2,1)*(MOD(A223,12/$B$10)=0)</f>
        <v>0</v>
      </c>
      <c r="G223" s="43" t="n">
        <f aca="false">1-(1-F223)^(1/$B$10)</f>
        <v>0</v>
      </c>
      <c r="H223" s="42" t="n">
        <f aca="false">J222*E223*(A223&lt;=$B$6*12)</f>
        <v>1.00979429402132E-005</v>
      </c>
      <c r="I223" s="43" t="n">
        <f aca="false">J222*(1-E223)*G223*(A223&lt;=$B$6*12)</f>
        <v>0</v>
      </c>
      <c r="J223" s="44" t="n">
        <f aca="false">(J222-H223-I223)*(A223&lt;=$B$6*12)</f>
        <v>0.299402941246809</v>
      </c>
      <c r="K223" s="45" t="n">
        <f aca="false">($B$9/$B$10)*(A223&lt;=$B$7*12)*(MOD(A222,12/$B$10)=0)</f>
        <v>0</v>
      </c>
      <c r="L223" s="45" t="n">
        <f aca="false">$B$8*(A223&lt;=$B$7*12)</f>
        <v>500000</v>
      </c>
      <c r="M223" s="45" t="n">
        <f aca="false">Assumptions!$B$15*(A223=1)+K223*Assumptions!$B$16*(A223&lt;=12)</f>
        <v>0</v>
      </c>
      <c r="N223" s="45" t="n">
        <f aca="false">(A223&lt;=$B$6*12)*(Assumptions!$B$18/12)*(1+Assumptions!$D$17)^(A223-1) + K223*Assumptions!$B$19*(A223&lt;=$B$7*12)</f>
        <v>96.6727709963651</v>
      </c>
      <c r="O223" s="45" t="n">
        <f aca="false">K223*VLOOKUP(B223,Assumptions!$A$21:$B$26,2,1)</f>
        <v>0</v>
      </c>
      <c r="P223" s="45" t="n">
        <f aca="false">K223*J222</f>
        <v>0</v>
      </c>
      <c r="Q223" s="45" t="n">
        <f aca="false">L223*H223</f>
        <v>5.04897147010658</v>
      </c>
      <c r="R223" s="45" t="n">
        <f aca="false">M223*J222</f>
        <v>0</v>
      </c>
      <c r="S223" s="45" t="n">
        <f aca="false">N223*J222</f>
        <v>28.9450881709163</v>
      </c>
      <c r="T223" s="45" t="n">
        <f aca="false">O223*J222</f>
        <v>0</v>
      </c>
      <c r="U223" s="46" t="n">
        <f aca="false">(1+VLOOKUP(B223,Assumptions!$A$29:$C$39,2,1))^(1/12)-1</f>
        <v>0.00643403011000343</v>
      </c>
      <c r="V223" s="45" t="n">
        <f aca="false">RES!Y223*J223</f>
        <v>550.545883258002</v>
      </c>
      <c r="W223" s="45" t="n">
        <f aca="false">V223-V222</f>
        <v>-31.6624721293895</v>
      </c>
      <c r="X223" s="45" t="n">
        <f aca="false">(P223-R223-S223-T223+V222)*U223</f>
        <v>3.55971252002967</v>
      </c>
      <c r="Y223" s="45" t="n">
        <f aca="false">P223-Q223-R223-S223-T223-W223+X223</f>
        <v>1.22812500839625</v>
      </c>
      <c r="Z223" s="45" t="n">
        <f aca="false">(Y224+Z224)/(1+U224)</f>
        <v>30.8338380701888</v>
      </c>
    </row>
    <row r="224" customFormat="false" ht="13.8" hidden="false" customHeight="false" outlineLevel="0" collapsed="false">
      <c r="A224" s="40" t="n">
        <f aca="false">A223+1</f>
        <v>209</v>
      </c>
      <c r="B224" s="40" t="n">
        <f aca="false">INT((A224-1)/12)+1</f>
        <v>18</v>
      </c>
      <c r="C224" s="41" t="n">
        <f aca="false">$B$4+B224-1</f>
        <v>37</v>
      </c>
      <c r="D224" s="42" t="n">
        <f aca="false">IF($B$5="M",VLOOKUP(C224,Assumptions!$A$42:$C$140,2,1),VLOOKUP(C224,Assumptions!$A$42:$C$140,3,1))*Assumptions!$B$2</f>
        <v>0.000404634484525772</v>
      </c>
      <c r="E224" s="42" t="n">
        <f aca="false">1-(1-D224)^(1/12)</f>
        <v>3.37257955349557E-005</v>
      </c>
      <c r="F224" s="42" t="n">
        <f aca="false">VLOOKUP(B224,Assumptions!$A$5:$C$11,2,1)*(MOD(A224,12/$B$10)=0)</f>
        <v>0</v>
      </c>
      <c r="G224" s="43" t="n">
        <f aca="false">1-(1-F224)^(1/$B$10)</f>
        <v>0</v>
      </c>
      <c r="H224" s="42" t="n">
        <f aca="false">J223*E224*(A224&lt;=$B$6*12)</f>
        <v>1.00976023790542E-005</v>
      </c>
      <c r="I224" s="43" t="n">
        <f aca="false">J223*(1-E224)*G224*(A224&lt;=$B$6*12)</f>
        <v>0</v>
      </c>
      <c r="J224" s="44" t="n">
        <f aca="false">(J223-H224-I224)*(A224&lt;=$B$6*12)</f>
        <v>0.29939284364443</v>
      </c>
      <c r="K224" s="45" t="n">
        <f aca="false">($B$9/$B$10)*(A224&lt;=$B$7*12)*(MOD(A223,12/$B$10)=0)</f>
        <v>0</v>
      </c>
      <c r="L224" s="45" t="n">
        <f aca="false">$B$8*(A224&lt;=$B$7*12)</f>
        <v>500000</v>
      </c>
      <c r="M224" s="45" t="n">
        <f aca="false">Assumptions!$B$15*(A224=1)+K224*Assumptions!$B$16*(A224&lt;=12)</f>
        <v>0</v>
      </c>
      <c r="N224" s="45" t="n">
        <f aca="false">(A224&lt;=$B$6*12)*(Assumptions!$B$18/12)*(1+Assumptions!$D$17)^(A224-1) + K224*Assumptions!$B$19*(A224&lt;=$B$7*12)</f>
        <v>97.0666278319126</v>
      </c>
      <c r="O224" s="45" t="n">
        <f aca="false">K224*VLOOKUP(B224,Assumptions!$A$21:$B$26,2,1)</f>
        <v>0</v>
      </c>
      <c r="P224" s="45" t="n">
        <f aca="false">K224*J223</f>
        <v>0</v>
      </c>
      <c r="Q224" s="45" t="n">
        <f aca="false">L224*H224</f>
        <v>5.04880118952711</v>
      </c>
      <c r="R224" s="45" t="n">
        <f aca="false">M224*J223</f>
        <v>0</v>
      </c>
      <c r="S224" s="45" t="n">
        <f aca="false">N224*J223</f>
        <v>29.062033869784</v>
      </c>
      <c r="T224" s="45" t="n">
        <f aca="false">O224*J223</f>
        <v>0</v>
      </c>
      <c r="U224" s="46" t="n">
        <f aca="false">(1+VLOOKUP(B224,Assumptions!$A$29:$C$39,2,1))^(1/12)-1</f>
        <v>0.00643403011000343</v>
      </c>
      <c r="V224" s="45" t="n">
        <f aca="false">RES!Y224*J224</f>
        <v>518.592126767326</v>
      </c>
      <c r="W224" s="45" t="n">
        <f aca="false">V224-V223</f>
        <v>-31.953756490676</v>
      </c>
      <c r="X224" s="45" t="n">
        <f aca="false">(P224-R224-S224-T224+V223)*U224</f>
        <v>3.35524278884428</v>
      </c>
      <c r="Y224" s="45" t="n">
        <f aca="false">P224-Q224-R224-S224-T224-W224+X224</f>
        <v>1.19816422020919</v>
      </c>
      <c r="Z224" s="45" t="n">
        <f aca="false">(Y225+Z225)/(1+U225)</f>
        <v>29.8340596925301</v>
      </c>
    </row>
    <row r="225" customFormat="false" ht="13.8" hidden="false" customHeight="false" outlineLevel="0" collapsed="false">
      <c r="A225" s="40" t="n">
        <f aca="false">A224+1</f>
        <v>210</v>
      </c>
      <c r="B225" s="40" t="n">
        <f aca="false">INT((A225-1)/12)+1</f>
        <v>18</v>
      </c>
      <c r="C225" s="41" t="n">
        <f aca="false">$B$4+B225-1</f>
        <v>37</v>
      </c>
      <c r="D225" s="42" t="n">
        <f aca="false">IF($B$5="M",VLOOKUP(C225,Assumptions!$A$42:$C$140,2,1),VLOOKUP(C225,Assumptions!$A$42:$C$140,3,1))*Assumptions!$B$2</f>
        <v>0.000404634484525772</v>
      </c>
      <c r="E225" s="42" t="n">
        <f aca="false">1-(1-D225)^(1/12)</f>
        <v>3.37257955349557E-005</v>
      </c>
      <c r="F225" s="42" t="n">
        <f aca="false">VLOOKUP(B225,Assumptions!$A$5:$C$11,2,1)*(MOD(A225,12/$B$10)=0)</f>
        <v>0</v>
      </c>
      <c r="G225" s="43" t="n">
        <f aca="false">1-(1-F225)^(1/$B$10)</f>
        <v>0</v>
      </c>
      <c r="H225" s="42" t="n">
        <f aca="false">J224*E225*(A225&lt;=$B$6*12)</f>
        <v>1.0097261829381E-005</v>
      </c>
      <c r="I225" s="43" t="n">
        <f aca="false">J224*(1-E225)*G225*(A225&lt;=$B$6*12)</f>
        <v>0</v>
      </c>
      <c r="J225" s="44" t="n">
        <f aca="false">(J224-H225-I225)*(A225&lt;=$B$6*12)</f>
        <v>0.2993827463826</v>
      </c>
      <c r="K225" s="45" t="n">
        <f aca="false">($B$9/$B$10)*(A225&lt;=$B$7*12)*(MOD(A224,12/$B$10)=0)</f>
        <v>0</v>
      </c>
      <c r="L225" s="45" t="n">
        <f aca="false">$B$8*(A225&lt;=$B$7*12)</f>
        <v>500000</v>
      </c>
      <c r="M225" s="45" t="n">
        <f aca="false">Assumptions!$B$15*(A225=1)+K225*Assumptions!$B$16*(A225&lt;=12)</f>
        <v>0</v>
      </c>
      <c r="N225" s="45" t="n">
        <f aca="false">(A225&lt;=$B$6*12)*(Assumptions!$B$18/12)*(1+Assumptions!$D$17)^(A225-1) + K225*Assumptions!$B$19*(A225&lt;=$B$7*12)</f>
        <v>97.4620892889612</v>
      </c>
      <c r="O225" s="45" t="n">
        <f aca="false">K225*VLOOKUP(B225,Assumptions!$A$21:$B$26,2,1)</f>
        <v>0</v>
      </c>
      <c r="P225" s="45" t="n">
        <f aca="false">K225*J224</f>
        <v>0</v>
      </c>
      <c r="Q225" s="45" t="n">
        <f aca="false">L225*H225</f>
        <v>5.0486309146905</v>
      </c>
      <c r="R225" s="45" t="n">
        <f aca="false">M225*J224</f>
        <v>0</v>
      </c>
      <c r="S225" s="45" t="n">
        <f aca="false">N225*J224</f>
        <v>29.1794520597494</v>
      </c>
      <c r="T225" s="45" t="n">
        <f aca="false">O225*J224</f>
        <v>0</v>
      </c>
      <c r="U225" s="46" t="n">
        <f aca="false">(1+VLOOKUP(B225,Assumptions!$A$29:$C$39,2,1))^(1/12)-1</f>
        <v>0.00643403011000343</v>
      </c>
      <c r="V225" s="45" t="n">
        <f aca="false">RES!Y225*J225</f>
        <v>486.345001384953</v>
      </c>
      <c r="W225" s="45" t="n">
        <f aca="false">V225-V224</f>
        <v>-32.247125382372</v>
      </c>
      <c r="X225" s="45" t="n">
        <f aca="false">(P225-R225-S225-T225+V224)*U225</f>
        <v>3.14889588528586</v>
      </c>
      <c r="Y225" s="45" t="n">
        <f aca="false">P225-Q225-R225-S225-T225-W225+X225</f>
        <v>1.16793829321795</v>
      </c>
      <c r="Z225" s="45" t="n">
        <f aca="false">(Y226+Z226)/(1+U226)</f>
        <v>28.8580746376776</v>
      </c>
    </row>
    <row r="226" customFormat="false" ht="13.8" hidden="false" customHeight="false" outlineLevel="0" collapsed="false">
      <c r="A226" s="40" t="n">
        <f aca="false">A225+1</f>
        <v>211</v>
      </c>
      <c r="B226" s="40" t="n">
        <f aca="false">INT((A226-1)/12)+1</f>
        <v>18</v>
      </c>
      <c r="C226" s="41" t="n">
        <f aca="false">$B$4+B226-1</f>
        <v>37</v>
      </c>
      <c r="D226" s="42" t="n">
        <f aca="false">IF($B$5="M",VLOOKUP(C226,Assumptions!$A$42:$C$140,2,1),VLOOKUP(C226,Assumptions!$A$42:$C$140,3,1))*Assumptions!$B$2</f>
        <v>0.000404634484525772</v>
      </c>
      <c r="E226" s="42" t="n">
        <f aca="false">1-(1-D226)^(1/12)</f>
        <v>3.37257955349557E-005</v>
      </c>
      <c r="F226" s="42" t="n">
        <f aca="false">VLOOKUP(B226,Assumptions!$A$5:$C$11,2,1)*(MOD(A226,12/$B$10)=0)</f>
        <v>0</v>
      </c>
      <c r="G226" s="43" t="n">
        <f aca="false">1-(1-F226)^(1/$B$10)</f>
        <v>0</v>
      </c>
      <c r="H226" s="42" t="n">
        <f aca="false">J225*E226*(A226&lt;=$B$6*12)</f>
        <v>1.00969212911931E-005</v>
      </c>
      <c r="I226" s="43" t="n">
        <f aca="false">J225*(1-E226)*G226*(A226&lt;=$B$6*12)</f>
        <v>0</v>
      </c>
      <c r="J226" s="44" t="n">
        <f aca="false">(J225-H226-I226)*(A226&lt;=$B$6*12)</f>
        <v>0.299372649461309</v>
      </c>
      <c r="K226" s="45" t="n">
        <f aca="false">($B$9/$B$10)*(A226&lt;=$B$7*12)*(MOD(A225,12/$B$10)=0)</f>
        <v>0</v>
      </c>
      <c r="L226" s="45" t="n">
        <f aca="false">$B$8*(A226&lt;=$B$7*12)</f>
        <v>500000</v>
      </c>
      <c r="M226" s="45" t="n">
        <f aca="false">Assumptions!$B$15*(A226=1)+K226*Assumptions!$B$16*(A226&lt;=12)</f>
        <v>0</v>
      </c>
      <c r="N226" s="45" t="n">
        <f aca="false">(A226&lt;=$B$6*12)*(Assumptions!$B$18/12)*(1+Assumptions!$D$17)^(A226-1) + K226*Assumptions!$B$19*(A226&lt;=$B$7*12)</f>
        <v>97.8591619049374</v>
      </c>
      <c r="O226" s="45" t="n">
        <f aca="false">K226*VLOOKUP(B226,Assumptions!$A$21:$B$26,2,1)</f>
        <v>0</v>
      </c>
      <c r="P226" s="45" t="n">
        <f aca="false">K226*J225</f>
        <v>0</v>
      </c>
      <c r="Q226" s="45" t="n">
        <f aca="false">L226*H226</f>
        <v>5.04846064559654</v>
      </c>
      <c r="R226" s="45" t="n">
        <f aca="false">M226*J225</f>
        <v>0</v>
      </c>
      <c r="S226" s="45" t="n">
        <f aca="false">N226*J225</f>
        <v>29.2973446497997</v>
      </c>
      <c r="T226" s="45" t="n">
        <f aca="false">O226*J225</f>
        <v>0</v>
      </c>
      <c r="U226" s="46" t="n">
        <f aca="false">(1+VLOOKUP(B226,Assumptions!$A$29:$C$39,2,1))^(1/12)-1</f>
        <v>0.00643403011000343</v>
      </c>
      <c r="V226" s="45" t="n">
        <f aca="false">RES!Y226*J226</f>
        <v>453.802409037362</v>
      </c>
      <c r="W226" s="45" t="n">
        <f aca="false">V226-V225</f>
        <v>-32.5425923475917</v>
      </c>
      <c r="X226" s="45" t="n">
        <f aca="false">(P226-R226-S226-T226+V225)*U226</f>
        <v>2.94065838514049</v>
      </c>
      <c r="Y226" s="45" t="n">
        <f aca="false">P226-Q226-R226-S226-T226-W226+X226</f>
        <v>1.13744543733601</v>
      </c>
      <c r="Z226" s="45" t="n">
        <f aca="false">(Y227+Z227)/(1+U227)</f>
        <v>27.9063029214771</v>
      </c>
    </row>
    <row r="227" customFormat="false" ht="13.8" hidden="false" customHeight="false" outlineLevel="0" collapsed="false">
      <c r="A227" s="40" t="n">
        <f aca="false">A226+1</f>
        <v>212</v>
      </c>
      <c r="B227" s="40" t="n">
        <f aca="false">INT((A227-1)/12)+1</f>
        <v>18</v>
      </c>
      <c r="C227" s="41" t="n">
        <f aca="false">$B$4+B227-1</f>
        <v>37</v>
      </c>
      <c r="D227" s="42" t="n">
        <f aca="false">IF($B$5="M",VLOOKUP(C227,Assumptions!$A$42:$C$140,2,1),VLOOKUP(C227,Assumptions!$A$42:$C$140,3,1))*Assumptions!$B$2</f>
        <v>0.000404634484525772</v>
      </c>
      <c r="E227" s="42" t="n">
        <f aca="false">1-(1-D227)^(1/12)</f>
        <v>3.37257955349557E-005</v>
      </c>
      <c r="F227" s="42" t="n">
        <f aca="false">VLOOKUP(B227,Assumptions!$A$5:$C$11,2,1)*(MOD(A227,12/$B$10)=0)</f>
        <v>0</v>
      </c>
      <c r="G227" s="43" t="n">
        <f aca="false">1-(1-F227)^(1/$B$10)</f>
        <v>0</v>
      </c>
      <c r="H227" s="42" t="n">
        <f aca="false">J226*E227*(A227&lt;=$B$6*12)</f>
        <v>1.00965807644901E-005</v>
      </c>
      <c r="I227" s="43" t="n">
        <f aca="false">J226*(1-E227)*G227*(A227&lt;=$B$6*12)</f>
        <v>0</v>
      </c>
      <c r="J227" s="44" t="n">
        <f aca="false">(J226-H227-I227)*(A227&lt;=$B$6*12)</f>
        <v>0.299362552880545</v>
      </c>
      <c r="K227" s="45" t="n">
        <f aca="false">($B$9/$B$10)*(A227&lt;=$B$7*12)*(MOD(A226,12/$B$10)=0)</f>
        <v>0</v>
      </c>
      <c r="L227" s="45" t="n">
        <f aca="false">$B$8*(A227&lt;=$B$7*12)</f>
        <v>500000</v>
      </c>
      <c r="M227" s="45" t="n">
        <f aca="false">Assumptions!$B$15*(A227=1)+K227*Assumptions!$B$16*(A227&lt;=12)</f>
        <v>0</v>
      </c>
      <c r="N227" s="45" t="n">
        <f aca="false">(A227&lt;=$B$6*12)*(Assumptions!$B$18/12)*(1+Assumptions!$D$17)^(A227-1) + K227*Assumptions!$B$19*(A227&lt;=$B$7*12)</f>
        <v>98.2578522439022</v>
      </c>
      <c r="O227" s="45" t="n">
        <f aca="false">K227*VLOOKUP(B227,Assumptions!$A$21:$B$26,2,1)</f>
        <v>0</v>
      </c>
      <c r="P227" s="45" t="n">
        <f aca="false">K227*J226</f>
        <v>0</v>
      </c>
      <c r="Q227" s="45" t="n">
        <f aca="false">L227*H227</f>
        <v>5.04829038224504</v>
      </c>
      <c r="R227" s="45" t="n">
        <f aca="false">M227*J226</f>
        <v>0</v>
      </c>
      <c r="S227" s="45" t="n">
        <f aca="false">N227*J226</f>
        <v>29.4157135566348</v>
      </c>
      <c r="T227" s="45" t="n">
        <f aca="false">O227*J226</f>
        <v>0</v>
      </c>
      <c r="U227" s="46" t="n">
        <f aca="false">(1+VLOOKUP(B227,Assumptions!$A$29:$C$39,2,1))^(1/12)-1</f>
        <v>0.00643403011000343</v>
      </c>
      <c r="V227" s="45" t="n">
        <f aca="false">RES!Y227*J227</f>
        <v>420.962238023992</v>
      </c>
      <c r="W227" s="45" t="n">
        <f aca="false">V227-V226</f>
        <v>-32.8401710133693</v>
      </c>
      <c r="X227" s="45" t="n">
        <f aca="false">(P227-R227-S227-T227+V226)*U227</f>
        <v>2.73051677700785</v>
      </c>
      <c r="Y227" s="45" t="n">
        <f aca="false">P227-Q227-R227-S227-T227-W227+X227</f>
        <v>1.10668385149733</v>
      </c>
      <c r="Z227" s="45" t="n">
        <f aca="false">(Y228+Z228)/(1+U228)</f>
        <v>26.9791690632354</v>
      </c>
    </row>
    <row r="228" customFormat="false" ht="13.8" hidden="false" customHeight="false" outlineLevel="0" collapsed="false">
      <c r="A228" s="40" t="n">
        <f aca="false">A227+1</f>
        <v>213</v>
      </c>
      <c r="B228" s="40" t="n">
        <f aca="false">INT((A228-1)/12)+1</f>
        <v>18</v>
      </c>
      <c r="C228" s="41" t="n">
        <f aca="false">$B$4+B228-1</f>
        <v>37</v>
      </c>
      <c r="D228" s="42" t="n">
        <f aca="false">IF($B$5="M",VLOOKUP(C228,Assumptions!$A$42:$C$140,2,1),VLOOKUP(C228,Assumptions!$A$42:$C$140,3,1))*Assumptions!$B$2</f>
        <v>0.000404634484525772</v>
      </c>
      <c r="E228" s="42" t="n">
        <f aca="false">1-(1-D228)^(1/12)</f>
        <v>3.37257955349557E-005</v>
      </c>
      <c r="F228" s="42" t="n">
        <f aca="false">VLOOKUP(B228,Assumptions!$A$5:$C$11,2,1)*(MOD(A228,12/$B$10)=0)</f>
        <v>0</v>
      </c>
      <c r="G228" s="43" t="n">
        <f aca="false">1-(1-F228)^(1/$B$10)</f>
        <v>0</v>
      </c>
      <c r="H228" s="42" t="n">
        <f aca="false">J227*E228*(A228&lt;=$B$6*12)</f>
        <v>1.00962402492716E-005</v>
      </c>
      <c r="I228" s="43" t="n">
        <f aca="false">J227*(1-E228)*G228*(A228&lt;=$B$6*12)</f>
        <v>0</v>
      </c>
      <c r="J228" s="44" t="n">
        <f aca="false">(J227-H228-I228)*(A228&lt;=$B$6*12)</f>
        <v>0.299352456640295</v>
      </c>
      <c r="K228" s="45" t="n">
        <f aca="false">($B$9/$B$10)*(A228&lt;=$B$7*12)*(MOD(A227,12/$B$10)=0)</f>
        <v>0</v>
      </c>
      <c r="L228" s="45" t="n">
        <f aca="false">$B$8*(A228&lt;=$B$7*12)</f>
        <v>500000</v>
      </c>
      <c r="M228" s="45" t="n">
        <f aca="false">Assumptions!$B$15*(A228=1)+K228*Assumptions!$B$16*(A228&lt;=12)</f>
        <v>0</v>
      </c>
      <c r="N228" s="45" t="n">
        <f aca="false">(A228&lt;=$B$6*12)*(Assumptions!$B$18/12)*(1+Assumptions!$D$17)^(A228-1) + K228*Assumptions!$B$19*(A228&lt;=$B$7*12)</f>
        <v>98.6581668966593</v>
      </c>
      <c r="O228" s="45" t="n">
        <f aca="false">K228*VLOOKUP(B228,Assumptions!$A$21:$B$26,2,1)</f>
        <v>0</v>
      </c>
      <c r="P228" s="45" t="n">
        <f aca="false">K228*J227</f>
        <v>0</v>
      </c>
      <c r="Q228" s="45" t="n">
        <f aca="false">L228*H228</f>
        <v>5.04812012463581</v>
      </c>
      <c r="R228" s="45" t="n">
        <f aca="false">M228*J227</f>
        <v>0</v>
      </c>
      <c r="S228" s="45" t="n">
        <f aca="false">N228*J227</f>
        <v>29.5345607046988</v>
      </c>
      <c r="T228" s="45" t="n">
        <f aca="false">O228*J227</f>
        <v>0</v>
      </c>
      <c r="U228" s="46" t="n">
        <f aca="false">(1+VLOOKUP(B228,Assumptions!$A$29:$C$39,2,1))^(1/12)-1</f>
        <v>0.00643403011000343</v>
      </c>
      <c r="V228" s="45" t="n">
        <f aca="false">RES!Y228*J228</f>
        <v>387.822362932816</v>
      </c>
      <c r="W228" s="45" t="n">
        <f aca="false">V228-V227</f>
        <v>-33.1398750911764</v>
      </c>
      <c r="X228" s="45" t="n">
        <f aca="false">(P228-R228-S228-T228+V227)*U228</f>
        <v>2.51845746176104</v>
      </c>
      <c r="Y228" s="45" t="n">
        <f aca="false">P228-Q228-R228-S228-T228-W228+X228</f>
        <v>1.07565172360284</v>
      </c>
      <c r="Z228" s="45" t="n">
        <f aca="false">(Y229+Z229)/(1+U229)</f>
        <v>26.0771021257283</v>
      </c>
    </row>
    <row r="229" customFormat="false" ht="13.8" hidden="false" customHeight="false" outlineLevel="0" collapsed="false">
      <c r="A229" s="40" t="n">
        <f aca="false">A228+1</f>
        <v>214</v>
      </c>
      <c r="B229" s="40" t="n">
        <f aca="false">INT((A229-1)/12)+1</f>
        <v>18</v>
      </c>
      <c r="C229" s="41" t="n">
        <f aca="false">$B$4+B229-1</f>
        <v>37</v>
      </c>
      <c r="D229" s="42" t="n">
        <f aca="false">IF($B$5="M",VLOOKUP(C229,Assumptions!$A$42:$C$140,2,1),VLOOKUP(C229,Assumptions!$A$42:$C$140,3,1))*Assumptions!$B$2</f>
        <v>0.000404634484525772</v>
      </c>
      <c r="E229" s="42" t="n">
        <f aca="false">1-(1-D229)^(1/12)</f>
        <v>3.37257955349557E-005</v>
      </c>
      <c r="F229" s="42" t="n">
        <f aca="false">VLOOKUP(B229,Assumptions!$A$5:$C$11,2,1)*(MOD(A229,12/$B$10)=0)</f>
        <v>0</v>
      </c>
      <c r="G229" s="43" t="n">
        <f aca="false">1-(1-F229)^(1/$B$10)</f>
        <v>0</v>
      </c>
      <c r="H229" s="42" t="n">
        <f aca="false">J228*E229*(A229&lt;=$B$6*12)</f>
        <v>1.00958997455373E-005</v>
      </c>
      <c r="I229" s="43" t="n">
        <f aca="false">J228*(1-E229)*G229*(A229&lt;=$B$6*12)</f>
        <v>0</v>
      </c>
      <c r="J229" s="44" t="n">
        <f aca="false">(J228-H229-I229)*(A229&lt;=$B$6*12)</f>
        <v>0.29934236074055</v>
      </c>
      <c r="K229" s="45" t="n">
        <f aca="false">($B$9/$B$10)*(A229&lt;=$B$7*12)*(MOD(A228,12/$B$10)=0)</f>
        <v>0</v>
      </c>
      <c r="L229" s="45" t="n">
        <f aca="false">$B$8*(A229&lt;=$B$7*12)</f>
        <v>500000</v>
      </c>
      <c r="M229" s="45" t="n">
        <f aca="false">Assumptions!$B$15*(A229=1)+K229*Assumptions!$B$16*(A229&lt;=12)</f>
        <v>0</v>
      </c>
      <c r="N229" s="45" t="n">
        <f aca="false">(A229&lt;=$B$6*12)*(Assumptions!$B$18/12)*(1+Assumptions!$D$17)^(A229-1) + K229*Assumptions!$B$19*(A229&lt;=$B$7*12)</f>
        <v>99.0601124808641</v>
      </c>
      <c r="O229" s="45" t="n">
        <f aca="false">K229*VLOOKUP(B229,Assumptions!$A$21:$B$26,2,1)</f>
        <v>0</v>
      </c>
      <c r="P229" s="45" t="n">
        <f aca="false">K229*J228</f>
        <v>0</v>
      </c>
      <c r="Q229" s="45" t="n">
        <f aca="false">L229*H229</f>
        <v>5.04794987276865</v>
      </c>
      <c r="R229" s="45" t="n">
        <f aca="false">M229*J228</f>
        <v>0</v>
      </c>
      <c r="S229" s="45" t="n">
        <f aca="false">N229*J228</f>
        <v>29.6538880262106</v>
      </c>
      <c r="T229" s="45" t="n">
        <f aca="false">O229*J228</f>
        <v>0</v>
      </c>
      <c r="U229" s="46" t="n">
        <f aca="false">(1+VLOOKUP(B229,Assumptions!$A$29:$C$39,2,1))^(1/12)-1</f>
        <v>0.00643403011000343</v>
      </c>
      <c r="V229" s="45" t="n">
        <f aca="false">RES!Y229*J229</f>
        <v>354.380644555403</v>
      </c>
      <c r="W229" s="45" t="n">
        <f aca="false">V229-V228</f>
        <v>-33.4417183774127</v>
      </c>
      <c r="X229" s="45" t="n">
        <f aca="false">(P229-R229-S229-T229+V228)*U229</f>
        <v>2.30446675200311</v>
      </c>
      <c r="Y229" s="45" t="n">
        <f aca="false">P229-Q229-R229-S229-T229-W229+X229</f>
        <v>1.0443472304365</v>
      </c>
      <c r="Z229" s="45" t="n">
        <f aca="false">(Y230+Z230)/(1+U230)</f>
        <v>25.2005357555504</v>
      </c>
    </row>
    <row r="230" customFormat="false" ht="13.8" hidden="false" customHeight="false" outlineLevel="0" collapsed="false">
      <c r="A230" s="40" t="n">
        <f aca="false">A229+1</f>
        <v>215</v>
      </c>
      <c r="B230" s="40" t="n">
        <f aca="false">INT((A230-1)/12)+1</f>
        <v>18</v>
      </c>
      <c r="C230" s="41" t="n">
        <f aca="false">$B$4+B230-1</f>
        <v>37</v>
      </c>
      <c r="D230" s="42" t="n">
        <f aca="false">IF($B$5="M",VLOOKUP(C230,Assumptions!$A$42:$C$140,2,1),VLOOKUP(C230,Assumptions!$A$42:$C$140,3,1))*Assumptions!$B$2</f>
        <v>0.000404634484525772</v>
      </c>
      <c r="E230" s="42" t="n">
        <f aca="false">1-(1-D230)^(1/12)</f>
        <v>3.37257955349557E-005</v>
      </c>
      <c r="F230" s="42" t="n">
        <f aca="false">VLOOKUP(B230,Assumptions!$A$5:$C$11,2,1)*(MOD(A230,12/$B$10)=0)</f>
        <v>0</v>
      </c>
      <c r="G230" s="43" t="n">
        <f aca="false">1-(1-F230)^(1/$B$10)</f>
        <v>0</v>
      </c>
      <c r="H230" s="42" t="n">
        <f aca="false">J229*E230*(A230&lt;=$B$6*12)</f>
        <v>1.00955592532867E-005</v>
      </c>
      <c r="I230" s="43" t="n">
        <f aca="false">J229*(1-E230)*G230*(A230&lt;=$B$6*12)</f>
        <v>0</v>
      </c>
      <c r="J230" s="44" t="n">
        <f aca="false">(J229-H230-I230)*(A230&lt;=$B$6*12)</f>
        <v>0.299332265181296</v>
      </c>
      <c r="K230" s="45" t="n">
        <f aca="false">($B$9/$B$10)*(A230&lt;=$B$7*12)*(MOD(A229,12/$B$10)=0)</f>
        <v>0</v>
      </c>
      <c r="L230" s="45" t="n">
        <f aca="false">$B$8*(A230&lt;=$B$7*12)</f>
        <v>500000</v>
      </c>
      <c r="M230" s="45" t="n">
        <f aca="false">Assumptions!$B$15*(A230=1)+K230*Assumptions!$B$16*(A230&lt;=12)</f>
        <v>0</v>
      </c>
      <c r="N230" s="45" t="n">
        <f aca="false">(A230&lt;=$B$6*12)*(Assumptions!$B$18/12)*(1+Assumptions!$D$17)^(A230-1) + K230*Assumptions!$B$19*(A230&lt;=$B$7*12)</f>
        <v>99.4636956411333</v>
      </c>
      <c r="O230" s="45" t="n">
        <f aca="false">K230*VLOOKUP(B230,Assumptions!$A$21:$B$26,2,1)</f>
        <v>0</v>
      </c>
      <c r="P230" s="45" t="n">
        <f aca="false">K230*J229</f>
        <v>0</v>
      </c>
      <c r="Q230" s="45" t="n">
        <f aca="false">L230*H230</f>
        <v>5.04777962664337</v>
      </c>
      <c r="R230" s="45" t="n">
        <f aca="false">M230*J229</f>
        <v>0</v>
      </c>
      <c r="S230" s="45" t="n">
        <f aca="false">N230*J229</f>
        <v>29.7736974611964</v>
      </c>
      <c r="T230" s="45" t="n">
        <f aca="false">O230*J229</f>
        <v>0</v>
      </c>
      <c r="U230" s="46" t="n">
        <f aca="false">(1+VLOOKUP(B230,Assumptions!$A$29:$C$39,2,1))^(1/12)-1</f>
        <v>0.00643403011000343</v>
      </c>
      <c r="V230" s="45" t="n">
        <f aca="false">RES!Y230*J230</f>
        <v>320.63492980146</v>
      </c>
      <c r="W230" s="45" t="n">
        <f aca="false">V230-V229</f>
        <v>-33.745714753943</v>
      </c>
      <c r="X230" s="45" t="n">
        <f aca="false">(P230-R230-S230-T230+V229)*U230</f>
        <v>2.08853087152042</v>
      </c>
      <c r="Y230" s="45" t="n">
        <f aca="false">P230-Q230-R230-S230-T230-W230+X230</f>
        <v>1.01276853762366</v>
      </c>
      <c r="Z230" s="45" t="n">
        <f aca="false">(Y231+Z231)/(1+U231)</f>
        <v>24.3499082237662</v>
      </c>
    </row>
    <row r="231" customFormat="false" ht="13.8" hidden="false" customHeight="false" outlineLevel="0" collapsed="false">
      <c r="A231" s="40" t="n">
        <f aca="false">A230+1</f>
        <v>216</v>
      </c>
      <c r="B231" s="40" t="n">
        <f aca="false">INT((A231-1)/12)+1</f>
        <v>18</v>
      </c>
      <c r="C231" s="41" t="n">
        <f aca="false">$B$4+B231-1</f>
        <v>37</v>
      </c>
      <c r="D231" s="42" t="n">
        <f aca="false">IF($B$5="M",VLOOKUP(C231,Assumptions!$A$42:$C$140,2,1),VLOOKUP(C231,Assumptions!$A$42:$C$140,3,1))*Assumptions!$B$2</f>
        <v>0.000404634484525772</v>
      </c>
      <c r="E231" s="42" t="n">
        <f aca="false">1-(1-D231)^(1/12)</f>
        <v>3.37257955349557E-005</v>
      </c>
      <c r="F231" s="42" t="n">
        <f aca="false">VLOOKUP(B231,Assumptions!$A$5:$C$11,2,1)*(MOD(A231,12/$B$10)=0)</f>
        <v>0.05</v>
      </c>
      <c r="G231" s="43" t="n">
        <f aca="false">1-(1-F231)^(1/$B$10)</f>
        <v>0.05</v>
      </c>
      <c r="H231" s="42" t="n">
        <f aca="false">J230*E231*(A231&lt;=$B$6*12)</f>
        <v>1.00952187725195E-005</v>
      </c>
      <c r="I231" s="43" t="n">
        <f aca="false">J230*(1-E231)*G231*(A231&lt;=$B$6*12)</f>
        <v>0.0149661084981262</v>
      </c>
      <c r="J231" s="44" t="n">
        <f aca="false">(J230-H231-I231)*(A231&lt;=$B$6*12)</f>
        <v>0.284356061464398</v>
      </c>
      <c r="K231" s="45" t="n">
        <f aca="false">($B$9/$B$10)*(A231&lt;=$B$7*12)*(MOD(A230,12/$B$10)=0)</f>
        <v>0</v>
      </c>
      <c r="L231" s="45" t="n">
        <f aca="false">$B$8*(A231&lt;=$B$7*12)</f>
        <v>500000</v>
      </c>
      <c r="M231" s="45" t="n">
        <f aca="false">Assumptions!$B$15*(A231=1)+K231*Assumptions!$B$16*(A231&lt;=12)</f>
        <v>0</v>
      </c>
      <c r="N231" s="45" t="n">
        <f aca="false">(A231&lt;=$B$6*12)*(Assumptions!$B$18/12)*(1+Assumptions!$D$17)^(A231-1) + K231*Assumptions!$B$19*(A231&lt;=$B$7*12)</f>
        <v>99.8689230491544</v>
      </c>
      <c r="O231" s="45" t="n">
        <f aca="false">K231*VLOOKUP(B231,Assumptions!$A$21:$B$26,2,1)</f>
        <v>0</v>
      </c>
      <c r="P231" s="45" t="n">
        <f aca="false">K231*J230</f>
        <v>0</v>
      </c>
      <c r="Q231" s="45" t="n">
        <f aca="false">L231*H231</f>
        <v>5.04760938625977</v>
      </c>
      <c r="R231" s="45" t="n">
        <f aca="false">M231*J230</f>
        <v>0</v>
      </c>
      <c r="S231" s="45" t="n">
        <f aca="false">N231*J230</f>
        <v>29.8939909575199</v>
      </c>
      <c r="T231" s="45" t="n">
        <f aca="false">O231*J230</f>
        <v>0</v>
      </c>
      <c r="U231" s="46" t="n">
        <f aca="false">(1+VLOOKUP(B231,Assumptions!$A$29:$C$39,2,1))^(1/12)-1</f>
        <v>0.00643403011000343</v>
      </c>
      <c r="V231" s="45" t="n">
        <f aca="false">RES!Y231*J231</f>
        <v>283.597811491903</v>
      </c>
      <c r="W231" s="45" t="n">
        <f aca="false">V231-V230</f>
        <v>-37.0371183095571</v>
      </c>
      <c r="X231" s="45" t="n">
        <f aca="false">(P231-R231-S231-T231+V230)*U231</f>
        <v>1.87063595473258</v>
      </c>
      <c r="Y231" s="45" t="n">
        <f aca="false">P231-Q231-R231-S231-T231-W231+X231</f>
        <v>3.96615392050994</v>
      </c>
      <c r="Z231" s="45" t="n">
        <f aca="false">(Y232+Z232)/(1+U232)</f>
        <v>20.5404223459438</v>
      </c>
    </row>
    <row r="232" customFormat="false" ht="13.8" hidden="false" customHeight="false" outlineLevel="0" collapsed="false">
      <c r="A232" s="40" t="n">
        <f aca="false">A231+1</f>
        <v>217</v>
      </c>
      <c r="B232" s="40" t="n">
        <f aca="false">INT((A232-1)/12)+1</f>
        <v>19</v>
      </c>
      <c r="C232" s="41" t="n">
        <f aca="false">$B$4+B232-1</f>
        <v>38</v>
      </c>
      <c r="D232" s="42" t="n">
        <f aca="false">IF($B$5="M",VLOOKUP(C232,Assumptions!$A$42:$C$140,2,1),VLOOKUP(C232,Assumptions!$A$42:$C$140,3,1))*Assumptions!$B$2</f>
        <v>0.000422235798022061</v>
      </c>
      <c r="E232" s="42" t="n">
        <f aca="false">1-(1-D232)^(1/12)</f>
        <v>3.51931277621231E-005</v>
      </c>
      <c r="F232" s="42" t="n">
        <f aca="false">VLOOKUP(B232,Assumptions!$A$5:$C$11,2,1)*(MOD(A232,12/$B$10)=0)</f>
        <v>0</v>
      </c>
      <c r="G232" s="43" t="n">
        <f aca="false">1-(1-F232)^(1/$B$10)</f>
        <v>0</v>
      </c>
      <c r="H232" s="42" t="n">
        <f aca="false">J231*E232*(A232&lt;=$B$6*12)</f>
        <v>1.00073792010507E-005</v>
      </c>
      <c r="I232" s="43" t="n">
        <f aca="false">J231*(1-E232)*G232*(A232&lt;=$B$6*12)</f>
        <v>0</v>
      </c>
      <c r="J232" s="44" t="n">
        <f aca="false">(J231-H232-I232)*(A232&lt;=$B$6*12)</f>
        <v>0.284346054085197</v>
      </c>
      <c r="K232" s="45" t="n">
        <f aca="false">($B$9/$B$10)*(A232&lt;=$B$7*12)*(MOD(A231,12/$B$10)=0)</f>
        <v>1000</v>
      </c>
      <c r="L232" s="45" t="n">
        <f aca="false">$B$8*(A232&lt;=$B$7*12)</f>
        <v>500000</v>
      </c>
      <c r="M232" s="45" t="n">
        <f aca="false">Assumptions!$B$15*(A232=1)+K232*Assumptions!$B$16*(A232&lt;=12)</f>
        <v>0</v>
      </c>
      <c r="N232" s="45" t="n">
        <f aca="false">(A232&lt;=$B$6*12)*(Assumptions!$B$18/12)*(1+Assumptions!$D$17)^(A232-1) + K232*Assumptions!$B$19*(A232&lt;=$B$7*12)</f>
        <v>120.275801403796</v>
      </c>
      <c r="O232" s="45" t="n">
        <f aca="false">K232*VLOOKUP(B232,Assumptions!$A$21:$B$26,2,1)</f>
        <v>50</v>
      </c>
      <c r="P232" s="45" t="n">
        <f aca="false">K232*J231</f>
        <v>284.356061464398</v>
      </c>
      <c r="Q232" s="45" t="n">
        <f aca="false">L232*H232</f>
        <v>5.00368960052534</v>
      </c>
      <c r="R232" s="45" t="n">
        <f aca="false">M232*J231</f>
        <v>0</v>
      </c>
      <c r="S232" s="45" t="n">
        <f aca="false">N232*J231</f>
        <v>34.2011531766576</v>
      </c>
      <c r="T232" s="45" t="n">
        <f aca="false">O232*J231</f>
        <v>14.2178030732199</v>
      </c>
      <c r="U232" s="46" t="n">
        <f aca="false">(1+VLOOKUP(B232,Assumptions!$A$29:$C$39,2,1))^(1/12)-1</f>
        <v>0.00643403011000343</v>
      </c>
      <c r="V232" s="45" t="n">
        <f aca="false">RES!Y232*J232</f>
        <v>516.208785809542</v>
      </c>
      <c r="W232" s="45" t="n">
        <f aca="false">V232-V231</f>
        <v>232.610974317638</v>
      </c>
      <c r="X232" s="45" t="n">
        <f aca="false">(P232-R232-S232-T232+V231)*U232</f>
        <v>3.34270329728725</v>
      </c>
      <c r="Y232" s="45" t="n">
        <f aca="false">P232-Q232-R232-S232-T232-W232+X232</f>
        <v>1.66514459364408</v>
      </c>
      <c r="Z232" s="45" t="n">
        <f aca="false">(Y233+Z233)/(1+U233)</f>
        <v>19.0074354481457</v>
      </c>
    </row>
    <row r="233" customFormat="false" ht="13.8" hidden="false" customHeight="false" outlineLevel="0" collapsed="false">
      <c r="A233" s="40" t="n">
        <f aca="false">A232+1</f>
        <v>218</v>
      </c>
      <c r="B233" s="40" t="n">
        <f aca="false">INT((A233-1)/12)+1</f>
        <v>19</v>
      </c>
      <c r="C233" s="41" t="n">
        <f aca="false">$B$4+B233-1</f>
        <v>38</v>
      </c>
      <c r="D233" s="42" t="n">
        <f aca="false">IF($B$5="M",VLOOKUP(C233,Assumptions!$A$42:$C$140,2,1),VLOOKUP(C233,Assumptions!$A$42:$C$140,3,1))*Assumptions!$B$2</f>
        <v>0.000422235798022061</v>
      </c>
      <c r="E233" s="42" t="n">
        <f aca="false">1-(1-D233)^(1/12)</f>
        <v>3.51931277621231E-005</v>
      </c>
      <c r="F233" s="42" t="n">
        <f aca="false">VLOOKUP(B233,Assumptions!$A$5:$C$11,2,1)*(MOD(A233,12/$B$10)=0)</f>
        <v>0</v>
      </c>
      <c r="G233" s="43" t="n">
        <f aca="false">1-(1-F233)^(1/$B$10)</f>
        <v>0</v>
      </c>
      <c r="H233" s="42" t="n">
        <f aca="false">J232*E233*(A233&lt;=$B$6*12)</f>
        <v>1.00070270100759E-005</v>
      </c>
      <c r="I233" s="43" t="n">
        <f aca="false">J232*(1-E233)*G233*(A233&lt;=$B$6*12)</f>
        <v>0</v>
      </c>
      <c r="J233" s="44" t="n">
        <f aca="false">(J232-H233-I233)*(A233&lt;=$B$6*12)</f>
        <v>0.284336047058187</v>
      </c>
      <c r="K233" s="45" t="n">
        <f aca="false">($B$9/$B$10)*(A233&lt;=$B$7*12)*(MOD(A232,12/$B$10)=0)</f>
        <v>0</v>
      </c>
      <c r="L233" s="45" t="n">
        <f aca="false">$B$8*(A233&lt;=$B$7*12)</f>
        <v>500000</v>
      </c>
      <c r="M233" s="45" t="n">
        <f aca="false">Assumptions!$B$15*(A233=1)+K233*Assumptions!$B$16*(A233&lt;=12)</f>
        <v>0</v>
      </c>
      <c r="N233" s="45" t="n">
        <f aca="false">(A233&lt;=$B$6*12)*(Assumptions!$B$18/12)*(1+Assumptions!$D$17)^(A233-1) + K233*Assumptions!$B$19*(A233&lt;=$B$7*12)</f>
        <v>100.68433743122</v>
      </c>
      <c r="O233" s="45" t="n">
        <f aca="false">K233*VLOOKUP(B233,Assumptions!$A$21:$B$26,2,1)</f>
        <v>0</v>
      </c>
      <c r="P233" s="45" t="n">
        <f aca="false">K233*J232</f>
        <v>0</v>
      </c>
      <c r="Q233" s="45" t="n">
        <f aca="false">L233*H233</f>
        <v>5.00351350503795</v>
      </c>
      <c r="R233" s="45" t="n">
        <f aca="false">M233*J232</f>
        <v>0</v>
      </c>
      <c r="S233" s="45" t="n">
        <f aca="false">N233*J232</f>
        <v>28.6291940567499</v>
      </c>
      <c r="T233" s="45" t="n">
        <f aca="false">O233*J232</f>
        <v>0</v>
      </c>
      <c r="U233" s="46" t="n">
        <f aca="false">(1+VLOOKUP(B233,Assumptions!$A$29:$C$39,2,1))^(1/12)-1</f>
        <v>0.00643403011000343</v>
      </c>
      <c r="V233" s="45" t="n">
        <f aca="false">RES!Y233*J233</f>
        <v>484.650345766747</v>
      </c>
      <c r="W233" s="45" t="n">
        <f aca="false">V233-V232</f>
        <v>-31.5584400427946</v>
      </c>
      <c r="X233" s="45" t="n">
        <f aca="false">(P233-R233-S233-T233+V232)*U233</f>
        <v>3.13710177436064</v>
      </c>
      <c r="Y233" s="45" t="n">
        <f aca="false">P233-Q233-R233-S233-T233-W233+X233</f>
        <v>1.0628342553674</v>
      </c>
      <c r="Z233" s="45" t="n">
        <f aca="false">(Y234+Z234)/(1+U234)</f>
        <v>18.0668956047656</v>
      </c>
    </row>
    <row r="234" customFormat="false" ht="13.8" hidden="false" customHeight="false" outlineLevel="0" collapsed="false">
      <c r="A234" s="40" t="n">
        <f aca="false">A233+1</f>
        <v>219</v>
      </c>
      <c r="B234" s="40" t="n">
        <f aca="false">INT((A234-1)/12)+1</f>
        <v>19</v>
      </c>
      <c r="C234" s="41" t="n">
        <f aca="false">$B$4+B234-1</f>
        <v>38</v>
      </c>
      <c r="D234" s="42" t="n">
        <f aca="false">IF($B$5="M",VLOOKUP(C234,Assumptions!$A$42:$C$140,2,1),VLOOKUP(C234,Assumptions!$A$42:$C$140,3,1))*Assumptions!$B$2</f>
        <v>0.000422235798022061</v>
      </c>
      <c r="E234" s="42" t="n">
        <f aca="false">1-(1-D234)^(1/12)</f>
        <v>3.51931277621231E-005</v>
      </c>
      <c r="F234" s="42" t="n">
        <f aca="false">VLOOKUP(B234,Assumptions!$A$5:$C$11,2,1)*(MOD(A234,12/$B$10)=0)</f>
        <v>0</v>
      </c>
      <c r="G234" s="43" t="n">
        <f aca="false">1-(1-F234)^(1/$B$10)</f>
        <v>0</v>
      </c>
      <c r="H234" s="42" t="n">
        <f aca="false">J233*E234*(A234&lt;=$B$6*12)</f>
        <v>1.00066748314958E-005</v>
      </c>
      <c r="I234" s="43" t="n">
        <f aca="false">J233*(1-E234)*G234*(A234&lt;=$B$6*12)</f>
        <v>0</v>
      </c>
      <c r="J234" s="44" t="n">
        <f aca="false">(J233-H234-I234)*(A234&lt;=$B$6*12)</f>
        <v>0.284326040383355</v>
      </c>
      <c r="K234" s="45" t="n">
        <f aca="false">($B$9/$B$10)*(A234&lt;=$B$7*12)*(MOD(A233,12/$B$10)=0)</f>
        <v>0</v>
      </c>
      <c r="L234" s="45" t="n">
        <f aca="false">$B$8*(A234&lt;=$B$7*12)</f>
        <v>500000</v>
      </c>
      <c r="M234" s="45" t="n">
        <f aca="false">Assumptions!$B$15*(A234=1)+K234*Assumptions!$B$16*(A234&lt;=12)</f>
        <v>0</v>
      </c>
      <c r="N234" s="45" t="n">
        <f aca="false">(A234&lt;=$B$6*12)*(Assumptions!$B$18/12)*(1+Assumptions!$D$17)^(A234-1) + K234*Assumptions!$B$19*(A234&lt;=$B$7*12)</f>
        <v>101.094537884989</v>
      </c>
      <c r="O234" s="45" t="n">
        <f aca="false">K234*VLOOKUP(B234,Assumptions!$A$21:$B$26,2,1)</f>
        <v>0</v>
      </c>
      <c r="P234" s="45" t="n">
        <f aca="false">K234*J233</f>
        <v>0</v>
      </c>
      <c r="Q234" s="45" t="n">
        <f aca="false">L234*H234</f>
        <v>5.00333741574791</v>
      </c>
      <c r="R234" s="45" t="n">
        <f aca="false">M234*J233</f>
        <v>0</v>
      </c>
      <c r="S234" s="45" t="n">
        <f aca="false">N234*J233</f>
        <v>28.744821281392</v>
      </c>
      <c r="T234" s="45" t="n">
        <f aca="false">O234*J233</f>
        <v>0</v>
      </c>
      <c r="U234" s="46" t="n">
        <f aca="false">(1+VLOOKUP(B234,Assumptions!$A$29:$C$39,2,1))^(1/12)-1</f>
        <v>0.00643403011000343</v>
      </c>
      <c r="V234" s="45" t="n">
        <f aca="false">RES!Y234*J234</f>
        <v>452.8028643101</v>
      </c>
      <c r="W234" s="45" t="n">
        <f aca="false">V234-V233</f>
        <v>-31.8474814566472</v>
      </c>
      <c r="X234" s="45" t="n">
        <f aca="false">(P234-R234-S234-T234+V233)*U234</f>
        <v>2.93330987185568</v>
      </c>
      <c r="Y234" s="45" t="n">
        <f aca="false">P234-Q234-R234-S234-T234-W234+X234</f>
        <v>1.03263263136297</v>
      </c>
      <c r="Z234" s="45" t="n">
        <f aca="false">(Y235+Z235)/(1+U235)</f>
        <v>17.150505923718</v>
      </c>
    </row>
    <row r="235" customFormat="false" ht="13.8" hidden="false" customHeight="false" outlineLevel="0" collapsed="false">
      <c r="A235" s="40" t="n">
        <f aca="false">A234+1</f>
        <v>220</v>
      </c>
      <c r="B235" s="40" t="n">
        <f aca="false">INT((A235-1)/12)+1</f>
        <v>19</v>
      </c>
      <c r="C235" s="41" t="n">
        <f aca="false">$B$4+B235-1</f>
        <v>38</v>
      </c>
      <c r="D235" s="42" t="n">
        <f aca="false">IF($B$5="M",VLOOKUP(C235,Assumptions!$A$42:$C$140,2,1),VLOOKUP(C235,Assumptions!$A$42:$C$140,3,1))*Assumptions!$B$2</f>
        <v>0.000422235798022061</v>
      </c>
      <c r="E235" s="42" t="n">
        <f aca="false">1-(1-D235)^(1/12)</f>
        <v>3.51931277621231E-005</v>
      </c>
      <c r="F235" s="42" t="n">
        <f aca="false">VLOOKUP(B235,Assumptions!$A$5:$C$11,2,1)*(MOD(A235,12/$B$10)=0)</f>
        <v>0</v>
      </c>
      <c r="G235" s="43" t="n">
        <f aca="false">1-(1-F235)^(1/$B$10)</f>
        <v>0</v>
      </c>
      <c r="H235" s="42" t="n">
        <f aca="false">J234*E235*(A235&lt;=$B$6*12)</f>
        <v>1.000632266531E-005</v>
      </c>
      <c r="I235" s="43" t="n">
        <f aca="false">J234*(1-E235)*G235*(A235&lt;=$B$6*12)</f>
        <v>0</v>
      </c>
      <c r="J235" s="44" t="n">
        <f aca="false">(J234-H235-I235)*(A235&lt;=$B$6*12)</f>
        <v>0.28431603406069</v>
      </c>
      <c r="K235" s="45" t="n">
        <f aca="false">($B$9/$B$10)*(A235&lt;=$B$7*12)*(MOD(A234,12/$B$10)=0)</f>
        <v>0</v>
      </c>
      <c r="L235" s="45" t="n">
        <f aca="false">$B$8*(A235&lt;=$B$7*12)</f>
        <v>500000</v>
      </c>
      <c r="M235" s="45" t="n">
        <f aca="false">Assumptions!$B$15*(A235=1)+K235*Assumptions!$B$16*(A235&lt;=12)</f>
        <v>0</v>
      </c>
      <c r="N235" s="45" t="n">
        <f aca="false">(A235&lt;=$B$6*12)*(Assumptions!$B$18/12)*(1+Assumptions!$D$17)^(A235-1) + K235*Assumptions!$B$19*(A235&lt;=$B$7*12)</f>
        <v>101.506409546183</v>
      </c>
      <c r="O235" s="45" t="n">
        <f aca="false">K235*VLOOKUP(B235,Assumptions!$A$21:$B$26,2,1)</f>
        <v>0</v>
      </c>
      <c r="P235" s="45" t="n">
        <f aca="false">K235*J234</f>
        <v>0</v>
      </c>
      <c r="Q235" s="45" t="n">
        <f aca="false">L235*H235</f>
        <v>5.003161332655</v>
      </c>
      <c r="R235" s="45" t="n">
        <f aca="false">M235*J234</f>
        <v>0</v>
      </c>
      <c r="S235" s="45" t="n">
        <f aca="false">N235*J234</f>
        <v>28.8609154997975</v>
      </c>
      <c r="T235" s="45" t="n">
        <f aca="false">O235*J234</f>
        <v>0</v>
      </c>
      <c r="U235" s="46" t="n">
        <f aca="false">(1+VLOOKUP(B235,Assumptions!$A$29:$C$39,2,1))^(1/12)-1</f>
        <v>0.00643403011000343</v>
      </c>
      <c r="V235" s="45" t="n">
        <f aca="false">RES!Y235*J235</f>
        <v>420.664276020312</v>
      </c>
      <c r="W235" s="45" t="n">
        <f aca="false">V235-V234</f>
        <v>-32.1385882897874</v>
      </c>
      <c r="X235" s="45" t="n">
        <f aca="false">(P235-R235-S235-T235+V234)*U235</f>
        <v>2.72765526353902</v>
      </c>
      <c r="Y235" s="45" t="n">
        <f aca="false">P235-Q235-R235-S235-T235-W235+X235</f>
        <v>1.00216672087392</v>
      </c>
      <c r="Z235" s="45" t="n">
        <f aca="false">(Y236+Z236)/(1+U236)</f>
        <v>16.258686074359</v>
      </c>
    </row>
    <row r="236" customFormat="false" ht="13.8" hidden="false" customHeight="false" outlineLevel="0" collapsed="false">
      <c r="A236" s="40" t="n">
        <f aca="false">A235+1</f>
        <v>221</v>
      </c>
      <c r="B236" s="40" t="n">
        <f aca="false">INT((A236-1)/12)+1</f>
        <v>19</v>
      </c>
      <c r="C236" s="41" t="n">
        <f aca="false">$B$4+B236-1</f>
        <v>38</v>
      </c>
      <c r="D236" s="42" t="n">
        <f aca="false">IF($B$5="M",VLOOKUP(C236,Assumptions!$A$42:$C$140,2,1),VLOOKUP(C236,Assumptions!$A$42:$C$140,3,1))*Assumptions!$B$2</f>
        <v>0.000422235798022061</v>
      </c>
      <c r="E236" s="42" t="n">
        <f aca="false">1-(1-D236)^(1/12)</f>
        <v>3.51931277621231E-005</v>
      </c>
      <c r="F236" s="42" t="n">
        <f aca="false">VLOOKUP(B236,Assumptions!$A$5:$C$11,2,1)*(MOD(A236,12/$B$10)=0)</f>
        <v>0</v>
      </c>
      <c r="G236" s="43" t="n">
        <f aca="false">1-(1-F236)^(1/$B$10)</f>
        <v>0</v>
      </c>
      <c r="H236" s="42" t="n">
        <f aca="false">J235*E236*(A236&lt;=$B$6*12)</f>
        <v>1.0005970511518E-005</v>
      </c>
      <c r="I236" s="43" t="n">
        <f aca="false">J235*(1-E236)*G236*(A236&lt;=$B$6*12)</f>
        <v>0</v>
      </c>
      <c r="J236" s="44" t="n">
        <f aca="false">(J235-H236-I236)*(A236&lt;=$B$6*12)</f>
        <v>0.284306028090178</v>
      </c>
      <c r="K236" s="45" t="n">
        <f aca="false">($B$9/$B$10)*(A236&lt;=$B$7*12)*(MOD(A235,12/$B$10)=0)</f>
        <v>0</v>
      </c>
      <c r="L236" s="45" t="n">
        <f aca="false">$B$8*(A236&lt;=$B$7*12)</f>
        <v>500000</v>
      </c>
      <c r="M236" s="45" t="n">
        <f aca="false">Assumptions!$B$15*(A236=1)+K236*Assumptions!$B$16*(A236&lt;=12)</f>
        <v>0</v>
      </c>
      <c r="N236" s="45" t="n">
        <f aca="false">(A236&lt;=$B$6*12)*(Assumptions!$B$18/12)*(1+Assumptions!$D$17)^(A236-1) + K236*Assumptions!$B$19*(A236&lt;=$B$7*12)</f>
        <v>101.919959223508</v>
      </c>
      <c r="O236" s="45" t="n">
        <f aca="false">K236*VLOOKUP(B236,Assumptions!$A$21:$B$26,2,1)</f>
        <v>0</v>
      </c>
      <c r="P236" s="45" t="n">
        <f aca="false">K236*J235</f>
        <v>0</v>
      </c>
      <c r="Q236" s="45" t="n">
        <f aca="false">L236*H236</f>
        <v>5.00298525575901</v>
      </c>
      <c r="R236" s="45" t="n">
        <f aca="false">M236*J235</f>
        <v>0</v>
      </c>
      <c r="S236" s="45" t="n">
        <f aca="false">N236*J235</f>
        <v>28.9774785980551</v>
      </c>
      <c r="T236" s="45" t="n">
        <f aca="false">O236*J235</f>
        <v>0</v>
      </c>
      <c r="U236" s="46" t="n">
        <f aca="false">(1+VLOOKUP(B236,Assumptions!$A$29:$C$39,2,1))^(1/12)-1</f>
        <v>0.00643403011000343</v>
      </c>
      <c r="V236" s="45" t="n">
        <f aca="false">RES!Y236*J236</f>
        <v>388.232502068613</v>
      </c>
      <c r="W236" s="45" t="n">
        <f aca="false">V236-V235</f>
        <v>-32.4317739516995</v>
      </c>
      <c r="X236" s="45" t="n">
        <f aca="false">(P236-R236-S236-T236+V235)*U236</f>
        <v>2.52012464830562</v>
      </c>
      <c r="Y236" s="45" t="n">
        <f aca="false">P236-Q236-R236-S236-T236-W236+X236</f>
        <v>0.971434746190965</v>
      </c>
      <c r="Z236" s="45" t="n">
        <f aca="false">(Y237+Z237)/(1+U237)</f>
        <v>15.3918602039196</v>
      </c>
    </row>
    <row r="237" customFormat="false" ht="13.8" hidden="false" customHeight="false" outlineLevel="0" collapsed="false">
      <c r="A237" s="40" t="n">
        <f aca="false">A236+1</f>
        <v>222</v>
      </c>
      <c r="B237" s="40" t="n">
        <f aca="false">INT((A237-1)/12)+1</f>
        <v>19</v>
      </c>
      <c r="C237" s="41" t="n">
        <f aca="false">$B$4+B237-1</f>
        <v>38</v>
      </c>
      <c r="D237" s="42" t="n">
        <f aca="false">IF($B$5="M",VLOOKUP(C237,Assumptions!$A$42:$C$140,2,1),VLOOKUP(C237,Assumptions!$A$42:$C$140,3,1))*Assumptions!$B$2</f>
        <v>0.000422235798022061</v>
      </c>
      <c r="E237" s="42" t="n">
        <f aca="false">1-(1-D237)^(1/12)</f>
        <v>3.51931277621231E-005</v>
      </c>
      <c r="F237" s="42" t="n">
        <f aca="false">VLOOKUP(B237,Assumptions!$A$5:$C$11,2,1)*(MOD(A237,12/$B$10)=0)</f>
        <v>0</v>
      </c>
      <c r="G237" s="43" t="n">
        <f aca="false">1-(1-F237)^(1/$B$10)</f>
        <v>0</v>
      </c>
      <c r="H237" s="42" t="n">
        <f aca="false">J236*E237*(A237&lt;=$B$6*12)</f>
        <v>1.00056183701194E-005</v>
      </c>
      <c r="I237" s="43" t="n">
        <f aca="false">J236*(1-E237)*G237*(A237&lt;=$B$6*12)</f>
        <v>0</v>
      </c>
      <c r="J237" s="44" t="n">
        <f aca="false">(J236-H237-I237)*(A237&lt;=$B$6*12)</f>
        <v>0.284296022471808</v>
      </c>
      <c r="K237" s="45" t="n">
        <f aca="false">($B$9/$B$10)*(A237&lt;=$B$7*12)*(MOD(A236,12/$B$10)=0)</f>
        <v>0</v>
      </c>
      <c r="L237" s="45" t="n">
        <f aca="false">$B$8*(A237&lt;=$B$7*12)</f>
        <v>500000</v>
      </c>
      <c r="M237" s="45" t="n">
        <f aca="false">Assumptions!$B$15*(A237=1)+K237*Assumptions!$B$16*(A237&lt;=12)</f>
        <v>0</v>
      </c>
      <c r="N237" s="45" t="n">
        <f aca="false">(A237&lt;=$B$6*12)*(Assumptions!$B$18/12)*(1+Assumptions!$D$17)^(A237-1) + K237*Assumptions!$B$19*(A237&lt;=$B$7*12)</f>
        <v>102.335193753409</v>
      </c>
      <c r="O237" s="45" t="n">
        <f aca="false">K237*VLOOKUP(B237,Assumptions!$A$21:$B$26,2,1)</f>
        <v>0</v>
      </c>
      <c r="P237" s="45" t="n">
        <f aca="false">K237*J236</f>
        <v>0</v>
      </c>
      <c r="Q237" s="45" t="n">
        <f aca="false">L237*H237</f>
        <v>5.00280918505971</v>
      </c>
      <c r="R237" s="45" t="n">
        <f aca="false">M237*J236</f>
        <v>0</v>
      </c>
      <c r="S237" s="45" t="n">
        <f aca="false">N237*J236</f>
        <v>29.0945124698706</v>
      </c>
      <c r="T237" s="45" t="n">
        <f aca="false">O237*J236</f>
        <v>0</v>
      </c>
      <c r="U237" s="46" t="n">
        <f aca="false">(1+VLOOKUP(B237,Assumptions!$A$29:$C$39,2,1))^(1/12)-1</f>
        <v>0.00643403011000343</v>
      </c>
      <c r="V237" s="45" t="n">
        <f aca="false">RES!Y237*J237</f>
        <v>355.505450133693</v>
      </c>
      <c r="W237" s="45" t="n">
        <f aca="false">V237-V236</f>
        <v>-32.72705193492</v>
      </c>
      <c r="X237" s="45" t="n">
        <f aca="false">(P237-R237-S237-T237+V236)*U237</f>
        <v>2.31070463872441</v>
      </c>
      <c r="Y237" s="45" t="n">
        <f aca="false">P237-Q237-R237-S237-T237-W237+X237</f>
        <v>0.94043491871415</v>
      </c>
      <c r="Z237" s="45" t="n">
        <f aca="false">(Y238+Z238)/(1+U238)</f>
        <v>14.5504569772064</v>
      </c>
    </row>
    <row r="238" customFormat="false" ht="13.8" hidden="false" customHeight="false" outlineLevel="0" collapsed="false">
      <c r="A238" s="40" t="n">
        <f aca="false">A237+1</f>
        <v>223</v>
      </c>
      <c r="B238" s="40" t="n">
        <f aca="false">INT((A238-1)/12)+1</f>
        <v>19</v>
      </c>
      <c r="C238" s="41" t="n">
        <f aca="false">$B$4+B238-1</f>
        <v>38</v>
      </c>
      <c r="D238" s="42" t="n">
        <f aca="false">IF($B$5="M",VLOOKUP(C238,Assumptions!$A$42:$C$140,2,1),VLOOKUP(C238,Assumptions!$A$42:$C$140,3,1))*Assumptions!$B$2</f>
        <v>0.000422235798022061</v>
      </c>
      <c r="E238" s="42" t="n">
        <f aca="false">1-(1-D238)^(1/12)</f>
        <v>3.51931277621231E-005</v>
      </c>
      <c r="F238" s="42" t="n">
        <f aca="false">VLOOKUP(B238,Assumptions!$A$5:$C$11,2,1)*(MOD(A238,12/$B$10)=0)</f>
        <v>0</v>
      </c>
      <c r="G238" s="43" t="n">
        <f aca="false">1-(1-F238)^(1/$B$10)</f>
        <v>0</v>
      </c>
      <c r="H238" s="42" t="n">
        <f aca="false">J237*E238*(A238&lt;=$B$6*12)</f>
        <v>1.00052662411138E-005</v>
      </c>
      <c r="I238" s="43" t="n">
        <f aca="false">J237*(1-E238)*G238*(A238&lt;=$B$6*12)</f>
        <v>0</v>
      </c>
      <c r="J238" s="44" t="n">
        <f aca="false">(J237-H238-I238)*(A238&lt;=$B$6*12)</f>
        <v>0.284286017205567</v>
      </c>
      <c r="K238" s="45" t="n">
        <f aca="false">($B$9/$B$10)*(A238&lt;=$B$7*12)*(MOD(A237,12/$B$10)=0)</f>
        <v>0</v>
      </c>
      <c r="L238" s="45" t="n">
        <f aca="false">$B$8*(A238&lt;=$B$7*12)</f>
        <v>500000</v>
      </c>
      <c r="M238" s="45" t="n">
        <f aca="false">Assumptions!$B$15*(A238=1)+K238*Assumptions!$B$16*(A238&lt;=12)</f>
        <v>0</v>
      </c>
      <c r="N238" s="45" t="n">
        <f aca="false">(A238&lt;=$B$6*12)*(Assumptions!$B$18/12)*(1+Assumptions!$D$17)^(A238-1) + K238*Assumptions!$B$19*(A238&lt;=$B$7*12)</f>
        <v>102.752120000184</v>
      </c>
      <c r="O238" s="45" t="n">
        <f aca="false">K238*VLOOKUP(B238,Assumptions!$A$21:$B$26,2,1)</f>
        <v>0</v>
      </c>
      <c r="P238" s="45" t="n">
        <f aca="false">K238*J237</f>
        <v>0</v>
      </c>
      <c r="Q238" s="45" t="n">
        <f aca="false">L238*H238</f>
        <v>5.00263312055689</v>
      </c>
      <c r="R238" s="45" t="n">
        <f aca="false">M238*J237</f>
        <v>0</v>
      </c>
      <c r="S238" s="45" t="n">
        <f aca="false">N238*J237</f>
        <v>29.2120190165983</v>
      </c>
      <c r="T238" s="45" t="n">
        <f aca="false">O238*J237</f>
        <v>0</v>
      </c>
      <c r="U238" s="46" t="n">
        <f aca="false">(1+VLOOKUP(B238,Assumptions!$A$29:$C$39,2,1))^(1/12)-1</f>
        <v>0.00643403011000343</v>
      </c>
      <c r="V238" s="45" t="n">
        <f aca="false">RES!Y238*J238</f>
        <v>322.481014318134</v>
      </c>
      <c r="W238" s="45" t="n">
        <f aca="false">V238-V237</f>
        <v>-33.024435815559</v>
      </c>
      <c r="X238" s="45" t="n">
        <f aca="false">(P238-R238-S238-T238+V237)*U238</f>
        <v>2.09938176050372</v>
      </c>
      <c r="Y238" s="45" t="n">
        <f aca="false">P238-Q238-R238-S238-T238-W238+X238</f>
        <v>0.90916543890752</v>
      </c>
      <c r="Z238" s="45" t="n">
        <f aca="false">(Y239+Z239)/(1+U239)</f>
        <v>13.7349096166046</v>
      </c>
    </row>
    <row r="239" customFormat="false" ht="13.8" hidden="false" customHeight="false" outlineLevel="0" collapsed="false">
      <c r="A239" s="40" t="n">
        <f aca="false">A238+1</f>
        <v>224</v>
      </c>
      <c r="B239" s="40" t="n">
        <f aca="false">INT((A239-1)/12)+1</f>
        <v>19</v>
      </c>
      <c r="C239" s="41" t="n">
        <f aca="false">$B$4+B239-1</f>
        <v>38</v>
      </c>
      <c r="D239" s="42" t="n">
        <f aca="false">IF($B$5="M",VLOOKUP(C239,Assumptions!$A$42:$C$140,2,1),VLOOKUP(C239,Assumptions!$A$42:$C$140,3,1))*Assumptions!$B$2</f>
        <v>0.000422235798022061</v>
      </c>
      <c r="E239" s="42" t="n">
        <f aca="false">1-(1-D239)^(1/12)</f>
        <v>3.51931277621231E-005</v>
      </c>
      <c r="F239" s="42" t="n">
        <f aca="false">VLOOKUP(B239,Assumptions!$A$5:$C$11,2,1)*(MOD(A239,12/$B$10)=0)</f>
        <v>0</v>
      </c>
      <c r="G239" s="43" t="n">
        <f aca="false">1-(1-F239)^(1/$B$10)</f>
        <v>0</v>
      </c>
      <c r="H239" s="42" t="n">
        <f aca="false">J238*E239*(A239&lt;=$B$6*12)</f>
        <v>1.00049141245007E-005</v>
      </c>
      <c r="I239" s="43" t="n">
        <f aca="false">J238*(1-E239)*G239*(A239&lt;=$B$6*12)</f>
        <v>0</v>
      </c>
      <c r="J239" s="44" t="n">
        <f aca="false">(J238-H239-I239)*(A239&lt;=$B$6*12)</f>
        <v>0.284276012291443</v>
      </c>
      <c r="K239" s="45" t="n">
        <f aca="false">($B$9/$B$10)*(A239&lt;=$B$7*12)*(MOD(A238,12/$B$10)=0)</f>
        <v>0</v>
      </c>
      <c r="L239" s="45" t="n">
        <f aca="false">$B$8*(A239&lt;=$B$7*12)</f>
        <v>500000</v>
      </c>
      <c r="M239" s="45" t="n">
        <f aca="false">Assumptions!$B$15*(A239=1)+K239*Assumptions!$B$16*(A239&lt;=12)</f>
        <v>0</v>
      </c>
      <c r="N239" s="45" t="n">
        <f aca="false">(A239&lt;=$B$6*12)*(Assumptions!$B$18/12)*(1+Assumptions!$D$17)^(A239-1) + K239*Assumptions!$B$19*(A239&lt;=$B$7*12)</f>
        <v>103.170744856097</v>
      </c>
      <c r="O239" s="45" t="n">
        <f aca="false">K239*VLOOKUP(B239,Assumptions!$A$21:$B$26,2,1)</f>
        <v>0</v>
      </c>
      <c r="P239" s="45" t="n">
        <f aca="false">K239*J238</f>
        <v>0</v>
      </c>
      <c r="Q239" s="45" t="n">
        <f aca="false">L239*H239</f>
        <v>5.00245706225033</v>
      </c>
      <c r="R239" s="45" t="n">
        <f aca="false">M239*J238</f>
        <v>0</v>
      </c>
      <c r="S239" s="45" t="n">
        <f aca="false">N239*J238</f>
        <v>29.3300001472717</v>
      </c>
      <c r="T239" s="45" t="n">
        <f aca="false">O239*J238</f>
        <v>0</v>
      </c>
      <c r="U239" s="46" t="n">
        <f aca="false">(1+VLOOKUP(B239,Assumptions!$A$29:$C$39,2,1))^(1/12)-1</f>
        <v>0.00643403011000343</v>
      </c>
      <c r="V239" s="45" t="n">
        <f aca="false">RES!Y239*J239</f>
        <v>289.157075064346</v>
      </c>
      <c r="W239" s="45" t="n">
        <f aca="false">V239-V238</f>
        <v>-33.3239392537877</v>
      </c>
      <c r="X239" s="45" t="n">
        <f aca="false">(P239-R239-S239-T239+V238)*U239</f>
        <v>1.88614245195337</v>
      </c>
      <c r="Y239" s="45" t="n">
        <f aca="false">P239-Q239-R239-S239-T239-W239+X239</f>
        <v>0.87762449621905</v>
      </c>
      <c r="Z239" s="45" t="n">
        <f aca="false">(Y240+Z240)/(1+U240)</f>
        <v>12.9456559424169</v>
      </c>
    </row>
    <row r="240" customFormat="false" ht="13.8" hidden="false" customHeight="false" outlineLevel="0" collapsed="false">
      <c r="A240" s="40" t="n">
        <f aca="false">A239+1</f>
        <v>225</v>
      </c>
      <c r="B240" s="40" t="n">
        <f aca="false">INT((A240-1)/12)+1</f>
        <v>19</v>
      </c>
      <c r="C240" s="41" t="n">
        <f aca="false">$B$4+B240-1</f>
        <v>38</v>
      </c>
      <c r="D240" s="42" t="n">
        <f aca="false">IF($B$5="M",VLOOKUP(C240,Assumptions!$A$42:$C$140,2,1),VLOOKUP(C240,Assumptions!$A$42:$C$140,3,1))*Assumptions!$B$2</f>
        <v>0.000422235798022061</v>
      </c>
      <c r="E240" s="42" t="n">
        <f aca="false">1-(1-D240)^(1/12)</f>
        <v>3.51931277621231E-005</v>
      </c>
      <c r="F240" s="42" t="n">
        <f aca="false">VLOOKUP(B240,Assumptions!$A$5:$C$11,2,1)*(MOD(A240,12/$B$10)=0)</f>
        <v>0</v>
      </c>
      <c r="G240" s="43" t="n">
        <f aca="false">1-(1-F240)^(1/$B$10)</f>
        <v>0</v>
      </c>
      <c r="H240" s="42" t="n">
        <f aca="false">J239*E240*(A240&lt;=$B$6*12)</f>
        <v>1.00045620202796E-005</v>
      </c>
      <c r="I240" s="43" t="n">
        <f aca="false">J239*(1-E240)*G240*(A240&lt;=$B$6*12)</f>
        <v>0</v>
      </c>
      <c r="J240" s="44" t="n">
        <f aca="false">(J239-H240-I240)*(A240&lt;=$B$6*12)</f>
        <v>0.284266007729422</v>
      </c>
      <c r="K240" s="45" t="n">
        <f aca="false">($B$9/$B$10)*(A240&lt;=$B$7*12)*(MOD(A239,12/$B$10)=0)</f>
        <v>0</v>
      </c>
      <c r="L240" s="45" t="n">
        <f aca="false">$B$8*(A240&lt;=$B$7*12)</f>
        <v>500000</v>
      </c>
      <c r="M240" s="45" t="n">
        <f aca="false">Assumptions!$B$15*(A240=1)+K240*Assumptions!$B$16*(A240&lt;=12)</f>
        <v>0</v>
      </c>
      <c r="N240" s="45" t="n">
        <f aca="false">(A240&lt;=$B$6*12)*(Assumptions!$B$18/12)*(1+Assumptions!$D$17)^(A240-1) + K240*Assumptions!$B$19*(A240&lt;=$B$7*12)</f>
        <v>103.591075241492</v>
      </c>
      <c r="O240" s="45" t="n">
        <f aca="false">K240*VLOOKUP(B240,Assumptions!$A$21:$B$26,2,1)</f>
        <v>0</v>
      </c>
      <c r="P240" s="45" t="n">
        <f aca="false">K240*J239</f>
        <v>0</v>
      </c>
      <c r="Q240" s="45" t="n">
        <f aca="false">L240*H240</f>
        <v>5.00228101013981</v>
      </c>
      <c r="R240" s="45" t="n">
        <f aca="false">M240*J239</f>
        <v>0</v>
      </c>
      <c r="S240" s="45" t="n">
        <f aca="false">N240*J239</f>
        <v>29.4484577786343</v>
      </c>
      <c r="T240" s="45" t="n">
        <f aca="false">O240*J239</f>
        <v>0</v>
      </c>
      <c r="U240" s="46" t="n">
        <f aca="false">(1+VLOOKUP(B240,Assumptions!$A$29:$C$39,2,1))^(1/12)-1</f>
        <v>0.00643403011000343</v>
      </c>
      <c r="V240" s="45" t="n">
        <f aca="false">RES!Y240*J240</f>
        <v>255.531499069983</v>
      </c>
      <c r="W240" s="45" t="n">
        <f aca="false">V240-V239</f>
        <v>-33.6255759943633</v>
      </c>
      <c r="X240" s="45" t="n">
        <f aca="false">(P240-R240-S240-T240+V239)*U240</f>
        <v>1.67097306344363</v>
      </c>
      <c r="Y240" s="45" t="n">
        <f aca="false">P240-Q240-R240-S240-T240-W240+X240</f>
        <v>0.845810269032849</v>
      </c>
      <c r="Z240" s="45" t="n">
        <f aca="false">(Y241+Z241)/(1+U241)</f>
        <v>12.1831384135113</v>
      </c>
    </row>
    <row r="241" customFormat="false" ht="13.8" hidden="false" customHeight="false" outlineLevel="0" collapsed="false">
      <c r="A241" s="40" t="n">
        <f aca="false">A240+1</f>
        <v>226</v>
      </c>
      <c r="B241" s="40" t="n">
        <f aca="false">INT((A241-1)/12)+1</f>
        <v>19</v>
      </c>
      <c r="C241" s="41" t="n">
        <f aca="false">$B$4+B241-1</f>
        <v>38</v>
      </c>
      <c r="D241" s="42" t="n">
        <f aca="false">IF($B$5="M",VLOOKUP(C241,Assumptions!$A$42:$C$140,2,1),VLOOKUP(C241,Assumptions!$A$42:$C$140,3,1))*Assumptions!$B$2</f>
        <v>0.000422235798022061</v>
      </c>
      <c r="E241" s="42" t="n">
        <f aca="false">1-(1-D241)^(1/12)</f>
        <v>3.51931277621231E-005</v>
      </c>
      <c r="F241" s="42" t="n">
        <f aca="false">VLOOKUP(B241,Assumptions!$A$5:$C$11,2,1)*(MOD(A241,12/$B$10)=0)</f>
        <v>0</v>
      </c>
      <c r="G241" s="43" t="n">
        <f aca="false">1-(1-F241)^(1/$B$10)</f>
        <v>0</v>
      </c>
      <c r="H241" s="42" t="n">
        <f aca="false">J240*E241*(A241&lt;=$B$6*12)</f>
        <v>1.00042099284502E-005</v>
      </c>
      <c r="I241" s="43" t="n">
        <f aca="false">J240*(1-E241)*G241*(A241&lt;=$B$6*12)</f>
        <v>0</v>
      </c>
      <c r="J241" s="44" t="n">
        <f aca="false">(J240-H241-I241)*(A241&lt;=$B$6*12)</f>
        <v>0.284256003519494</v>
      </c>
      <c r="K241" s="45" t="n">
        <f aca="false">($B$9/$B$10)*(A241&lt;=$B$7*12)*(MOD(A240,12/$B$10)=0)</f>
        <v>0</v>
      </c>
      <c r="L241" s="45" t="n">
        <f aca="false">$B$8*(A241&lt;=$B$7*12)</f>
        <v>500000</v>
      </c>
      <c r="M241" s="45" t="n">
        <f aca="false">Assumptions!$B$15*(A241=1)+K241*Assumptions!$B$16*(A241&lt;=12)</f>
        <v>0</v>
      </c>
      <c r="N241" s="45" t="n">
        <f aca="false">(A241&lt;=$B$6*12)*(Assumptions!$B$18/12)*(1+Assumptions!$D$17)^(A241-1) + K241*Assumptions!$B$19*(A241&lt;=$B$7*12)</f>
        <v>104.013118104907</v>
      </c>
      <c r="O241" s="45" t="n">
        <f aca="false">K241*VLOOKUP(B241,Assumptions!$A$21:$B$26,2,1)</f>
        <v>0</v>
      </c>
      <c r="P241" s="45" t="n">
        <f aca="false">K241*J240</f>
        <v>0</v>
      </c>
      <c r="Q241" s="45" t="n">
        <f aca="false">L241*H241</f>
        <v>5.00210496422512</v>
      </c>
      <c r="R241" s="45" t="n">
        <f aca="false">M241*J240</f>
        <v>0</v>
      </c>
      <c r="S241" s="45" t="n">
        <f aca="false">N241*J240</f>
        <v>29.5673938351709</v>
      </c>
      <c r="T241" s="45" t="n">
        <f aca="false">O241*J240</f>
        <v>0</v>
      </c>
      <c r="U241" s="46" t="n">
        <f aca="false">(1+VLOOKUP(B241,Assumptions!$A$29:$C$39,2,1))^(1/12)-1</f>
        <v>0.00643403011000343</v>
      </c>
      <c r="V241" s="45" t="n">
        <f aca="false">RES!Y241*J241</f>
        <v>221.602139202864</v>
      </c>
      <c r="W241" s="45" t="n">
        <f aca="false">V241-V240</f>
        <v>-33.9293598671186</v>
      </c>
      <c r="X241" s="45" t="n">
        <f aca="false">(P241-R241-S241-T241+V240)*U241</f>
        <v>1.45385985686076</v>
      </c>
      <c r="Y241" s="45" t="n">
        <f aca="false">P241-Q241-R241-S241-T241-W241+X241</f>
        <v>0.813720924583355</v>
      </c>
      <c r="Z241" s="45" t="n">
        <f aca="false">(Y242+Z242)/(1+U242)</f>
        <v>11.4478041683149</v>
      </c>
    </row>
    <row r="242" customFormat="false" ht="13.8" hidden="false" customHeight="false" outlineLevel="0" collapsed="false">
      <c r="A242" s="40" t="n">
        <f aca="false">A241+1</f>
        <v>227</v>
      </c>
      <c r="B242" s="40" t="n">
        <f aca="false">INT((A242-1)/12)+1</f>
        <v>19</v>
      </c>
      <c r="C242" s="41" t="n">
        <f aca="false">$B$4+B242-1</f>
        <v>38</v>
      </c>
      <c r="D242" s="42" t="n">
        <f aca="false">IF($B$5="M",VLOOKUP(C242,Assumptions!$A$42:$C$140,2,1),VLOOKUP(C242,Assumptions!$A$42:$C$140,3,1))*Assumptions!$B$2</f>
        <v>0.000422235798022061</v>
      </c>
      <c r="E242" s="42" t="n">
        <f aca="false">1-(1-D242)^(1/12)</f>
        <v>3.51931277621231E-005</v>
      </c>
      <c r="F242" s="42" t="n">
        <f aca="false">VLOOKUP(B242,Assumptions!$A$5:$C$11,2,1)*(MOD(A242,12/$B$10)=0)</f>
        <v>0</v>
      </c>
      <c r="G242" s="43" t="n">
        <f aca="false">1-(1-F242)^(1/$B$10)</f>
        <v>0</v>
      </c>
      <c r="H242" s="42" t="n">
        <f aca="false">J241*E242*(A242&lt;=$B$6*12)</f>
        <v>1.00038578490121E-005</v>
      </c>
      <c r="I242" s="43" t="n">
        <f aca="false">J241*(1-E242)*G242*(A242&lt;=$B$6*12)</f>
        <v>0</v>
      </c>
      <c r="J242" s="44" t="n">
        <f aca="false">(J241-H242-I242)*(A242&lt;=$B$6*12)</f>
        <v>0.284245999661645</v>
      </c>
      <c r="K242" s="45" t="n">
        <f aca="false">($B$9/$B$10)*(A242&lt;=$B$7*12)*(MOD(A241,12/$B$10)=0)</f>
        <v>0</v>
      </c>
      <c r="L242" s="45" t="n">
        <f aca="false">$B$8*(A242&lt;=$B$7*12)</f>
        <v>500000</v>
      </c>
      <c r="M242" s="45" t="n">
        <f aca="false">Assumptions!$B$15*(A242=1)+K242*Assumptions!$B$16*(A242&lt;=12)</f>
        <v>0</v>
      </c>
      <c r="N242" s="45" t="n">
        <f aca="false">(A242&lt;=$B$6*12)*(Assumptions!$B$18/12)*(1+Assumptions!$D$17)^(A242-1) + K242*Assumptions!$B$19*(A242&lt;=$B$7*12)</f>
        <v>104.43688042319</v>
      </c>
      <c r="O242" s="45" t="n">
        <f aca="false">K242*VLOOKUP(B242,Assumptions!$A$21:$B$26,2,1)</f>
        <v>0</v>
      </c>
      <c r="P242" s="45" t="n">
        <f aca="false">K242*J241</f>
        <v>0</v>
      </c>
      <c r="Q242" s="45" t="n">
        <f aca="false">L242*H242</f>
        <v>5.00192892450603</v>
      </c>
      <c r="R242" s="45" t="n">
        <f aca="false">M242*J241</f>
        <v>0</v>
      </c>
      <c r="S242" s="45" t="n">
        <f aca="false">N242*J241</f>
        <v>29.6868102491393</v>
      </c>
      <c r="T242" s="45" t="n">
        <f aca="false">O242*J241</f>
        <v>0</v>
      </c>
      <c r="U242" s="46" t="n">
        <f aca="false">(1+VLOOKUP(B242,Assumptions!$A$29:$C$39,2,1))^(1/12)-1</f>
        <v>0.00643403011000343</v>
      </c>
      <c r="V242" s="45" t="n">
        <f aca="false">RES!Y242*J242</f>
        <v>187.366834415363</v>
      </c>
      <c r="W242" s="45" t="n">
        <f aca="false">V242-V241</f>
        <v>-34.2353047875016</v>
      </c>
      <c r="X242" s="45" t="n">
        <f aca="false">(P242-R242-S242-T242+V241)*U242</f>
        <v>1.23478900505948</v>
      </c>
      <c r="Y242" s="45" t="n">
        <f aca="false">P242-Q242-R242-S242-T242-W242+X242</f>
        <v>0.781354618915747</v>
      </c>
      <c r="Z242" s="45" t="n">
        <f aca="false">(Y243+Z243)/(1+U243)</f>
        <v>10.7401050661115</v>
      </c>
    </row>
    <row r="243" customFormat="false" ht="13.8" hidden="false" customHeight="false" outlineLevel="0" collapsed="false">
      <c r="A243" s="40" t="n">
        <f aca="false">A242+1</f>
        <v>228</v>
      </c>
      <c r="B243" s="40" t="n">
        <f aca="false">INT((A243-1)/12)+1</f>
        <v>19</v>
      </c>
      <c r="C243" s="41" t="n">
        <f aca="false">$B$4+B243-1</f>
        <v>38</v>
      </c>
      <c r="D243" s="42" t="n">
        <f aca="false">IF($B$5="M",VLOOKUP(C243,Assumptions!$A$42:$C$140,2,1),VLOOKUP(C243,Assumptions!$A$42:$C$140,3,1))*Assumptions!$B$2</f>
        <v>0.000422235798022061</v>
      </c>
      <c r="E243" s="42" t="n">
        <f aca="false">1-(1-D243)^(1/12)</f>
        <v>3.51931277621231E-005</v>
      </c>
      <c r="F243" s="42" t="n">
        <f aca="false">VLOOKUP(B243,Assumptions!$A$5:$C$11,2,1)*(MOD(A243,12/$B$10)=0)</f>
        <v>0.05</v>
      </c>
      <c r="G243" s="43" t="n">
        <f aca="false">1-(1-F243)^(1/$B$10)</f>
        <v>0.05</v>
      </c>
      <c r="H243" s="42" t="n">
        <f aca="false">J242*E243*(A243&lt;=$B$6*12)</f>
        <v>1.00035057819647E-005</v>
      </c>
      <c r="I243" s="43" t="n">
        <f aca="false">J242*(1-E243)*G243*(A243&lt;=$B$6*12)</f>
        <v>0.0142117998077932</v>
      </c>
      <c r="J243" s="44" t="n">
        <f aca="false">(J242-H243-I243)*(A243&lt;=$B$6*12)</f>
        <v>0.27002419634807</v>
      </c>
      <c r="K243" s="45" t="n">
        <f aca="false">($B$9/$B$10)*(A243&lt;=$B$7*12)*(MOD(A242,12/$B$10)=0)</f>
        <v>0</v>
      </c>
      <c r="L243" s="45" t="n">
        <f aca="false">$B$8*(A243&lt;=$B$7*12)</f>
        <v>500000</v>
      </c>
      <c r="M243" s="45" t="n">
        <f aca="false">Assumptions!$B$15*(A243=1)+K243*Assumptions!$B$16*(A243&lt;=12)</f>
        <v>0</v>
      </c>
      <c r="N243" s="45" t="n">
        <f aca="false">(A243&lt;=$B$6*12)*(Assumptions!$B$18/12)*(1+Assumptions!$D$17)^(A243-1) + K243*Assumptions!$B$19*(A243&lt;=$B$7*12)</f>
        <v>104.862369201612</v>
      </c>
      <c r="O243" s="45" t="n">
        <f aca="false">K243*VLOOKUP(B243,Assumptions!$A$21:$B$26,2,1)</f>
        <v>0</v>
      </c>
      <c r="P243" s="45" t="n">
        <f aca="false">K243*J242</f>
        <v>0</v>
      </c>
      <c r="Q243" s="45" t="n">
        <f aca="false">L243*H243</f>
        <v>5.00175289098234</v>
      </c>
      <c r="R243" s="45" t="n">
        <f aca="false">M243*J242</f>
        <v>0</v>
      </c>
      <c r="S243" s="45" t="n">
        <f aca="false">N243*J242</f>
        <v>29.8067089606007</v>
      </c>
      <c r="T243" s="45" t="n">
        <f aca="false">O243*J242</f>
        <v>0</v>
      </c>
      <c r="U243" s="46" t="n">
        <f aca="false">(1+VLOOKUP(B243,Assumptions!$A$29:$C$39,2,1))^(1/12)-1</f>
        <v>0.00643403011000343</v>
      </c>
      <c r="V243" s="45" t="n">
        <f aca="false">RES!Y243*J243</f>
        <v>151.231499141025</v>
      </c>
      <c r="W243" s="45" t="n">
        <f aca="false">V243-V242</f>
        <v>-36.1353352743378</v>
      </c>
      <c r="X243" s="45" t="n">
        <f aca="false">(P243-R243-S243-T243+V242)*U243</f>
        <v>1.01374659131186</v>
      </c>
      <c r="Y243" s="45" t="n">
        <f aca="false">P243-Q243-R243-S243-T243-W243+X243</f>
        <v>2.34062001406662</v>
      </c>
      <c r="Z243" s="45" t="n">
        <f aca="false">(Y244+Z244)/(1+U244)</f>
        <v>8.4685872114248</v>
      </c>
    </row>
    <row r="244" customFormat="false" ht="13.8" hidden="false" customHeight="false" outlineLevel="0" collapsed="false">
      <c r="A244" s="40" t="n">
        <f aca="false">A243+1</f>
        <v>229</v>
      </c>
      <c r="B244" s="40" t="n">
        <f aca="false">INT((A244-1)/12)+1</f>
        <v>20</v>
      </c>
      <c r="C244" s="41" t="n">
        <f aca="false">$B$4+B244-1</f>
        <v>39</v>
      </c>
      <c r="D244" s="42" t="n">
        <f aca="false">IF($B$5="M",VLOOKUP(C244,Assumptions!$A$42:$C$140,2,1),VLOOKUP(C244,Assumptions!$A$42:$C$140,3,1))*Assumptions!$B$2</f>
        <v>0.000441205094577067</v>
      </c>
      <c r="E244" s="42" t="n">
        <f aca="false">1-(1-D244)^(1/12)</f>
        <v>3.67745283157417E-005</v>
      </c>
      <c r="F244" s="42" t="n">
        <f aca="false">VLOOKUP(B244,Assumptions!$A$5:$C$11,2,1)*(MOD(A244,12/$B$10)=0)</f>
        <v>0</v>
      </c>
      <c r="G244" s="43" t="n">
        <f aca="false">1-(1-F244)^(1/$B$10)</f>
        <v>0</v>
      </c>
      <c r="H244" s="42" t="n">
        <f aca="false">J243*E244*(A244&lt;=$B$6*12)</f>
        <v>9.93001245453748E-006</v>
      </c>
      <c r="I244" s="43" t="n">
        <f aca="false">J243*(1-E244)*G244*(A244&lt;=$B$6*12)</f>
        <v>0</v>
      </c>
      <c r="J244" s="44" t="n">
        <f aca="false">(J243-H244-I244)*(A244&lt;=$B$6*12)</f>
        <v>0.270014266335615</v>
      </c>
      <c r="K244" s="45" t="n">
        <f aca="false">($B$9/$B$10)*(A244&lt;=$B$7*12)*(MOD(A243,12/$B$10)=0)</f>
        <v>1000</v>
      </c>
      <c r="L244" s="45" t="n">
        <f aca="false">$B$8*(A244&lt;=$B$7*12)</f>
        <v>500000</v>
      </c>
      <c r="M244" s="45" t="n">
        <f aca="false">Assumptions!$B$15*(A244=1)+K244*Assumptions!$B$16*(A244&lt;=12)</f>
        <v>0</v>
      </c>
      <c r="N244" s="45" t="n">
        <f aca="false">(A244&lt;=$B$6*12)*(Assumptions!$B$18/12)*(1+Assumptions!$D$17)^(A244-1) + K244*Assumptions!$B$19*(A244&lt;=$B$7*12)</f>
        <v>125.289591473986</v>
      </c>
      <c r="O244" s="45" t="n">
        <f aca="false">K244*VLOOKUP(B244,Assumptions!$A$21:$B$26,2,1)</f>
        <v>50</v>
      </c>
      <c r="P244" s="45" t="n">
        <f aca="false">K244*J243</f>
        <v>270.02419634807</v>
      </c>
      <c r="Q244" s="45" t="n">
        <f aca="false">L244*H244</f>
        <v>4.96500622726874</v>
      </c>
      <c r="R244" s="45" t="n">
        <f aca="false">M244*J243</f>
        <v>0</v>
      </c>
      <c r="S244" s="45" t="n">
        <f aca="false">N244*J243</f>
        <v>33.8312212485411</v>
      </c>
      <c r="T244" s="45" t="n">
        <f aca="false">O244*J243</f>
        <v>13.5012098174035</v>
      </c>
      <c r="U244" s="46" t="n">
        <f aca="false">(1+VLOOKUP(B244,Assumptions!$A$29:$C$39,2,1))^(1/12)-1</f>
        <v>0.00643403011000343</v>
      </c>
      <c r="V244" s="45" t="n">
        <f aca="false">RES!Y244*J244</f>
        <v>369.96020263731</v>
      </c>
      <c r="W244" s="45" t="n">
        <f aca="false">V244-V243</f>
        <v>218.728703496285</v>
      </c>
      <c r="X244" s="45" t="n">
        <f aca="false">(P244-R244-S244-T244+V243)*U244</f>
        <v>2.40583354212932</v>
      </c>
      <c r="Y244" s="45" t="n">
        <f aca="false">P244-Q244-R244-S244-T244-W244+X244</f>
        <v>1.403889100701</v>
      </c>
      <c r="Z244" s="45" t="n">
        <f aca="false">(Y245+Z245)/(1+U245)</f>
        <v>7.1191852558313</v>
      </c>
    </row>
    <row r="245" customFormat="false" ht="13.8" hidden="false" customHeight="false" outlineLevel="0" collapsed="false">
      <c r="A245" s="40" t="n">
        <f aca="false">A244+1</f>
        <v>230</v>
      </c>
      <c r="B245" s="40" t="n">
        <f aca="false">INT((A245-1)/12)+1</f>
        <v>20</v>
      </c>
      <c r="C245" s="41" t="n">
        <f aca="false">$B$4+B245-1</f>
        <v>39</v>
      </c>
      <c r="D245" s="42" t="n">
        <f aca="false">IF($B$5="M",VLOOKUP(C245,Assumptions!$A$42:$C$140,2,1),VLOOKUP(C245,Assumptions!$A$42:$C$140,3,1))*Assumptions!$B$2</f>
        <v>0.000441205094577067</v>
      </c>
      <c r="E245" s="42" t="n">
        <f aca="false">1-(1-D245)^(1/12)</f>
        <v>3.67745283157417E-005</v>
      </c>
      <c r="F245" s="42" t="n">
        <f aca="false">VLOOKUP(B245,Assumptions!$A$5:$C$11,2,1)*(MOD(A245,12/$B$10)=0)</f>
        <v>0</v>
      </c>
      <c r="G245" s="43" t="n">
        <f aca="false">1-(1-F245)^(1/$B$10)</f>
        <v>0</v>
      </c>
      <c r="H245" s="42" t="n">
        <f aca="false">J244*E245*(A245&lt;=$B$6*12)</f>
        <v>9.9296472830133E-006</v>
      </c>
      <c r="I245" s="43" t="n">
        <f aca="false">J244*(1-E245)*G245*(A245&lt;=$B$6*12)</f>
        <v>0</v>
      </c>
      <c r="J245" s="44" t="n">
        <f aca="false">(J244-H245-I245)*(A245&lt;=$B$6*12)</f>
        <v>0.270004336688332</v>
      </c>
      <c r="K245" s="45" t="n">
        <f aca="false">($B$9/$B$10)*(A245&lt;=$B$7*12)*(MOD(A244,12/$B$10)=0)</f>
        <v>0</v>
      </c>
      <c r="L245" s="45" t="n">
        <f aca="false">$B$8*(A245&lt;=$B$7*12)</f>
        <v>500000</v>
      </c>
      <c r="M245" s="45" t="n">
        <f aca="false">Assumptions!$B$15*(A245=1)+K245*Assumptions!$B$16*(A245&lt;=12)</f>
        <v>0</v>
      </c>
      <c r="N245" s="45" t="n">
        <f aca="false">(A245&lt;=$B$6*12)*(Assumptions!$B$18/12)*(1+Assumptions!$D$17)^(A245-1) + K245*Assumptions!$B$19*(A245&lt;=$B$7*12)</f>
        <v>105.718554302781</v>
      </c>
      <c r="O245" s="45" t="n">
        <f aca="false">K245*VLOOKUP(B245,Assumptions!$A$21:$B$26,2,1)</f>
        <v>0</v>
      </c>
      <c r="P245" s="45" t="n">
        <f aca="false">K245*J244</f>
        <v>0</v>
      </c>
      <c r="Q245" s="45" t="n">
        <f aca="false">L245*H245</f>
        <v>4.96482364150665</v>
      </c>
      <c r="R245" s="45" t="n">
        <f aca="false">M245*J244</f>
        <v>0</v>
      </c>
      <c r="S245" s="45" t="n">
        <f aca="false">N245*J244</f>
        <v>28.5455178781273</v>
      </c>
      <c r="T245" s="45" t="n">
        <f aca="false">O245*J244</f>
        <v>0</v>
      </c>
      <c r="U245" s="46" t="n">
        <f aca="false">(1+VLOOKUP(B245,Assumptions!$A$29:$C$39,2,1))^(1/12)-1</f>
        <v>0.00643403011000343</v>
      </c>
      <c r="V245" s="45" t="n">
        <f aca="false">RES!Y245*J245</f>
        <v>337.816932707002</v>
      </c>
      <c r="W245" s="45" t="n">
        <f aca="false">V245-V244</f>
        <v>-32.1432699303077</v>
      </c>
      <c r="X245" s="45" t="n">
        <f aca="false">(P245-R245-S245-T245+V244)*U245</f>
        <v>2.19667236173791</v>
      </c>
      <c r="Y245" s="45" t="n">
        <f aca="false">P245-Q245-R245-S245-T245-W245+X245</f>
        <v>0.829600772411709</v>
      </c>
      <c r="Z245" s="45" t="n">
        <f aca="false">(Y246+Z246)/(1+U246)</f>
        <v>6.3353895357143</v>
      </c>
    </row>
    <row r="246" customFormat="false" ht="13.8" hidden="false" customHeight="false" outlineLevel="0" collapsed="false">
      <c r="A246" s="40" t="n">
        <f aca="false">A245+1</f>
        <v>231</v>
      </c>
      <c r="B246" s="40" t="n">
        <f aca="false">INT((A246-1)/12)+1</f>
        <v>20</v>
      </c>
      <c r="C246" s="41" t="n">
        <f aca="false">$B$4+B246-1</f>
        <v>39</v>
      </c>
      <c r="D246" s="42" t="n">
        <f aca="false">IF($B$5="M",VLOOKUP(C246,Assumptions!$A$42:$C$140,2,1),VLOOKUP(C246,Assumptions!$A$42:$C$140,3,1))*Assumptions!$B$2</f>
        <v>0.000441205094577067</v>
      </c>
      <c r="E246" s="42" t="n">
        <f aca="false">1-(1-D246)^(1/12)</f>
        <v>3.67745283157417E-005</v>
      </c>
      <c r="F246" s="42" t="n">
        <f aca="false">VLOOKUP(B246,Assumptions!$A$5:$C$11,2,1)*(MOD(A246,12/$B$10)=0)</f>
        <v>0</v>
      </c>
      <c r="G246" s="43" t="n">
        <f aca="false">1-(1-F246)^(1/$B$10)</f>
        <v>0</v>
      </c>
      <c r="H246" s="42" t="n">
        <f aca="false">J245*E246*(A246&lt;=$B$6*12)</f>
        <v>9.92928212491812E-006</v>
      </c>
      <c r="I246" s="43" t="n">
        <f aca="false">J245*(1-E246)*G246*(A246&lt;=$B$6*12)</f>
        <v>0</v>
      </c>
      <c r="J246" s="44" t="n">
        <f aca="false">(J245-H246-I246)*(A246&lt;=$B$6*12)</f>
        <v>0.269994407406207</v>
      </c>
      <c r="K246" s="45" t="n">
        <f aca="false">($B$9/$B$10)*(A246&lt;=$B$7*12)*(MOD(A245,12/$B$10)=0)</f>
        <v>0</v>
      </c>
      <c r="L246" s="45" t="n">
        <f aca="false">$B$8*(A246&lt;=$B$7*12)</f>
        <v>500000</v>
      </c>
      <c r="M246" s="45" t="n">
        <f aca="false">Assumptions!$B$15*(A246=1)+K246*Assumptions!$B$16*(A246&lt;=12)</f>
        <v>0</v>
      </c>
      <c r="N246" s="45" t="n">
        <f aca="false">(A246&lt;=$B$6*12)*(Assumptions!$B$18/12)*(1+Assumptions!$D$17)^(A246-1) + K246*Assumptions!$B$19*(A246&lt;=$B$7*12)</f>
        <v>106.149264779239</v>
      </c>
      <c r="O246" s="45" t="n">
        <f aca="false">K246*VLOOKUP(B246,Assumptions!$A$21:$B$26,2,1)</f>
        <v>0</v>
      </c>
      <c r="P246" s="45" t="n">
        <f aca="false">K246*J245</f>
        <v>0</v>
      </c>
      <c r="Q246" s="45" t="n">
        <f aca="false">L246*H246</f>
        <v>4.96464106245906</v>
      </c>
      <c r="R246" s="45" t="n">
        <f aca="false">M246*J245</f>
        <v>0</v>
      </c>
      <c r="S246" s="45" t="n">
        <f aca="false">N246*J245</f>
        <v>28.6607618266725</v>
      </c>
      <c r="T246" s="45" t="n">
        <f aca="false">O246*J245</f>
        <v>0</v>
      </c>
      <c r="U246" s="46" t="n">
        <f aca="false">(1+VLOOKUP(B246,Assumptions!$A$29:$C$39,2,1))^(1/12)-1</f>
        <v>0.00643403011000343</v>
      </c>
      <c r="V246" s="45" t="n">
        <f aca="false">RES!Y246*J246</f>
        <v>305.382079985487</v>
      </c>
      <c r="W246" s="45" t="n">
        <f aca="false">V246-V245</f>
        <v>-32.4348527215155</v>
      </c>
      <c r="X246" s="45" t="n">
        <f aca="false">(P246-R246-S246-T246+V245)*U246</f>
        <v>1.98912011213741</v>
      </c>
      <c r="Y246" s="45" t="n">
        <f aca="false">P246-Q246-R246-S246-T246-W246+X246</f>
        <v>0.798569944521325</v>
      </c>
      <c r="Z246" s="45" t="n">
        <f aca="false">(Y247+Z247)/(1+U247)</f>
        <v>5.57758167822436</v>
      </c>
    </row>
    <row r="247" customFormat="false" ht="13.8" hidden="false" customHeight="false" outlineLevel="0" collapsed="false">
      <c r="A247" s="40" t="n">
        <f aca="false">A246+1</f>
        <v>232</v>
      </c>
      <c r="B247" s="40" t="n">
        <f aca="false">INT((A247-1)/12)+1</f>
        <v>20</v>
      </c>
      <c r="C247" s="41" t="n">
        <f aca="false">$B$4+B247-1</f>
        <v>39</v>
      </c>
      <c r="D247" s="42" t="n">
        <f aca="false">IF($B$5="M",VLOOKUP(C247,Assumptions!$A$42:$C$140,2,1),VLOOKUP(C247,Assumptions!$A$42:$C$140,3,1))*Assumptions!$B$2</f>
        <v>0.000441205094577067</v>
      </c>
      <c r="E247" s="42" t="n">
        <f aca="false">1-(1-D247)^(1/12)</f>
        <v>3.67745283157417E-005</v>
      </c>
      <c r="F247" s="42" t="n">
        <f aca="false">VLOOKUP(B247,Assumptions!$A$5:$C$11,2,1)*(MOD(A247,12/$B$10)=0)</f>
        <v>0</v>
      </c>
      <c r="G247" s="43" t="n">
        <f aca="false">1-(1-F247)^(1/$B$10)</f>
        <v>0</v>
      </c>
      <c r="H247" s="42" t="n">
        <f aca="false">J246*E247*(A247&lt;=$B$6*12)</f>
        <v>9.92891698025147E-006</v>
      </c>
      <c r="I247" s="43" t="n">
        <f aca="false">J246*(1-E247)*G247*(A247&lt;=$B$6*12)</f>
        <v>0</v>
      </c>
      <c r="J247" s="44" t="n">
        <f aca="false">(J246-H247-I247)*(A247&lt;=$B$6*12)</f>
        <v>0.269984478489227</v>
      </c>
      <c r="K247" s="45" t="n">
        <f aca="false">($B$9/$B$10)*(A247&lt;=$B$7*12)*(MOD(A246,12/$B$10)=0)</f>
        <v>0</v>
      </c>
      <c r="L247" s="45" t="n">
        <f aca="false">$B$8*(A247&lt;=$B$7*12)</f>
        <v>500000</v>
      </c>
      <c r="M247" s="45" t="n">
        <f aca="false">Assumptions!$B$15*(A247=1)+K247*Assumptions!$B$16*(A247&lt;=12)</f>
        <v>0</v>
      </c>
      <c r="N247" s="45" t="n">
        <f aca="false">(A247&lt;=$B$6*12)*(Assumptions!$B$18/12)*(1+Assumptions!$D$17)^(A247-1) + K247*Assumptions!$B$19*(A247&lt;=$B$7*12)</f>
        <v>106.581730023493</v>
      </c>
      <c r="O247" s="45" t="n">
        <f aca="false">K247*VLOOKUP(B247,Assumptions!$A$21:$B$26,2,1)</f>
        <v>0</v>
      </c>
      <c r="P247" s="45" t="n">
        <f aca="false">K247*J246</f>
        <v>0</v>
      </c>
      <c r="Q247" s="45" t="n">
        <f aca="false">L247*H247</f>
        <v>4.96445849012573</v>
      </c>
      <c r="R247" s="45" t="n">
        <f aca="false">M247*J246</f>
        <v>0</v>
      </c>
      <c r="S247" s="45" t="n">
        <f aca="false">N247*J246</f>
        <v>28.7764710380213</v>
      </c>
      <c r="T247" s="45" t="n">
        <f aca="false">O247*J246</f>
        <v>0</v>
      </c>
      <c r="U247" s="46" t="n">
        <f aca="false">(1+VLOOKUP(B247,Assumptions!$A$29:$C$39,2,1))^(1/12)-1</f>
        <v>0.00643403011000343</v>
      </c>
      <c r="V247" s="45" t="n">
        <f aca="false">RES!Y247*J247</f>
        <v>272.653567515649</v>
      </c>
      <c r="W247" s="45" t="n">
        <f aca="false">V247-V246</f>
        <v>-32.7285124698379</v>
      </c>
      <c r="X247" s="45" t="n">
        <f aca="false">(P247-R247-S247-T247+V246)*U247</f>
        <v>1.77968881656383</v>
      </c>
      <c r="Y247" s="45" t="n">
        <f aca="false">P247-Q247-R247-S247-T247-W247+X247</f>
        <v>0.767271758254722</v>
      </c>
      <c r="Z247" s="45" t="n">
        <f aca="false">(Y248+Z248)/(1+U248)</f>
        <v>4.84619624842834</v>
      </c>
    </row>
    <row r="248" customFormat="false" ht="13.8" hidden="false" customHeight="false" outlineLevel="0" collapsed="false">
      <c r="A248" s="40" t="n">
        <f aca="false">A247+1</f>
        <v>233</v>
      </c>
      <c r="B248" s="40" t="n">
        <f aca="false">INT((A248-1)/12)+1</f>
        <v>20</v>
      </c>
      <c r="C248" s="41" t="n">
        <f aca="false">$B$4+B248-1</f>
        <v>39</v>
      </c>
      <c r="D248" s="42" t="n">
        <f aca="false">IF($B$5="M",VLOOKUP(C248,Assumptions!$A$42:$C$140,2,1),VLOOKUP(C248,Assumptions!$A$42:$C$140,3,1))*Assumptions!$B$2</f>
        <v>0.000441205094577067</v>
      </c>
      <c r="E248" s="42" t="n">
        <f aca="false">1-(1-D248)^(1/12)</f>
        <v>3.67745283157417E-005</v>
      </c>
      <c r="F248" s="42" t="n">
        <f aca="false">VLOOKUP(B248,Assumptions!$A$5:$C$11,2,1)*(MOD(A248,12/$B$10)=0)</f>
        <v>0</v>
      </c>
      <c r="G248" s="43" t="n">
        <f aca="false">1-(1-F248)^(1/$B$10)</f>
        <v>0</v>
      </c>
      <c r="H248" s="42" t="n">
        <f aca="false">J247*E248*(A248&lt;=$B$6*12)</f>
        <v>9.92855184901283E-006</v>
      </c>
      <c r="I248" s="43" t="n">
        <f aca="false">J247*(1-E248)*G248*(A248&lt;=$B$6*12)</f>
        <v>0</v>
      </c>
      <c r="J248" s="44" t="n">
        <f aca="false">(J247-H248-I248)*(A248&lt;=$B$6*12)</f>
        <v>0.269974549937378</v>
      </c>
      <c r="K248" s="45" t="n">
        <f aca="false">($B$9/$B$10)*(A248&lt;=$B$7*12)*(MOD(A247,12/$B$10)=0)</f>
        <v>0</v>
      </c>
      <c r="L248" s="45" t="n">
        <f aca="false">$B$8*(A248&lt;=$B$7*12)</f>
        <v>500000</v>
      </c>
      <c r="M248" s="45" t="n">
        <f aca="false">Assumptions!$B$15*(A248=1)+K248*Assumptions!$B$16*(A248&lt;=12)</f>
        <v>0</v>
      </c>
      <c r="N248" s="45" t="n">
        <f aca="false">(A248&lt;=$B$6*12)*(Assumptions!$B$18/12)*(1+Assumptions!$D$17)^(A248-1) + K248*Assumptions!$B$19*(A248&lt;=$B$7*12)</f>
        <v>107.015957184684</v>
      </c>
      <c r="O248" s="45" t="n">
        <f aca="false">K248*VLOOKUP(B248,Assumptions!$A$21:$B$26,2,1)</f>
        <v>0</v>
      </c>
      <c r="P248" s="45" t="n">
        <f aca="false">K248*J247</f>
        <v>0</v>
      </c>
      <c r="Q248" s="45" t="n">
        <f aca="false">L248*H248</f>
        <v>4.96427592450642</v>
      </c>
      <c r="R248" s="45" t="n">
        <f aca="false">M248*J247</f>
        <v>0</v>
      </c>
      <c r="S248" s="45" t="n">
        <f aca="false">N248*J247</f>
        <v>28.8926473905323</v>
      </c>
      <c r="T248" s="45" t="n">
        <f aca="false">O248*J247</f>
        <v>0</v>
      </c>
      <c r="U248" s="46" t="n">
        <f aca="false">(1+VLOOKUP(B248,Assumptions!$A$29:$C$39,2,1))^(1/12)-1</f>
        <v>0.00643403011000343</v>
      </c>
      <c r="V248" s="45" t="n">
        <f aca="false">RES!Y248*J248</f>
        <v>239.629304876044</v>
      </c>
      <c r="W248" s="45" t="n">
        <f aca="false">V248-V247</f>
        <v>-33.0242626396045</v>
      </c>
      <c r="X248" s="45" t="n">
        <f aca="false">(P248-R248-S248-T248+V247)*U248</f>
        <v>1.56836509972714</v>
      </c>
      <c r="Y248" s="45" t="n">
        <f aca="false">P248-Q248-R248-S248-T248-W248+X248</f>
        <v>0.735704424292885</v>
      </c>
      <c r="Z248" s="45" t="n">
        <f aca="false">(Y249+Z249)/(1+U249)</f>
        <v>4.14167239671683</v>
      </c>
    </row>
    <row r="249" customFormat="false" ht="13.8" hidden="false" customHeight="false" outlineLevel="0" collapsed="false">
      <c r="A249" s="40" t="n">
        <f aca="false">A248+1</f>
        <v>234</v>
      </c>
      <c r="B249" s="40" t="n">
        <f aca="false">INT((A249-1)/12)+1</f>
        <v>20</v>
      </c>
      <c r="C249" s="41" t="n">
        <f aca="false">$B$4+B249-1</f>
        <v>39</v>
      </c>
      <c r="D249" s="42" t="n">
        <f aca="false">IF($B$5="M",VLOOKUP(C249,Assumptions!$A$42:$C$140,2,1),VLOOKUP(C249,Assumptions!$A$42:$C$140,3,1))*Assumptions!$B$2</f>
        <v>0.000441205094577067</v>
      </c>
      <c r="E249" s="42" t="n">
        <f aca="false">1-(1-D249)^(1/12)</f>
        <v>3.67745283157417E-005</v>
      </c>
      <c r="F249" s="42" t="n">
        <f aca="false">VLOOKUP(B249,Assumptions!$A$5:$C$11,2,1)*(MOD(A249,12/$B$10)=0)</f>
        <v>0</v>
      </c>
      <c r="G249" s="43" t="n">
        <f aca="false">1-(1-F249)^(1/$B$10)</f>
        <v>0</v>
      </c>
      <c r="H249" s="42" t="n">
        <f aca="false">J248*E249*(A249&lt;=$B$6*12)</f>
        <v>9.92818673120173E-006</v>
      </c>
      <c r="I249" s="43" t="n">
        <f aca="false">J248*(1-E249)*G249*(A249&lt;=$B$6*12)</f>
        <v>0</v>
      </c>
      <c r="J249" s="44" t="n">
        <f aca="false">(J248-H249-I249)*(A249&lt;=$B$6*12)</f>
        <v>0.269964621750647</v>
      </c>
      <c r="K249" s="45" t="n">
        <f aca="false">($B$9/$B$10)*(A249&lt;=$B$7*12)*(MOD(A248,12/$B$10)=0)</f>
        <v>0</v>
      </c>
      <c r="L249" s="45" t="n">
        <f aca="false">$B$8*(A249&lt;=$B$7*12)</f>
        <v>500000</v>
      </c>
      <c r="M249" s="45" t="n">
        <f aca="false">Assumptions!$B$15*(A249=1)+K249*Assumptions!$B$16*(A249&lt;=12)</f>
        <v>0</v>
      </c>
      <c r="N249" s="45" t="n">
        <f aca="false">(A249&lt;=$B$6*12)*(Assumptions!$B$18/12)*(1+Assumptions!$D$17)^(A249-1) + K249*Assumptions!$B$19*(A249&lt;=$B$7*12)</f>
        <v>107.45195344108</v>
      </c>
      <c r="O249" s="45" t="n">
        <f aca="false">K249*VLOOKUP(B249,Assumptions!$A$21:$B$26,2,1)</f>
        <v>0</v>
      </c>
      <c r="P249" s="45" t="n">
        <f aca="false">K249*J248</f>
        <v>0</v>
      </c>
      <c r="Q249" s="45" t="n">
        <f aca="false">L249*H249</f>
        <v>4.96409336560086</v>
      </c>
      <c r="R249" s="45" t="n">
        <f aca="false">M249*J248</f>
        <v>0</v>
      </c>
      <c r="S249" s="45" t="n">
        <f aca="false">N249*J248</f>
        <v>29.0092927701476</v>
      </c>
      <c r="T249" s="45" t="n">
        <f aca="false">O249*J248</f>
        <v>0</v>
      </c>
      <c r="U249" s="46" t="n">
        <f aca="false">(1+VLOOKUP(B249,Assumptions!$A$29:$C$39,2,1))^(1/12)-1</f>
        <v>0.00643403011000343</v>
      </c>
      <c r="V249" s="45" t="n">
        <f aca="false">RES!Y249*J249</f>
        <v>206.307188097562</v>
      </c>
      <c r="W249" s="45" t="n">
        <f aca="false">V249-V248</f>
        <v>-33.3221167784824</v>
      </c>
      <c r="X249" s="45" t="n">
        <f aca="false">(P249-R249-S249-T249+V248)*U249</f>
        <v>1.35513549965863</v>
      </c>
      <c r="Y249" s="45" t="n">
        <f aca="false">P249-Q249-R249-S249-T249-W249+X249</f>
        <v>0.703866142392496</v>
      </c>
      <c r="Z249" s="45" t="n">
        <f aca="false">(Y250+Z250)/(1+U250)</f>
        <v>3.46445389923058</v>
      </c>
    </row>
    <row r="250" customFormat="false" ht="13.8" hidden="false" customHeight="false" outlineLevel="0" collapsed="false">
      <c r="A250" s="40" t="n">
        <f aca="false">A249+1</f>
        <v>235</v>
      </c>
      <c r="B250" s="40" t="n">
        <f aca="false">INT((A250-1)/12)+1</f>
        <v>20</v>
      </c>
      <c r="C250" s="41" t="n">
        <f aca="false">$B$4+B250-1</f>
        <v>39</v>
      </c>
      <c r="D250" s="42" t="n">
        <f aca="false">IF($B$5="M",VLOOKUP(C250,Assumptions!$A$42:$C$140,2,1),VLOOKUP(C250,Assumptions!$A$42:$C$140,3,1))*Assumptions!$B$2</f>
        <v>0.000441205094577067</v>
      </c>
      <c r="E250" s="42" t="n">
        <f aca="false">1-(1-D250)^(1/12)</f>
        <v>3.67745283157417E-005</v>
      </c>
      <c r="F250" s="42" t="n">
        <f aca="false">VLOOKUP(B250,Assumptions!$A$5:$C$11,2,1)*(MOD(A250,12/$B$10)=0)</f>
        <v>0</v>
      </c>
      <c r="G250" s="43" t="n">
        <f aca="false">1-(1-F250)^(1/$B$10)</f>
        <v>0</v>
      </c>
      <c r="H250" s="42" t="n">
        <f aca="false">J249*E250*(A250&lt;=$B$6*12)</f>
        <v>9.92782162681766E-006</v>
      </c>
      <c r="I250" s="43" t="n">
        <f aca="false">J249*(1-E250)*G250*(A250&lt;=$B$6*12)</f>
        <v>0</v>
      </c>
      <c r="J250" s="44" t="n">
        <f aca="false">(J249-H250-I250)*(A250&lt;=$B$6*12)</f>
        <v>0.26995469392902</v>
      </c>
      <c r="K250" s="45" t="n">
        <f aca="false">($B$9/$B$10)*(A250&lt;=$B$7*12)*(MOD(A249,12/$B$10)=0)</f>
        <v>0</v>
      </c>
      <c r="L250" s="45" t="n">
        <f aca="false">$B$8*(A250&lt;=$B$7*12)</f>
        <v>500000</v>
      </c>
      <c r="M250" s="45" t="n">
        <f aca="false">Assumptions!$B$15*(A250=1)+K250*Assumptions!$B$16*(A250&lt;=12)</f>
        <v>0</v>
      </c>
      <c r="N250" s="45" t="n">
        <f aca="false">(A250&lt;=$B$6*12)*(Assumptions!$B$18/12)*(1+Assumptions!$D$17)^(A250-1) + K250*Assumptions!$B$19*(A250&lt;=$B$7*12)</f>
        <v>107.889726000194</v>
      </c>
      <c r="O250" s="45" t="n">
        <f aca="false">K250*VLOOKUP(B250,Assumptions!$A$21:$B$26,2,1)</f>
        <v>0</v>
      </c>
      <c r="P250" s="45" t="n">
        <f aca="false">K250*J249</f>
        <v>0</v>
      </c>
      <c r="Q250" s="45" t="n">
        <f aca="false">L250*H250</f>
        <v>4.96391081340883</v>
      </c>
      <c r="R250" s="45" t="n">
        <f aca="false">M250*J249</f>
        <v>0</v>
      </c>
      <c r="S250" s="45" t="n">
        <f aca="false">N250*J249</f>
        <v>29.1264090704232</v>
      </c>
      <c r="T250" s="45" t="n">
        <f aca="false">O250*J249</f>
        <v>0</v>
      </c>
      <c r="U250" s="46" t="n">
        <f aca="false">(1+VLOOKUP(B250,Assumptions!$A$29:$C$39,2,1))^(1/12)-1</f>
        <v>0.00643403011000343</v>
      </c>
      <c r="V250" s="45" t="n">
        <f aca="false">RES!Y250*J250</f>
        <v>172.685099579585</v>
      </c>
      <c r="W250" s="45" t="n">
        <f aca="false">V250-V249</f>
        <v>-33.6220885179765</v>
      </c>
      <c r="X250" s="45" t="n">
        <f aca="false">(P250-R250-S250-T250+V249)*U250</f>
        <v>1.13998646717447</v>
      </c>
      <c r="Y250" s="45" t="n">
        <f aca="false">P250-Q250-R250-S250-T250-W250+X250</f>
        <v>0.671755101318902</v>
      </c>
      <c r="Z250" s="45" t="n">
        <f aca="false">(Y251+Z251)/(1+U251)</f>
        <v>2.81498919861404</v>
      </c>
    </row>
    <row r="251" customFormat="false" ht="13.8" hidden="false" customHeight="false" outlineLevel="0" collapsed="false">
      <c r="A251" s="40" t="n">
        <f aca="false">A250+1</f>
        <v>236</v>
      </c>
      <c r="B251" s="40" t="n">
        <f aca="false">INT((A251-1)/12)+1</f>
        <v>20</v>
      </c>
      <c r="C251" s="41" t="n">
        <f aca="false">$B$4+B251-1</f>
        <v>39</v>
      </c>
      <c r="D251" s="42" t="n">
        <f aca="false">IF($B$5="M",VLOOKUP(C251,Assumptions!$A$42:$C$140,2,1),VLOOKUP(C251,Assumptions!$A$42:$C$140,3,1))*Assumptions!$B$2</f>
        <v>0.000441205094577067</v>
      </c>
      <c r="E251" s="42" t="n">
        <f aca="false">1-(1-D251)^(1/12)</f>
        <v>3.67745283157417E-005</v>
      </c>
      <c r="F251" s="42" t="n">
        <f aca="false">VLOOKUP(B251,Assumptions!$A$5:$C$11,2,1)*(MOD(A251,12/$B$10)=0)</f>
        <v>0</v>
      </c>
      <c r="G251" s="43" t="n">
        <f aca="false">1-(1-F251)^(1/$B$10)</f>
        <v>0</v>
      </c>
      <c r="H251" s="42" t="n">
        <f aca="false">J250*E251*(A251&lt;=$B$6*12)</f>
        <v>9.92745653586013E-006</v>
      </c>
      <c r="I251" s="43" t="n">
        <f aca="false">J250*(1-E251)*G251*(A251&lt;=$B$6*12)</f>
        <v>0</v>
      </c>
      <c r="J251" s="44" t="n">
        <f aca="false">(J250-H251-I251)*(A251&lt;=$B$6*12)</f>
        <v>0.269944766472484</v>
      </c>
      <c r="K251" s="45" t="n">
        <f aca="false">($B$9/$B$10)*(A251&lt;=$B$7*12)*(MOD(A250,12/$B$10)=0)</f>
        <v>0</v>
      </c>
      <c r="L251" s="45" t="n">
        <f aca="false">$B$8*(A251&lt;=$B$7*12)</f>
        <v>500000</v>
      </c>
      <c r="M251" s="45" t="n">
        <f aca="false">Assumptions!$B$15*(A251=1)+K251*Assumptions!$B$16*(A251&lt;=12)</f>
        <v>0</v>
      </c>
      <c r="N251" s="45" t="n">
        <f aca="false">(A251&lt;=$B$6*12)*(Assumptions!$B$18/12)*(1+Assumptions!$D$17)^(A251-1) + K251*Assumptions!$B$19*(A251&lt;=$B$7*12)</f>
        <v>108.329282098902</v>
      </c>
      <c r="O251" s="45" t="n">
        <f aca="false">K251*VLOOKUP(B251,Assumptions!$A$21:$B$26,2,1)</f>
        <v>0</v>
      </c>
      <c r="P251" s="45" t="n">
        <f aca="false">K251*J250</f>
        <v>0</v>
      </c>
      <c r="Q251" s="45" t="n">
        <f aca="false">L251*H251</f>
        <v>4.96372826793006</v>
      </c>
      <c r="R251" s="45" t="n">
        <f aca="false">M251*J250</f>
        <v>0</v>
      </c>
      <c r="S251" s="45" t="n">
        <f aca="false">N251*J250</f>
        <v>29.2439981925596</v>
      </c>
      <c r="T251" s="45" t="n">
        <f aca="false">O251*J250</f>
        <v>0</v>
      </c>
      <c r="U251" s="46" t="n">
        <f aca="false">(1+VLOOKUP(B251,Assumptions!$A$29:$C$39,2,1))^(1/12)-1</f>
        <v>0.00643403011000343</v>
      </c>
      <c r="V251" s="45" t="n">
        <f aca="false">RES!Y251*J251</f>
        <v>138.760908005648</v>
      </c>
      <c r="W251" s="45" t="n">
        <f aca="false">V251-V250</f>
        <v>-33.924191573937</v>
      </c>
      <c r="X251" s="45" t="n">
        <f aca="false">(P251-R251-S251-T251+V250)*U251</f>
        <v>0.922904365336179</v>
      </c>
      <c r="Y251" s="45" t="n">
        <f aca="false">P251-Q251-R251-S251-T251-W251+X251</f>
        <v>0.639369478783492</v>
      </c>
      <c r="Z251" s="45" t="n">
        <f aca="false">(Y252+Z252)/(1+U252)</f>
        <v>2.19373144509377</v>
      </c>
    </row>
    <row r="252" customFormat="false" ht="13.8" hidden="false" customHeight="false" outlineLevel="0" collapsed="false">
      <c r="A252" s="40" t="n">
        <f aca="false">A251+1</f>
        <v>237</v>
      </c>
      <c r="B252" s="40" t="n">
        <f aca="false">INT((A252-1)/12)+1</f>
        <v>20</v>
      </c>
      <c r="C252" s="41" t="n">
        <f aca="false">$B$4+B252-1</f>
        <v>39</v>
      </c>
      <c r="D252" s="42" t="n">
        <f aca="false">IF($B$5="M",VLOOKUP(C252,Assumptions!$A$42:$C$140,2,1),VLOOKUP(C252,Assumptions!$A$42:$C$140,3,1))*Assumptions!$B$2</f>
        <v>0.000441205094577067</v>
      </c>
      <c r="E252" s="42" t="n">
        <f aca="false">1-(1-D252)^(1/12)</f>
        <v>3.67745283157417E-005</v>
      </c>
      <c r="F252" s="42" t="n">
        <f aca="false">VLOOKUP(B252,Assumptions!$A$5:$C$11,2,1)*(MOD(A252,12/$B$10)=0)</f>
        <v>0</v>
      </c>
      <c r="G252" s="43" t="n">
        <f aca="false">1-(1-F252)^(1/$B$10)</f>
        <v>0</v>
      </c>
      <c r="H252" s="42" t="n">
        <f aca="false">J251*E252*(A252&lt;=$B$6*12)</f>
        <v>9.92709145832864E-006</v>
      </c>
      <c r="I252" s="43" t="n">
        <f aca="false">J251*(1-E252)*G252*(A252&lt;=$B$6*12)</f>
        <v>0</v>
      </c>
      <c r="J252" s="44" t="n">
        <f aca="false">(J251-H252-I252)*(A252&lt;=$B$6*12)</f>
        <v>0.269934839381026</v>
      </c>
      <c r="K252" s="45" t="n">
        <f aca="false">($B$9/$B$10)*(A252&lt;=$B$7*12)*(MOD(A251,12/$B$10)=0)</f>
        <v>0</v>
      </c>
      <c r="L252" s="45" t="n">
        <f aca="false">$B$8*(A252&lt;=$B$7*12)</f>
        <v>500000</v>
      </c>
      <c r="M252" s="45" t="n">
        <f aca="false">Assumptions!$B$15*(A252=1)+K252*Assumptions!$B$16*(A252&lt;=12)</f>
        <v>0</v>
      </c>
      <c r="N252" s="45" t="n">
        <f aca="false">(A252&lt;=$B$6*12)*(Assumptions!$B$18/12)*(1+Assumptions!$D$17)^(A252-1) + K252*Assumptions!$B$19*(A252&lt;=$B$7*12)</f>
        <v>108.770629003567</v>
      </c>
      <c r="O252" s="45" t="n">
        <f aca="false">K252*VLOOKUP(B252,Assumptions!$A$21:$B$26,2,1)</f>
        <v>0</v>
      </c>
      <c r="P252" s="45" t="n">
        <f aca="false">K252*J251</f>
        <v>0</v>
      </c>
      <c r="Q252" s="45" t="n">
        <f aca="false">L252*H252</f>
        <v>4.96354572916432</v>
      </c>
      <c r="R252" s="45" t="n">
        <f aca="false">M252*J251</f>
        <v>0</v>
      </c>
      <c r="S252" s="45" t="n">
        <f aca="false">N252*J251</f>
        <v>29.3620620454331</v>
      </c>
      <c r="T252" s="45" t="n">
        <f aca="false">O252*J251</f>
        <v>0</v>
      </c>
      <c r="U252" s="46" t="n">
        <f aca="false">(1+VLOOKUP(B252,Assumptions!$A$29:$C$39,2,1))^(1/12)-1</f>
        <v>0.00643403011000343</v>
      </c>
      <c r="V252" s="45" t="n">
        <f aca="false">RES!Y252*J252</f>
        <v>104.53246825858</v>
      </c>
      <c r="W252" s="45" t="n">
        <f aca="false">V252-V251</f>
        <v>-34.2284397470686</v>
      </c>
      <c r="X252" s="45" t="n">
        <f aca="false">(P252-R252-S252-T252+V251)*U252</f>
        <v>0.703875468907653</v>
      </c>
      <c r="Y252" s="45" t="n">
        <f aca="false">P252-Q252-R252-S252-T252-W252+X252</f>
        <v>0.606707441378844</v>
      </c>
      <c r="Z252" s="45" t="n">
        <f aca="false">(Y253+Z253)/(1+U253)</f>
        <v>1.60113853788592</v>
      </c>
    </row>
    <row r="253" customFormat="false" ht="13.8" hidden="false" customHeight="false" outlineLevel="0" collapsed="false">
      <c r="A253" s="40" t="n">
        <f aca="false">A252+1</f>
        <v>238</v>
      </c>
      <c r="B253" s="40" t="n">
        <f aca="false">INT((A253-1)/12)+1</f>
        <v>20</v>
      </c>
      <c r="C253" s="41" t="n">
        <f aca="false">$B$4+B253-1</f>
        <v>39</v>
      </c>
      <c r="D253" s="42" t="n">
        <f aca="false">IF($B$5="M",VLOOKUP(C253,Assumptions!$A$42:$C$140,2,1),VLOOKUP(C253,Assumptions!$A$42:$C$140,3,1))*Assumptions!$B$2</f>
        <v>0.000441205094577067</v>
      </c>
      <c r="E253" s="42" t="n">
        <f aca="false">1-(1-D253)^(1/12)</f>
        <v>3.67745283157417E-005</v>
      </c>
      <c r="F253" s="42" t="n">
        <f aca="false">VLOOKUP(B253,Assumptions!$A$5:$C$11,2,1)*(MOD(A253,12/$B$10)=0)</f>
        <v>0</v>
      </c>
      <c r="G253" s="43" t="n">
        <f aca="false">1-(1-F253)^(1/$B$10)</f>
        <v>0</v>
      </c>
      <c r="H253" s="42" t="n">
        <f aca="false">J252*E253*(A253&lt;=$B$6*12)</f>
        <v>9.92672639422272E-006</v>
      </c>
      <c r="I253" s="43" t="n">
        <f aca="false">J252*(1-E253)*G253*(A253&lt;=$B$6*12)</f>
        <v>0</v>
      </c>
      <c r="J253" s="44" t="n">
        <f aca="false">(J252-H253-I253)*(A253&lt;=$B$6*12)</f>
        <v>0.269924912654632</v>
      </c>
      <c r="K253" s="45" t="n">
        <f aca="false">($B$9/$B$10)*(A253&lt;=$B$7*12)*(MOD(A252,12/$B$10)=0)</f>
        <v>0</v>
      </c>
      <c r="L253" s="45" t="n">
        <f aca="false">$B$8*(A253&lt;=$B$7*12)</f>
        <v>500000</v>
      </c>
      <c r="M253" s="45" t="n">
        <f aca="false">Assumptions!$B$15*(A253=1)+K253*Assumptions!$B$16*(A253&lt;=12)</f>
        <v>0</v>
      </c>
      <c r="N253" s="45" t="n">
        <f aca="false">(A253&lt;=$B$6*12)*(Assumptions!$B$18/12)*(1+Assumptions!$D$17)^(A253-1) + K253*Assumptions!$B$19*(A253&lt;=$B$7*12)</f>
        <v>109.213774010153</v>
      </c>
      <c r="O253" s="45" t="n">
        <f aca="false">K253*VLOOKUP(B253,Assumptions!$A$21:$B$26,2,1)</f>
        <v>0</v>
      </c>
      <c r="P253" s="45" t="n">
        <f aca="false">K253*J252</f>
        <v>0</v>
      </c>
      <c r="Q253" s="45" t="n">
        <f aca="false">L253*H253</f>
        <v>4.96336319711136</v>
      </c>
      <c r="R253" s="45" t="n">
        <f aca="false">M253*J252</f>
        <v>0</v>
      </c>
      <c r="S253" s="45" t="n">
        <f aca="false">N253*J252</f>
        <v>29.4806025456263</v>
      </c>
      <c r="T253" s="45" t="n">
        <f aca="false">O253*J252</f>
        <v>0</v>
      </c>
      <c r="U253" s="46" t="n">
        <f aca="false">(1+VLOOKUP(B253,Assumptions!$A$29:$C$39,2,1))^(1/12)-1</f>
        <v>0.00643403011000343</v>
      </c>
      <c r="V253" s="45" t="n">
        <f aca="false">RES!Y253*J253</f>
        <v>69.9976213351368</v>
      </c>
      <c r="W253" s="45" t="n">
        <f aca="false">V253-V252</f>
        <v>-34.5348469234431</v>
      </c>
      <c r="X253" s="45" t="n">
        <f aca="false">(P253-R253-S253-T253+V252)*U253</f>
        <v>0.482885963809078</v>
      </c>
      <c r="Y253" s="45" t="n">
        <f aca="false">P253-Q253-R253-S253-T253-W253+X253</f>
        <v>0.573767144514501</v>
      </c>
      <c r="Z253" s="45" t="n">
        <f aca="false">(Y254+Z254)/(1+U254)</f>
        <v>1.03767316693446</v>
      </c>
    </row>
    <row r="254" customFormat="false" ht="13.8" hidden="false" customHeight="false" outlineLevel="0" collapsed="false">
      <c r="A254" s="40" t="n">
        <f aca="false">A253+1</f>
        <v>239</v>
      </c>
      <c r="B254" s="40" t="n">
        <f aca="false">INT((A254-1)/12)+1</f>
        <v>20</v>
      </c>
      <c r="C254" s="41" t="n">
        <f aca="false">$B$4+B254-1</f>
        <v>39</v>
      </c>
      <c r="D254" s="42" t="n">
        <f aca="false">IF($B$5="M",VLOOKUP(C254,Assumptions!$A$42:$C$140,2,1),VLOOKUP(C254,Assumptions!$A$42:$C$140,3,1))*Assumptions!$B$2</f>
        <v>0.000441205094577067</v>
      </c>
      <c r="E254" s="42" t="n">
        <f aca="false">1-(1-D254)^(1/12)</f>
        <v>3.67745283157417E-005</v>
      </c>
      <c r="F254" s="42" t="n">
        <f aca="false">VLOOKUP(B254,Assumptions!$A$5:$C$11,2,1)*(MOD(A254,12/$B$10)=0)</f>
        <v>0</v>
      </c>
      <c r="G254" s="43" t="n">
        <f aca="false">1-(1-F254)^(1/$B$10)</f>
        <v>0</v>
      </c>
      <c r="H254" s="42" t="n">
        <f aca="false">J253*E254*(A254&lt;=$B$6*12)</f>
        <v>9.92636134354185E-006</v>
      </c>
      <c r="I254" s="43" t="n">
        <f aca="false">J253*(1-E254)*G254*(A254&lt;=$B$6*12)</f>
        <v>0</v>
      </c>
      <c r="J254" s="44" t="n">
        <f aca="false">(J253-H254-I254)*(A254&lt;=$B$6*12)</f>
        <v>0.269914986293288</v>
      </c>
      <c r="K254" s="45" t="n">
        <f aca="false">($B$9/$B$10)*(A254&lt;=$B$7*12)*(MOD(A253,12/$B$10)=0)</f>
        <v>0</v>
      </c>
      <c r="L254" s="45" t="n">
        <f aca="false">$B$8*(A254&lt;=$B$7*12)</f>
        <v>500000</v>
      </c>
      <c r="M254" s="45" t="n">
        <f aca="false">Assumptions!$B$15*(A254=1)+K254*Assumptions!$B$16*(A254&lt;=12)</f>
        <v>0</v>
      </c>
      <c r="N254" s="45" t="n">
        <f aca="false">(A254&lt;=$B$6*12)*(Assumptions!$B$18/12)*(1+Assumptions!$D$17)^(A254-1) + K254*Assumptions!$B$19*(A254&lt;=$B$7*12)</f>
        <v>109.65872444435</v>
      </c>
      <c r="O254" s="45" t="n">
        <f aca="false">K254*VLOOKUP(B254,Assumptions!$A$21:$B$26,2,1)</f>
        <v>0</v>
      </c>
      <c r="P254" s="45" t="n">
        <f aca="false">K254*J253</f>
        <v>0</v>
      </c>
      <c r="Q254" s="45" t="n">
        <f aca="false">L254*H254</f>
        <v>4.96318067177093</v>
      </c>
      <c r="R254" s="45" t="n">
        <f aca="false">M254*J253</f>
        <v>0</v>
      </c>
      <c r="S254" s="45" t="n">
        <f aca="false">N254*J253</f>
        <v>29.5996216174594</v>
      </c>
      <c r="T254" s="45" t="n">
        <f aca="false">O254*J253</f>
        <v>0</v>
      </c>
      <c r="U254" s="46" t="n">
        <f aca="false">(1+VLOOKUP(B254,Assumptions!$A$29:$C$39,2,1))^(1/12)-1</f>
        <v>0.00643403011000343</v>
      </c>
      <c r="V254" s="45" t="n">
        <f aca="false">RES!Y254*J254</f>
        <v>35.1541942601251</v>
      </c>
      <c r="W254" s="45" t="n">
        <f aca="false">V254-V253</f>
        <v>-34.8434270750117</v>
      </c>
      <c r="X254" s="45" t="n">
        <f aca="false">(P254-R254-S254-T254+V253)*U254</f>
        <v>0.259921946567446</v>
      </c>
      <c r="Y254" s="45" t="n">
        <f aca="false">P254-Q254-R254-S254-T254-W254+X254</f>
        <v>0.540546732348802</v>
      </c>
      <c r="Z254" s="45" t="n">
        <f aca="false">(Y255+Z255)/(1+U255)</f>
        <v>0.503802854986059</v>
      </c>
    </row>
    <row r="255" customFormat="false" ht="13.8" hidden="false" customHeight="false" outlineLevel="0" collapsed="false">
      <c r="A255" s="40" t="n">
        <f aca="false">A254+1</f>
        <v>240</v>
      </c>
      <c r="B255" s="40" t="n">
        <f aca="false">INT((A255-1)/12)+1</f>
        <v>20</v>
      </c>
      <c r="C255" s="41" t="n">
        <f aca="false">$B$4+B255-1</f>
        <v>39</v>
      </c>
      <c r="D255" s="42" t="n">
        <f aca="false">IF($B$5="M",VLOOKUP(C255,Assumptions!$A$42:$C$140,2,1),VLOOKUP(C255,Assumptions!$A$42:$C$140,3,1))*Assumptions!$B$2</f>
        <v>0.000441205094577067</v>
      </c>
      <c r="E255" s="42" t="n">
        <f aca="false">1-(1-D255)^(1/12)</f>
        <v>3.67745283157417E-005</v>
      </c>
      <c r="F255" s="42" t="n">
        <f aca="false">VLOOKUP(B255,Assumptions!$A$5:$C$11,2,1)*(MOD(A255,12/$B$10)=0)</f>
        <v>0.05</v>
      </c>
      <c r="G255" s="43" t="n">
        <f aca="false">1-(1-F255)^(1/$B$10)</f>
        <v>0.05</v>
      </c>
      <c r="H255" s="42" t="n">
        <f aca="false">J254*E255*(A255&lt;=$B$6*12)</f>
        <v>9.92599630628555E-006</v>
      </c>
      <c r="I255" s="43" t="n">
        <f aca="false">J254*(1-E255)*G255*(A255&lt;=$B$6*12)</f>
        <v>0.0134952530148491</v>
      </c>
      <c r="J255" s="44" t="n">
        <f aca="false">(J254-H255-I255)*(A255&lt;=$B$6*12)</f>
        <v>0.256409807282133</v>
      </c>
      <c r="K255" s="45" t="n">
        <f aca="false">($B$9/$B$10)*(A255&lt;=$B$7*12)*(MOD(A254,12/$B$10)=0)</f>
        <v>0</v>
      </c>
      <c r="L255" s="45" t="n">
        <f aca="false">$B$8*(A255&lt;=$B$7*12)</f>
        <v>500000</v>
      </c>
      <c r="M255" s="45" t="n">
        <f aca="false">Assumptions!$B$15*(A255=1)+K255*Assumptions!$B$16*(A255&lt;=12)</f>
        <v>0</v>
      </c>
      <c r="N255" s="45" t="n">
        <f aca="false">(A255&lt;=$B$6*12)*(Assumptions!$B$18/12)*(1+Assumptions!$D$17)^(A255-1) + K255*Assumptions!$B$19*(A255&lt;=$B$7*12)</f>
        <v>110.105487661693</v>
      </c>
      <c r="O255" s="45" t="n">
        <f aca="false">K255*VLOOKUP(B255,Assumptions!$A$21:$B$26,2,1)</f>
        <v>0</v>
      </c>
      <c r="P255" s="45" t="n">
        <f aca="false">K255*J254</f>
        <v>0</v>
      </c>
      <c r="Q255" s="47" t="n">
        <f aca="false">L255*H255</f>
        <v>4.96299815314278</v>
      </c>
      <c r="R255" s="45" t="n">
        <f aca="false">M255*J254</f>
        <v>0</v>
      </c>
      <c r="S255" s="45" t="n">
        <f aca="false">N255*J254</f>
        <v>29.7191211930216</v>
      </c>
      <c r="T255" s="45" t="n">
        <f aca="false">O255*J254</f>
        <v>0</v>
      </c>
      <c r="U255" s="46" t="n">
        <f aca="false">(1+VLOOKUP(B255,Assumptions!$A$29:$C$39,2,1))^(1/12)-1</f>
        <v>0.00643403011000343</v>
      </c>
      <c r="V255" s="45" t="n">
        <f aca="false">RES!Y255*J255</f>
        <v>0</v>
      </c>
      <c r="W255" s="45" t="n">
        <f aca="false">V255-V254</f>
        <v>-35.1541942601251</v>
      </c>
      <c r="X255" s="45" t="n">
        <f aca="false">(P255-R255-S255-T255+V254)*U255</f>
        <v>0.0349694237638127</v>
      </c>
      <c r="Y255" s="45" t="n">
        <f aca="false">P255-Q255-R255-S255-T255-W255+X255</f>
        <v>0.507044337724545</v>
      </c>
      <c r="Z255" s="45" t="n">
        <f aca="false">(Y256+Z256)/(1+U256)</f>
        <v>0</v>
      </c>
    </row>
    <row r="256" customFormat="false" ht="13.8" hidden="false" customHeight="false" outlineLevel="0" collapsed="false">
      <c r="A256" s="40" t="n">
        <f aca="false">A255+1</f>
        <v>241</v>
      </c>
      <c r="B256" s="40" t="n">
        <f aca="false">INT((A256-1)/12)+1</f>
        <v>21</v>
      </c>
      <c r="C256" s="41" t="n">
        <f aca="false">$B$4+B256-1</f>
        <v>40</v>
      </c>
      <c r="D256" s="42" t="n">
        <f aca="false">IF($B$5="M",VLOOKUP(C256,Assumptions!$A$42:$C$140,2,1),VLOOKUP(C256,Assumptions!$A$42:$C$140,3,1))*Assumptions!$B$2</f>
        <v>0.000461660147364298</v>
      </c>
      <c r="E256" s="42" t="n">
        <f aca="false">1-(1-D256)^(1/12)</f>
        <v>3.84798217343274E-005</v>
      </c>
      <c r="F256" s="42" t="n">
        <f aca="false">VLOOKUP(B256,Assumptions!$A$5:$C$11,2,1)*(MOD(A256,12/$B$10)=0)</f>
        <v>0</v>
      </c>
      <c r="G256" s="43" t="n">
        <f aca="false">1-(1-F256)^(1/$B$10)</f>
        <v>0</v>
      </c>
      <c r="H256" s="42" t="n">
        <f aca="false">J255*E256*(A256&lt;=$B$6*12)</f>
        <v>0</v>
      </c>
      <c r="I256" s="43" t="n">
        <f aca="false">J255*(1-E256)*G256*(A256&lt;=$B$6*12)</f>
        <v>0</v>
      </c>
      <c r="J256" s="44" t="n">
        <f aca="false">(J255-H256-I256)*(A256&lt;=$B$6*12)</f>
        <v>0</v>
      </c>
      <c r="K256" s="45" t="n">
        <f aca="false">($B$9/$B$10)*(A256&lt;=$B$7*12)*(MOD(A255,12/$B$10)=0)</f>
        <v>0</v>
      </c>
      <c r="L256" s="45" t="n">
        <f aca="false">$B$8*(A256&lt;=$B$7*12)</f>
        <v>0</v>
      </c>
      <c r="M256" s="45" t="n">
        <f aca="false">Assumptions!$B$15*(A256=1)+K256*Assumptions!$B$16*(A256&lt;=12)</f>
        <v>0</v>
      </c>
      <c r="N256" s="45" t="n">
        <f aca="false">(A256&lt;=$B$6*12)*(Assumptions!$B$18/12)*(1+Assumptions!$D$17)^(A256-1) + K256*Assumptions!$B$19*(A256&lt;=$B$7*12)</f>
        <v>0</v>
      </c>
      <c r="O256" s="45" t="n">
        <f aca="false">K256*VLOOKUP(B256,Assumptions!$A$21:$B$26,2,1)</f>
        <v>0</v>
      </c>
      <c r="P256" s="45" t="n">
        <f aca="false">K256*J255</f>
        <v>0</v>
      </c>
      <c r="Q256" s="45" t="n">
        <f aca="false">L256*H256</f>
        <v>0</v>
      </c>
      <c r="R256" s="45" t="n">
        <f aca="false">M256*J255</f>
        <v>0</v>
      </c>
      <c r="S256" s="45" t="n">
        <f aca="false">N256*J255</f>
        <v>0</v>
      </c>
      <c r="T256" s="45" t="n">
        <f aca="false">O256*J255</f>
        <v>0</v>
      </c>
      <c r="U256" s="46" t="n">
        <f aca="false">(1+VLOOKUP(B256,Assumptions!$A$29:$C$39,2,1))^(1/12)-1</f>
        <v>0.00643403011000343</v>
      </c>
      <c r="V256" s="45" t="n">
        <f aca="false">RES!Y256*J256</f>
        <v>0</v>
      </c>
      <c r="W256" s="45" t="n">
        <f aca="false">V256-V255</f>
        <v>0</v>
      </c>
      <c r="X256" s="45" t="n">
        <f aca="false">(P256-R256-S256-T256+V255)*U256</f>
        <v>0</v>
      </c>
      <c r="Y256" s="45" t="n">
        <f aca="false">P256-Q256-R256-S256-T256-W256+X256</f>
        <v>0</v>
      </c>
      <c r="Z256" s="45" t="n">
        <f aca="false">(Y257+Z257)/(1+U257)</f>
        <v>0</v>
      </c>
    </row>
    <row r="257" customFormat="false" ht="13.8" hidden="false" customHeight="false" outlineLevel="0" collapsed="false">
      <c r="A257" s="40" t="n">
        <f aca="false">A256+1</f>
        <v>242</v>
      </c>
      <c r="B257" s="40" t="n">
        <f aca="false">INT((A257-1)/12)+1</f>
        <v>21</v>
      </c>
      <c r="C257" s="41" t="n">
        <f aca="false">$B$4+B257-1</f>
        <v>40</v>
      </c>
      <c r="D257" s="42" t="n">
        <f aca="false">IF($B$5="M",VLOOKUP(C257,Assumptions!$A$42:$C$140,2,1),VLOOKUP(C257,Assumptions!$A$42:$C$140,3,1))*Assumptions!$B$2</f>
        <v>0.000461660147364298</v>
      </c>
      <c r="E257" s="42" t="n">
        <f aca="false">1-(1-D257)^(1/12)</f>
        <v>3.84798217343274E-005</v>
      </c>
      <c r="F257" s="42" t="n">
        <f aca="false">VLOOKUP(B257,Assumptions!$A$5:$C$11,2,1)*(MOD(A257,12/$B$10)=0)</f>
        <v>0</v>
      </c>
      <c r="G257" s="43" t="n">
        <f aca="false">1-(1-F257)^(1/$B$10)</f>
        <v>0</v>
      </c>
      <c r="H257" s="42" t="n">
        <f aca="false">J256*E257*(A257&lt;=$B$6*12)</f>
        <v>0</v>
      </c>
      <c r="I257" s="43" t="n">
        <f aca="false">J256*(1-E257)*G257*(A257&lt;=$B$6*12)</f>
        <v>0</v>
      </c>
      <c r="J257" s="44" t="n">
        <f aca="false">(J256-H257-I257)*(A257&lt;=$B$6*12)</f>
        <v>0</v>
      </c>
      <c r="K257" s="45" t="n">
        <f aca="false">($B$9/$B$10)*(A257&lt;=$B$7*12)*(MOD(A256,12/$B$10)=0)</f>
        <v>0</v>
      </c>
      <c r="L257" s="45" t="n">
        <f aca="false">$B$8*(A257&lt;=$B$7*12)</f>
        <v>0</v>
      </c>
      <c r="M257" s="45" t="n">
        <f aca="false">Assumptions!$B$15*(A257=1)+K257*Assumptions!$B$16*(A257&lt;=12)</f>
        <v>0</v>
      </c>
      <c r="N257" s="45" t="n">
        <f aca="false">(A257&lt;=$B$6*12)*(Assumptions!$B$18/12)*(1+Assumptions!$D$17)^(A257-1) + K257*Assumptions!$B$19*(A257&lt;=$B$7*12)</f>
        <v>0</v>
      </c>
      <c r="O257" s="45" t="n">
        <f aca="false">K257*VLOOKUP(B257,Assumptions!$A$21:$B$26,2,1)</f>
        <v>0</v>
      </c>
      <c r="P257" s="45" t="n">
        <f aca="false">K257*J256</f>
        <v>0</v>
      </c>
      <c r="Q257" s="45" t="n">
        <f aca="false">L257*H257</f>
        <v>0</v>
      </c>
      <c r="R257" s="45" t="n">
        <f aca="false">M257*J256</f>
        <v>0</v>
      </c>
      <c r="S257" s="45" t="n">
        <f aca="false">N257*J256</f>
        <v>0</v>
      </c>
      <c r="T257" s="45" t="n">
        <f aca="false">O257*J256</f>
        <v>0</v>
      </c>
      <c r="U257" s="46" t="n">
        <f aca="false">(1+VLOOKUP(B257,Assumptions!$A$29:$C$39,2,1))^(1/12)-1</f>
        <v>0.00643403011000343</v>
      </c>
      <c r="V257" s="45" t="n">
        <f aca="false">RES!Y257*J257</f>
        <v>0</v>
      </c>
      <c r="W257" s="45" t="n">
        <f aca="false">V257-V256</f>
        <v>0</v>
      </c>
      <c r="X257" s="45" t="n">
        <f aca="false">(P257-R257-S257-T257+V256)*U257</f>
        <v>0</v>
      </c>
      <c r="Y257" s="45" t="n">
        <f aca="false">P257-Q257-R257-S257-T257-W257+X257</f>
        <v>0</v>
      </c>
      <c r="Z257" s="45" t="n">
        <f aca="false">(Y258+Z258)/(1+U258)</f>
        <v>0</v>
      </c>
    </row>
    <row r="258" customFormat="false" ht="13.8" hidden="false" customHeight="false" outlineLevel="0" collapsed="false">
      <c r="A258" s="40" t="n">
        <f aca="false">A257+1</f>
        <v>243</v>
      </c>
      <c r="B258" s="40" t="n">
        <f aca="false">INT((A258-1)/12)+1</f>
        <v>21</v>
      </c>
      <c r="C258" s="41" t="n">
        <f aca="false">$B$4+B258-1</f>
        <v>40</v>
      </c>
      <c r="D258" s="42" t="n">
        <f aca="false">IF($B$5="M",VLOOKUP(C258,Assumptions!$A$42:$C$140,2,1),VLOOKUP(C258,Assumptions!$A$42:$C$140,3,1))*Assumptions!$B$2</f>
        <v>0.000461660147364298</v>
      </c>
      <c r="E258" s="42" t="n">
        <f aca="false">1-(1-D258)^(1/12)</f>
        <v>3.84798217343274E-005</v>
      </c>
      <c r="F258" s="42" t="n">
        <f aca="false">VLOOKUP(B258,Assumptions!$A$5:$C$11,2,1)*(MOD(A258,12/$B$10)=0)</f>
        <v>0</v>
      </c>
      <c r="G258" s="43" t="n">
        <f aca="false">1-(1-F258)^(1/$B$10)</f>
        <v>0</v>
      </c>
      <c r="H258" s="42" t="n">
        <f aca="false">J257*E258*(A258&lt;=$B$6*12)</f>
        <v>0</v>
      </c>
      <c r="I258" s="43" t="n">
        <f aca="false">J257*(1-E258)*G258*(A258&lt;=$B$6*12)</f>
        <v>0</v>
      </c>
      <c r="J258" s="44" t="n">
        <f aca="false">(J257-H258-I258)*(A258&lt;=$B$6*12)</f>
        <v>0</v>
      </c>
      <c r="K258" s="45" t="n">
        <f aca="false">($B$9/$B$10)*(A258&lt;=$B$7*12)*(MOD(A257,12/$B$10)=0)</f>
        <v>0</v>
      </c>
      <c r="L258" s="45" t="n">
        <f aca="false">$B$8*(A258&lt;=$B$7*12)</f>
        <v>0</v>
      </c>
      <c r="M258" s="45" t="n">
        <f aca="false">Assumptions!$B$15*(A258=1)+K258*Assumptions!$B$16*(A258&lt;=12)</f>
        <v>0</v>
      </c>
      <c r="N258" s="45" t="n">
        <f aca="false">(A258&lt;=$B$6*12)*(Assumptions!$B$18/12)*(1+Assumptions!$D$17)^(A258-1) + K258*Assumptions!$B$19*(A258&lt;=$B$7*12)</f>
        <v>0</v>
      </c>
      <c r="O258" s="45" t="n">
        <f aca="false">K258*VLOOKUP(B258,Assumptions!$A$21:$B$26,2,1)</f>
        <v>0</v>
      </c>
      <c r="P258" s="45" t="n">
        <f aca="false">K258*J257</f>
        <v>0</v>
      </c>
      <c r="Q258" s="45" t="n">
        <f aca="false">L258*H258</f>
        <v>0</v>
      </c>
      <c r="R258" s="45" t="n">
        <f aca="false">M258*J257</f>
        <v>0</v>
      </c>
      <c r="S258" s="45" t="n">
        <f aca="false">N258*J257</f>
        <v>0</v>
      </c>
      <c r="T258" s="45" t="n">
        <f aca="false">O258*J257</f>
        <v>0</v>
      </c>
      <c r="U258" s="46" t="n">
        <f aca="false">(1+VLOOKUP(B258,Assumptions!$A$29:$C$39,2,1))^(1/12)-1</f>
        <v>0.00643403011000343</v>
      </c>
      <c r="V258" s="45" t="n">
        <f aca="false">RES!Y258*J258</f>
        <v>0</v>
      </c>
      <c r="W258" s="45" t="n">
        <f aca="false">V258-V257</f>
        <v>0</v>
      </c>
      <c r="X258" s="45" t="n">
        <f aca="false">(P258-R258-S258-T258+V257)*U258</f>
        <v>0</v>
      </c>
      <c r="Y258" s="45" t="n">
        <f aca="false">P258-Q258-R258-S258-T258-W258+X258</f>
        <v>0</v>
      </c>
      <c r="Z258" s="45" t="n">
        <f aca="false">(Y259+Z259)/(1+U259)</f>
        <v>0</v>
      </c>
    </row>
    <row r="259" customFormat="false" ht="13.8" hidden="false" customHeight="false" outlineLevel="0" collapsed="false">
      <c r="A259" s="40" t="n">
        <f aca="false">A258+1</f>
        <v>244</v>
      </c>
      <c r="B259" s="40" t="n">
        <f aca="false">INT((A259-1)/12)+1</f>
        <v>21</v>
      </c>
      <c r="C259" s="41" t="n">
        <f aca="false">$B$4+B259-1</f>
        <v>40</v>
      </c>
      <c r="D259" s="42" t="n">
        <f aca="false">IF($B$5="M",VLOOKUP(C259,Assumptions!$A$42:$C$140,2,1),VLOOKUP(C259,Assumptions!$A$42:$C$140,3,1))*Assumptions!$B$2</f>
        <v>0.000461660147364298</v>
      </c>
      <c r="E259" s="42" t="n">
        <f aca="false">1-(1-D259)^(1/12)</f>
        <v>3.84798217343274E-005</v>
      </c>
      <c r="F259" s="42" t="n">
        <f aca="false">VLOOKUP(B259,Assumptions!$A$5:$C$11,2,1)*(MOD(A259,12/$B$10)=0)</f>
        <v>0</v>
      </c>
      <c r="G259" s="43" t="n">
        <f aca="false">1-(1-F259)^(1/$B$10)</f>
        <v>0</v>
      </c>
      <c r="H259" s="42" t="n">
        <f aca="false">J258*E259*(A259&lt;=$B$6*12)</f>
        <v>0</v>
      </c>
      <c r="I259" s="43" t="n">
        <f aca="false">J258*(1-E259)*G259*(A259&lt;=$B$6*12)</f>
        <v>0</v>
      </c>
      <c r="J259" s="44" t="n">
        <f aca="false">(J258-H259-I259)*(A259&lt;=$B$6*12)</f>
        <v>0</v>
      </c>
      <c r="K259" s="45" t="n">
        <f aca="false">($B$9/$B$10)*(A259&lt;=$B$7*12)*(MOD(A258,12/$B$10)=0)</f>
        <v>0</v>
      </c>
      <c r="L259" s="45" t="n">
        <f aca="false">$B$8*(A259&lt;=$B$7*12)</f>
        <v>0</v>
      </c>
      <c r="M259" s="45" t="n">
        <f aca="false">Assumptions!$B$15*(A259=1)+K259*Assumptions!$B$16*(A259&lt;=12)</f>
        <v>0</v>
      </c>
      <c r="N259" s="45" t="n">
        <f aca="false">(A259&lt;=$B$6*12)*(Assumptions!$B$18/12)*(1+Assumptions!$D$17)^(A259-1) + K259*Assumptions!$B$19*(A259&lt;=$B$7*12)</f>
        <v>0</v>
      </c>
      <c r="O259" s="45" t="n">
        <f aca="false">K259*VLOOKUP(B259,Assumptions!$A$21:$B$26,2,1)</f>
        <v>0</v>
      </c>
      <c r="P259" s="45" t="n">
        <f aca="false">K259*J258</f>
        <v>0</v>
      </c>
      <c r="Q259" s="45" t="n">
        <f aca="false">L259*H259</f>
        <v>0</v>
      </c>
      <c r="R259" s="45" t="n">
        <f aca="false">M259*J258</f>
        <v>0</v>
      </c>
      <c r="S259" s="45" t="n">
        <f aca="false">N259*J258</f>
        <v>0</v>
      </c>
      <c r="T259" s="45" t="n">
        <f aca="false">O259*J258</f>
        <v>0</v>
      </c>
      <c r="U259" s="46" t="n">
        <f aca="false">(1+VLOOKUP(B259,Assumptions!$A$29:$C$39,2,1))^(1/12)-1</f>
        <v>0.00643403011000343</v>
      </c>
      <c r="V259" s="45" t="n">
        <f aca="false">RES!Y259*J259</f>
        <v>0</v>
      </c>
      <c r="W259" s="45" t="n">
        <f aca="false">V259-V258</f>
        <v>0</v>
      </c>
      <c r="X259" s="45" t="n">
        <f aca="false">(P259-R259-S259-T259+V258)*U259</f>
        <v>0</v>
      </c>
      <c r="Y259" s="45" t="n">
        <f aca="false">P259-Q259-R259-S259-T259-W259+X259</f>
        <v>0</v>
      </c>
      <c r="Z259" s="45" t="n">
        <f aca="false">(Y260+Z260)/(1+U260)</f>
        <v>0</v>
      </c>
    </row>
    <row r="260" customFormat="false" ht="13.8" hidden="false" customHeight="false" outlineLevel="0" collapsed="false">
      <c r="A260" s="40" t="n">
        <f aca="false">A259+1</f>
        <v>245</v>
      </c>
      <c r="B260" s="40" t="n">
        <f aca="false">INT((A260-1)/12)+1</f>
        <v>21</v>
      </c>
      <c r="C260" s="41" t="n">
        <f aca="false">$B$4+B260-1</f>
        <v>40</v>
      </c>
      <c r="D260" s="42" t="n">
        <f aca="false">IF($B$5="M",VLOOKUP(C260,Assumptions!$A$42:$C$140,2,1),VLOOKUP(C260,Assumptions!$A$42:$C$140,3,1))*Assumptions!$B$2</f>
        <v>0.000461660147364298</v>
      </c>
      <c r="E260" s="42" t="n">
        <f aca="false">1-(1-D260)^(1/12)</f>
        <v>3.84798217343274E-005</v>
      </c>
      <c r="F260" s="42" t="n">
        <f aca="false">VLOOKUP(B260,Assumptions!$A$5:$C$11,2,1)*(MOD(A260,12/$B$10)=0)</f>
        <v>0</v>
      </c>
      <c r="G260" s="43" t="n">
        <f aca="false">1-(1-F260)^(1/$B$10)</f>
        <v>0</v>
      </c>
      <c r="H260" s="42" t="n">
        <f aca="false">J259*E260*(A260&lt;=$B$6*12)</f>
        <v>0</v>
      </c>
      <c r="I260" s="43" t="n">
        <f aca="false">J259*(1-E260)*G260*(A260&lt;=$B$6*12)</f>
        <v>0</v>
      </c>
      <c r="J260" s="44" t="n">
        <f aca="false">(J259-H260-I260)*(A260&lt;=$B$6*12)</f>
        <v>0</v>
      </c>
      <c r="K260" s="45" t="n">
        <f aca="false">($B$9/$B$10)*(A260&lt;=$B$7*12)*(MOD(A259,12/$B$10)=0)</f>
        <v>0</v>
      </c>
      <c r="L260" s="45" t="n">
        <f aca="false">$B$8*(A260&lt;=$B$7*12)</f>
        <v>0</v>
      </c>
      <c r="M260" s="45" t="n">
        <f aca="false">Assumptions!$B$15*(A260=1)+K260*Assumptions!$B$16*(A260&lt;=12)</f>
        <v>0</v>
      </c>
      <c r="N260" s="45" t="n">
        <f aca="false">(A260&lt;=$B$6*12)*(Assumptions!$B$18/12)*(1+Assumptions!$D$17)^(A260-1) + K260*Assumptions!$B$19*(A260&lt;=$B$7*12)</f>
        <v>0</v>
      </c>
      <c r="O260" s="45" t="n">
        <f aca="false">K260*VLOOKUP(B260,Assumptions!$A$21:$B$26,2,1)</f>
        <v>0</v>
      </c>
      <c r="P260" s="45" t="n">
        <f aca="false">K260*J259</f>
        <v>0</v>
      </c>
      <c r="Q260" s="45" t="n">
        <f aca="false">L260*H260</f>
        <v>0</v>
      </c>
      <c r="R260" s="45" t="n">
        <f aca="false">M260*J259</f>
        <v>0</v>
      </c>
      <c r="S260" s="45" t="n">
        <f aca="false">N260*J259</f>
        <v>0</v>
      </c>
      <c r="T260" s="45" t="n">
        <f aca="false">O260*J259</f>
        <v>0</v>
      </c>
      <c r="U260" s="46" t="n">
        <f aca="false">(1+VLOOKUP(B260,Assumptions!$A$29:$C$39,2,1))^(1/12)-1</f>
        <v>0.00643403011000343</v>
      </c>
      <c r="V260" s="45" t="n">
        <f aca="false">RES!Y260*J260</f>
        <v>0</v>
      </c>
      <c r="W260" s="45" t="n">
        <f aca="false">V260-V259</f>
        <v>0</v>
      </c>
      <c r="X260" s="45" t="n">
        <f aca="false">(P260-R260-S260-T260+V259)*U260</f>
        <v>0</v>
      </c>
      <c r="Y260" s="45" t="n">
        <f aca="false">P260-Q260-R260-S260-T260-W260+X260</f>
        <v>0</v>
      </c>
      <c r="Z260" s="45" t="n">
        <f aca="false">(Y261+Z261)/(1+U261)</f>
        <v>0</v>
      </c>
    </row>
    <row r="261" customFormat="false" ht="13.8" hidden="false" customHeight="false" outlineLevel="0" collapsed="false">
      <c r="A261" s="40" t="n">
        <f aca="false">A260+1</f>
        <v>246</v>
      </c>
      <c r="B261" s="40" t="n">
        <f aca="false">INT((A261-1)/12)+1</f>
        <v>21</v>
      </c>
      <c r="C261" s="41" t="n">
        <f aca="false">$B$4+B261-1</f>
        <v>40</v>
      </c>
      <c r="D261" s="42" t="n">
        <f aca="false">IF($B$5="M",VLOOKUP(C261,Assumptions!$A$42:$C$140,2,1),VLOOKUP(C261,Assumptions!$A$42:$C$140,3,1))*Assumptions!$B$2</f>
        <v>0.000461660147364298</v>
      </c>
      <c r="E261" s="42" t="n">
        <f aca="false">1-(1-D261)^(1/12)</f>
        <v>3.84798217343274E-005</v>
      </c>
      <c r="F261" s="42" t="n">
        <f aca="false">VLOOKUP(B261,Assumptions!$A$5:$C$11,2,1)*(MOD(A261,12/$B$10)=0)</f>
        <v>0</v>
      </c>
      <c r="G261" s="43" t="n">
        <f aca="false">1-(1-F261)^(1/$B$10)</f>
        <v>0</v>
      </c>
      <c r="H261" s="42" t="n">
        <f aca="false">J260*E261*(A261&lt;=$B$6*12)</f>
        <v>0</v>
      </c>
      <c r="I261" s="43" t="n">
        <f aca="false">J260*(1-E261)*G261*(A261&lt;=$B$6*12)</f>
        <v>0</v>
      </c>
      <c r="J261" s="44" t="n">
        <f aca="false">(J260-H261-I261)*(A261&lt;=$B$6*12)</f>
        <v>0</v>
      </c>
      <c r="K261" s="45" t="n">
        <f aca="false">($B$9/$B$10)*(A261&lt;=$B$7*12)*(MOD(A260,12/$B$10)=0)</f>
        <v>0</v>
      </c>
      <c r="L261" s="45" t="n">
        <f aca="false">$B$8*(A261&lt;=$B$7*12)</f>
        <v>0</v>
      </c>
      <c r="M261" s="45" t="n">
        <f aca="false">Assumptions!$B$15*(A261=1)+K261*Assumptions!$B$16*(A261&lt;=12)</f>
        <v>0</v>
      </c>
      <c r="N261" s="45" t="n">
        <f aca="false">(A261&lt;=$B$6*12)*(Assumptions!$B$18/12)*(1+Assumptions!$D$17)^(A261-1) + K261*Assumptions!$B$19*(A261&lt;=$B$7*12)</f>
        <v>0</v>
      </c>
      <c r="O261" s="45" t="n">
        <f aca="false">K261*VLOOKUP(B261,Assumptions!$A$21:$B$26,2,1)</f>
        <v>0</v>
      </c>
      <c r="P261" s="45" t="n">
        <f aca="false">K261*J260</f>
        <v>0</v>
      </c>
      <c r="Q261" s="45" t="n">
        <f aca="false">L261*H261</f>
        <v>0</v>
      </c>
      <c r="R261" s="45" t="n">
        <f aca="false">M261*J260</f>
        <v>0</v>
      </c>
      <c r="S261" s="45" t="n">
        <f aca="false">N261*J260</f>
        <v>0</v>
      </c>
      <c r="T261" s="45" t="n">
        <f aca="false">O261*J260</f>
        <v>0</v>
      </c>
      <c r="U261" s="46" t="n">
        <f aca="false">(1+VLOOKUP(B261,Assumptions!$A$29:$C$39,2,1))^(1/12)-1</f>
        <v>0.00643403011000343</v>
      </c>
      <c r="V261" s="45" t="n">
        <f aca="false">RES!Y261*J261</f>
        <v>0</v>
      </c>
      <c r="W261" s="45" t="n">
        <f aca="false">V261-V260</f>
        <v>0</v>
      </c>
      <c r="X261" s="45" t="n">
        <f aca="false">(P261-R261-S261-T261+V260)*U261</f>
        <v>0</v>
      </c>
      <c r="Y261" s="45" t="n">
        <f aca="false">P261-Q261-R261-S261-T261-W261+X261</f>
        <v>0</v>
      </c>
      <c r="Z261" s="45" t="n">
        <f aca="false">(Y262+Z262)/(1+U262)</f>
        <v>0</v>
      </c>
    </row>
    <row r="262" customFormat="false" ht="13.8" hidden="false" customHeight="false" outlineLevel="0" collapsed="false">
      <c r="A262" s="40" t="n">
        <f aca="false">A261+1</f>
        <v>247</v>
      </c>
      <c r="B262" s="40" t="n">
        <f aca="false">INT((A262-1)/12)+1</f>
        <v>21</v>
      </c>
      <c r="C262" s="41" t="n">
        <f aca="false">$B$4+B262-1</f>
        <v>40</v>
      </c>
      <c r="D262" s="42" t="n">
        <f aca="false">IF($B$5="M",VLOOKUP(C262,Assumptions!$A$42:$C$140,2,1),VLOOKUP(C262,Assumptions!$A$42:$C$140,3,1))*Assumptions!$B$2</f>
        <v>0.000461660147364298</v>
      </c>
      <c r="E262" s="42" t="n">
        <f aca="false">1-(1-D262)^(1/12)</f>
        <v>3.84798217343274E-005</v>
      </c>
      <c r="F262" s="42" t="n">
        <f aca="false">VLOOKUP(B262,Assumptions!$A$5:$C$11,2,1)*(MOD(A262,12/$B$10)=0)</f>
        <v>0</v>
      </c>
      <c r="G262" s="43" t="n">
        <f aca="false">1-(1-F262)^(1/$B$10)</f>
        <v>0</v>
      </c>
      <c r="H262" s="42" t="n">
        <f aca="false">J261*E262*(A262&lt;=$B$6*12)</f>
        <v>0</v>
      </c>
      <c r="I262" s="43" t="n">
        <f aca="false">J261*(1-E262)*G262*(A262&lt;=$B$6*12)</f>
        <v>0</v>
      </c>
      <c r="J262" s="44" t="n">
        <f aca="false">(J261-H262-I262)*(A262&lt;=$B$6*12)</f>
        <v>0</v>
      </c>
      <c r="K262" s="45" t="n">
        <f aca="false">($B$9/$B$10)*(A262&lt;=$B$7*12)*(MOD(A261,12/$B$10)=0)</f>
        <v>0</v>
      </c>
      <c r="L262" s="45" t="n">
        <f aca="false">$B$8*(A262&lt;=$B$7*12)</f>
        <v>0</v>
      </c>
      <c r="M262" s="45" t="n">
        <f aca="false">Assumptions!$B$15*(A262=1)+K262*Assumptions!$B$16*(A262&lt;=12)</f>
        <v>0</v>
      </c>
      <c r="N262" s="45" t="n">
        <f aca="false">(A262&lt;=$B$6*12)*(Assumptions!$B$18/12)*(1+Assumptions!$D$17)^(A262-1) + K262*Assumptions!$B$19*(A262&lt;=$B$7*12)</f>
        <v>0</v>
      </c>
      <c r="O262" s="45" t="n">
        <f aca="false">K262*VLOOKUP(B262,Assumptions!$A$21:$B$26,2,1)</f>
        <v>0</v>
      </c>
      <c r="P262" s="45" t="n">
        <f aca="false">K262*J261</f>
        <v>0</v>
      </c>
      <c r="Q262" s="45" t="n">
        <f aca="false">L262*H262</f>
        <v>0</v>
      </c>
      <c r="R262" s="45" t="n">
        <f aca="false">M262*J261</f>
        <v>0</v>
      </c>
      <c r="S262" s="45" t="n">
        <f aca="false">N262*J261</f>
        <v>0</v>
      </c>
      <c r="T262" s="45" t="n">
        <f aca="false">O262*J261</f>
        <v>0</v>
      </c>
      <c r="U262" s="46" t="n">
        <f aca="false">(1+VLOOKUP(B262,Assumptions!$A$29:$C$39,2,1))^(1/12)-1</f>
        <v>0.00643403011000343</v>
      </c>
      <c r="V262" s="45" t="n">
        <f aca="false">RES!Y262*J262</f>
        <v>0</v>
      </c>
      <c r="W262" s="45" t="n">
        <f aca="false">V262-V261</f>
        <v>0</v>
      </c>
      <c r="X262" s="45" t="n">
        <f aca="false">(P262-R262-S262-T262+V261)*U262</f>
        <v>0</v>
      </c>
      <c r="Y262" s="45" t="n">
        <f aca="false">P262-Q262-R262-S262-T262-W262+X262</f>
        <v>0</v>
      </c>
      <c r="Z262" s="45" t="n">
        <f aca="false">(Y263+Z263)/(1+U263)</f>
        <v>0</v>
      </c>
    </row>
    <row r="263" customFormat="false" ht="13.8" hidden="false" customHeight="false" outlineLevel="0" collapsed="false">
      <c r="A263" s="40" t="n">
        <f aca="false">A262+1</f>
        <v>248</v>
      </c>
      <c r="B263" s="40" t="n">
        <f aca="false">INT((A263-1)/12)+1</f>
        <v>21</v>
      </c>
      <c r="C263" s="41" t="n">
        <f aca="false">$B$4+B263-1</f>
        <v>40</v>
      </c>
      <c r="D263" s="42" t="n">
        <f aca="false">IF($B$5="M",VLOOKUP(C263,Assumptions!$A$42:$C$140,2,1),VLOOKUP(C263,Assumptions!$A$42:$C$140,3,1))*Assumptions!$B$2</f>
        <v>0.000461660147364298</v>
      </c>
      <c r="E263" s="42" t="n">
        <f aca="false">1-(1-D263)^(1/12)</f>
        <v>3.84798217343274E-005</v>
      </c>
      <c r="F263" s="42" t="n">
        <f aca="false">VLOOKUP(B263,Assumptions!$A$5:$C$11,2,1)*(MOD(A263,12/$B$10)=0)</f>
        <v>0</v>
      </c>
      <c r="G263" s="43" t="n">
        <f aca="false">1-(1-F263)^(1/$B$10)</f>
        <v>0</v>
      </c>
      <c r="H263" s="42" t="n">
        <f aca="false">J262*E263*(A263&lt;=$B$6*12)</f>
        <v>0</v>
      </c>
      <c r="I263" s="43" t="n">
        <f aca="false">J262*(1-E263)*G263*(A263&lt;=$B$6*12)</f>
        <v>0</v>
      </c>
      <c r="J263" s="44" t="n">
        <f aca="false">(J262-H263-I263)*(A263&lt;=$B$6*12)</f>
        <v>0</v>
      </c>
      <c r="K263" s="45" t="n">
        <f aca="false">($B$9/$B$10)*(A263&lt;=$B$7*12)*(MOD(A262,12/$B$10)=0)</f>
        <v>0</v>
      </c>
      <c r="L263" s="45" t="n">
        <f aca="false">$B$8*(A263&lt;=$B$7*12)</f>
        <v>0</v>
      </c>
      <c r="M263" s="45" t="n">
        <f aca="false">Assumptions!$B$15*(A263=1)+K263*Assumptions!$B$16*(A263&lt;=12)</f>
        <v>0</v>
      </c>
      <c r="N263" s="45" t="n">
        <f aca="false">(A263&lt;=$B$6*12)*(Assumptions!$B$18/12)*(1+Assumptions!$D$17)^(A263-1) + K263*Assumptions!$B$19*(A263&lt;=$B$7*12)</f>
        <v>0</v>
      </c>
      <c r="O263" s="45" t="n">
        <f aca="false">K263*VLOOKUP(B263,Assumptions!$A$21:$B$26,2,1)</f>
        <v>0</v>
      </c>
      <c r="P263" s="45" t="n">
        <f aca="false">K263*J262</f>
        <v>0</v>
      </c>
      <c r="Q263" s="45" t="n">
        <f aca="false">L263*H263</f>
        <v>0</v>
      </c>
      <c r="R263" s="45" t="n">
        <f aca="false">M263*J262</f>
        <v>0</v>
      </c>
      <c r="S263" s="45" t="n">
        <f aca="false">N263*J262</f>
        <v>0</v>
      </c>
      <c r="T263" s="45" t="n">
        <f aca="false">O263*J262</f>
        <v>0</v>
      </c>
      <c r="U263" s="46" t="n">
        <f aca="false">(1+VLOOKUP(B263,Assumptions!$A$29:$C$39,2,1))^(1/12)-1</f>
        <v>0.00643403011000343</v>
      </c>
      <c r="V263" s="45" t="n">
        <f aca="false">RES!Y263*J263</f>
        <v>0</v>
      </c>
      <c r="W263" s="45" t="n">
        <f aca="false">V263-V262</f>
        <v>0</v>
      </c>
      <c r="X263" s="45" t="n">
        <f aca="false">(P263-R263-S263-T263+V262)*U263</f>
        <v>0</v>
      </c>
      <c r="Y263" s="45" t="n">
        <f aca="false">P263-Q263-R263-S263-T263-W263+X263</f>
        <v>0</v>
      </c>
      <c r="Z263" s="45" t="n">
        <f aca="false">(Y264+Z264)/(1+U264)</f>
        <v>0</v>
      </c>
    </row>
    <row r="264" customFormat="false" ht="13.8" hidden="false" customHeight="false" outlineLevel="0" collapsed="false">
      <c r="A264" s="40" t="n">
        <f aca="false">A263+1</f>
        <v>249</v>
      </c>
      <c r="B264" s="40" t="n">
        <f aca="false">INT((A264-1)/12)+1</f>
        <v>21</v>
      </c>
      <c r="C264" s="41" t="n">
        <f aca="false">$B$4+B264-1</f>
        <v>40</v>
      </c>
      <c r="D264" s="42" t="n">
        <f aca="false">IF($B$5="M",VLOOKUP(C264,Assumptions!$A$42:$C$140,2,1),VLOOKUP(C264,Assumptions!$A$42:$C$140,3,1))*Assumptions!$B$2</f>
        <v>0.000461660147364298</v>
      </c>
      <c r="E264" s="42" t="n">
        <f aca="false">1-(1-D264)^(1/12)</f>
        <v>3.84798217343274E-005</v>
      </c>
      <c r="F264" s="42" t="n">
        <f aca="false">VLOOKUP(B264,Assumptions!$A$5:$C$11,2,1)*(MOD(A264,12/$B$10)=0)</f>
        <v>0</v>
      </c>
      <c r="G264" s="43" t="n">
        <f aca="false">1-(1-F264)^(1/$B$10)</f>
        <v>0</v>
      </c>
      <c r="H264" s="42" t="n">
        <f aca="false">J263*E264*(A264&lt;=$B$6*12)</f>
        <v>0</v>
      </c>
      <c r="I264" s="43" t="n">
        <f aca="false">J263*(1-E264)*G264*(A264&lt;=$B$6*12)</f>
        <v>0</v>
      </c>
      <c r="J264" s="44" t="n">
        <f aca="false">(J263-H264-I264)*(A264&lt;=$B$6*12)</f>
        <v>0</v>
      </c>
      <c r="K264" s="45" t="n">
        <f aca="false">($B$9/$B$10)*(A264&lt;=$B$7*12)*(MOD(A263,12/$B$10)=0)</f>
        <v>0</v>
      </c>
      <c r="L264" s="45" t="n">
        <f aca="false">$B$8*(A264&lt;=$B$7*12)</f>
        <v>0</v>
      </c>
      <c r="M264" s="45" t="n">
        <f aca="false">Assumptions!$B$15*(A264=1)+K264*Assumptions!$B$16*(A264&lt;=12)</f>
        <v>0</v>
      </c>
      <c r="N264" s="45" t="n">
        <f aca="false">(A264&lt;=$B$6*12)*(Assumptions!$B$18/12)*(1+Assumptions!$D$17)^(A264-1) + K264*Assumptions!$B$19*(A264&lt;=$B$7*12)</f>
        <v>0</v>
      </c>
      <c r="O264" s="45" t="n">
        <f aca="false">K264*VLOOKUP(B264,Assumptions!$A$21:$B$26,2,1)</f>
        <v>0</v>
      </c>
      <c r="P264" s="45" t="n">
        <f aca="false">K264*J263</f>
        <v>0</v>
      </c>
      <c r="Q264" s="45" t="n">
        <f aca="false">L264*H264</f>
        <v>0</v>
      </c>
      <c r="R264" s="45" t="n">
        <f aca="false">M264*J263</f>
        <v>0</v>
      </c>
      <c r="S264" s="45" t="n">
        <f aca="false">N264*J263</f>
        <v>0</v>
      </c>
      <c r="T264" s="45" t="n">
        <f aca="false">O264*J263</f>
        <v>0</v>
      </c>
      <c r="U264" s="46" t="n">
        <f aca="false">(1+VLOOKUP(B264,Assumptions!$A$29:$C$39,2,1))^(1/12)-1</f>
        <v>0.00643403011000343</v>
      </c>
      <c r="V264" s="45" t="n">
        <f aca="false">RES!Y264*J264</f>
        <v>0</v>
      </c>
      <c r="W264" s="45" t="n">
        <f aca="false">V264-V263</f>
        <v>0</v>
      </c>
      <c r="X264" s="45" t="n">
        <f aca="false">(P264-R264-S264-T264+V263)*U264</f>
        <v>0</v>
      </c>
      <c r="Y264" s="45" t="n">
        <f aca="false">P264-Q264-R264-S264-T264-W264+X264</f>
        <v>0</v>
      </c>
      <c r="Z264" s="45" t="n">
        <f aca="false">(Y265+Z265)/(1+U265)</f>
        <v>0</v>
      </c>
    </row>
    <row r="265" customFormat="false" ht="13.8" hidden="false" customHeight="false" outlineLevel="0" collapsed="false">
      <c r="A265" s="40" t="n">
        <f aca="false">A264+1</f>
        <v>250</v>
      </c>
      <c r="B265" s="40" t="n">
        <f aca="false">INT((A265-1)/12)+1</f>
        <v>21</v>
      </c>
      <c r="C265" s="41" t="n">
        <f aca="false">$B$4+B265-1</f>
        <v>40</v>
      </c>
      <c r="D265" s="42" t="n">
        <f aca="false">IF($B$5="M",VLOOKUP(C265,Assumptions!$A$42:$C$140,2,1),VLOOKUP(C265,Assumptions!$A$42:$C$140,3,1))*Assumptions!$B$2</f>
        <v>0.000461660147364298</v>
      </c>
      <c r="E265" s="42" t="n">
        <f aca="false">1-(1-D265)^(1/12)</f>
        <v>3.84798217343274E-005</v>
      </c>
      <c r="F265" s="42" t="n">
        <f aca="false">VLOOKUP(B265,Assumptions!$A$5:$C$11,2,1)*(MOD(A265,12/$B$10)=0)</f>
        <v>0</v>
      </c>
      <c r="G265" s="43" t="n">
        <f aca="false">1-(1-F265)^(1/$B$10)</f>
        <v>0</v>
      </c>
      <c r="H265" s="42" t="n">
        <f aca="false">J264*E265*(A265&lt;=$B$6*12)</f>
        <v>0</v>
      </c>
      <c r="I265" s="43" t="n">
        <f aca="false">J264*(1-E265)*G265*(A265&lt;=$B$6*12)</f>
        <v>0</v>
      </c>
      <c r="J265" s="44" t="n">
        <f aca="false">(J264-H265-I265)*(A265&lt;=$B$6*12)</f>
        <v>0</v>
      </c>
      <c r="K265" s="45" t="n">
        <f aca="false">($B$9/$B$10)*(A265&lt;=$B$7*12)*(MOD(A264,12/$B$10)=0)</f>
        <v>0</v>
      </c>
      <c r="L265" s="45" t="n">
        <f aca="false">$B$8*(A265&lt;=$B$7*12)</f>
        <v>0</v>
      </c>
      <c r="M265" s="45" t="n">
        <f aca="false">Assumptions!$B$15*(A265=1)+K265*Assumptions!$B$16*(A265&lt;=12)</f>
        <v>0</v>
      </c>
      <c r="N265" s="45" t="n">
        <f aca="false">(A265&lt;=$B$6*12)*(Assumptions!$B$18/12)*(1+Assumptions!$D$17)^(A265-1) + K265*Assumptions!$B$19*(A265&lt;=$B$7*12)</f>
        <v>0</v>
      </c>
      <c r="O265" s="45" t="n">
        <f aca="false">K265*VLOOKUP(B265,Assumptions!$A$21:$B$26,2,1)</f>
        <v>0</v>
      </c>
      <c r="P265" s="45" t="n">
        <f aca="false">K265*J264</f>
        <v>0</v>
      </c>
      <c r="Q265" s="45" t="n">
        <f aca="false">L265*H265</f>
        <v>0</v>
      </c>
      <c r="R265" s="45" t="n">
        <f aca="false">M265*J264</f>
        <v>0</v>
      </c>
      <c r="S265" s="45" t="n">
        <f aca="false">N265*J264</f>
        <v>0</v>
      </c>
      <c r="T265" s="45" t="n">
        <f aca="false">O265*J264</f>
        <v>0</v>
      </c>
      <c r="U265" s="46" t="n">
        <f aca="false">(1+VLOOKUP(B265,Assumptions!$A$29:$C$39,2,1))^(1/12)-1</f>
        <v>0.00643403011000343</v>
      </c>
      <c r="V265" s="45" t="n">
        <f aca="false">RES!Y265*J265</f>
        <v>0</v>
      </c>
      <c r="W265" s="45" t="n">
        <f aca="false">V265-V264</f>
        <v>0</v>
      </c>
      <c r="X265" s="45" t="n">
        <f aca="false">(P265-R265-S265-T265+V264)*U265</f>
        <v>0</v>
      </c>
      <c r="Y265" s="45" t="n">
        <f aca="false">P265-Q265-R265-S265-T265-W265+X265</f>
        <v>0</v>
      </c>
      <c r="Z265" s="45" t="n">
        <f aca="false">(Y266+Z266)/(1+U266)</f>
        <v>0</v>
      </c>
    </row>
    <row r="266" customFormat="false" ht="13.8" hidden="false" customHeight="false" outlineLevel="0" collapsed="false">
      <c r="A266" s="40" t="n">
        <f aca="false">A265+1</f>
        <v>251</v>
      </c>
      <c r="B266" s="40" t="n">
        <f aca="false">INT((A266-1)/12)+1</f>
        <v>21</v>
      </c>
      <c r="C266" s="41" t="n">
        <f aca="false">$B$4+B266-1</f>
        <v>40</v>
      </c>
      <c r="D266" s="42" t="n">
        <f aca="false">IF($B$5="M",VLOOKUP(C266,Assumptions!$A$42:$C$140,2,1),VLOOKUP(C266,Assumptions!$A$42:$C$140,3,1))*Assumptions!$B$2</f>
        <v>0.000461660147364298</v>
      </c>
      <c r="E266" s="42" t="n">
        <f aca="false">1-(1-D266)^(1/12)</f>
        <v>3.84798217343274E-005</v>
      </c>
      <c r="F266" s="42" t="n">
        <f aca="false">VLOOKUP(B266,Assumptions!$A$5:$C$11,2,1)*(MOD(A266,12/$B$10)=0)</f>
        <v>0</v>
      </c>
      <c r="G266" s="43" t="n">
        <f aca="false">1-(1-F266)^(1/$B$10)</f>
        <v>0</v>
      </c>
      <c r="H266" s="42" t="n">
        <f aca="false">J265*E266*(A266&lt;=$B$6*12)</f>
        <v>0</v>
      </c>
      <c r="I266" s="43" t="n">
        <f aca="false">J265*(1-E266)*G266*(A266&lt;=$B$6*12)</f>
        <v>0</v>
      </c>
      <c r="J266" s="44" t="n">
        <f aca="false">(J265-H266-I266)*(A266&lt;=$B$6*12)</f>
        <v>0</v>
      </c>
      <c r="K266" s="45" t="n">
        <f aca="false">($B$9/$B$10)*(A266&lt;=$B$7*12)*(MOD(A265,12/$B$10)=0)</f>
        <v>0</v>
      </c>
      <c r="L266" s="45" t="n">
        <f aca="false">$B$8*(A266&lt;=$B$7*12)</f>
        <v>0</v>
      </c>
      <c r="M266" s="45" t="n">
        <f aca="false">Assumptions!$B$15*(A266=1)+K266*Assumptions!$B$16*(A266&lt;=12)</f>
        <v>0</v>
      </c>
      <c r="N266" s="45" t="n">
        <f aca="false">(A266&lt;=$B$6*12)*(Assumptions!$B$18/12)*(1+Assumptions!$D$17)^(A266-1) + K266*Assumptions!$B$19*(A266&lt;=$B$7*12)</f>
        <v>0</v>
      </c>
      <c r="O266" s="45" t="n">
        <f aca="false">K266*VLOOKUP(B266,Assumptions!$A$21:$B$26,2,1)</f>
        <v>0</v>
      </c>
      <c r="P266" s="45" t="n">
        <f aca="false">K266*J265</f>
        <v>0</v>
      </c>
      <c r="Q266" s="45" t="n">
        <f aca="false">L266*H266</f>
        <v>0</v>
      </c>
      <c r="R266" s="45" t="n">
        <f aca="false">M266*J265</f>
        <v>0</v>
      </c>
      <c r="S266" s="45" t="n">
        <f aca="false">N266*J265</f>
        <v>0</v>
      </c>
      <c r="T266" s="45" t="n">
        <f aca="false">O266*J265</f>
        <v>0</v>
      </c>
      <c r="U266" s="46" t="n">
        <f aca="false">(1+VLOOKUP(B266,Assumptions!$A$29:$C$39,2,1))^(1/12)-1</f>
        <v>0.00643403011000343</v>
      </c>
      <c r="V266" s="45" t="n">
        <f aca="false">RES!Y266*J266</f>
        <v>0</v>
      </c>
      <c r="W266" s="45" t="n">
        <f aca="false">V266-V265</f>
        <v>0</v>
      </c>
      <c r="X266" s="45" t="n">
        <f aca="false">(P266-R266-S266-T266+V265)*U266</f>
        <v>0</v>
      </c>
      <c r="Y266" s="45" t="n">
        <f aca="false">P266-Q266-R266-S266-T266-W266+X266</f>
        <v>0</v>
      </c>
      <c r="Z266" s="45" t="n">
        <f aca="false">(Y267+Z267)/(1+U267)</f>
        <v>0</v>
      </c>
    </row>
    <row r="267" customFormat="false" ht="13.8" hidden="false" customHeight="false" outlineLevel="0" collapsed="false">
      <c r="A267" s="40" t="n">
        <f aca="false">A266+1</f>
        <v>252</v>
      </c>
      <c r="B267" s="40" t="n">
        <f aca="false">INT((A267-1)/12)+1</f>
        <v>21</v>
      </c>
      <c r="C267" s="41" t="n">
        <f aca="false">$B$4+B267-1</f>
        <v>40</v>
      </c>
      <c r="D267" s="42" t="n">
        <f aca="false">IF($B$5="M",VLOOKUP(C267,Assumptions!$A$42:$C$140,2,1),VLOOKUP(C267,Assumptions!$A$42:$C$140,3,1))*Assumptions!$B$2</f>
        <v>0.000461660147364298</v>
      </c>
      <c r="E267" s="42" t="n">
        <f aca="false">1-(1-D267)^(1/12)</f>
        <v>3.84798217343274E-005</v>
      </c>
      <c r="F267" s="42" t="n">
        <f aca="false">VLOOKUP(B267,Assumptions!$A$5:$C$11,2,1)*(MOD(A267,12/$B$10)=0)</f>
        <v>0.05</v>
      </c>
      <c r="G267" s="43" t="n">
        <f aca="false">1-(1-F267)^(1/$B$10)</f>
        <v>0.05</v>
      </c>
      <c r="H267" s="42" t="n">
        <f aca="false">J266*E267*(A267&lt;=$B$6*12)</f>
        <v>0</v>
      </c>
      <c r="I267" s="43" t="n">
        <f aca="false">J266*(1-E267)*G267*(A267&lt;=$B$6*12)</f>
        <v>0</v>
      </c>
      <c r="J267" s="44" t="n">
        <f aca="false">(J266-H267-I267)*(A267&lt;=$B$6*12)</f>
        <v>0</v>
      </c>
      <c r="K267" s="45" t="n">
        <f aca="false">($B$9/$B$10)*(A267&lt;=$B$7*12)*(MOD(A266,12/$B$10)=0)</f>
        <v>0</v>
      </c>
      <c r="L267" s="45" t="n">
        <f aca="false">$B$8*(A267&lt;=$B$7*12)</f>
        <v>0</v>
      </c>
      <c r="M267" s="45" t="n">
        <f aca="false">Assumptions!$B$15*(A267=1)+K267*Assumptions!$B$16*(A267&lt;=12)</f>
        <v>0</v>
      </c>
      <c r="N267" s="45" t="n">
        <f aca="false">(A267&lt;=$B$6*12)*(Assumptions!$B$18/12)*(1+Assumptions!$D$17)^(A267-1) + K267*Assumptions!$B$19*(A267&lt;=$B$7*12)</f>
        <v>0</v>
      </c>
      <c r="O267" s="45" t="n">
        <f aca="false">K267*VLOOKUP(B267,Assumptions!$A$21:$B$26,2,1)</f>
        <v>0</v>
      </c>
      <c r="P267" s="45" t="n">
        <f aca="false">K267*J266</f>
        <v>0</v>
      </c>
      <c r="Q267" s="45" t="n">
        <f aca="false">L267*H267</f>
        <v>0</v>
      </c>
      <c r="R267" s="45" t="n">
        <f aca="false">M267*J266</f>
        <v>0</v>
      </c>
      <c r="S267" s="45" t="n">
        <f aca="false">N267*J266</f>
        <v>0</v>
      </c>
      <c r="T267" s="45" t="n">
        <f aca="false">O267*J266</f>
        <v>0</v>
      </c>
      <c r="U267" s="46" t="n">
        <f aca="false">(1+VLOOKUP(B267,Assumptions!$A$29:$C$39,2,1))^(1/12)-1</f>
        <v>0.00643403011000343</v>
      </c>
      <c r="V267" s="45" t="n">
        <f aca="false">RES!Y267*J267</f>
        <v>0</v>
      </c>
      <c r="W267" s="45" t="n">
        <f aca="false">V267-V266</f>
        <v>0</v>
      </c>
      <c r="X267" s="45" t="n">
        <f aca="false">(P267-R267-S267-T267+V266)*U267</f>
        <v>0</v>
      </c>
      <c r="Y267" s="45" t="n">
        <f aca="false">P267-Q267-R267-S267-T267-W267+X267</f>
        <v>0</v>
      </c>
      <c r="Z267" s="45" t="n">
        <f aca="false">(Y268+Z268)/(1+U268)</f>
        <v>0</v>
      </c>
    </row>
    <row r="268" customFormat="false" ht="13.8" hidden="false" customHeight="false" outlineLevel="0" collapsed="false">
      <c r="A268" s="40" t="n">
        <f aca="false">A267+1</f>
        <v>253</v>
      </c>
      <c r="B268" s="40" t="n">
        <f aca="false">INT((A268-1)/12)+1</f>
        <v>22</v>
      </c>
      <c r="C268" s="41" t="n">
        <f aca="false">$B$4+B268-1</f>
        <v>41</v>
      </c>
      <c r="D268" s="42" t="n">
        <f aca="false">IF($B$5="M",VLOOKUP(C268,Assumptions!$A$42:$C$140,2,1),VLOOKUP(C268,Assumptions!$A$42:$C$140,3,1))*Assumptions!$B$2</f>
        <v>0.00048373073320142</v>
      </c>
      <c r="E268" s="42" t="n">
        <f aca="false">1-(1-D268)^(1/12)</f>
        <v>4.03198345216849E-005</v>
      </c>
      <c r="F268" s="42" t="n">
        <f aca="false">VLOOKUP(B268,Assumptions!$A$5:$C$11,2,1)*(MOD(A268,12/$B$10)=0)</f>
        <v>0</v>
      </c>
      <c r="G268" s="43" t="n">
        <f aca="false">1-(1-F268)^(1/$B$10)</f>
        <v>0</v>
      </c>
      <c r="H268" s="42" t="n">
        <f aca="false">J267*E268*(A268&lt;=$B$6*12)</f>
        <v>0</v>
      </c>
      <c r="I268" s="43" t="n">
        <f aca="false">J267*(1-E268)*G268*(A268&lt;=$B$6*12)</f>
        <v>0</v>
      </c>
      <c r="J268" s="44" t="n">
        <f aca="false">(J267-H268-I268)*(A268&lt;=$B$6*12)</f>
        <v>0</v>
      </c>
      <c r="K268" s="45" t="n">
        <f aca="false">($B$9/$B$10)*(A268&lt;=$B$7*12)*(MOD(A267,12/$B$10)=0)</f>
        <v>0</v>
      </c>
      <c r="L268" s="45" t="n">
        <f aca="false">$B$8*(A268&lt;=$B$7*12)</f>
        <v>0</v>
      </c>
      <c r="M268" s="45" t="n">
        <f aca="false">Assumptions!$B$15*(A268=1)+K268*Assumptions!$B$16*(A268&lt;=12)</f>
        <v>0</v>
      </c>
      <c r="N268" s="45" t="n">
        <f aca="false">(A268&lt;=$B$6*12)*(Assumptions!$B$18/12)*(1+Assumptions!$D$17)^(A268-1) + K268*Assumptions!$B$19*(A268&lt;=$B$7*12)</f>
        <v>0</v>
      </c>
      <c r="O268" s="45" t="n">
        <f aca="false">K268*VLOOKUP(B268,Assumptions!$A$21:$B$26,2,1)</f>
        <v>0</v>
      </c>
      <c r="P268" s="45" t="n">
        <f aca="false">K268*J267</f>
        <v>0</v>
      </c>
      <c r="Q268" s="45" t="n">
        <f aca="false">L268*H268</f>
        <v>0</v>
      </c>
      <c r="R268" s="45" t="n">
        <f aca="false">M268*J267</f>
        <v>0</v>
      </c>
      <c r="S268" s="45" t="n">
        <f aca="false">N268*J267</f>
        <v>0</v>
      </c>
      <c r="T268" s="45" t="n">
        <f aca="false">O268*J267</f>
        <v>0</v>
      </c>
      <c r="U268" s="46" t="n">
        <f aca="false">(1+VLOOKUP(B268,Assumptions!$A$29:$C$39,2,1))^(1/12)-1</f>
        <v>0.00643403011000343</v>
      </c>
      <c r="V268" s="45" t="n">
        <f aca="false">RES!Y268*J268</f>
        <v>0</v>
      </c>
      <c r="W268" s="45" t="n">
        <f aca="false">V268-V267</f>
        <v>0</v>
      </c>
      <c r="X268" s="45" t="n">
        <f aca="false">(P268-R268-S268-T268+V267)*U268</f>
        <v>0</v>
      </c>
      <c r="Y268" s="45" t="n">
        <f aca="false">P268-Q268-R268-S268-T268-W268+X268</f>
        <v>0</v>
      </c>
      <c r="Z268" s="45" t="n">
        <f aca="false">(Y269+Z269)/(1+U269)</f>
        <v>0</v>
      </c>
    </row>
    <row r="269" customFormat="false" ht="13.8" hidden="false" customHeight="false" outlineLevel="0" collapsed="false">
      <c r="A269" s="40" t="n">
        <f aca="false">A268+1</f>
        <v>254</v>
      </c>
      <c r="B269" s="40" t="n">
        <f aca="false">INT((A269-1)/12)+1</f>
        <v>22</v>
      </c>
      <c r="C269" s="41" t="n">
        <f aca="false">$B$4+B269-1</f>
        <v>41</v>
      </c>
      <c r="D269" s="42" t="n">
        <f aca="false">IF($B$5="M",VLOOKUP(C269,Assumptions!$A$42:$C$140,2,1),VLOOKUP(C269,Assumptions!$A$42:$C$140,3,1))*Assumptions!$B$2</f>
        <v>0.00048373073320142</v>
      </c>
      <c r="E269" s="42" t="n">
        <f aca="false">1-(1-D269)^(1/12)</f>
        <v>4.03198345216849E-005</v>
      </c>
      <c r="F269" s="42" t="n">
        <f aca="false">VLOOKUP(B269,Assumptions!$A$5:$C$11,2,1)*(MOD(A269,12/$B$10)=0)</f>
        <v>0</v>
      </c>
      <c r="G269" s="43" t="n">
        <f aca="false">1-(1-F269)^(1/$B$10)</f>
        <v>0</v>
      </c>
      <c r="H269" s="42" t="n">
        <f aca="false">J268*E269*(A269&lt;=$B$6*12)</f>
        <v>0</v>
      </c>
      <c r="I269" s="43" t="n">
        <f aca="false">J268*(1-E269)*G269*(A269&lt;=$B$6*12)</f>
        <v>0</v>
      </c>
      <c r="J269" s="44" t="n">
        <f aca="false">(J268-H269-I269)*(A269&lt;=$B$6*12)</f>
        <v>0</v>
      </c>
      <c r="K269" s="45" t="n">
        <f aca="false">($B$9/$B$10)*(A269&lt;=$B$7*12)*(MOD(A268,12/$B$10)=0)</f>
        <v>0</v>
      </c>
      <c r="L269" s="45" t="n">
        <f aca="false">$B$8*(A269&lt;=$B$7*12)</f>
        <v>0</v>
      </c>
      <c r="M269" s="45" t="n">
        <f aca="false">Assumptions!$B$15*(A269=1)+K269*Assumptions!$B$16*(A269&lt;=12)</f>
        <v>0</v>
      </c>
      <c r="N269" s="45" t="n">
        <f aca="false">(A269&lt;=$B$6*12)*(Assumptions!$B$18/12)*(1+Assumptions!$D$17)^(A269-1) + K269*Assumptions!$B$19*(A269&lt;=$B$7*12)</f>
        <v>0</v>
      </c>
      <c r="O269" s="45" t="n">
        <f aca="false">K269*VLOOKUP(B269,Assumptions!$A$21:$B$26,2,1)</f>
        <v>0</v>
      </c>
      <c r="P269" s="45" t="n">
        <f aca="false">K269*J268</f>
        <v>0</v>
      </c>
      <c r="Q269" s="45" t="n">
        <f aca="false">L269*H269</f>
        <v>0</v>
      </c>
      <c r="R269" s="45" t="n">
        <f aca="false">M269*J268</f>
        <v>0</v>
      </c>
      <c r="S269" s="45" t="n">
        <f aca="false">N269*J268</f>
        <v>0</v>
      </c>
      <c r="T269" s="45" t="n">
        <f aca="false">O269*J268</f>
        <v>0</v>
      </c>
      <c r="U269" s="46" t="n">
        <f aca="false">(1+VLOOKUP(B269,Assumptions!$A$29:$C$39,2,1))^(1/12)-1</f>
        <v>0.00643403011000343</v>
      </c>
      <c r="V269" s="45" t="n">
        <f aca="false">RES!Y269*J269</f>
        <v>0</v>
      </c>
      <c r="W269" s="45" t="n">
        <f aca="false">V269-V268</f>
        <v>0</v>
      </c>
      <c r="X269" s="45" t="n">
        <f aca="false">(P269-R269-S269-T269+V268)*U269</f>
        <v>0</v>
      </c>
      <c r="Y269" s="45" t="n">
        <f aca="false">P269-Q269-R269-S269-T269-W269+X269</f>
        <v>0</v>
      </c>
      <c r="Z269" s="45" t="n">
        <f aca="false">(Y270+Z270)/(1+U270)</f>
        <v>0</v>
      </c>
    </row>
    <row r="270" customFormat="false" ht="13.8" hidden="false" customHeight="false" outlineLevel="0" collapsed="false">
      <c r="A270" s="40" t="n">
        <f aca="false">A269+1</f>
        <v>255</v>
      </c>
      <c r="B270" s="40" t="n">
        <f aca="false">INT((A270-1)/12)+1</f>
        <v>22</v>
      </c>
      <c r="C270" s="41" t="n">
        <f aca="false">$B$4+B270-1</f>
        <v>41</v>
      </c>
      <c r="D270" s="42" t="n">
        <f aca="false">IF($B$5="M",VLOOKUP(C270,Assumptions!$A$42:$C$140,2,1),VLOOKUP(C270,Assumptions!$A$42:$C$140,3,1))*Assumptions!$B$2</f>
        <v>0.00048373073320142</v>
      </c>
      <c r="E270" s="42" t="n">
        <f aca="false">1-(1-D270)^(1/12)</f>
        <v>4.03198345216849E-005</v>
      </c>
      <c r="F270" s="42" t="n">
        <f aca="false">VLOOKUP(B270,Assumptions!$A$5:$C$11,2,1)*(MOD(A270,12/$B$10)=0)</f>
        <v>0</v>
      </c>
      <c r="G270" s="43" t="n">
        <f aca="false">1-(1-F270)^(1/$B$10)</f>
        <v>0</v>
      </c>
      <c r="H270" s="42" t="n">
        <f aca="false">J269*E270*(A270&lt;=$B$6*12)</f>
        <v>0</v>
      </c>
      <c r="I270" s="43" t="n">
        <f aca="false">J269*(1-E270)*G270*(A270&lt;=$B$6*12)</f>
        <v>0</v>
      </c>
      <c r="J270" s="44" t="n">
        <f aca="false">(J269-H270-I270)*(A270&lt;=$B$6*12)</f>
        <v>0</v>
      </c>
      <c r="K270" s="45" t="n">
        <f aca="false">($B$9/$B$10)*(A270&lt;=$B$7*12)*(MOD(A269,12/$B$10)=0)</f>
        <v>0</v>
      </c>
      <c r="L270" s="45" t="n">
        <f aca="false">$B$8*(A270&lt;=$B$7*12)</f>
        <v>0</v>
      </c>
      <c r="M270" s="45" t="n">
        <f aca="false">Assumptions!$B$15*(A270=1)+K270*Assumptions!$B$16*(A270&lt;=12)</f>
        <v>0</v>
      </c>
      <c r="N270" s="45" t="n">
        <f aca="false">(A270&lt;=$B$6*12)*(Assumptions!$B$18/12)*(1+Assumptions!$D$17)^(A270-1) + K270*Assumptions!$B$19*(A270&lt;=$B$7*12)</f>
        <v>0</v>
      </c>
      <c r="O270" s="45" t="n">
        <f aca="false">K270*VLOOKUP(B270,Assumptions!$A$21:$B$26,2,1)</f>
        <v>0</v>
      </c>
      <c r="P270" s="45" t="n">
        <f aca="false">K270*J269</f>
        <v>0</v>
      </c>
      <c r="Q270" s="45" t="n">
        <f aca="false">L270*H270</f>
        <v>0</v>
      </c>
      <c r="R270" s="45" t="n">
        <f aca="false">M270*J269</f>
        <v>0</v>
      </c>
      <c r="S270" s="45" t="n">
        <f aca="false">N270*J269</f>
        <v>0</v>
      </c>
      <c r="T270" s="45" t="n">
        <f aca="false">O270*J269</f>
        <v>0</v>
      </c>
      <c r="U270" s="46" t="n">
        <f aca="false">(1+VLOOKUP(B270,Assumptions!$A$29:$C$39,2,1))^(1/12)-1</f>
        <v>0.00643403011000343</v>
      </c>
      <c r="V270" s="45" t="n">
        <f aca="false">RES!Y270*J270</f>
        <v>0</v>
      </c>
      <c r="W270" s="45" t="n">
        <f aca="false">V270-V269</f>
        <v>0</v>
      </c>
      <c r="X270" s="45" t="n">
        <f aca="false">(P270-R270-S270-T270+V269)*U270</f>
        <v>0</v>
      </c>
      <c r="Y270" s="45" t="n">
        <f aca="false">P270-Q270-R270-S270-T270-W270+X270</f>
        <v>0</v>
      </c>
      <c r="Z270" s="45" t="n">
        <f aca="false">(Y271+Z271)/(1+U271)</f>
        <v>0</v>
      </c>
    </row>
    <row r="271" customFormat="false" ht="13.8" hidden="false" customHeight="false" outlineLevel="0" collapsed="false">
      <c r="A271" s="40" t="n">
        <f aca="false">A270+1</f>
        <v>256</v>
      </c>
      <c r="B271" s="40" t="n">
        <f aca="false">INT((A271-1)/12)+1</f>
        <v>22</v>
      </c>
      <c r="C271" s="41" t="n">
        <f aca="false">$B$4+B271-1</f>
        <v>41</v>
      </c>
      <c r="D271" s="42" t="n">
        <f aca="false">IF($B$5="M",VLOOKUP(C271,Assumptions!$A$42:$C$140,2,1),VLOOKUP(C271,Assumptions!$A$42:$C$140,3,1))*Assumptions!$B$2</f>
        <v>0.00048373073320142</v>
      </c>
      <c r="E271" s="42" t="n">
        <f aca="false">1-(1-D271)^(1/12)</f>
        <v>4.03198345216849E-005</v>
      </c>
      <c r="F271" s="42" t="n">
        <f aca="false">VLOOKUP(B271,Assumptions!$A$5:$C$11,2,1)*(MOD(A271,12/$B$10)=0)</f>
        <v>0</v>
      </c>
      <c r="G271" s="43" t="n">
        <f aca="false">1-(1-F271)^(1/$B$10)</f>
        <v>0</v>
      </c>
      <c r="H271" s="42" t="n">
        <f aca="false">J270*E271*(A271&lt;=$B$6*12)</f>
        <v>0</v>
      </c>
      <c r="I271" s="43" t="n">
        <f aca="false">J270*(1-E271)*G271*(A271&lt;=$B$6*12)</f>
        <v>0</v>
      </c>
      <c r="J271" s="44" t="n">
        <f aca="false">(J270-H271-I271)*(A271&lt;=$B$6*12)</f>
        <v>0</v>
      </c>
      <c r="K271" s="45" t="n">
        <f aca="false">($B$9/$B$10)*(A271&lt;=$B$7*12)*(MOD(A270,12/$B$10)=0)</f>
        <v>0</v>
      </c>
      <c r="L271" s="45" t="n">
        <f aca="false">$B$8*(A271&lt;=$B$7*12)</f>
        <v>0</v>
      </c>
      <c r="M271" s="45" t="n">
        <f aca="false">Assumptions!$B$15*(A271=1)+K271*Assumptions!$B$16*(A271&lt;=12)</f>
        <v>0</v>
      </c>
      <c r="N271" s="45" t="n">
        <f aca="false">(A271&lt;=$B$6*12)*(Assumptions!$B$18/12)*(1+Assumptions!$D$17)^(A271-1) + K271*Assumptions!$B$19*(A271&lt;=$B$7*12)</f>
        <v>0</v>
      </c>
      <c r="O271" s="45" t="n">
        <f aca="false">K271*VLOOKUP(B271,Assumptions!$A$21:$B$26,2,1)</f>
        <v>0</v>
      </c>
      <c r="P271" s="45" t="n">
        <f aca="false">K271*J270</f>
        <v>0</v>
      </c>
      <c r="Q271" s="45" t="n">
        <f aca="false">L271*H271</f>
        <v>0</v>
      </c>
      <c r="R271" s="45" t="n">
        <f aca="false">M271*J270</f>
        <v>0</v>
      </c>
      <c r="S271" s="45" t="n">
        <f aca="false">N271*J270</f>
        <v>0</v>
      </c>
      <c r="T271" s="45" t="n">
        <f aca="false">O271*J270</f>
        <v>0</v>
      </c>
      <c r="U271" s="46" t="n">
        <f aca="false">(1+VLOOKUP(B271,Assumptions!$A$29:$C$39,2,1))^(1/12)-1</f>
        <v>0.00643403011000343</v>
      </c>
      <c r="V271" s="45" t="n">
        <f aca="false">RES!Y271*J271</f>
        <v>0</v>
      </c>
      <c r="W271" s="45" t="n">
        <f aca="false">V271-V270</f>
        <v>0</v>
      </c>
      <c r="X271" s="45" t="n">
        <f aca="false">(P271-R271-S271-T271+V270)*U271</f>
        <v>0</v>
      </c>
      <c r="Y271" s="45" t="n">
        <f aca="false">P271-Q271-R271-S271-T271-W271+X271</f>
        <v>0</v>
      </c>
      <c r="Z271" s="45" t="n">
        <f aca="false">(Y272+Z272)/(1+U272)</f>
        <v>0</v>
      </c>
    </row>
    <row r="272" customFormat="false" ht="13.8" hidden="false" customHeight="false" outlineLevel="0" collapsed="false">
      <c r="A272" s="40" t="n">
        <f aca="false">A271+1</f>
        <v>257</v>
      </c>
      <c r="B272" s="40" t="n">
        <f aca="false">INT((A272-1)/12)+1</f>
        <v>22</v>
      </c>
      <c r="C272" s="41" t="n">
        <f aca="false">$B$4+B272-1</f>
        <v>41</v>
      </c>
      <c r="D272" s="42" t="n">
        <f aca="false">IF($B$5="M",VLOOKUP(C272,Assumptions!$A$42:$C$140,2,1),VLOOKUP(C272,Assumptions!$A$42:$C$140,3,1))*Assumptions!$B$2</f>
        <v>0.00048373073320142</v>
      </c>
      <c r="E272" s="42" t="n">
        <f aca="false">1-(1-D272)^(1/12)</f>
        <v>4.03198345216849E-005</v>
      </c>
      <c r="F272" s="42" t="n">
        <f aca="false">VLOOKUP(B272,Assumptions!$A$5:$C$11,2,1)*(MOD(A272,12/$B$10)=0)</f>
        <v>0</v>
      </c>
      <c r="G272" s="43" t="n">
        <f aca="false">1-(1-F272)^(1/$B$10)</f>
        <v>0</v>
      </c>
      <c r="H272" s="42" t="n">
        <f aca="false">J271*E272*(A272&lt;=$B$6*12)</f>
        <v>0</v>
      </c>
      <c r="I272" s="43" t="n">
        <f aca="false">J271*(1-E272)*G272*(A272&lt;=$B$6*12)</f>
        <v>0</v>
      </c>
      <c r="J272" s="44" t="n">
        <f aca="false">(J271-H272-I272)*(A272&lt;=$B$6*12)</f>
        <v>0</v>
      </c>
      <c r="K272" s="45" t="n">
        <f aca="false">($B$9/$B$10)*(A272&lt;=$B$7*12)*(MOD(A271,12/$B$10)=0)</f>
        <v>0</v>
      </c>
      <c r="L272" s="45" t="n">
        <f aca="false">$B$8*(A272&lt;=$B$7*12)</f>
        <v>0</v>
      </c>
      <c r="M272" s="45" t="n">
        <f aca="false">Assumptions!$B$15*(A272=1)+K272*Assumptions!$B$16*(A272&lt;=12)</f>
        <v>0</v>
      </c>
      <c r="N272" s="45" t="n">
        <f aca="false">(A272&lt;=$B$6*12)*(Assumptions!$B$18/12)*(1+Assumptions!$D$17)^(A272-1) + K272*Assumptions!$B$19*(A272&lt;=$B$7*12)</f>
        <v>0</v>
      </c>
      <c r="O272" s="45" t="n">
        <f aca="false">K272*VLOOKUP(B272,Assumptions!$A$21:$B$26,2,1)</f>
        <v>0</v>
      </c>
      <c r="P272" s="45" t="n">
        <f aca="false">K272*J271</f>
        <v>0</v>
      </c>
      <c r="Q272" s="45" t="n">
        <f aca="false">L272*H272</f>
        <v>0</v>
      </c>
      <c r="R272" s="45" t="n">
        <f aca="false">M272*J271</f>
        <v>0</v>
      </c>
      <c r="S272" s="45" t="n">
        <f aca="false">N272*J271</f>
        <v>0</v>
      </c>
      <c r="T272" s="45" t="n">
        <f aca="false">O272*J271</f>
        <v>0</v>
      </c>
      <c r="U272" s="46" t="n">
        <f aca="false">(1+VLOOKUP(B272,Assumptions!$A$29:$C$39,2,1))^(1/12)-1</f>
        <v>0.00643403011000343</v>
      </c>
      <c r="V272" s="45" t="n">
        <f aca="false">RES!Y272*J272</f>
        <v>0</v>
      </c>
      <c r="W272" s="45" t="n">
        <f aca="false">V272-V271</f>
        <v>0</v>
      </c>
      <c r="X272" s="45" t="n">
        <f aca="false">(P272-R272-S272-T272+V271)*U272</f>
        <v>0</v>
      </c>
      <c r="Y272" s="45" t="n">
        <f aca="false">P272-Q272-R272-S272-T272-W272+X272</f>
        <v>0</v>
      </c>
      <c r="Z272" s="45" t="n">
        <f aca="false">(Y273+Z273)/(1+U273)</f>
        <v>0</v>
      </c>
    </row>
    <row r="273" customFormat="false" ht="13.8" hidden="false" customHeight="false" outlineLevel="0" collapsed="false">
      <c r="A273" s="40" t="n">
        <f aca="false">A272+1</f>
        <v>258</v>
      </c>
      <c r="B273" s="40" t="n">
        <f aca="false">INT((A273-1)/12)+1</f>
        <v>22</v>
      </c>
      <c r="C273" s="41" t="n">
        <f aca="false">$B$4+B273-1</f>
        <v>41</v>
      </c>
      <c r="D273" s="42" t="n">
        <f aca="false">IF($B$5="M",VLOOKUP(C273,Assumptions!$A$42:$C$140,2,1),VLOOKUP(C273,Assumptions!$A$42:$C$140,3,1))*Assumptions!$B$2</f>
        <v>0.00048373073320142</v>
      </c>
      <c r="E273" s="42" t="n">
        <f aca="false">1-(1-D273)^(1/12)</f>
        <v>4.03198345216849E-005</v>
      </c>
      <c r="F273" s="42" t="n">
        <f aca="false">VLOOKUP(B273,Assumptions!$A$5:$C$11,2,1)*(MOD(A273,12/$B$10)=0)</f>
        <v>0</v>
      </c>
      <c r="G273" s="43" t="n">
        <f aca="false">1-(1-F273)^(1/$B$10)</f>
        <v>0</v>
      </c>
      <c r="H273" s="42" t="n">
        <f aca="false">J272*E273*(A273&lt;=$B$6*12)</f>
        <v>0</v>
      </c>
      <c r="I273" s="43" t="n">
        <f aca="false">J272*(1-E273)*G273*(A273&lt;=$B$6*12)</f>
        <v>0</v>
      </c>
      <c r="J273" s="44" t="n">
        <f aca="false">(J272-H273-I273)*(A273&lt;=$B$6*12)</f>
        <v>0</v>
      </c>
      <c r="K273" s="45" t="n">
        <f aca="false">($B$9/$B$10)*(A273&lt;=$B$7*12)*(MOD(A272,12/$B$10)=0)</f>
        <v>0</v>
      </c>
      <c r="L273" s="45" t="n">
        <f aca="false">$B$8*(A273&lt;=$B$7*12)</f>
        <v>0</v>
      </c>
      <c r="M273" s="45" t="n">
        <f aca="false">Assumptions!$B$15*(A273=1)+K273*Assumptions!$B$16*(A273&lt;=12)</f>
        <v>0</v>
      </c>
      <c r="N273" s="45" t="n">
        <f aca="false">(A273&lt;=$B$6*12)*(Assumptions!$B$18/12)*(1+Assumptions!$D$17)^(A273-1) + K273*Assumptions!$B$19*(A273&lt;=$B$7*12)</f>
        <v>0</v>
      </c>
      <c r="O273" s="45" t="n">
        <f aca="false">K273*VLOOKUP(B273,Assumptions!$A$21:$B$26,2,1)</f>
        <v>0</v>
      </c>
      <c r="P273" s="45" t="n">
        <f aca="false">K273*J272</f>
        <v>0</v>
      </c>
      <c r="Q273" s="45" t="n">
        <f aca="false">L273*H273</f>
        <v>0</v>
      </c>
      <c r="R273" s="45" t="n">
        <f aca="false">M273*J272</f>
        <v>0</v>
      </c>
      <c r="S273" s="45" t="n">
        <f aca="false">N273*J272</f>
        <v>0</v>
      </c>
      <c r="T273" s="45" t="n">
        <f aca="false">O273*J272</f>
        <v>0</v>
      </c>
      <c r="U273" s="46" t="n">
        <f aca="false">(1+VLOOKUP(B273,Assumptions!$A$29:$C$39,2,1))^(1/12)-1</f>
        <v>0.00643403011000343</v>
      </c>
      <c r="V273" s="45" t="n">
        <f aca="false">RES!Y273*J273</f>
        <v>0</v>
      </c>
      <c r="W273" s="45" t="n">
        <f aca="false">V273-V272</f>
        <v>0</v>
      </c>
      <c r="X273" s="45" t="n">
        <f aca="false">(P273-R273-S273-T273+V272)*U273</f>
        <v>0</v>
      </c>
      <c r="Y273" s="45" t="n">
        <f aca="false">P273-Q273-R273-S273-T273-W273+X273</f>
        <v>0</v>
      </c>
      <c r="Z273" s="45" t="n">
        <f aca="false">(Y274+Z274)/(1+U274)</f>
        <v>0</v>
      </c>
    </row>
    <row r="274" customFormat="false" ht="13.8" hidden="false" customHeight="false" outlineLevel="0" collapsed="false">
      <c r="A274" s="40" t="n">
        <f aca="false">A273+1</f>
        <v>259</v>
      </c>
      <c r="B274" s="40" t="n">
        <f aca="false">INT((A274-1)/12)+1</f>
        <v>22</v>
      </c>
      <c r="C274" s="41" t="n">
        <f aca="false">$B$4+B274-1</f>
        <v>41</v>
      </c>
      <c r="D274" s="42" t="n">
        <f aca="false">IF($B$5="M",VLOOKUP(C274,Assumptions!$A$42:$C$140,2,1),VLOOKUP(C274,Assumptions!$A$42:$C$140,3,1))*Assumptions!$B$2</f>
        <v>0.00048373073320142</v>
      </c>
      <c r="E274" s="42" t="n">
        <f aca="false">1-(1-D274)^(1/12)</f>
        <v>4.03198345216849E-005</v>
      </c>
      <c r="F274" s="42" t="n">
        <f aca="false">VLOOKUP(B274,Assumptions!$A$5:$C$11,2,1)*(MOD(A274,12/$B$10)=0)</f>
        <v>0</v>
      </c>
      <c r="G274" s="43" t="n">
        <f aca="false">1-(1-F274)^(1/$B$10)</f>
        <v>0</v>
      </c>
      <c r="H274" s="42" t="n">
        <f aca="false">J273*E274*(A274&lt;=$B$6*12)</f>
        <v>0</v>
      </c>
      <c r="I274" s="43" t="n">
        <f aca="false">J273*(1-E274)*G274*(A274&lt;=$B$6*12)</f>
        <v>0</v>
      </c>
      <c r="J274" s="44" t="n">
        <f aca="false">(J273-H274-I274)*(A274&lt;=$B$6*12)</f>
        <v>0</v>
      </c>
      <c r="K274" s="45" t="n">
        <f aca="false">($B$9/$B$10)*(A274&lt;=$B$7*12)*(MOD(A273,12/$B$10)=0)</f>
        <v>0</v>
      </c>
      <c r="L274" s="45" t="n">
        <f aca="false">$B$8*(A274&lt;=$B$7*12)</f>
        <v>0</v>
      </c>
      <c r="M274" s="45" t="n">
        <f aca="false">Assumptions!$B$15*(A274=1)+K274*Assumptions!$B$16*(A274&lt;=12)</f>
        <v>0</v>
      </c>
      <c r="N274" s="45" t="n">
        <f aca="false">(A274&lt;=$B$6*12)*(Assumptions!$B$18/12)*(1+Assumptions!$D$17)^(A274-1) + K274*Assumptions!$B$19*(A274&lt;=$B$7*12)</f>
        <v>0</v>
      </c>
      <c r="O274" s="45" t="n">
        <f aca="false">K274*VLOOKUP(B274,Assumptions!$A$21:$B$26,2,1)</f>
        <v>0</v>
      </c>
      <c r="P274" s="45" t="n">
        <f aca="false">K274*J273</f>
        <v>0</v>
      </c>
      <c r="Q274" s="45" t="n">
        <f aca="false">L274*H274</f>
        <v>0</v>
      </c>
      <c r="R274" s="45" t="n">
        <f aca="false">M274*J273</f>
        <v>0</v>
      </c>
      <c r="S274" s="45" t="n">
        <f aca="false">N274*J273</f>
        <v>0</v>
      </c>
      <c r="T274" s="45" t="n">
        <f aca="false">O274*J273</f>
        <v>0</v>
      </c>
      <c r="U274" s="46" t="n">
        <f aca="false">(1+VLOOKUP(B274,Assumptions!$A$29:$C$39,2,1))^(1/12)-1</f>
        <v>0.00643403011000343</v>
      </c>
      <c r="V274" s="45" t="n">
        <f aca="false">RES!Y274*J274</f>
        <v>0</v>
      </c>
      <c r="W274" s="45" t="n">
        <f aca="false">V274-V273</f>
        <v>0</v>
      </c>
      <c r="X274" s="45" t="n">
        <f aca="false">(P274-R274-S274-T274+V273)*U274</f>
        <v>0</v>
      </c>
      <c r="Y274" s="45" t="n">
        <f aca="false">P274-Q274-R274-S274-T274-W274+X274</f>
        <v>0</v>
      </c>
      <c r="Z274" s="45" t="n">
        <f aca="false">(Y275+Z275)/(1+U275)</f>
        <v>0</v>
      </c>
    </row>
    <row r="275" customFormat="false" ht="13.8" hidden="false" customHeight="false" outlineLevel="0" collapsed="false">
      <c r="A275" s="40" t="n">
        <f aca="false">A274+1</f>
        <v>260</v>
      </c>
      <c r="B275" s="40" t="n">
        <f aca="false">INT((A275-1)/12)+1</f>
        <v>22</v>
      </c>
      <c r="C275" s="41" t="n">
        <f aca="false">$B$4+B275-1</f>
        <v>41</v>
      </c>
      <c r="D275" s="42" t="n">
        <f aca="false">IF($B$5="M",VLOOKUP(C275,Assumptions!$A$42:$C$140,2,1),VLOOKUP(C275,Assumptions!$A$42:$C$140,3,1))*Assumptions!$B$2</f>
        <v>0.00048373073320142</v>
      </c>
      <c r="E275" s="42" t="n">
        <f aca="false">1-(1-D275)^(1/12)</f>
        <v>4.03198345216849E-005</v>
      </c>
      <c r="F275" s="42" t="n">
        <f aca="false">VLOOKUP(B275,Assumptions!$A$5:$C$11,2,1)*(MOD(A275,12/$B$10)=0)</f>
        <v>0</v>
      </c>
      <c r="G275" s="43" t="n">
        <f aca="false">1-(1-F275)^(1/$B$10)</f>
        <v>0</v>
      </c>
      <c r="H275" s="42" t="n">
        <f aca="false">J274*E275*(A275&lt;=$B$6*12)</f>
        <v>0</v>
      </c>
      <c r="I275" s="43" t="n">
        <f aca="false">J274*(1-E275)*G275*(A275&lt;=$B$6*12)</f>
        <v>0</v>
      </c>
      <c r="J275" s="44" t="n">
        <f aca="false">(J274-H275-I275)*(A275&lt;=$B$6*12)</f>
        <v>0</v>
      </c>
      <c r="K275" s="45" t="n">
        <f aca="false">($B$9/$B$10)*(A275&lt;=$B$7*12)*(MOD(A274,12/$B$10)=0)</f>
        <v>0</v>
      </c>
      <c r="L275" s="45" t="n">
        <f aca="false">$B$8*(A275&lt;=$B$7*12)</f>
        <v>0</v>
      </c>
      <c r="M275" s="45" t="n">
        <f aca="false">Assumptions!$B$15*(A275=1)+K275*Assumptions!$B$16*(A275&lt;=12)</f>
        <v>0</v>
      </c>
      <c r="N275" s="45" t="n">
        <f aca="false">(A275&lt;=$B$6*12)*(Assumptions!$B$18/12)*(1+Assumptions!$D$17)^(A275-1) + K275*Assumptions!$B$19*(A275&lt;=$B$7*12)</f>
        <v>0</v>
      </c>
      <c r="O275" s="45" t="n">
        <f aca="false">K275*VLOOKUP(B275,Assumptions!$A$21:$B$26,2,1)</f>
        <v>0</v>
      </c>
      <c r="P275" s="45" t="n">
        <f aca="false">K275*J274</f>
        <v>0</v>
      </c>
      <c r="Q275" s="45" t="n">
        <f aca="false">L275*H275</f>
        <v>0</v>
      </c>
      <c r="R275" s="45" t="n">
        <f aca="false">M275*J274</f>
        <v>0</v>
      </c>
      <c r="S275" s="45" t="n">
        <f aca="false">N275*J274</f>
        <v>0</v>
      </c>
      <c r="T275" s="45" t="n">
        <f aca="false">O275*J274</f>
        <v>0</v>
      </c>
      <c r="U275" s="46" t="n">
        <f aca="false">(1+VLOOKUP(B275,Assumptions!$A$29:$C$39,2,1))^(1/12)-1</f>
        <v>0.00643403011000343</v>
      </c>
      <c r="V275" s="45" t="n">
        <f aca="false">RES!Y275*J275</f>
        <v>0</v>
      </c>
      <c r="W275" s="45" t="n">
        <f aca="false">V275-V274</f>
        <v>0</v>
      </c>
      <c r="X275" s="45" t="n">
        <f aca="false">(P275-R275-S275-T275+V274)*U275</f>
        <v>0</v>
      </c>
      <c r="Y275" s="45" t="n">
        <f aca="false">P275-Q275-R275-S275-T275-W275+X275</f>
        <v>0</v>
      </c>
      <c r="Z275" s="45" t="n">
        <f aca="false">(Y276+Z276)/(1+U276)</f>
        <v>0</v>
      </c>
    </row>
    <row r="276" customFormat="false" ht="13.8" hidden="false" customHeight="false" outlineLevel="0" collapsed="false">
      <c r="A276" s="40" t="n">
        <f aca="false">A275+1</f>
        <v>261</v>
      </c>
      <c r="B276" s="40" t="n">
        <f aca="false">INT((A276-1)/12)+1</f>
        <v>22</v>
      </c>
      <c r="C276" s="41" t="n">
        <f aca="false">$B$4+B276-1</f>
        <v>41</v>
      </c>
      <c r="D276" s="42" t="n">
        <f aca="false">IF($B$5="M",VLOOKUP(C276,Assumptions!$A$42:$C$140,2,1),VLOOKUP(C276,Assumptions!$A$42:$C$140,3,1))*Assumptions!$B$2</f>
        <v>0.00048373073320142</v>
      </c>
      <c r="E276" s="42" t="n">
        <f aca="false">1-(1-D276)^(1/12)</f>
        <v>4.03198345216849E-005</v>
      </c>
      <c r="F276" s="42" t="n">
        <f aca="false">VLOOKUP(B276,Assumptions!$A$5:$C$11,2,1)*(MOD(A276,12/$B$10)=0)</f>
        <v>0</v>
      </c>
      <c r="G276" s="43" t="n">
        <f aca="false">1-(1-F276)^(1/$B$10)</f>
        <v>0</v>
      </c>
      <c r="H276" s="42" t="n">
        <f aca="false">J275*E276*(A276&lt;=$B$6*12)</f>
        <v>0</v>
      </c>
      <c r="I276" s="43" t="n">
        <f aca="false">J275*(1-E276)*G276*(A276&lt;=$B$6*12)</f>
        <v>0</v>
      </c>
      <c r="J276" s="44" t="n">
        <f aca="false">(J275-H276-I276)*(A276&lt;=$B$6*12)</f>
        <v>0</v>
      </c>
      <c r="K276" s="45" t="n">
        <f aca="false">($B$9/$B$10)*(A276&lt;=$B$7*12)*(MOD(A275,12/$B$10)=0)</f>
        <v>0</v>
      </c>
      <c r="L276" s="45" t="n">
        <f aca="false">$B$8*(A276&lt;=$B$7*12)</f>
        <v>0</v>
      </c>
      <c r="M276" s="45" t="n">
        <f aca="false">Assumptions!$B$15*(A276=1)+K276*Assumptions!$B$16*(A276&lt;=12)</f>
        <v>0</v>
      </c>
      <c r="N276" s="45" t="n">
        <f aca="false">(A276&lt;=$B$6*12)*(Assumptions!$B$18/12)*(1+Assumptions!$D$17)^(A276-1) + K276*Assumptions!$B$19*(A276&lt;=$B$7*12)</f>
        <v>0</v>
      </c>
      <c r="O276" s="45" t="n">
        <f aca="false">K276*VLOOKUP(B276,Assumptions!$A$21:$B$26,2,1)</f>
        <v>0</v>
      </c>
      <c r="P276" s="45" t="n">
        <f aca="false">K276*J275</f>
        <v>0</v>
      </c>
      <c r="Q276" s="45" t="n">
        <f aca="false">L276*H276</f>
        <v>0</v>
      </c>
      <c r="R276" s="45" t="n">
        <f aca="false">M276*J275</f>
        <v>0</v>
      </c>
      <c r="S276" s="45" t="n">
        <f aca="false">N276*J275</f>
        <v>0</v>
      </c>
      <c r="T276" s="45" t="n">
        <f aca="false">O276*J275</f>
        <v>0</v>
      </c>
      <c r="U276" s="46" t="n">
        <f aca="false">(1+VLOOKUP(B276,Assumptions!$A$29:$C$39,2,1))^(1/12)-1</f>
        <v>0.00643403011000343</v>
      </c>
      <c r="V276" s="45" t="n">
        <f aca="false">RES!Y276*J276</f>
        <v>0</v>
      </c>
      <c r="W276" s="45" t="n">
        <f aca="false">V276-V275</f>
        <v>0</v>
      </c>
      <c r="X276" s="45" t="n">
        <f aca="false">(P276-R276-S276-T276+V275)*U276</f>
        <v>0</v>
      </c>
      <c r="Y276" s="45" t="n">
        <f aca="false">P276-Q276-R276-S276-T276-W276+X276</f>
        <v>0</v>
      </c>
      <c r="Z276" s="45" t="n">
        <f aca="false">(Y277+Z277)/(1+U277)</f>
        <v>0</v>
      </c>
    </row>
    <row r="277" customFormat="false" ht="13.8" hidden="false" customHeight="false" outlineLevel="0" collapsed="false">
      <c r="A277" s="40" t="n">
        <f aca="false">A276+1</f>
        <v>262</v>
      </c>
      <c r="B277" s="40" t="n">
        <f aca="false">INT((A277-1)/12)+1</f>
        <v>22</v>
      </c>
      <c r="C277" s="41" t="n">
        <f aca="false">$B$4+B277-1</f>
        <v>41</v>
      </c>
      <c r="D277" s="42" t="n">
        <f aca="false">IF($B$5="M",VLOOKUP(C277,Assumptions!$A$42:$C$140,2,1),VLOOKUP(C277,Assumptions!$A$42:$C$140,3,1))*Assumptions!$B$2</f>
        <v>0.00048373073320142</v>
      </c>
      <c r="E277" s="42" t="n">
        <f aca="false">1-(1-D277)^(1/12)</f>
        <v>4.03198345216849E-005</v>
      </c>
      <c r="F277" s="42" t="n">
        <f aca="false">VLOOKUP(B277,Assumptions!$A$5:$C$11,2,1)*(MOD(A277,12/$B$10)=0)</f>
        <v>0</v>
      </c>
      <c r="G277" s="43" t="n">
        <f aca="false">1-(1-F277)^(1/$B$10)</f>
        <v>0</v>
      </c>
      <c r="H277" s="42" t="n">
        <f aca="false">J276*E277*(A277&lt;=$B$6*12)</f>
        <v>0</v>
      </c>
      <c r="I277" s="43" t="n">
        <f aca="false">J276*(1-E277)*G277*(A277&lt;=$B$6*12)</f>
        <v>0</v>
      </c>
      <c r="J277" s="44" t="n">
        <f aca="false">(J276-H277-I277)*(A277&lt;=$B$6*12)</f>
        <v>0</v>
      </c>
      <c r="K277" s="45" t="n">
        <f aca="false">($B$9/$B$10)*(A277&lt;=$B$7*12)*(MOD(A276,12/$B$10)=0)</f>
        <v>0</v>
      </c>
      <c r="L277" s="45" t="n">
        <f aca="false">$B$8*(A277&lt;=$B$7*12)</f>
        <v>0</v>
      </c>
      <c r="M277" s="45" t="n">
        <f aca="false">Assumptions!$B$15*(A277=1)+K277*Assumptions!$B$16*(A277&lt;=12)</f>
        <v>0</v>
      </c>
      <c r="N277" s="45" t="n">
        <f aca="false">(A277&lt;=$B$6*12)*(Assumptions!$B$18/12)*(1+Assumptions!$D$17)^(A277-1) + K277*Assumptions!$B$19*(A277&lt;=$B$7*12)</f>
        <v>0</v>
      </c>
      <c r="O277" s="45" t="n">
        <f aca="false">K277*VLOOKUP(B277,Assumptions!$A$21:$B$26,2,1)</f>
        <v>0</v>
      </c>
      <c r="P277" s="45" t="n">
        <f aca="false">K277*J276</f>
        <v>0</v>
      </c>
      <c r="Q277" s="45" t="n">
        <f aca="false">L277*H277</f>
        <v>0</v>
      </c>
      <c r="R277" s="45" t="n">
        <f aca="false">M277*J276</f>
        <v>0</v>
      </c>
      <c r="S277" s="45" t="n">
        <f aca="false">N277*J276</f>
        <v>0</v>
      </c>
      <c r="T277" s="45" t="n">
        <f aca="false">O277*J276</f>
        <v>0</v>
      </c>
      <c r="U277" s="46" t="n">
        <f aca="false">(1+VLOOKUP(B277,Assumptions!$A$29:$C$39,2,1))^(1/12)-1</f>
        <v>0.00643403011000343</v>
      </c>
      <c r="V277" s="45" t="n">
        <f aca="false">RES!Y277*J277</f>
        <v>0</v>
      </c>
      <c r="W277" s="45" t="n">
        <f aca="false">V277-V276</f>
        <v>0</v>
      </c>
      <c r="X277" s="45" t="n">
        <f aca="false">(P277-R277-S277-T277+V276)*U277</f>
        <v>0</v>
      </c>
      <c r="Y277" s="45" t="n">
        <f aca="false">P277-Q277-R277-S277-T277-W277+X277</f>
        <v>0</v>
      </c>
      <c r="Z277" s="45" t="n">
        <f aca="false">(Y278+Z278)/(1+U278)</f>
        <v>0</v>
      </c>
    </row>
    <row r="278" customFormat="false" ht="13.8" hidden="false" customHeight="false" outlineLevel="0" collapsed="false">
      <c r="A278" s="40" t="n">
        <f aca="false">A277+1</f>
        <v>263</v>
      </c>
      <c r="B278" s="40" t="n">
        <f aca="false">INT((A278-1)/12)+1</f>
        <v>22</v>
      </c>
      <c r="C278" s="41" t="n">
        <f aca="false">$B$4+B278-1</f>
        <v>41</v>
      </c>
      <c r="D278" s="42" t="n">
        <f aca="false">IF($B$5="M",VLOOKUP(C278,Assumptions!$A$42:$C$140,2,1),VLOOKUP(C278,Assumptions!$A$42:$C$140,3,1))*Assumptions!$B$2</f>
        <v>0.00048373073320142</v>
      </c>
      <c r="E278" s="42" t="n">
        <f aca="false">1-(1-D278)^(1/12)</f>
        <v>4.03198345216849E-005</v>
      </c>
      <c r="F278" s="42" t="n">
        <f aca="false">VLOOKUP(B278,Assumptions!$A$5:$C$11,2,1)*(MOD(A278,12/$B$10)=0)</f>
        <v>0</v>
      </c>
      <c r="G278" s="43" t="n">
        <f aca="false">1-(1-F278)^(1/$B$10)</f>
        <v>0</v>
      </c>
      <c r="H278" s="42" t="n">
        <f aca="false">J277*E278*(A278&lt;=$B$6*12)</f>
        <v>0</v>
      </c>
      <c r="I278" s="43" t="n">
        <f aca="false">J277*(1-E278)*G278*(A278&lt;=$B$6*12)</f>
        <v>0</v>
      </c>
      <c r="J278" s="44" t="n">
        <f aca="false">(J277-H278-I278)*(A278&lt;=$B$6*12)</f>
        <v>0</v>
      </c>
      <c r="K278" s="45" t="n">
        <f aca="false">($B$9/$B$10)*(A278&lt;=$B$7*12)*(MOD(A277,12/$B$10)=0)</f>
        <v>0</v>
      </c>
      <c r="L278" s="45" t="n">
        <f aca="false">$B$8*(A278&lt;=$B$7*12)</f>
        <v>0</v>
      </c>
      <c r="M278" s="45" t="n">
        <f aca="false">Assumptions!$B$15*(A278=1)+K278*Assumptions!$B$16*(A278&lt;=12)</f>
        <v>0</v>
      </c>
      <c r="N278" s="45" t="n">
        <f aca="false">(A278&lt;=$B$6*12)*(Assumptions!$B$18/12)*(1+Assumptions!$D$17)^(A278-1) + K278*Assumptions!$B$19*(A278&lt;=$B$7*12)</f>
        <v>0</v>
      </c>
      <c r="O278" s="45" t="n">
        <f aca="false">K278*VLOOKUP(B278,Assumptions!$A$21:$B$26,2,1)</f>
        <v>0</v>
      </c>
      <c r="P278" s="45" t="n">
        <f aca="false">K278*J277</f>
        <v>0</v>
      </c>
      <c r="Q278" s="45" t="n">
        <f aca="false">L278*H278</f>
        <v>0</v>
      </c>
      <c r="R278" s="45" t="n">
        <f aca="false">M278*J277</f>
        <v>0</v>
      </c>
      <c r="S278" s="45" t="n">
        <f aca="false">N278*J277</f>
        <v>0</v>
      </c>
      <c r="T278" s="45" t="n">
        <f aca="false">O278*J277</f>
        <v>0</v>
      </c>
      <c r="U278" s="46" t="n">
        <f aca="false">(1+VLOOKUP(B278,Assumptions!$A$29:$C$39,2,1))^(1/12)-1</f>
        <v>0.00643403011000343</v>
      </c>
      <c r="V278" s="45" t="n">
        <f aca="false">RES!Y278*J278</f>
        <v>0</v>
      </c>
      <c r="W278" s="45" t="n">
        <f aca="false">V278-V277</f>
        <v>0</v>
      </c>
      <c r="X278" s="45" t="n">
        <f aca="false">(P278-R278-S278-T278+V277)*U278</f>
        <v>0</v>
      </c>
      <c r="Y278" s="45" t="n">
        <f aca="false">P278-Q278-R278-S278-T278-W278+X278</f>
        <v>0</v>
      </c>
      <c r="Z278" s="45" t="n">
        <f aca="false">(Y279+Z279)/(1+U279)</f>
        <v>0</v>
      </c>
    </row>
    <row r="279" customFormat="false" ht="13.8" hidden="false" customHeight="false" outlineLevel="0" collapsed="false">
      <c r="A279" s="40" t="n">
        <f aca="false">A278+1</f>
        <v>264</v>
      </c>
      <c r="B279" s="40" t="n">
        <f aca="false">INT((A279-1)/12)+1</f>
        <v>22</v>
      </c>
      <c r="C279" s="41" t="n">
        <f aca="false">$B$4+B279-1</f>
        <v>41</v>
      </c>
      <c r="D279" s="42" t="n">
        <f aca="false">IF($B$5="M",VLOOKUP(C279,Assumptions!$A$42:$C$140,2,1),VLOOKUP(C279,Assumptions!$A$42:$C$140,3,1))*Assumptions!$B$2</f>
        <v>0.00048373073320142</v>
      </c>
      <c r="E279" s="42" t="n">
        <f aca="false">1-(1-D279)^(1/12)</f>
        <v>4.03198345216849E-005</v>
      </c>
      <c r="F279" s="42" t="n">
        <f aca="false">VLOOKUP(B279,Assumptions!$A$5:$C$11,2,1)*(MOD(A279,12/$B$10)=0)</f>
        <v>0.05</v>
      </c>
      <c r="G279" s="43" t="n">
        <f aca="false">1-(1-F279)^(1/$B$10)</f>
        <v>0.05</v>
      </c>
      <c r="H279" s="42" t="n">
        <f aca="false">J278*E279*(A279&lt;=$B$6*12)</f>
        <v>0</v>
      </c>
      <c r="I279" s="43" t="n">
        <f aca="false">J278*(1-E279)*G279*(A279&lt;=$B$6*12)</f>
        <v>0</v>
      </c>
      <c r="J279" s="44" t="n">
        <f aca="false">(J278-H279-I279)*(A279&lt;=$B$6*12)</f>
        <v>0</v>
      </c>
      <c r="K279" s="45" t="n">
        <f aca="false">($B$9/$B$10)*(A279&lt;=$B$7*12)*(MOD(A278,12/$B$10)=0)</f>
        <v>0</v>
      </c>
      <c r="L279" s="45" t="n">
        <f aca="false">$B$8*(A279&lt;=$B$7*12)</f>
        <v>0</v>
      </c>
      <c r="M279" s="45" t="n">
        <f aca="false">Assumptions!$B$15*(A279=1)+K279*Assumptions!$B$16*(A279&lt;=12)</f>
        <v>0</v>
      </c>
      <c r="N279" s="45" t="n">
        <f aca="false">(A279&lt;=$B$6*12)*(Assumptions!$B$18/12)*(1+Assumptions!$D$17)^(A279-1) + K279*Assumptions!$B$19*(A279&lt;=$B$7*12)</f>
        <v>0</v>
      </c>
      <c r="O279" s="45" t="n">
        <f aca="false">K279*VLOOKUP(B279,Assumptions!$A$21:$B$26,2,1)</f>
        <v>0</v>
      </c>
      <c r="P279" s="45" t="n">
        <f aca="false">K279*J278</f>
        <v>0</v>
      </c>
      <c r="Q279" s="45" t="n">
        <f aca="false">L279*H279</f>
        <v>0</v>
      </c>
      <c r="R279" s="45" t="n">
        <f aca="false">M279*J278</f>
        <v>0</v>
      </c>
      <c r="S279" s="45" t="n">
        <f aca="false">N279*J278</f>
        <v>0</v>
      </c>
      <c r="T279" s="45" t="n">
        <f aca="false">O279*J278</f>
        <v>0</v>
      </c>
      <c r="U279" s="46" t="n">
        <f aca="false">(1+VLOOKUP(B279,Assumptions!$A$29:$C$39,2,1))^(1/12)-1</f>
        <v>0.00643403011000343</v>
      </c>
      <c r="V279" s="45" t="n">
        <f aca="false">RES!Y279*J279</f>
        <v>0</v>
      </c>
      <c r="W279" s="45" t="n">
        <f aca="false">V279-V278</f>
        <v>0</v>
      </c>
      <c r="X279" s="45" t="n">
        <f aca="false">(P279-R279-S279-T279+V278)*U279</f>
        <v>0</v>
      </c>
      <c r="Y279" s="45" t="n">
        <f aca="false">P279-Q279-R279-S279-T279-W279+X279</f>
        <v>0</v>
      </c>
      <c r="Z279" s="45" t="n">
        <f aca="false">(Y280+Z280)/(1+U280)</f>
        <v>0</v>
      </c>
    </row>
    <row r="280" customFormat="false" ht="13.8" hidden="false" customHeight="false" outlineLevel="0" collapsed="false">
      <c r="A280" s="40" t="n">
        <f aca="false">A279+1</f>
        <v>265</v>
      </c>
      <c r="B280" s="40" t="n">
        <f aca="false">INT((A280-1)/12)+1</f>
        <v>23</v>
      </c>
      <c r="C280" s="41" t="n">
        <f aca="false">$B$4+B280-1</f>
        <v>42</v>
      </c>
      <c r="D280" s="42" t="n">
        <f aca="false">IF($B$5="M",VLOOKUP(C280,Assumptions!$A$42:$C$140,2,1),VLOOKUP(C280,Assumptions!$A$42:$C$140,3,1))*Assumptions!$B$2</f>
        <v>0.000507559978870106</v>
      </c>
      <c r="E280" s="42" t="n">
        <f aca="false">1-(1-D280)^(1/12)</f>
        <v>4.23065076409213E-005</v>
      </c>
      <c r="F280" s="42" t="n">
        <f aca="false">VLOOKUP(B280,Assumptions!$A$5:$C$11,2,1)*(MOD(A280,12/$B$10)=0)</f>
        <v>0</v>
      </c>
      <c r="G280" s="43" t="n">
        <f aca="false">1-(1-F280)^(1/$B$10)</f>
        <v>0</v>
      </c>
      <c r="H280" s="42" t="n">
        <f aca="false">J279*E280*(A280&lt;=$B$6*12)</f>
        <v>0</v>
      </c>
      <c r="I280" s="43" t="n">
        <f aca="false">J279*(1-E280)*G280*(A280&lt;=$B$6*12)</f>
        <v>0</v>
      </c>
      <c r="J280" s="44" t="n">
        <f aca="false">(J279-H280-I280)*(A280&lt;=$B$6*12)</f>
        <v>0</v>
      </c>
      <c r="K280" s="45" t="n">
        <f aca="false">($B$9/$B$10)*(A280&lt;=$B$7*12)*(MOD(A279,12/$B$10)=0)</f>
        <v>0</v>
      </c>
      <c r="L280" s="45" t="n">
        <f aca="false">$B$8*(A280&lt;=$B$7*12)</f>
        <v>0</v>
      </c>
      <c r="M280" s="45" t="n">
        <f aca="false">Assumptions!$B$15*(A280=1)+K280*Assumptions!$B$16*(A280&lt;=12)</f>
        <v>0</v>
      </c>
      <c r="N280" s="45" t="n">
        <f aca="false">(A280&lt;=$B$6*12)*(Assumptions!$B$18/12)*(1+Assumptions!$D$17)^(A280-1) + K280*Assumptions!$B$19*(A280&lt;=$B$7*12)</f>
        <v>0</v>
      </c>
      <c r="O280" s="45" t="n">
        <f aca="false">K280*VLOOKUP(B280,Assumptions!$A$21:$B$26,2,1)</f>
        <v>0</v>
      </c>
      <c r="P280" s="45" t="n">
        <f aca="false">K280*J279</f>
        <v>0</v>
      </c>
      <c r="Q280" s="45" t="n">
        <f aca="false">L280*H280</f>
        <v>0</v>
      </c>
      <c r="R280" s="45" t="n">
        <f aca="false">M280*J279</f>
        <v>0</v>
      </c>
      <c r="S280" s="45" t="n">
        <f aca="false">N280*J279</f>
        <v>0</v>
      </c>
      <c r="T280" s="45" t="n">
        <f aca="false">O280*J279</f>
        <v>0</v>
      </c>
      <c r="U280" s="46" t="n">
        <f aca="false">(1+VLOOKUP(B280,Assumptions!$A$29:$C$39,2,1))^(1/12)-1</f>
        <v>0.00643403011000343</v>
      </c>
      <c r="V280" s="45" t="n">
        <f aca="false">RES!Y280*J280</f>
        <v>0</v>
      </c>
      <c r="W280" s="45" t="n">
        <f aca="false">V280-V279</f>
        <v>0</v>
      </c>
      <c r="X280" s="45" t="n">
        <f aca="false">(P280-R280-S280-T280+V279)*U280</f>
        <v>0</v>
      </c>
      <c r="Y280" s="45" t="n">
        <f aca="false">P280-Q280-R280-S280-T280-W280+X280</f>
        <v>0</v>
      </c>
      <c r="Z280" s="45" t="n">
        <f aca="false">(Y281+Z281)/(1+U281)</f>
        <v>0</v>
      </c>
    </row>
    <row r="281" customFormat="false" ht="13.8" hidden="false" customHeight="false" outlineLevel="0" collapsed="false">
      <c r="A281" s="40" t="n">
        <f aca="false">A280+1</f>
        <v>266</v>
      </c>
      <c r="B281" s="40" t="n">
        <f aca="false">INT((A281-1)/12)+1</f>
        <v>23</v>
      </c>
      <c r="C281" s="41" t="n">
        <f aca="false">$B$4+B281-1</f>
        <v>42</v>
      </c>
      <c r="D281" s="42" t="n">
        <f aca="false">IF($B$5="M",VLOOKUP(C281,Assumptions!$A$42:$C$140,2,1),VLOOKUP(C281,Assumptions!$A$42:$C$140,3,1))*Assumptions!$B$2</f>
        <v>0.000507559978870106</v>
      </c>
      <c r="E281" s="42" t="n">
        <f aca="false">1-(1-D281)^(1/12)</f>
        <v>4.23065076409213E-005</v>
      </c>
      <c r="F281" s="42" t="n">
        <f aca="false">VLOOKUP(B281,Assumptions!$A$5:$C$11,2,1)*(MOD(A281,12/$B$10)=0)</f>
        <v>0</v>
      </c>
      <c r="G281" s="43" t="n">
        <f aca="false">1-(1-F281)^(1/$B$10)</f>
        <v>0</v>
      </c>
      <c r="H281" s="42" t="n">
        <f aca="false">J280*E281*(A281&lt;=$B$6*12)</f>
        <v>0</v>
      </c>
      <c r="I281" s="43" t="n">
        <f aca="false">J280*(1-E281)*G281*(A281&lt;=$B$6*12)</f>
        <v>0</v>
      </c>
      <c r="J281" s="44" t="n">
        <f aca="false">(J280-H281-I281)*(A281&lt;=$B$6*12)</f>
        <v>0</v>
      </c>
      <c r="K281" s="45" t="n">
        <f aca="false">($B$9/$B$10)*(A281&lt;=$B$7*12)*(MOD(A280,12/$B$10)=0)</f>
        <v>0</v>
      </c>
      <c r="L281" s="45" t="n">
        <f aca="false">$B$8*(A281&lt;=$B$7*12)</f>
        <v>0</v>
      </c>
      <c r="M281" s="45" t="n">
        <f aca="false">Assumptions!$B$15*(A281=1)+K281*Assumptions!$B$16*(A281&lt;=12)</f>
        <v>0</v>
      </c>
      <c r="N281" s="45" t="n">
        <f aca="false">(A281&lt;=$B$6*12)*(Assumptions!$B$18/12)*(1+Assumptions!$D$17)^(A281-1) + K281*Assumptions!$B$19*(A281&lt;=$B$7*12)</f>
        <v>0</v>
      </c>
      <c r="O281" s="45" t="n">
        <f aca="false">K281*VLOOKUP(B281,Assumptions!$A$21:$B$26,2,1)</f>
        <v>0</v>
      </c>
      <c r="P281" s="45" t="n">
        <f aca="false">K281*J280</f>
        <v>0</v>
      </c>
      <c r="Q281" s="45" t="n">
        <f aca="false">L281*H281</f>
        <v>0</v>
      </c>
      <c r="R281" s="45" t="n">
        <f aca="false">M281*J280</f>
        <v>0</v>
      </c>
      <c r="S281" s="45" t="n">
        <f aca="false">N281*J280</f>
        <v>0</v>
      </c>
      <c r="T281" s="45" t="n">
        <f aca="false">O281*J280</f>
        <v>0</v>
      </c>
      <c r="U281" s="46" t="n">
        <f aca="false">(1+VLOOKUP(B281,Assumptions!$A$29:$C$39,2,1))^(1/12)-1</f>
        <v>0.00643403011000343</v>
      </c>
      <c r="V281" s="45" t="n">
        <f aca="false">RES!Y281*J281</f>
        <v>0</v>
      </c>
      <c r="W281" s="45" t="n">
        <f aca="false">V281-V280</f>
        <v>0</v>
      </c>
      <c r="X281" s="45" t="n">
        <f aca="false">(P281-R281-S281-T281+V280)*U281</f>
        <v>0</v>
      </c>
      <c r="Y281" s="45" t="n">
        <f aca="false">P281-Q281-R281-S281-T281-W281+X281</f>
        <v>0</v>
      </c>
      <c r="Z281" s="45" t="n">
        <f aca="false">(Y282+Z282)/(1+U282)</f>
        <v>0</v>
      </c>
    </row>
    <row r="282" customFormat="false" ht="13.8" hidden="false" customHeight="false" outlineLevel="0" collapsed="false">
      <c r="A282" s="40" t="n">
        <f aca="false">A281+1</f>
        <v>267</v>
      </c>
      <c r="B282" s="40" t="n">
        <f aca="false">INT((A282-1)/12)+1</f>
        <v>23</v>
      </c>
      <c r="C282" s="41" t="n">
        <f aca="false">$B$4+B282-1</f>
        <v>42</v>
      </c>
      <c r="D282" s="42" t="n">
        <f aca="false">IF($B$5="M",VLOOKUP(C282,Assumptions!$A$42:$C$140,2,1),VLOOKUP(C282,Assumptions!$A$42:$C$140,3,1))*Assumptions!$B$2</f>
        <v>0.000507559978870106</v>
      </c>
      <c r="E282" s="42" t="n">
        <f aca="false">1-(1-D282)^(1/12)</f>
        <v>4.23065076409213E-005</v>
      </c>
      <c r="F282" s="42" t="n">
        <f aca="false">VLOOKUP(B282,Assumptions!$A$5:$C$11,2,1)*(MOD(A282,12/$B$10)=0)</f>
        <v>0</v>
      </c>
      <c r="G282" s="43" t="n">
        <f aca="false">1-(1-F282)^(1/$B$10)</f>
        <v>0</v>
      </c>
      <c r="H282" s="42" t="n">
        <f aca="false">J281*E282*(A282&lt;=$B$6*12)</f>
        <v>0</v>
      </c>
      <c r="I282" s="43" t="n">
        <f aca="false">J281*(1-E282)*G282*(A282&lt;=$B$6*12)</f>
        <v>0</v>
      </c>
      <c r="J282" s="44" t="n">
        <f aca="false">(J281-H282-I282)*(A282&lt;=$B$6*12)</f>
        <v>0</v>
      </c>
      <c r="K282" s="45" t="n">
        <f aca="false">($B$9/$B$10)*(A282&lt;=$B$7*12)*(MOD(A281,12/$B$10)=0)</f>
        <v>0</v>
      </c>
      <c r="L282" s="45" t="n">
        <f aca="false">$B$8*(A282&lt;=$B$7*12)</f>
        <v>0</v>
      </c>
      <c r="M282" s="45" t="n">
        <f aca="false">Assumptions!$B$15*(A282=1)+K282*Assumptions!$B$16*(A282&lt;=12)</f>
        <v>0</v>
      </c>
      <c r="N282" s="45" t="n">
        <f aca="false">(A282&lt;=$B$6*12)*(Assumptions!$B$18/12)*(1+Assumptions!$D$17)^(A282-1) + K282*Assumptions!$B$19*(A282&lt;=$B$7*12)</f>
        <v>0</v>
      </c>
      <c r="O282" s="45" t="n">
        <f aca="false">K282*VLOOKUP(B282,Assumptions!$A$21:$B$26,2,1)</f>
        <v>0</v>
      </c>
      <c r="P282" s="45" t="n">
        <f aca="false">K282*J281</f>
        <v>0</v>
      </c>
      <c r="Q282" s="45" t="n">
        <f aca="false">L282*H282</f>
        <v>0</v>
      </c>
      <c r="R282" s="45" t="n">
        <f aca="false">M282*J281</f>
        <v>0</v>
      </c>
      <c r="S282" s="45" t="n">
        <f aca="false">N282*J281</f>
        <v>0</v>
      </c>
      <c r="T282" s="45" t="n">
        <f aca="false">O282*J281</f>
        <v>0</v>
      </c>
      <c r="U282" s="46" t="n">
        <f aca="false">(1+VLOOKUP(B282,Assumptions!$A$29:$C$39,2,1))^(1/12)-1</f>
        <v>0.00643403011000343</v>
      </c>
      <c r="V282" s="45" t="n">
        <f aca="false">RES!Y282*J282</f>
        <v>0</v>
      </c>
      <c r="W282" s="45" t="n">
        <f aca="false">V282-V281</f>
        <v>0</v>
      </c>
      <c r="X282" s="45" t="n">
        <f aca="false">(P282-R282-S282-T282+V281)*U282</f>
        <v>0</v>
      </c>
      <c r="Y282" s="45" t="n">
        <f aca="false">P282-Q282-R282-S282-T282-W282+X282</f>
        <v>0</v>
      </c>
      <c r="Z282" s="45" t="n">
        <f aca="false">(Y283+Z283)/(1+U283)</f>
        <v>0</v>
      </c>
    </row>
    <row r="283" customFormat="false" ht="13.8" hidden="false" customHeight="false" outlineLevel="0" collapsed="false">
      <c r="A283" s="40" t="n">
        <f aca="false">A282+1</f>
        <v>268</v>
      </c>
      <c r="B283" s="40" t="n">
        <f aca="false">INT((A283-1)/12)+1</f>
        <v>23</v>
      </c>
      <c r="C283" s="41" t="n">
        <f aca="false">$B$4+B283-1</f>
        <v>42</v>
      </c>
      <c r="D283" s="42" t="n">
        <f aca="false">IF($B$5="M",VLOOKUP(C283,Assumptions!$A$42:$C$140,2,1),VLOOKUP(C283,Assumptions!$A$42:$C$140,3,1))*Assumptions!$B$2</f>
        <v>0.000507559978870106</v>
      </c>
      <c r="E283" s="42" t="n">
        <f aca="false">1-(1-D283)^(1/12)</f>
        <v>4.23065076409213E-005</v>
      </c>
      <c r="F283" s="42" t="n">
        <f aca="false">VLOOKUP(B283,Assumptions!$A$5:$C$11,2,1)*(MOD(A283,12/$B$10)=0)</f>
        <v>0</v>
      </c>
      <c r="G283" s="43" t="n">
        <f aca="false">1-(1-F283)^(1/$B$10)</f>
        <v>0</v>
      </c>
      <c r="H283" s="42" t="n">
        <f aca="false">J282*E283*(A283&lt;=$B$6*12)</f>
        <v>0</v>
      </c>
      <c r="I283" s="43" t="n">
        <f aca="false">J282*(1-E283)*G283*(A283&lt;=$B$6*12)</f>
        <v>0</v>
      </c>
      <c r="J283" s="44" t="n">
        <f aca="false">(J282-H283-I283)*(A283&lt;=$B$6*12)</f>
        <v>0</v>
      </c>
      <c r="K283" s="45" t="n">
        <f aca="false">($B$9/$B$10)*(A283&lt;=$B$7*12)*(MOD(A282,12/$B$10)=0)</f>
        <v>0</v>
      </c>
      <c r="L283" s="45" t="n">
        <f aca="false">$B$8*(A283&lt;=$B$7*12)</f>
        <v>0</v>
      </c>
      <c r="M283" s="45" t="n">
        <f aca="false">Assumptions!$B$15*(A283=1)+K283*Assumptions!$B$16*(A283&lt;=12)</f>
        <v>0</v>
      </c>
      <c r="N283" s="45" t="n">
        <f aca="false">(A283&lt;=$B$6*12)*(Assumptions!$B$18/12)*(1+Assumptions!$D$17)^(A283-1) + K283*Assumptions!$B$19*(A283&lt;=$B$7*12)</f>
        <v>0</v>
      </c>
      <c r="O283" s="45" t="n">
        <f aca="false">K283*VLOOKUP(B283,Assumptions!$A$21:$B$26,2,1)</f>
        <v>0</v>
      </c>
      <c r="P283" s="45" t="n">
        <f aca="false">K283*J282</f>
        <v>0</v>
      </c>
      <c r="Q283" s="45" t="n">
        <f aca="false">L283*H283</f>
        <v>0</v>
      </c>
      <c r="R283" s="45" t="n">
        <f aca="false">M283*J282</f>
        <v>0</v>
      </c>
      <c r="S283" s="45" t="n">
        <f aca="false">N283*J282</f>
        <v>0</v>
      </c>
      <c r="T283" s="45" t="n">
        <f aca="false">O283*J282</f>
        <v>0</v>
      </c>
      <c r="U283" s="46" t="n">
        <f aca="false">(1+VLOOKUP(B283,Assumptions!$A$29:$C$39,2,1))^(1/12)-1</f>
        <v>0.00643403011000343</v>
      </c>
      <c r="V283" s="45" t="n">
        <f aca="false">RES!Y283*J283</f>
        <v>0</v>
      </c>
      <c r="W283" s="45" t="n">
        <f aca="false">V283-V282</f>
        <v>0</v>
      </c>
      <c r="X283" s="45" t="n">
        <f aca="false">(P283-R283-S283-T283+V282)*U283</f>
        <v>0</v>
      </c>
      <c r="Y283" s="45" t="n">
        <f aca="false">P283-Q283-R283-S283-T283-W283+X283</f>
        <v>0</v>
      </c>
      <c r="Z283" s="45" t="n">
        <f aca="false">(Y284+Z284)/(1+U284)</f>
        <v>0</v>
      </c>
    </row>
    <row r="284" customFormat="false" ht="13.8" hidden="false" customHeight="false" outlineLevel="0" collapsed="false">
      <c r="A284" s="40" t="n">
        <f aca="false">A283+1</f>
        <v>269</v>
      </c>
      <c r="B284" s="40" t="n">
        <f aca="false">INT((A284-1)/12)+1</f>
        <v>23</v>
      </c>
      <c r="C284" s="41" t="n">
        <f aca="false">$B$4+B284-1</f>
        <v>42</v>
      </c>
      <c r="D284" s="42" t="n">
        <f aca="false">IF($B$5="M",VLOOKUP(C284,Assumptions!$A$42:$C$140,2,1),VLOOKUP(C284,Assumptions!$A$42:$C$140,3,1))*Assumptions!$B$2</f>
        <v>0.000507559978870106</v>
      </c>
      <c r="E284" s="42" t="n">
        <f aca="false">1-(1-D284)^(1/12)</f>
        <v>4.23065076409213E-005</v>
      </c>
      <c r="F284" s="42" t="n">
        <f aca="false">VLOOKUP(B284,Assumptions!$A$5:$C$11,2,1)*(MOD(A284,12/$B$10)=0)</f>
        <v>0</v>
      </c>
      <c r="G284" s="43" t="n">
        <f aca="false">1-(1-F284)^(1/$B$10)</f>
        <v>0</v>
      </c>
      <c r="H284" s="42" t="n">
        <f aca="false">J283*E284*(A284&lt;=$B$6*12)</f>
        <v>0</v>
      </c>
      <c r="I284" s="43" t="n">
        <f aca="false">J283*(1-E284)*G284*(A284&lt;=$B$6*12)</f>
        <v>0</v>
      </c>
      <c r="J284" s="44" t="n">
        <f aca="false">(J283-H284-I284)*(A284&lt;=$B$6*12)</f>
        <v>0</v>
      </c>
      <c r="K284" s="45" t="n">
        <f aca="false">($B$9/$B$10)*(A284&lt;=$B$7*12)*(MOD(A283,12/$B$10)=0)</f>
        <v>0</v>
      </c>
      <c r="L284" s="45" t="n">
        <f aca="false">$B$8*(A284&lt;=$B$7*12)</f>
        <v>0</v>
      </c>
      <c r="M284" s="45" t="n">
        <f aca="false">Assumptions!$B$15*(A284=1)+K284*Assumptions!$B$16*(A284&lt;=12)</f>
        <v>0</v>
      </c>
      <c r="N284" s="45" t="n">
        <f aca="false">(A284&lt;=$B$6*12)*(Assumptions!$B$18/12)*(1+Assumptions!$D$17)^(A284-1) + K284*Assumptions!$B$19*(A284&lt;=$B$7*12)</f>
        <v>0</v>
      </c>
      <c r="O284" s="45" t="n">
        <f aca="false">K284*VLOOKUP(B284,Assumptions!$A$21:$B$26,2,1)</f>
        <v>0</v>
      </c>
      <c r="P284" s="45" t="n">
        <f aca="false">K284*J283</f>
        <v>0</v>
      </c>
      <c r="Q284" s="45" t="n">
        <f aca="false">L284*H284</f>
        <v>0</v>
      </c>
      <c r="R284" s="45" t="n">
        <f aca="false">M284*J283</f>
        <v>0</v>
      </c>
      <c r="S284" s="45" t="n">
        <f aca="false">N284*J283</f>
        <v>0</v>
      </c>
      <c r="T284" s="45" t="n">
        <f aca="false">O284*J283</f>
        <v>0</v>
      </c>
      <c r="U284" s="46" t="n">
        <f aca="false">(1+VLOOKUP(B284,Assumptions!$A$29:$C$39,2,1))^(1/12)-1</f>
        <v>0.00643403011000343</v>
      </c>
      <c r="V284" s="45" t="n">
        <f aca="false">RES!Y284*J284</f>
        <v>0</v>
      </c>
      <c r="W284" s="45" t="n">
        <f aca="false">V284-V283</f>
        <v>0</v>
      </c>
      <c r="X284" s="45" t="n">
        <f aca="false">(P284-R284-S284-T284+V283)*U284</f>
        <v>0</v>
      </c>
      <c r="Y284" s="45" t="n">
        <f aca="false">P284-Q284-R284-S284-T284-W284+X284</f>
        <v>0</v>
      </c>
      <c r="Z284" s="45" t="n">
        <f aca="false">(Y285+Z285)/(1+U285)</f>
        <v>0</v>
      </c>
    </row>
    <row r="285" customFormat="false" ht="13.8" hidden="false" customHeight="false" outlineLevel="0" collapsed="false">
      <c r="A285" s="40" t="n">
        <f aca="false">A284+1</f>
        <v>270</v>
      </c>
      <c r="B285" s="40" t="n">
        <f aca="false">INT((A285-1)/12)+1</f>
        <v>23</v>
      </c>
      <c r="C285" s="41" t="n">
        <f aca="false">$B$4+B285-1</f>
        <v>42</v>
      </c>
      <c r="D285" s="42" t="n">
        <f aca="false">IF($B$5="M",VLOOKUP(C285,Assumptions!$A$42:$C$140,2,1),VLOOKUP(C285,Assumptions!$A$42:$C$140,3,1))*Assumptions!$B$2</f>
        <v>0.000507559978870106</v>
      </c>
      <c r="E285" s="42" t="n">
        <f aca="false">1-(1-D285)^(1/12)</f>
        <v>4.23065076409213E-005</v>
      </c>
      <c r="F285" s="42" t="n">
        <f aca="false">VLOOKUP(B285,Assumptions!$A$5:$C$11,2,1)*(MOD(A285,12/$B$10)=0)</f>
        <v>0</v>
      </c>
      <c r="G285" s="43" t="n">
        <f aca="false">1-(1-F285)^(1/$B$10)</f>
        <v>0</v>
      </c>
      <c r="H285" s="42" t="n">
        <f aca="false">J284*E285*(A285&lt;=$B$6*12)</f>
        <v>0</v>
      </c>
      <c r="I285" s="43" t="n">
        <f aca="false">J284*(1-E285)*G285*(A285&lt;=$B$6*12)</f>
        <v>0</v>
      </c>
      <c r="J285" s="44" t="n">
        <f aca="false">(J284-H285-I285)*(A285&lt;=$B$6*12)</f>
        <v>0</v>
      </c>
      <c r="K285" s="45" t="n">
        <f aca="false">($B$9/$B$10)*(A285&lt;=$B$7*12)*(MOD(A284,12/$B$10)=0)</f>
        <v>0</v>
      </c>
      <c r="L285" s="45" t="n">
        <f aca="false">$B$8*(A285&lt;=$B$7*12)</f>
        <v>0</v>
      </c>
      <c r="M285" s="45" t="n">
        <f aca="false">Assumptions!$B$15*(A285=1)+K285*Assumptions!$B$16*(A285&lt;=12)</f>
        <v>0</v>
      </c>
      <c r="N285" s="45" t="n">
        <f aca="false">(A285&lt;=$B$6*12)*(Assumptions!$B$18/12)*(1+Assumptions!$D$17)^(A285-1) + K285*Assumptions!$B$19*(A285&lt;=$B$7*12)</f>
        <v>0</v>
      </c>
      <c r="O285" s="45" t="n">
        <f aca="false">K285*VLOOKUP(B285,Assumptions!$A$21:$B$26,2,1)</f>
        <v>0</v>
      </c>
      <c r="P285" s="45" t="n">
        <f aca="false">K285*J284</f>
        <v>0</v>
      </c>
      <c r="Q285" s="45" t="n">
        <f aca="false">L285*H285</f>
        <v>0</v>
      </c>
      <c r="R285" s="45" t="n">
        <f aca="false">M285*J284</f>
        <v>0</v>
      </c>
      <c r="S285" s="45" t="n">
        <f aca="false">N285*J284</f>
        <v>0</v>
      </c>
      <c r="T285" s="45" t="n">
        <f aca="false">O285*J284</f>
        <v>0</v>
      </c>
      <c r="U285" s="46" t="n">
        <f aca="false">(1+VLOOKUP(B285,Assumptions!$A$29:$C$39,2,1))^(1/12)-1</f>
        <v>0.00643403011000343</v>
      </c>
      <c r="V285" s="45" t="n">
        <f aca="false">RES!Y285*J285</f>
        <v>0</v>
      </c>
      <c r="W285" s="45" t="n">
        <f aca="false">V285-V284</f>
        <v>0</v>
      </c>
      <c r="X285" s="45" t="n">
        <f aca="false">(P285-R285-S285-T285+V284)*U285</f>
        <v>0</v>
      </c>
      <c r="Y285" s="45" t="n">
        <f aca="false">P285-Q285-R285-S285-T285-W285+X285</f>
        <v>0</v>
      </c>
      <c r="Z285" s="45" t="n">
        <f aca="false">(Y286+Z286)/(1+U286)</f>
        <v>0</v>
      </c>
    </row>
    <row r="286" customFormat="false" ht="13.8" hidden="false" customHeight="false" outlineLevel="0" collapsed="false">
      <c r="A286" s="40" t="n">
        <f aca="false">A285+1</f>
        <v>271</v>
      </c>
      <c r="B286" s="40" t="n">
        <f aca="false">INT((A286-1)/12)+1</f>
        <v>23</v>
      </c>
      <c r="C286" s="41" t="n">
        <f aca="false">$B$4+B286-1</f>
        <v>42</v>
      </c>
      <c r="D286" s="42" t="n">
        <f aca="false">IF($B$5="M",VLOOKUP(C286,Assumptions!$A$42:$C$140,2,1),VLOOKUP(C286,Assumptions!$A$42:$C$140,3,1))*Assumptions!$B$2</f>
        <v>0.000507559978870106</v>
      </c>
      <c r="E286" s="42" t="n">
        <f aca="false">1-(1-D286)^(1/12)</f>
        <v>4.23065076409213E-005</v>
      </c>
      <c r="F286" s="42" t="n">
        <f aca="false">VLOOKUP(B286,Assumptions!$A$5:$C$11,2,1)*(MOD(A286,12/$B$10)=0)</f>
        <v>0</v>
      </c>
      <c r="G286" s="43" t="n">
        <f aca="false">1-(1-F286)^(1/$B$10)</f>
        <v>0</v>
      </c>
      <c r="H286" s="42" t="n">
        <f aca="false">J285*E286*(A286&lt;=$B$6*12)</f>
        <v>0</v>
      </c>
      <c r="I286" s="43" t="n">
        <f aca="false">J285*(1-E286)*G286*(A286&lt;=$B$6*12)</f>
        <v>0</v>
      </c>
      <c r="J286" s="44" t="n">
        <f aca="false">(J285-H286-I286)*(A286&lt;=$B$6*12)</f>
        <v>0</v>
      </c>
      <c r="K286" s="45" t="n">
        <f aca="false">($B$9/$B$10)*(A286&lt;=$B$7*12)*(MOD(A285,12/$B$10)=0)</f>
        <v>0</v>
      </c>
      <c r="L286" s="45" t="n">
        <f aca="false">$B$8*(A286&lt;=$B$7*12)</f>
        <v>0</v>
      </c>
      <c r="M286" s="45" t="n">
        <f aca="false">Assumptions!$B$15*(A286=1)+K286*Assumptions!$B$16*(A286&lt;=12)</f>
        <v>0</v>
      </c>
      <c r="N286" s="45" t="n">
        <f aca="false">(A286&lt;=$B$6*12)*(Assumptions!$B$18/12)*(1+Assumptions!$D$17)^(A286-1) + K286*Assumptions!$B$19*(A286&lt;=$B$7*12)</f>
        <v>0</v>
      </c>
      <c r="O286" s="45" t="n">
        <f aca="false">K286*VLOOKUP(B286,Assumptions!$A$21:$B$26,2,1)</f>
        <v>0</v>
      </c>
      <c r="P286" s="45" t="n">
        <f aca="false">K286*J285</f>
        <v>0</v>
      </c>
      <c r="Q286" s="45" t="n">
        <f aca="false">L286*H286</f>
        <v>0</v>
      </c>
      <c r="R286" s="45" t="n">
        <f aca="false">M286*J285</f>
        <v>0</v>
      </c>
      <c r="S286" s="45" t="n">
        <f aca="false">N286*J285</f>
        <v>0</v>
      </c>
      <c r="T286" s="45" t="n">
        <f aca="false">O286*J285</f>
        <v>0</v>
      </c>
      <c r="U286" s="46" t="n">
        <f aca="false">(1+VLOOKUP(B286,Assumptions!$A$29:$C$39,2,1))^(1/12)-1</f>
        <v>0.00643403011000343</v>
      </c>
      <c r="V286" s="45" t="n">
        <f aca="false">RES!Y286*J286</f>
        <v>0</v>
      </c>
      <c r="W286" s="45" t="n">
        <f aca="false">V286-V285</f>
        <v>0</v>
      </c>
      <c r="X286" s="45" t="n">
        <f aca="false">(P286-R286-S286-T286+V285)*U286</f>
        <v>0</v>
      </c>
      <c r="Y286" s="45" t="n">
        <f aca="false">P286-Q286-R286-S286-T286-W286+X286</f>
        <v>0</v>
      </c>
      <c r="Z286" s="45" t="n">
        <f aca="false">(Y287+Z287)/(1+U287)</f>
        <v>0</v>
      </c>
    </row>
    <row r="287" customFormat="false" ht="13.8" hidden="false" customHeight="false" outlineLevel="0" collapsed="false">
      <c r="A287" s="40" t="n">
        <f aca="false">A286+1</f>
        <v>272</v>
      </c>
      <c r="B287" s="40" t="n">
        <f aca="false">INT((A287-1)/12)+1</f>
        <v>23</v>
      </c>
      <c r="C287" s="41" t="n">
        <f aca="false">$B$4+B287-1</f>
        <v>42</v>
      </c>
      <c r="D287" s="42" t="n">
        <f aca="false">IF($B$5="M",VLOOKUP(C287,Assumptions!$A$42:$C$140,2,1),VLOOKUP(C287,Assumptions!$A$42:$C$140,3,1))*Assumptions!$B$2</f>
        <v>0.000507559978870106</v>
      </c>
      <c r="E287" s="42" t="n">
        <f aca="false">1-(1-D287)^(1/12)</f>
        <v>4.23065076409213E-005</v>
      </c>
      <c r="F287" s="42" t="n">
        <f aca="false">VLOOKUP(B287,Assumptions!$A$5:$C$11,2,1)*(MOD(A287,12/$B$10)=0)</f>
        <v>0</v>
      </c>
      <c r="G287" s="43" t="n">
        <f aca="false">1-(1-F287)^(1/$B$10)</f>
        <v>0</v>
      </c>
      <c r="H287" s="42" t="n">
        <f aca="false">J286*E287*(A287&lt;=$B$6*12)</f>
        <v>0</v>
      </c>
      <c r="I287" s="43" t="n">
        <f aca="false">J286*(1-E287)*G287*(A287&lt;=$B$6*12)</f>
        <v>0</v>
      </c>
      <c r="J287" s="44" t="n">
        <f aca="false">(J286-H287-I287)*(A287&lt;=$B$6*12)</f>
        <v>0</v>
      </c>
      <c r="K287" s="45" t="n">
        <f aca="false">($B$9/$B$10)*(A287&lt;=$B$7*12)*(MOD(A286,12/$B$10)=0)</f>
        <v>0</v>
      </c>
      <c r="L287" s="45" t="n">
        <f aca="false">$B$8*(A287&lt;=$B$7*12)</f>
        <v>0</v>
      </c>
      <c r="M287" s="45" t="n">
        <f aca="false">Assumptions!$B$15*(A287=1)+K287*Assumptions!$B$16*(A287&lt;=12)</f>
        <v>0</v>
      </c>
      <c r="N287" s="45" t="n">
        <f aca="false">(A287&lt;=$B$6*12)*(Assumptions!$B$18/12)*(1+Assumptions!$D$17)^(A287-1) + K287*Assumptions!$B$19*(A287&lt;=$B$7*12)</f>
        <v>0</v>
      </c>
      <c r="O287" s="45" t="n">
        <f aca="false">K287*VLOOKUP(B287,Assumptions!$A$21:$B$26,2,1)</f>
        <v>0</v>
      </c>
      <c r="P287" s="45" t="n">
        <f aca="false">K287*J286</f>
        <v>0</v>
      </c>
      <c r="Q287" s="45" t="n">
        <f aca="false">L287*H287</f>
        <v>0</v>
      </c>
      <c r="R287" s="45" t="n">
        <f aca="false">M287*J286</f>
        <v>0</v>
      </c>
      <c r="S287" s="45" t="n">
        <f aca="false">N287*J286</f>
        <v>0</v>
      </c>
      <c r="T287" s="45" t="n">
        <f aca="false">O287*J286</f>
        <v>0</v>
      </c>
      <c r="U287" s="46" t="n">
        <f aca="false">(1+VLOOKUP(B287,Assumptions!$A$29:$C$39,2,1))^(1/12)-1</f>
        <v>0.00643403011000343</v>
      </c>
      <c r="V287" s="45" t="n">
        <f aca="false">RES!Y287*J287</f>
        <v>0</v>
      </c>
      <c r="W287" s="45" t="n">
        <f aca="false">V287-V286</f>
        <v>0</v>
      </c>
      <c r="X287" s="45" t="n">
        <f aca="false">(P287-R287-S287-T287+V286)*U287</f>
        <v>0</v>
      </c>
      <c r="Y287" s="45" t="n">
        <f aca="false">P287-Q287-R287-S287-T287-W287+X287</f>
        <v>0</v>
      </c>
      <c r="Z287" s="45" t="n">
        <f aca="false">(Y288+Z288)/(1+U288)</f>
        <v>0</v>
      </c>
    </row>
    <row r="288" customFormat="false" ht="13.8" hidden="false" customHeight="false" outlineLevel="0" collapsed="false">
      <c r="A288" s="40" t="n">
        <f aca="false">A287+1</f>
        <v>273</v>
      </c>
      <c r="B288" s="40" t="n">
        <f aca="false">INT((A288-1)/12)+1</f>
        <v>23</v>
      </c>
      <c r="C288" s="41" t="n">
        <f aca="false">$B$4+B288-1</f>
        <v>42</v>
      </c>
      <c r="D288" s="42" t="n">
        <f aca="false">IF($B$5="M",VLOOKUP(C288,Assumptions!$A$42:$C$140,2,1),VLOOKUP(C288,Assumptions!$A$42:$C$140,3,1))*Assumptions!$B$2</f>
        <v>0.000507559978870106</v>
      </c>
      <c r="E288" s="42" t="n">
        <f aca="false">1-(1-D288)^(1/12)</f>
        <v>4.23065076409213E-005</v>
      </c>
      <c r="F288" s="42" t="n">
        <f aca="false">VLOOKUP(B288,Assumptions!$A$5:$C$11,2,1)*(MOD(A288,12/$B$10)=0)</f>
        <v>0</v>
      </c>
      <c r="G288" s="43" t="n">
        <f aca="false">1-(1-F288)^(1/$B$10)</f>
        <v>0</v>
      </c>
      <c r="H288" s="42" t="n">
        <f aca="false">J287*E288*(A288&lt;=$B$6*12)</f>
        <v>0</v>
      </c>
      <c r="I288" s="43" t="n">
        <f aca="false">J287*(1-E288)*G288*(A288&lt;=$B$6*12)</f>
        <v>0</v>
      </c>
      <c r="J288" s="44" t="n">
        <f aca="false">(J287-H288-I288)*(A288&lt;=$B$6*12)</f>
        <v>0</v>
      </c>
      <c r="K288" s="45" t="n">
        <f aca="false">($B$9/$B$10)*(A288&lt;=$B$7*12)*(MOD(A287,12/$B$10)=0)</f>
        <v>0</v>
      </c>
      <c r="L288" s="45" t="n">
        <f aca="false">$B$8*(A288&lt;=$B$7*12)</f>
        <v>0</v>
      </c>
      <c r="M288" s="45" t="n">
        <f aca="false">Assumptions!$B$15*(A288=1)+K288*Assumptions!$B$16*(A288&lt;=12)</f>
        <v>0</v>
      </c>
      <c r="N288" s="45" t="n">
        <f aca="false">(A288&lt;=$B$6*12)*(Assumptions!$B$18/12)*(1+Assumptions!$D$17)^(A288-1) + K288*Assumptions!$B$19*(A288&lt;=$B$7*12)</f>
        <v>0</v>
      </c>
      <c r="O288" s="45" t="n">
        <f aca="false">K288*VLOOKUP(B288,Assumptions!$A$21:$B$26,2,1)</f>
        <v>0</v>
      </c>
      <c r="P288" s="45" t="n">
        <f aca="false">K288*J287</f>
        <v>0</v>
      </c>
      <c r="Q288" s="45" t="n">
        <f aca="false">L288*H288</f>
        <v>0</v>
      </c>
      <c r="R288" s="45" t="n">
        <f aca="false">M288*J287</f>
        <v>0</v>
      </c>
      <c r="S288" s="45" t="n">
        <f aca="false">N288*J287</f>
        <v>0</v>
      </c>
      <c r="T288" s="45" t="n">
        <f aca="false">O288*J287</f>
        <v>0</v>
      </c>
      <c r="U288" s="46" t="n">
        <f aca="false">(1+VLOOKUP(B288,Assumptions!$A$29:$C$39,2,1))^(1/12)-1</f>
        <v>0.00643403011000343</v>
      </c>
      <c r="V288" s="45" t="n">
        <f aca="false">RES!Y288*J288</f>
        <v>0</v>
      </c>
      <c r="W288" s="45" t="n">
        <f aca="false">V288-V287</f>
        <v>0</v>
      </c>
      <c r="X288" s="45" t="n">
        <f aca="false">(P288-R288-S288-T288+V287)*U288</f>
        <v>0</v>
      </c>
      <c r="Y288" s="45" t="n">
        <f aca="false">P288-Q288-R288-S288-T288-W288+X288</f>
        <v>0</v>
      </c>
      <c r="Z288" s="45" t="n">
        <f aca="false">(Y289+Z289)/(1+U289)</f>
        <v>0</v>
      </c>
    </row>
    <row r="289" customFormat="false" ht="13.8" hidden="false" customHeight="false" outlineLevel="0" collapsed="false">
      <c r="A289" s="40" t="n">
        <f aca="false">A288+1</f>
        <v>274</v>
      </c>
      <c r="B289" s="40" t="n">
        <f aca="false">INT((A289-1)/12)+1</f>
        <v>23</v>
      </c>
      <c r="C289" s="41" t="n">
        <f aca="false">$B$4+B289-1</f>
        <v>42</v>
      </c>
      <c r="D289" s="42" t="n">
        <f aca="false">IF($B$5="M",VLOOKUP(C289,Assumptions!$A$42:$C$140,2,1),VLOOKUP(C289,Assumptions!$A$42:$C$140,3,1))*Assumptions!$B$2</f>
        <v>0.000507559978870106</v>
      </c>
      <c r="E289" s="42" t="n">
        <f aca="false">1-(1-D289)^(1/12)</f>
        <v>4.23065076409213E-005</v>
      </c>
      <c r="F289" s="42" t="n">
        <f aca="false">VLOOKUP(B289,Assumptions!$A$5:$C$11,2,1)*(MOD(A289,12/$B$10)=0)</f>
        <v>0</v>
      </c>
      <c r="G289" s="43" t="n">
        <f aca="false">1-(1-F289)^(1/$B$10)</f>
        <v>0</v>
      </c>
      <c r="H289" s="42" t="n">
        <f aca="false">J288*E289*(A289&lt;=$B$6*12)</f>
        <v>0</v>
      </c>
      <c r="I289" s="43" t="n">
        <f aca="false">J288*(1-E289)*G289*(A289&lt;=$B$6*12)</f>
        <v>0</v>
      </c>
      <c r="J289" s="44" t="n">
        <f aca="false">(J288-H289-I289)*(A289&lt;=$B$6*12)</f>
        <v>0</v>
      </c>
      <c r="K289" s="45" t="n">
        <f aca="false">($B$9/$B$10)*(A289&lt;=$B$7*12)*(MOD(A288,12/$B$10)=0)</f>
        <v>0</v>
      </c>
      <c r="L289" s="45" t="n">
        <f aca="false">$B$8*(A289&lt;=$B$7*12)</f>
        <v>0</v>
      </c>
      <c r="M289" s="45" t="n">
        <f aca="false">Assumptions!$B$15*(A289=1)+K289*Assumptions!$B$16*(A289&lt;=12)</f>
        <v>0</v>
      </c>
      <c r="N289" s="45" t="n">
        <f aca="false">(A289&lt;=$B$6*12)*(Assumptions!$B$18/12)*(1+Assumptions!$D$17)^(A289-1) + K289*Assumptions!$B$19*(A289&lt;=$B$7*12)</f>
        <v>0</v>
      </c>
      <c r="O289" s="45" t="n">
        <f aca="false">K289*VLOOKUP(B289,Assumptions!$A$21:$B$26,2,1)</f>
        <v>0</v>
      </c>
      <c r="P289" s="45" t="n">
        <f aca="false">K289*J288</f>
        <v>0</v>
      </c>
      <c r="Q289" s="45" t="n">
        <f aca="false">L289*H289</f>
        <v>0</v>
      </c>
      <c r="R289" s="45" t="n">
        <f aca="false">M289*J288</f>
        <v>0</v>
      </c>
      <c r="S289" s="45" t="n">
        <f aca="false">N289*J288</f>
        <v>0</v>
      </c>
      <c r="T289" s="45" t="n">
        <f aca="false">O289*J288</f>
        <v>0</v>
      </c>
      <c r="U289" s="46" t="n">
        <f aca="false">(1+VLOOKUP(B289,Assumptions!$A$29:$C$39,2,1))^(1/12)-1</f>
        <v>0.00643403011000343</v>
      </c>
      <c r="V289" s="45" t="n">
        <f aca="false">RES!Y289*J289</f>
        <v>0</v>
      </c>
      <c r="W289" s="45" t="n">
        <f aca="false">V289-V288</f>
        <v>0</v>
      </c>
      <c r="X289" s="45" t="n">
        <f aca="false">(P289-R289-S289-T289+V288)*U289</f>
        <v>0</v>
      </c>
      <c r="Y289" s="45" t="n">
        <f aca="false">P289-Q289-R289-S289-T289-W289+X289</f>
        <v>0</v>
      </c>
      <c r="Z289" s="45" t="n">
        <f aca="false">(Y290+Z290)/(1+U290)</f>
        <v>0</v>
      </c>
    </row>
    <row r="290" customFormat="false" ht="13.8" hidden="false" customHeight="false" outlineLevel="0" collapsed="false">
      <c r="A290" s="40" t="n">
        <f aca="false">A289+1</f>
        <v>275</v>
      </c>
      <c r="B290" s="40" t="n">
        <f aca="false">INT((A290-1)/12)+1</f>
        <v>23</v>
      </c>
      <c r="C290" s="41" t="n">
        <f aca="false">$B$4+B290-1</f>
        <v>42</v>
      </c>
      <c r="D290" s="42" t="n">
        <f aca="false">IF($B$5="M",VLOOKUP(C290,Assumptions!$A$42:$C$140,2,1),VLOOKUP(C290,Assumptions!$A$42:$C$140,3,1))*Assumptions!$B$2</f>
        <v>0.000507559978870106</v>
      </c>
      <c r="E290" s="42" t="n">
        <f aca="false">1-(1-D290)^(1/12)</f>
        <v>4.23065076409213E-005</v>
      </c>
      <c r="F290" s="42" t="n">
        <f aca="false">VLOOKUP(B290,Assumptions!$A$5:$C$11,2,1)*(MOD(A290,12/$B$10)=0)</f>
        <v>0</v>
      </c>
      <c r="G290" s="43" t="n">
        <f aca="false">1-(1-F290)^(1/$B$10)</f>
        <v>0</v>
      </c>
      <c r="H290" s="42" t="n">
        <f aca="false">J289*E290*(A290&lt;=$B$6*12)</f>
        <v>0</v>
      </c>
      <c r="I290" s="43" t="n">
        <f aca="false">J289*(1-E290)*G290*(A290&lt;=$B$6*12)</f>
        <v>0</v>
      </c>
      <c r="J290" s="44" t="n">
        <f aca="false">(J289-H290-I290)*(A290&lt;=$B$6*12)</f>
        <v>0</v>
      </c>
      <c r="K290" s="45" t="n">
        <f aca="false">($B$9/$B$10)*(A290&lt;=$B$7*12)*(MOD(A289,12/$B$10)=0)</f>
        <v>0</v>
      </c>
      <c r="L290" s="45" t="n">
        <f aca="false">$B$8*(A290&lt;=$B$7*12)</f>
        <v>0</v>
      </c>
      <c r="M290" s="45" t="n">
        <f aca="false">Assumptions!$B$15*(A290=1)+K290*Assumptions!$B$16*(A290&lt;=12)</f>
        <v>0</v>
      </c>
      <c r="N290" s="45" t="n">
        <f aca="false">(A290&lt;=$B$6*12)*(Assumptions!$B$18/12)*(1+Assumptions!$D$17)^(A290-1) + K290*Assumptions!$B$19*(A290&lt;=$B$7*12)</f>
        <v>0</v>
      </c>
      <c r="O290" s="45" t="n">
        <f aca="false">K290*VLOOKUP(B290,Assumptions!$A$21:$B$26,2,1)</f>
        <v>0</v>
      </c>
      <c r="P290" s="45" t="n">
        <f aca="false">K290*J289</f>
        <v>0</v>
      </c>
      <c r="Q290" s="45" t="n">
        <f aca="false">L290*H290</f>
        <v>0</v>
      </c>
      <c r="R290" s="45" t="n">
        <f aca="false">M290*J289</f>
        <v>0</v>
      </c>
      <c r="S290" s="45" t="n">
        <f aca="false">N290*J289</f>
        <v>0</v>
      </c>
      <c r="T290" s="45" t="n">
        <f aca="false">O290*J289</f>
        <v>0</v>
      </c>
      <c r="U290" s="46" t="n">
        <f aca="false">(1+VLOOKUP(B290,Assumptions!$A$29:$C$39,2,1))^(1/12)-1</f>
        <v>0.00643403011000343</v>
      </c>
      <c r="V290" s="45" t="n">
        <f aca="false">RES!Y290*J290</f>
        <v>0</v>
      </c>
      <c r="W290" s="45" t="n">
        <f aca="false">V290-V289</f>
        <v>0</v>
      </c>
      <c r="X290" s="45" t="n">
        <f aca="false">(P290-R290-S290-T290+V289)*U290</f>
        <v>0</v>
      </c>
      <c r="Y290" s="45" t="n">
        <f aca="false">P290-Q290-R290-S290-T290-W290+X290</f>
        <v>0</v>
      </c>
      <c r="Z290" s="45" t="n">
        <f aca="false">(Y291+Z291)/(1+U291)</f>
        <v>0</v>
      </c>
    </row>
    <row r="291" customFormat="false" ht="13.8" hidden="false" customHeight="false" outlineLevel="0" collapsed="false">
      <c r="A291" s="40" t="n">
        <f aca="false">A290+1</f>
        <v>276</v>
      </c>
      <c r="B291" s="40" t="n">
        <f aca="false">INT((A291-1)/12)+1</f>
        <v>23</v>
      </c>
      <c r="C291" s="41" t="n">
        <f aca="false">$B$4+B291-1</f>
        <v>42</v>
      </c>
      <c r="D291" s="42" t="n">
        <f aca="false">IF($B$5="M",VLOOKUP(C291,Assumptions!$A$42:$C$140,2,1),VLOOKUP(C291,Assumptions!$A$42:$C$140,3,1))*Assumptions!$B$2</f>
        <v>0.000507559978870106</v>
      </c>
      <c r="E291" s="42" t="n">
        <f aca="false">1-(1-D291)^(1/12)</f>
        <v>4.23065076409213E-005</v>
      </c>
      <c r="F291" s="42" t="n">
        <f aca="false">VLOOKUP(B291,Assumptions!$A$5:$C$11,2,1)*(MOD(A291,12/$B$10)=0)</f>
        <v>0.05</v>
      </c>
      <c r="G291" s="43" t="n">
        <f aca="false">1-(1-F291)^(1/$B$10)</f>
        <v>0.05</v>
      </c>
      <c r="H291" s="42" t="n">
        <f aca="false">J290*E291*(A291&lt;=$B$6*12)</f>
        <v>0</v>
      </c>
      <c r="I291" s="43" t="n">
        <f aca="false">J290*(1-E291)*G291*(A291&lt;=$B$6*12)</f>
        <v>0</v>
      </c>
      <c r="J291" s="44" t="n">
        <f aca="false">(J290-H291-I291)*(A291&lt;=$B$6*12)</f>
        <v>0</v>
      </c>
      <c r="K291" s="45" t="n">
        <f aca="false">($B$9/$B$10)*(A291&lt;=$B$7*12)*(MOD(A290,12/$B$10)=0)</f>
        <v>0</v>
      </c>
      <c r="L291" s="45" t="n">
        <f aca="false">$B$8*(A291&lt;=$B$7*12)</f>
        <v>0</v>
      </c>
      <c r="M291" s="45" t="n">
        <f aca="false">Assumptions!$B$15*(A291=1)+K291*Assumptions!$B$16*(A291&lt;=12)</f>
        <v>0</v>
      </c>
      <c r="N291" s="45" t="n">
        <f aca="false">(A291&lt;=$B$6*12)*(Assumptions!$B$18/12)*(1+Assumptions!$D$17)^(A291-1) + K291*Assumptions!$B$19*(A291&lt;=$B$7*12)</f>
        <v>0</v>
      </c>
      <c r="O291" s="45" t="n">
        <f aca="false">K291*VLOOKUP(B291,Assumptions!$A$21:$B$26,2,1)</f>
        <v>0</v>
      </c>
      <c r="P291" s="45" t="n">
        <f aca="false">K291*J290</f>
        <v>0</v>
      </c>
      <c r="Q291" s="45" t="n">
        <f aca="false">L291*H291</f>
        <v>0</v>
      </c>
      <c r="R291" s="45" t="n">
        <f aca="false">M291*J290</f>
        <v>0</v>
      </c>
      <c r="S291" s="45" t="n">
        <f aca="false">N291*J290</f>
        <v>0</v>
      </c>
      <c r="T291" s="45" t="n">
        <f aca="false">O291*J290</f>
        <v>0</v>
      </c>
      <c r="U291" s="46" t="n">
        <f aca="false">(1+VLOOKUP(B291,Assumptions!$A$29:$C$39,2,1))^(1/12)-1</f>
        <v>0.00643403011000343</v>
      </c>
      <c r="V291" s="45" t="n">
        <f aca="false">RES!Y291*J291</f>
        <v>0</v>
      </c>
      <c r="W291" s="45" t="n">
        <f aca="false">V291-V290</f>
        <v>0</v>
      </c>
      <c r="X291" s="45" t="n">
        <f aca="false">(P291-R291-S291-T291+V290)*U291</f>
        <v>0</v>
      </c>
      <c r="Y291" s="45" t="n">
        <f aca="false">P291-Q291-R291-S291-T291-W291+X291</f>
        <v>0</v>
      </c>
      <c r="Z291" s="45" t="n">
        <f aca="false">(Y292+Z292)/(1+U292)</f>
        <v>0</v>
      </c>
    </row>
    <row r="292" customFormat="false" ht="13.8" hidden="false" customHeight="false" outlineLevel="0" collapsed="false">
      <c r="A292" s="40" t="n">
        <f aca="false">A291+1</f>
        <v>277</v>
      </c>
      <c r="B292" s="40" t="n">
        <f aca="false">INT((A292-1)/12)+1</f>
        <v>24</v>
      </c>
      <c r="C292" s="41" t="n">
        <f aca="false">$B$4+B292-1</f>
        <v>43</v>
      </c>
      <c r="D292" s="42" t="n">
        <f aca="false">IF($B$5="M",VLOOKUP(C292,Assumptions!$A$42:$C$140,2,1),VLOOKUP(C292,Assumptions!$A$42:$C$140,3,1))*Assumptions!$B$2</f>
        <v>0.000533305873113595</v>
      </c>
      <c r="E292" s="42" t="n">
        <f aca="false">1-(1-D292)^(1/12)</f>
        <v>4.44530228743689E-005</v>
      </c>
      <c r="F292" s="42" t="n">
        <f aca="false">VLOOKUP(B292,Assumptions!$A$5:$C$11,2,1)*(MOD(A292,12/$B$10)=0)</f>
        <v>0</v>
      </c>
      <c r="G292" s="43" t="n">
        <f aca="false">1-(1-F292)^(1/$B$10)</f>
        <v>0</v>
      </c>
      <c r="H292" s="42" t="n">
        <f aca="false">J291*E292*(A292&lt;=$B$6*12)</f>
        <v>0</v>
      </c>
      <c r="I292" s="43" t="n">
        <f aca="false">J291*(1-E292)*G292*(A292&lt;=$B$6*12)</f>
        <v>0</v>
      </c>
      <c r="J292" s="44" t="n">
        <f aca="false">(J291-H292-I292)*(A292&lt;=$B$6*12)</f>
        <v>0</v>
      </c>
      <c r="K292" s="45" t="n">
        <f aca="false">($B$9/$B$10)*(A292&lt;=$B$7*12)*(MOD(A291,12/$B$10)=0)</f>
        <v>0</v>
      </c>
      <c r="L292" s="45" t="n">
        <f aca="false">$B$8*(A292&lt;=$B$7*12)</f>
        <v>0</v>
      </c>
      <c r="M292" s="45" t="n">
        <f aca="false">Assumptions!$B$15*(A292=1)+K292*Assumptions!$B$16*(A292&lt;=12)</f>
        <v>0</v>
      </c>
      <c r="N292" s="45" t="n">
        <f aca="false">(A292&lt;=$B$6*12)*(Assumptions!$B$18/12)*(1+Assumptions!$D$17)^(A292-1) + K292*Assumptions!$B$19*(A292&lt;=$B$7*12)</f>
        <v>0</v>
      </c>
      <c r="O292" s="45" t="n">
        <f aca="false">K292*VLOOKUP(B292,Assumptions!$A$21:$B$26,2,1)</f>
        <v>0</v>
      </c>
      <c r="P292" s="45" t="n">
        <f aca="false">K292*J291</f>
        <v>0</v>
      </c>
      <c r="Q292" s="45" t="n">
        <f aca="false">L292*H292</f>
        <v>0</v>
      </c>
      <c r="R292" s="45" t="n">
        <f aca="false">M292*J291</f>
        <v>0</v>
      </c>
      <c r="S292" s="45" t="n">
        <f aca="false">N292*J291</f>
        <v>0</v>
      </c>
      <c r="T292" s="45" t="n">
        <f aca="false">O292*J291</f>
        <v>0</v>
      </c>
      <c r="U292" s="46" t="n">
        <f aca="false">(1+VLOOKUP(B292,Assumptions!$A$29:$C$39,2,1))^(1/12)-1</f>
        <v>0.00643403011000343</v>
      </c>
      <c r="V292" s="45" t="n">
        <f aca="false">RES!Y292*J292</f>
        <v>0</v>
      </c>
      <c r="W292" s="45" t="n">
        <f aca="false">V292-V291</f>
        <v>0</v>
      </c>
      <c r="X292" s="45" t="n">
        <f aca="false">(P292-R292-S292-T292+V291)*U292</f>
        <v>0</v>
      </c>
      <c r="Y292" s="45" t="n">
        <f aca="false">P292-Q292-R292-S292-T292-W292+X292</f>
        <v>0</v>
      </c>
      <c r="Z292" s="45" t="n">
        <f aca="false">(Y293+Z293)/(1+U293)</f>
        <v>0</v>
      </c>
    </row>
    <row r="293" customFormat="false" ht="13.8" hidden="false" customHeight="false" outlineLevel="0" collapsed="false">
      <c r="A293" s="40" t="n">
        <f aca="false">A292+1</f>
        <v>278</v>
      </c>
      <c r="B293" s="40" t="n">
        <f aca="false">INT((A293-1)/12)+1</f>
        <v>24</v>
      </c>
      <c r="C293" s="41" t="n">
        <f aca="false">$B$4+B293-1</f>
        <v>43</v>
      </c>
      <c r="D293" s="42" t="n">
        <f aca="false">IF($B$5="M",VLOOKUP(C293,Assumptions!$A$42:$C$140,2,1),VLOOKUP(C293,Assumptions!$A$42:$C$140,3,1))*Assumptions!$B$2</f>
        <v>0.000533305873113595</v>
      </c>
      <c r="E293" s="42" t="n">
        <f aca="false">1-(1-D293)^(1/12)</f>
        <v>4.44530228743689E-005</v>
      </c>
      <c r="F293" s="42" t="n">
        <f aca="false">VLOOKUP(B293,Assumptions!$A$5:$C$11,2,1)*(MOD(A293,12/$B$10)=0)</f>
        <v>0</v>
      </c>
      <c r="G293" s="43" t="n">
        <f aca="false">1-(1-F293)^(1/$B$10)</f>
        <v>0</v>
      </c>
      <c r="H293" s="42" t="n">
        <f aca="false">J292*E293*(A293&lt;=$B$6*12)</f>
        <v>0</v>
      </c>
      <c r="I293" s="43" t="n">
        <f aca="false">J292*(1-E293)*G293*(A293&lt;=$B$6*12)</f>
        <v>0</v>
      </c>
      <c r="J293" s="44" t="n">
        <f aca="false">(J292-H293-I293)*(A293&lt;=$B$6*12)</f>
        <v>0</v>
      </c>
      <c r="K293" s="45" t="n">
        <f aca="false">($B$9/$B$10)*(A293&lt;=$B$7*12)*(MOD(A292,12/$B$10)=0)</f>
        <v>0</v>
      </c>
      <c r="L293" s="45" t="n">
        <f aca="false">$B$8*(A293&lt;=$B$7*12)</f>
        <v>0</v>
      </c>
      <c r="M293" s="45" t="n">
        <f aca="false">Assumptions!$B$15*(A293=1)+K293*Assumptions!$B$16*(A293&lt;=12)</f>
        <v>0</v>
      </c>
      <c r="N293" s="45" t="n">
        <f aca="false">(A293&lt;=$B$6*12)*(Assumptions!$B$18/12)*(1+Assumptions!$D$17)^(A293-1) + K293*Assumptions!$B$19*(A293&lt;=$B$7*12)</f>
        <v>0</v>
      </c>
      <c r="O293" s="45" t="n">
        <f aca="false">K293*VLOOKUP(B293,Assumptions!$A$21:$B$26,2,1)</f>
        <v>0</v>
      </c>
      <c r="P293" s="45" t="n">
        <f aca="false">K293*J292</f>
        <v>0</v>
      </c>
      <c r="Q293" s="45" t="n">
        <f aca="false">L293*H293</f>
        <v>0</v>
      </c>
      <c r="R293" s="45" t="n">
        <f aca="false">M293*J292</f>
        <v>0</v>
      </c>
      <c r="S293" s="45" t="n">
        <f aca="false">N293*J292</f>
        <v>0</v>
      </c>
      <c r="T293" s="45" t="n">
        <f aca="false">O293*J292</f>
        <v>0</v>
      </c>
      <c r="U293" s="46" t="n">
        <f aca="false">(1+VLOOKUP(B293,Assumptions!$A$29:$C$39,2,1))^(1/12)-1</f>
        <v>0.00643403011000343</v>
      </c>
      <c r="V293" s="45" t="n">
        <f aca="false">RES!Y293*J293</f>
        <v>0</v>
      </c>
      <c r="W293" s="45" t="n">
        <f aca="false">V293-V292</f>
        <v>0</v>
      </c>
      <c r="X293" s="45" t="n">
        <f aca="false">(P293-R293-S293-T293+V292)*U293</f>
        <v>0</v>
      </c>
      <c r="Y293" s="45" t="n">
        <f aca="false">P293-Q293-R293-S293-T293-W293+X293</f>
        <v>0</v>
      </c>
      <c r="Z293" s="45" t="n">
        <f aca="false">(Y294+Z294)/(1+U294)</f>
        <v>0</v>
      </c>
    </row>
    <row r="294" customFormat="false" ht="13.8" hidden="false" customHeight="false" outlineLevel="0" collapsed="false">
      <c r="A294" s="40" t="n">
        <f aca="false">A293+1</f>
        <v>279</v>
      </c>
      <c r="B294" s="40" t="n">
        <f aca="false">INT((A294-1)/12)+1</f>
        <v>24</v>
      </c>
      <c r="C294" s="41" t="n">
        <f aca="false">$B$4+B294-1</f>
        <v>43</v>
      </c>
      <c r="D294" s="42" t="n">
        <f aca="false">IF($B$5="M",VLOOKUP(C294,Assumptions!$A$42:$C$140,2,1),VLOOKUP(C294,Assumptions!$A$42:$C$140,3,1))*Assumptions!$B$2</f>
        <v>0.000533305873113595</v>
      </c>
      <c r="E294" s="42" t="n">
        <f aca="false">1-(1-D294)^(1/12)</f>
        <v>4.44530228743689E-005</v>
      </c>
      <c r="F294" s="42" t="n">
        <f aca="false">VLOOKUP(B294,Assumptions!$A$5:$C$11,2,1)*(MOD(A294,12/$B$10)=0)</f>
        <v>0</v>
      </c>
      <c r="G294" s="43" t="n">
        <f aca="false">1-(1-F294)^(1/$B$10)</f>
        <v>0</v>
      </c>
      <c r="H294" s="42" t="n">
        <f aca="false">J293*E294*(A294&lt;=$B$6*12)</f>
        <v>0</v>
      </c>
      <c r="I294" s="43" t="n">
        <f aca="false">J293*(1-E294)*G294*(A294&lt;=$B$6*12)</f>
        <v>0</v>
      </c>
      <c r="J294" s="44" t="n">
        <f aca="false">(J293-H294-I294)*(A294&lt;=$B$6*12)</f>
        <v>0</v>
      </c>
      <c r="K294" s="45" t="n">
        <f aca="false">($B$9/$B$10)*(A294&lt;=$B$7*12)*(MOD(A293,12/$B$10)=0)</f>
        <v>0</v>
      </c>
      <c r="L294" s="45" t="n">
        <f aca="false">$B$8*(A294&lt;=$B$7*12)</f>
        <v>0</v>
      </c>
      <c r="M294" s="45" t="n">
        <f aca="false">Assumptions!$B$15*(A294=1)+K294*Assumptions!$B$16*(A294&lt;=12)</f>
        <v>0</v>
      </c>
      <c r="N294" s="45" t="n">
        <f aca="false">(A294&lt;=$B$6*12)*(Assumptions!$B$18/12)*(1+Assumptions!$D$17)^(A294-1) + K294*Assumptions!$B$19*(A294&lt;=$B$7*12)</f>
        <v>0</v>
      </c>
      <c r="O294" s="45" t="n">
        <f aca="false">K294*VLOOKUP(B294,Assumptions!$A$21:$B$26,2,1)</f>
        <v>0</v>
      </c>
      <c r="P294" s="45" t="n">
        <f aca="false">K294*J293</f>
        <v>0</v>
      </c>
      <c r="Q294" s="45" t="n">
        <f aca="false">L294*H294</f>
        <v>0</v>
      </c>
      <c r="R294" s="45" t="n">
        <f aca="false">M294*J293</f>
        <v>0</v>
      </c>
      <c r="S294" s="45" t="n">
        <f aca="false">N294*J293</f>
        <v>0</v>
      </c>
      <c r="T294" s="45" t="n">
        <f aca="false">O294*J293</f>
        <v>0</v>
      </c>
      <c r="U294" s="46" t="n">
        <f aca="false">(1+VLOOKUP(B294,Assumptions!$A$29:$C$39,2,1))^(1/12)-1</f>
        <v>0.00643403011000343</v>
      </c>
      <c r="V294" s="45" t="n">
        <f aca="false">RES!Y294*J294</f>
        <v>0</v>
      </c>
      <c r="W294" s="45" t="n">
        <f aca="false">V294-V293</f>
        <v>0</v>
      </c>
      <c r="X294" s="45" t="n">
        <f aca="false">(P294-R294-S294-T294+V293)*U294</f>
        <v>0</v>
      </c>
      <c r="Y294" s="45" t="n">
        <f aca="false">P294-Q294-R294-S294-T294-W294+X294</f>
        <v>0</v>
      </c>
      <c r="Z294" s="45" t="n">
        <f aca="false">(Y295+Z295)/(1+U295)</f>
        <v>0</v>
      </c>
    </row>
    <row r="295" customFormat="false" ht="13.8" hidden="false" customHeight="false" outlineLevel="0" collapsed="false">
      <c r="A295" s="40" t="n">
        <f aca="false">A294+1</f>
        <v>280</v>
      </c>
      <c r="B295" s="40" t="n">
        <f aca="false">INT((A295-1)/12)+1</f>
        <v>24</v>
      </c>
      <c r="C295" s="41" t="n">
        <f aca="false">$B$4+B295-1</f>
        <v>43</v>
      </c>
      <c r="D295" s="42" t="n">
        <f aca="false">IF($B$5="M",VLOOKUP(C295,Assumptions!$A$42:$C$140,2,1),VLOOKUP(C295,Assumptions!$A$42:$C$140,3,1))*Assumptions!$B$2</f>
        <v>0.000533305873113595</v>
      </c>
      <c r="E295" s="42" t="n">
        <f aca="false">1-(1-D295)^(1/12)</f>
        <v>4.44530228743689E-005</v>
      </c>
      <c r="F295" s="42" t="n">
        <f aca="false">VLOOKUP(B295,Assumptions!$A$5:$C$11,2,1)*(MOD(A295,12/$B$10)=0)</f>
        <v>0</v>
      </c>
      <c r="G295" s="43" t="n">
        <f aca="false">1-(1-F295)^(1/$B$10)</f>
        <v>0</v>
      </c>
      <c r="H295" s="42" t="n">
        <f aca="false">J294*E295*(A295&lt;=$B$6*12)</f>
        <v>0</v>
      </c>
      <c r="I295" s="43" t="n">
        <f aca="false">J294*(1-E295)*G295*(A295&lt;=$B$6*12)</f>
        <v>0</v>
      </c>
      <c r="J295" s="44" t="n">
        <f aca="false">(J294-H295-I295)*(A295&lt;=$B$6*12)</f>
        <v>0</v>
      </c>
      <c r="K295" s="45" t="n">
        <f aca="false">($B$9/$B$10)*(A295&lt;=$B$7*12)*(MOD(A294,12/$B$10)=0)</f>
        <v>0</v>
      </c>
      <c r="L295" s="45" t="n">
        <f aca="false">$B$8*(A295&lt;=$B$7*12)</f>
        <v>0</v>
      </c>
      <c r="M295" s="45" t="n">
        <f aca="false">Assumptions!$B$15*(A295=1)+K295*Assumptions!$B$16*(A295&lt;=12)</f>
        <v>0</v>
      </c>
      <c r="N295" s="45" t="n">
        <f aca="false">(A295&lt;=$B$6*12)*(Assumptions!$B$18/12)*(1+Assumptions!$D$17)^(A295-1) + K295*Assumptions!$B$19*(A295&lt;=$B$7*12)</f>
        <v>0</v>
      </c>
      <c r="O295" s="45" t="n">
        <f aca="false">K295*VLOOKUP(B295,Assumptions!$A$21:$B$26,2,1)</f>
        <v>0</v>
      </c>
      <c r="P295" s="45" t="n">
        <f aca="false">K295*J294</f>
        <v>0</v>
      </c>
      <c r="Q295" s="45" t="n">
        <f aca="false">L295*H295</f>
        <v>0</v>
      </c>
      <c r="R295" s="45" t="n">
        <f aca="false">M295*J294</f>
        <v>0</v>
      </c>
      <c r="S295" s="45" t="n">
        <f aca="false">N295*J294</f>
        <v>0</v>
      </c>
      <c r="T295" s="45" t="n">
        <f aca="false">O295*J294</f>
        <v>0</v>
      </c>
      <c r="U295" s="46" t="n">
        <f aca="false">(1+VLOOKUP(B295,Assumptions!$A$29:$C$39,2,1))^(1/12)-1</f>
        <v>0.00643403011000343</v>
      </c>
      <c r="V295" s="45" t="n">
        <f aca="false">RES!Y295*J295</f>
        <v>0</v>
      </c>
      <c r="W295" s="45" t="n">
        <f aca="false">V295-V294</f>
        <v>0</v>
      </c>
      <c r="X295" s="45" t="n">
        <f aca="false">(P295-R295-S295-T295+V294)*U295</f>
        <v>0</v>
      </c>
      <c r="Y295" s="45" t="n">
        <f aca="false">P295-Q295-R295-S295-T295-W295+X295</f>
        <v>0</v>
      </c>
      <c r="Z295" s="45" t="n">
        <f aca="false">(Y296+Z296)/(1+U296)</f>
        <v>0</v>
      </c>
    </row>
    <row r="296" customFormat="false" ht="13.8" hidden="false" customHeight="false" outlineLevel="0" collapsed="false">
      <c r="A296" s="40" t="n">
        <f aca="false">A295+1</f>
        <v>281</v>
      </c>
      <c r="B296" s="40" t="n">
        <f aca="false">INT((A296-1)/12)+1</f>
        <v>24</v>
      </c>
      <c r="C296" s="41" t="n">
        <f aca="false">$B$4+B296-1</f>
        <v>43</v>
      </c>
      <c r="D296" s="42" t="n">
        <f aca="false">IF($B$5="M",VLOOKUP(C296,Assumptions!$A$42:$C$140,2,1),VLOOKUP(C296,Assumptions!$A$42:$C$140,3,1))*Assumptions!$B$2</f>
        <v>0.000533305873113595</v>
      </c>
      <c r="E296" s="42" t="n">
        <f aca="false">1-(1-D296)^(1/12)</f>
        <v>4.44530228743689E-005</v>
      </c>
      <c r="F296" s="42" t="n">
        <f aca="false">VLOOKUP(B296,Assumptions!$A$5:$C$11,2,1)*(MOD(A296,12/$B$10)=0)</f>
        <v>0</v>
      </c>
      <c r="G296" s="43" t="n">
        <f aca="false">1-(1-F296)^(1/$B$10)</f>
        <v>0</v>
      </c>
      <c r="H296" s="42" t="n">
        <f aca="false">J295*E296*(A296&lt;=$B$6*12)</f>
        <v>0</v>
      </c>
      <c r="I296" s="43" t="n">
        <f aca="false">J295*(1-E296)*G296*(A296&lt;=$B$6*12)</f>
        <v>0</v>
      </c>
      <c r="J296" s="44" t="n">
        <f aca="false">(J295-H296-I296)*(A296&lt;=$B$6*12)</f>
        <v>0</v>
      </c>
      <c r="K296" s="45" t="n">
        <f aca="false">($B$9/$B$10)*(A296&lt;=$B$7*12)*(MOD(A295,12/$B$10)=0)</f>
        <v>0</v>
      </c>
      <c r="L296" s="45" t="n">
        <f aca="false">$B$8*(A296&lt;=$B$7*12)</f>
        <v>0</v>
      </c>
      <c r="M296" s="45" t="n">
        <f aca="false">Assumptions!$B$15*(A296=1)+K296*Assumptions!$B$16*(A296&lt;=12)</f>
        <v>0</v>
      </c>
      <c r="N296" s="45" t="n">
        <f aca="false">(A296&lt;=$B$6*12)*(Assumptions!$B$18/12)*(1+Assumptions!$D$17)^(A296-1) + K296*Assumptions!$B$19*(A296&lt;=$B$7*12)</f>
        <v>0</v>
      </c>
      <c r="O296" s="45" t="n">
        <f aca="false">K296*VLOOKUP(B296,Assumptions!$A$21:$B$26,2,1)</f>
        <v>0</v>
      </c>
      <c r="P296" s="45" t="n">
        <f aca="false">K296*J295</f>
        <v>0</v>
      </c>
      <c r="Q296" s="45" t="n">
        <f aca="false">L296*H296</f>
        <v>0</v>
      </c>
      <c r="R296" s="45" t="n">
        <f aca="false">M296*J295</f>
        <v>0</v>
      </c>
      <c r="S296" s="45" t="n">
        <f aca="false">N296*J295</f>
        <v>0</v>
      </c>
      <c r="T296" s="45" t="n">
        <f aca="false">O296*J295</f>
        <v>0</v>
      </c>
      <c r="U296" s="46" t="n">
        <f aca="false">(1+VLOOKUP(B296,Assumptions!$A$29:$C$39,2,1))^(1/12)-1</f>
        <v>0.00643403011000343</v>
      </c>
      <c r="V296" s="45" t="n">
        <f aca="false">RES!Y296*J296</f>
        <v>0</v>
      </c>
      <c r="W296" s="45" t="n">
        <f aca="false">V296-V295</f>
        <v>0</v>
      </c>
      <c r="X296" s="45" t="n">
        <f aca="false">(P296-R296-S296-T296+V295)*U296</f>
        <v>0</v>
      </c>
      <c r="Y296" s="45" t="n">
        <f aca="false">P296-Q296-R296-S296-T296-W296+X296</f>
        <v>0</v>
      </c>
      <c r="Z296" s="45" t="n">
        <f aca="false">(Y297+Z297)/(1+U297)</f>
        <v>0</v>
      </c>
    </row>
    <row r="297" customFormat="false" ht="13.8" hidden="false" customHeight="false" outlineLevel="0" collapsed="false">
      <c r="A297" s="40" t="n">
        <f aca="false">A296+1</f>
        <v>282</v>
      </c>
      <c r="B297" s="40" t="n">
        <f aca="false">INT((A297-1)/12)+1</f>
        <v>24</v>
      </c>
      <c r="C297" s="41" t="n">
        <f aca="false">$B$4+B297-1</f>
        <v>43</v>
      </c>
      <c r="D297" s="42" t="n">
        <f aca="false">IF($B$5="M",VLOOKUP(C297,Assumptions!$A$42:$C$140,2,1),VLOOKUP(C297,Assumptions!$A$42:$C$140,3,1))*Assumptions!$B$2</f>
        <v>0.000533305873113595</v>
      </c>
      <c r="E297" s="42" t="n">
        <f aca="false">1-(1-D297)^(1/12)</f>
        <v>4.44530228743689E-005</v>
      </c>
      <c r="F297" s="42" t="n">
        <f aca="false">VLOOKUP(B297,Assumptions!$A$5:$C$11,2,1)*(MOD(A297,12/$B$10)=0)</f>
        <v>0</v>
      </c>
      <c r="G297" s="43" t="n">
        <f aca="false">1-(1-F297)^(1/$B$10)</f>
        <v>0</v>
      </c>
      <c r="H297" s="42" t="n">
        <f aca="false">J296*E297*(A297&lt;=$B$6*12)</f>
        <v>0</v>
      </c>
      <c r="I297" s="43" t="n">
        <f aca="false">J296*(1-E297)*G297*(A297&lt;=$B$6*12)</f>
        <v>0</v>
      </c>
      <c r="J297" s="44" t="n">
        <f aca="false">(J296-H297-I297)*(A297&lt;=$B$6*12)</f>
        <v>0</v>
      </c>
      <c r="K297" s="45" t="n">
        <f aca="false">($B$9/$B$10)*(A297&lt;=$B$7*12)*(MOD(A296,12/$B$10)=0)</f>
        <v>0</v>
      </c>
      <c r="L297" s="45" t="n">
        <f aca="false">$B$8*(A297&lt;=$B$7*12)</f>
        <v>0</v>
      </c>
      <c r="M297" s="45" t="n">
        <f aca="false">Assumptions!$B$15*(A297=1)+K297*Assumptions!$B$16*(A297&lt;=12)</f>
        <v>0</v>
      </c>
      <c r="N297" s="45" t="n">
        <f aca="false">(A297&lt;=$B$6*12)*(Assumptions!$B$18/12)*(1+Assumptions!$D$17)^(A297-1) + K297*Assumptions!$B$19*(A297&lt;=$B$7*12)</f>
        <v>0</v>
      </c>
      <c r="O297" s="45" t="n">
        <f aca="false">K297*VLOOKUP(B297,Assumptions!$A$21:$B$26,2,1)</f>
        <v>0</v>
      </c>
      <c r="P297" s="45" t="n">
        <f aca="false">K297*J296</f>
        <v>0</v>
      </c>
      <c r="Q297" s="45" t="n">
        <f aca="false">L297*H297</f>
        <v>0</v>
      </c>
      <c r="R297" s="45" t="n">
        <f aca="false">M297*J296</f>
        <v>0</v>
      </c>
      <c r="S297" s="45" t="n">
        <f aca="false">N297*J296</f>
        <v>0</v>
      </c>
      <c r="T297" s="45" t="n">
        <f aca="false">O297*J296</f>
        <v>0</v>
      </c>
      <c r="U297" s="46" t="n">
        <f aca="false">(1+VLOOKUP(B297,Assumptions!$A$29:$C$39,2,1))^(1/12)-1</f>
        <v>0.00643403011000343</v>
      </c>
      <c r="V297" s="45" t="n">
        <f aca="false">RES!Y297*J297</f>
        <v>0</v>
      </c>
      <c r="W297" s="45" t="n">
        <f aca="false">V297-V296</f>
        <v>0</v>
      </c>
      <c r="X297" s="45" t="n">
        <f aca="false">(P297-R297-S297-T297+V296)*U297</f>
        <v>0</v>
      </c>
      <c r="Y297" s="45" t="n">
        <f aca="false">P297-Q297-R297-S297-T297-W297+X297</f>
        <v>0</v>
      </c>
      <c r="Z297" s="45" t="n">
        <f aca="false">(Y298+Z298)/(1+U298)</f>
        <v>0</v>
      </c>
    </row>
    <row r="298" customFormat="false" ht="13.8" hidden="false" customHeight="false" outlineLevel="0" collapsed="false">
      <c r="A298" s="40" t="n">
        <f aca="false">A297+1</f>
        <v>283</v>
      </c>
      <c r="B298" s="40" t="n">
        <f aca="false">INT((A298-1)/12)+1</f>
        <v>24</v>
      </c>
      <c r="C298" s="41" t="n">
        <f aca="false">$B$4+B298-1</f>
        <v>43</v>
      </c>
      <c r="D298" s="42" t="n">
        <f aca="false">IF($B$5="M",VLOOKUP(C298,Assumptions!$A$42:$C$140,2,1),VLOOKUP(C298,Assumptions!$A$42:$C$140,3,1))*Assumptions!$B$2</f>
        <v>0.000533305873113595</v>
      </c>
      <c r="E298" s="42" t="n">
        <f aca="false">1-(1-D298)^(1/12)</f>
        <v>4.44530228743689E-005</v>
      </c>
      <c r="F298" s="42" t="n">
        <f aca="false">VLOOKUP(B298,Assumptions!$A$5:$C$11,2,1)*(MOD(A298,12/$B$10)=0)</f>
        <v>0</v>
      </c>
      <c r="G298" s="43" t="n">
        <f aca="false">1-(1-F298)^(1/$B$10)</f>
        <v>0</v>
      </c>
      <c r="H298" s="42" t="n">
        <f aca="false">J297*E298*(A298&lt;=$B$6*12)</f>
        <v>0</v>
      </c>
      <c r="I298" s="43" t="n">
        <f aca="false">J297*(1-E298)*G298*(A298&lt;=$B$6*12)</f>
        <v>0</v>
      </c>
      <c r="J298" s="44" t="n">
        <f aca="false">(J297-H298-I298)*(A298&lt;=$B$6*12)</f>
        <v>0</v>
      </c>
      <c r="K298" s="45" t="n">
        <f aca="false">($B$9/$B$10)*(A298&lt;=$B$7*12)*(MOD(A297,12/$B$10)=0)</f>
        <v>0</v>
      </c>
      <c r="L298" s="45" t="n">
        <f aca="false">$B$8*(A298&lt;=$B$7*12)</f>
        <v>0</v>
      </c>
      <c r="M298" s="45" t="n">
        <f aca="false">Assumptions!$B$15*(A298=1)+K298*Assumptions!$B$16*(A298&lt;=12)</f>
        <v>0</v>
      </c>
      <c r="N298" s="45" t="n">
        <f aca="false">(A298&lt;=$B$6*12)*(Assumptions!$B$18/12)*(1+Assumptions!$D$17)^(A298-1) + K298*Assumptions!$B$19*(A298&lt;=$B$7*12)</f>
        <v>0</v>
      </c>
      <c r="O298" s="45" t="n">
        <f aca="false">K298*VLOOKUP(B298,Assumptions!$A$21:$B$26,2,1)</f>
        <v>0</v>
      </c>
      <c r="P298" s="45" t="n">
        <f aca="false">K298*J297</f>
        <v>0</v>
      </c>
      <c r="Q298" s="45" t="n">
        <f aca="false">L298*H298</f>
        <v>0</v>
      </c>
      <c r="R298" s="45" t="n">
        <f aca="false">M298*J297</f>
        <v>0</v>
      </c>
      <c r="S298" s="45" t="n">
        <f aca="false">N298*J297</f>
        <v>0</v>
      </c>
      <c r="T298" s="45" t="n">
        <f aca="false">O298*J297</f>
        <v>0</v>
      </c>
      <c r="U298" s="46" t="n">
        <f aca="false">(1+VLOOKUP(B298,Assumptions!$A$29:$C$39,2,1))^(1/12)-1</f>
        <v>0.00643403011000343</v>
      </c>
      <c r="V298" s="45" t="n">
        <f aca="false">RES!Y298*J298</f>
        <v>0</v>
      </c>
      <c r="W298" s="45" t="n">
        <f aca="false">V298-V297</f>
        <v>0</v>
      </c>
      <c r="X298" s="45" t="n">
        <f aca="false">(P298-R298-S298-T298+V297)*U298</f>
        <v>0</v>
      </c>
      <c r="Y298" s="45" t="n">
        <f aca="false">P298-Q298-R298-S298-T298-W298+X298</f>
        <v>0</v>
      </c>
      <c r="Z298" s="45" t="n">
        <f aca="false">(Y299+Z299)/(1+U299)</f>
        <v>0</v>
      </c>
    </row>
    <row r="299" customFormat="false" ht="13.8" hidden="false" customHeight="false" outlineLevel="0" collapsed="false">
      <c r="A299" s="40" t="n">
        <f aca="false">A298+1</f>
        <v>284</v>
      </c>
      <c r="B299" s="40" t="n">
        <f aca="false">INT((A299-1)/12)+1</f>
        <v>24</v>
      </c>
      <c r="C299" s="41" t="n">
        <f aca="false">$B$4+B299-1</f>
        <v>43</v>
      </c>
      <c r="D299" s="42" t="n">
        <f aca="false">IF($B$5="M",VLOOKUP(C299,Assumptions!$A$42:$C$140,2,1),VLOOKUP(C299,Assumptions!$A$42:$C$140,3,1))*Assumptions!$B$2</f>
        <v>0.000533305873113595</v>
      </c>
      <c r="E299" s="42" t="n">
        <f aca="false">1-(1-D299)^(1/12)</f>
        <v>4.44530228743689E-005</v>
      </c>
      <c r="F299" s="42" t="n">
        <f aca="false">VLOOKUP(B299,Assumptions!$A$5:$C$11,2,1)*(MOD(A299,12/$B$10)=0)</f>
        <v>0</v>
      </c>
      <c r="G299" s="43" t="n">
        <f aca="false">1-(1-F299)^(1/$B$10)</f>
        <v>0</v>
      </c>
      <c r="H299" s="42" t="n">
        <f aca="false">J298*E299*(A299&lt;=$B$6*12)</f>
        <v>0</v>
      </c>
      <c r="I299" s="43" t="n">
        <f aca="false">J298*(1-E299)*G299*(A299&lt;=$B$6*12)</f>
        <v>0</v>
      </c>
      <c r="J299" s="44" t="n">
        <f aca="false">(J298-H299-I299)*(A299&lt;=$B$6*12)</f>
        <v>0</v>
      </c>
      <c r="K299" s="45" t="n">
        <f aca="false">($B$9/$B$10)*(A299&lt;=$B$7*12)*(MOD(A298,12/$B$10)=0)</f>
        <v>0</v>
      </c>
      <c r="L299" s="45" t="n">
        <f aca="false">$B$8*(A299&lt;=$B$7*12)</f>
        <v>0</v>
      </c>
      <c r="M299" s="45" t="n">
        <f aca="false">Assumptions!$B$15*(A299=1)+K299*Assumptions!$B$16*(A299&lt;=12)</f>
        <v>0</v>
      </c>
      <c r="N299" s="45" t="n">
        <f aca="false">(A299&lt;=$B$6*12)*(Assumptions!$B$18/12)*(1+Assumptions!$D$17)^(A299-1) + K299*Assumptions!$B$19*(A299&lt;=$B$7*12)</f>
        <v>0</v>
      </c>
      <c r="O299" s="45" t="n">
        <f aca="false">K299*VLOOKUP(B299,Assumptions!$A$21:$B$26,2,1)</f>
        <v>0</v>
      </c>
      <c r="P299" s="45" t="n">
        <f aca="false">K299*J298</f>
        <v>0</v>
      </c>
      <c r="Q299" s="45" t="n">
        <f aca="false">L299*H299</f>
        <v>0</v>
      </c>
      <c r="R299" s="45" t="n">
        <f aca="false">M299*J298</f>
        <v>0</v>
      </c>
      <c r="S299" s="45" t="n">
        <f aca="false">N299*J298</f>
        <v>0</v>
      </c>
      <c r="T299" s="45" t="n">
        <f aca="false">O299*J298</f>
        <v>0</v>
      </c>
      <c r="U299" s="46" t="n">
        <f aca="false">(1+VLOOKUP(B299,Assumptions!$A$29:$C$39,2,1))^(1/12)-1</f>
        <v>0.00643403011000343</v>
      </c>
      <c r="V299" s="45" t="n">
        <f aca="false">RES!Y299*J299</f>
        <v>0</v>
      </c>
      <c r="W299" s="45" t="n">
        <f aca="false">V299-V298</f>
        <v>0</v>
      </c>
      <c r="X299" s="45" t="n">
        <f aca="false">(P299-R299-S299-T299+V298)*U299</f>
        <v>0</v>
      </c>
      <c r="Y299" s="45" t="n">
        <f aca="false">P299-Q299-R299-S299-T299-W299+X299</f>
        <v>0</v>
      </c>
      <c r="Z299" s="45" t="n">
        <f aca="false">(Y300+Z300)/(1+U300)</f>
        <v>0</v>
      </c>
    </row>
    <row r="300" customFormat="false" ht="13.8" hidden="false" customHeight="false" outlineLevel="0" collapsed="false">
      <c r="A300" s="40" t="n">
        <f aca="false">A299+1</f>
        <v>285</v>
      </c>
      <c r="B300" s="40" t="n">
        <f aca="false">INT((A300-1)/12)+1</f>
        <v>24</v>
      </c>
      <c r="C300" s="41" t="n">
        <f aca="false">$B$4+B300-1</f>
        <v>43</v>
      </c>
      <c r="D300" s="42" t="n">
        <f aca="false">IF($B$5="M",VLOOKUP(C300,Assumptions!$A$42:$C$140,2,1),VLOOKUP(C300,Assumptions!$A$42:$C$140,3,1))*Assumptions!$B$2</f>
        <v>0.000533305873113595</v>
      </c>
      <c r="E300" s="42" t="n">
        <f aca="false">1-(1-D300)^(1/12)</f>
        <v>4.44530228743689E-005</v>
      </c>
      <c r="F300" s="42" t="n">
        <f aca="false">VLOOKUP(B300,Assumptions!$A$5:$C$11,2,1)*(MOD(A300,12/$B$10)=0)</f>
        <v>0</v>
      </c>
      <c r="G300" s="43" t="n">
        <f aca="false">1-(1-F300)^(1/$B$10)</f>
        <v>0</v>
      </c>
      <c r="H300" s="42" t="n">
        <f aca="false">J299*E300*(A300&lt;=$B$6*12)</f>
        <v>0</v>
      </c>
      <c r="I300" s="43" t="n">
        <f aca="false">J299*(1-E300)*G300*(A300&lt;=$B$6*12)</f>
        <v>0</v>
      </c>
      <c r="J300" s="44" t="n">
        <f aca="false">(J299-H300-I300)*(A300&lt;=$B$6*12)</f>
        <v>0</v>
      </c>
      <c r="K300" s="45" t="n">
        <f aca="false">($B$9/$B$10)*(A300&lt;=$B$7*12)*(MOD(A299,12/$B$10)=0)</f>
        <v>0</v>
      </c>
      <c r="L300" s="45" t="n">
        <f aca="false">$B$8*(A300&lt;=$B$7*12)</f>
        <v>0</v>
      </c>
      <c r="M300" s="45" t="n">
        <f aca="false">Assumptions!$B$15*(A300=1)+K300*Assumptions!$B$16*(A300&lt;=12)</f>
        <v>0</v>
      </c>
      <c r="N300" s="45" t="n">
        <f aca="false">(A300&lt;=$B$6*12)*(Assumptions!$B$18/12)*(1+Assumptions!$D$17)^(A300-1) + K300*Assumptions!$B$19*(A300&lt;=$B$7*12)</f>
        <v>0</v>
      </c>
      <c r="O300" s="45" t="n">
        <f aca="false">K300*VLOOKUP(B300,Assumptions!$A$21:$B$26,2,1)</f>
        <v>0</v>
      </c>
      <c r="P300" s="45" t="n">
        <f aca="false">K300*J299</f>
        <v>0</v>
      </c>
      <c r="Q300" s="45" t="n">
        <f aca="false">L300*H300</f>
        <v>0</v>
      </c>
      <c r="R300" s="45" t="n">
        <f aca="false">M300*J299</f>
        <v>0</v>
      </c>
      <c r="S300" s="45" t="n">
        <f aca="false">N300*J299</f>
        <v>0</v>
      </c>
      <c r="T300" s="45" t="n">
        <f aca="false">O300*J299</f>
        <v>0</v>
      </c>
      <c r="U300" s="46" t="n">
        <f aca="false">(1+VLOOKUP(B300,Assumptions!$A$29:$C$39,2,1))^(1/12)-1</f>
        <v>0.00643403011000343</v>
      </c>
      <c r="V300" s="45" t="n">
        <f aca="false">RES!Y300*J300</f>
        <v>0</v>
      </c>
      <c r="W300" s="45" t="n">
        <f aca="false">V300-V299</f>
        <v>0</v>
      </c>
      <c r="X300" s="45" t="n">
        <f aca="false">(P300-R300-S300-T300+V299)*U300</f>
        <v>0</v>
      </c>
      <c r="Y300" s="45" t="n">
        <f aca="false">P300-Q300-R300-S300-T300-W300+X300</f>
        <v>0</v>
      </c>
      <c r="Z300" s="45" t="n">
        <f aca="false">(Y301+Z301)/(1+U301)</f>
        <v>0</v>
      </c>
    </row>
    <row r="301" customFormat="false" ht="13.8" hidden="false" customHeight="false" outlineLevel="0" collapsed="false">
      <c r="A301" s="40" t="n">
        <f aca="false">A300+1</f>
        <v>286</v>
      </c>
      <c r="B301" s="40" t="n">
        <f aca="false">INT((A301-1)/12)+1</f>
        <v>24</v>
      </c>
      <c r="C301" s="41" t="n">
        <f aca="false">$B$4+B301-1</f>
        <v>43</v>
      </c>
      <c r="D301" s="42" t="n">
        <f aca="false">IF($B$5="M",VLOOKUP(C301,Assumptions!$A$42:$C$140,2,1),VLOOKUP(C301,Assumptions!$A$42:$C$140,3,1))*Assumptions!$B$2</f>
        <v>0.000533305873113595</v>
      </c>
      <c r="E301" s="42" t="n">
        <f aca="false">1-(1-D301)^(1/12)</f>
        <v>4.44530228743689E-005</v>
      </c>
      <c r="F301" s="42" t="n">
        <f aca="false">VLOOKUP(B301,Assumptions!$A$5:$C$11,2,1)*(MOD(A301,12/$B$10)=0)</f>
        <v>0</v>
      </c>
      <c r="G301" s="43" t="n">
        <f aca="false">1-(1-F301)^(1/$B$10)</f>
        <v>0</v>
      </c>
      <c r="H301" s="42" t="n">
        <f aca="false">J300*E301*(A301&lt;=$B$6*12)</f>
        <v>0</v>
      </c>
      <c r="I301" s="43" t="n">
        <f aca="false">J300*(1-E301)*G301*(A301&lt;=$B$6*12)</f>
        <v>0</v>
      </c>
      <c r="J301" s="44" t="n">
        <f aca="false">(J300-H301-I301)*(A301&lt;=$B$6*12)</f>
        <v>0</v>
      </c>
      <c r="K301" s="45" t="n">
        <f aca="false">($B$9/$B$10)*(A301&lt;=$B$7*12)*(MOD(A300,12/$B$10)=0)</f>
        <v>0</v>
      </c>
      <c r="L301" s="45" t="n">
        <f aca="false">$B$8*(A301&lt;=$B$7*12)</f>
        <v>0</v>
      </c>
      <c r="M301" s="45" t="n">
        <f aca="false">Assumptions!$B$15*(A301=1)+K301*Assumptions!$B$16*(A301&lt;=12)</f>
        <v>0</v>
      </c>
      <c r="N301" s="45" t="n">
        <f aca="false">(A301&lt;=$B$6*12)*(Assumptions!$B$18/12)*(1+Assumptions!$D$17)^(A301-1) + K301*Assumptions!$B$19*(A301&lt;=$B$7*12)</f>
        <v>0</v>
      </c>
      <c r="O301" s="45" t="n">
        <f aca="false">K301*VLOOKUP(B301,Assumptions!$A$21:$B$26,2,1)</f>
        <v>0</v>
      </c>
      <c r="P301" s="45" t="n">
        <f aca="false">K301*J300</f>
        <v>0</v>
      </c>
      <c r="Q301" s="45" t="n">
        <f aca="false">L301*H301</f>
        <v>0</v>
      </c>
      <c r="R301" s="45" t="n">
        <f aca="false">M301*J300</f>
        <v>0</v>
      </c>
      <c r="S301" s="45" t="n">
        <f aca="false">N301*J300</f>
        <v>0</v>
      </c>
      <c r="T301" s="45" t="n">
        <f aca="false">O301*J300</f>
        <v>0</v>
      </c>
      <c r="U301" s="46" t="n">
        <f aca="false">(1+VLOOKUP(B301,Assumptions!$A$29:$C$39,2,1))^(1/12)-1</f>
        <v>0.00643403011000343</v>
      </c>
      <c r="V301" s="45" t="n">
        <f aca="false">RES!Y301*J301</f>
        <v>0</v>
      </c>
      <c r="W301" s="45" t="n">
        <f aca="false">V301-V300</f>
        <v>0</v>
      </c>
      <c r="X301" s="45" t="n">
        <f aca="false">(P301-R301-S301-T301+V300)*U301</f>
        <v>0</v>
      </c>
      <c r="Y301" s="45" t="n">
        <f aca="false">P301-Q301-R301-S301-T301-W301+X301</f>
        <v>0</v>
      </c>
      <c r="Z301" s="45" t="n">
        <f aca="false">(Y302+Z302)/(1+U302)</f>
        <v>0</v>
      </c>
    </row>
    <row r="302" customFormat="false" ht="13.8" hidden="false" customHeight="false" outlineLevel="0" collapsed="false">
      <c r="A302" s="40" t="n">
        <f aca="false">A301+1</f>
        <v>287</v>
      </c>
      <c r="B302" s="40" t="n">
        <f aca="false">INT((A302-1)/12)+1</f>
        <v>24</v>
      </c>
      <c r="C302" s="41" t="n">
        <f aca="false">$B$4+B302-1</f>
        <v>43</v>
      </c>
      <c r="D302" s="42" t="n">
        <f aca="false">IF($B$5="M",VLOOKUP(C302,Assumptions!$A$42:$C$140,2,1),VLOOKUP(C302,Assumptions!$A$42:$C$140,3,1))*Assumptions!$B$2</f>
        <v>0.000533305873113595</v>
      </c>
      <c r="E302" s="42" t="n">
        <f aca="false">1-(1-D302)^(1/12)</f>
        <v>4.44530228743689E-005</v>
      </c>
      <c r="F302" s="42" t="n">
        <f aca="false">VLOOKUP(B302,Assumptions!$A$5:$C$11,2,1)*(MOD(A302,12/$B$10)=0)</f>
        <v>0</v>
      </c>
      <c r="G302" s="43" t="n">
        <f aca="false">1-(1-F302)^(1/$B$10)</f>
        <v>0</v>
      </c>
      <c r="H302" s="42" t="n">
        <f aca="false">J301*E302*(A302&lt;=$B$6*12)</f>
        <v>0</v>
      </c>
      <c r="I302" s="43" t="n">
        <f aca="false">J301*(1-E302)*G302*(A302&lt;=$B$6*12)</f>
        <v>0</v>
      </c>
      <c r="J302" s="44" t="n">
        <f aca="false">(J301-H302-I302)*(A302&lt;=$B$6*12)</f>
        <v>0</v>
      </c>
      <c r="K302" s="45" t="n">
        <f aca="false">($B$9/$B$10)*(A302&lt;=$B$7*12)*(MOD(A301,12/$B$10)=0)</f>
        <v>0</v>
      </c>
      <c r="L302" s="45" t="n">
        <f aca="false">$B$8*(A302&lt;=$B$7*12)</f>
        <v>0</v>
      </c>
      <c r="M302" s="45" t="n">
        <f aca="false">Assumptions!$B$15*(A302=1)+K302*Assumptions!$B$16*(A302&lt;=12)</f>
        <v>0</v>
      </c>
      <c r="N302" s="45" t="n">
        <f aca="false">(A302&lt;=$B$6*12)*(Assumptions!$B$18/12)*(1+Assumptions!$D$17)^(A302-1) + K302*Assumptions!$B$19*(A302&lt;=$B$7*12)</f>
        <v>0</v>
      </c>
      <c r="O302" s="45" t="n">
        <f aca="false">K302*VLOOKUP(B302,Assumptions!$A$21:$B$26,2,1)</f>
        <v>0</v>
      </c>
      <c r="P302" s="45" t="n">
        <f aca="false">K302*J301</f>
        <v>0</v>
      </c>
      <c r="Q302" s="45" t="n">
        <f aca="false">L302*H302</f>
        <v>0</v>
      </c>
      <c r="R302" s="45" t="n">
        <f aca="false">M302*J301</f>
        <v>0</v>
      </c>
      <c r="S302" s="45" t="n">
        <f aca="false">N302*J301</f>
        <v>0</v>
      </c>
      <c r="T302" s="45" t="n">
        <f aca="false">O302*J301</f>
        <v>0</v>
      </c>
      <c r="U302" s="46" t="n">
        <f aca="false">(1+VLOOKUP(B302,Assumptions!$A$29:$C$39,2,1))^(1/12)-1</f>
        <v>0.00643403011000343</v>
      </c>
      <c r="V302" s="45" t="n">
        <f aca="false">RES!Y302*J302</f>
        <v>0</v>
      </c>
      <c r="W302" s="45" t="n">
        <f aca="false">V302-V301</f>
        <v>0</v>
      </c>
      <c r="X302" s="45" t="n">
        <f aca="false">(P302-R302-S302-T302+V301)*U302</f>
        <v>0</v>
      </c>
      <c r="Y302" s="45" t="n">
        <f aca="false">P302-Q302-R302-S302-T302-W302+X302</f>
        <v>0</v>
      </c>
      <c r="Z302" s="45" t="n">
        <f aca="false">(Y303+Z303)/(1+U303)</f>
        <v>0</v>
      </c>
    </row>
    <row r="303" customFormat="false" ht="13.8" hidden="false" customHeight="false" outlineLevel="0" collapsed="false">
      <c r="A303" s="40" t="n">
        <f aca="false">A302+1</f>
        <v>288</v>
      </c>
      <c r="B303" s="40" t="n">
        <f aca="false">INT((A303-1)/12)+1</f>
        <v>24</v>
      </c>
      <c r="C303" s="41" t="n">
        <f aca="false">$B$4+B303-1</f>
        <v>43</v>
      </c>
      <c r="D303" s="42" t="n">
        <f aca="false">IF($B$5="M",VLOOKUP(C303,Assumptions!$A$42:$C$140,2,1),VLOOKUP(C303,Assumptions!$A$42:$C$140,3,1))*Assumptions!$B$2</f>
        <v>0.000533305873113595</v>
      </c>
      <c r="E303" s="42" t="n">
        <f aca="false">1-(1-D303)^(1/12)</f>
        <v>4.44530228743689E-005</v>
      </c>
      <c r="F303" s="42" t="n">
        <f aca="false">VLOOKUP(B303,Assumptions!$A$5:$C$11,2,1)*(MOD(A303,12/$B$10)=0)</f>
        <v>0.05</v>
      </c>
      <c r="G303" s="43" t="n">
        <f aca="false">1-(1-F303)^(1/$B$10)</f>
        <v>0.05</v>
      </c>
      <c r="H303" s="42" t="n">
        <f aca="false">J302*E303*(A303&lt;=$B$6*12)</f>
        <v>0</v>
      </c>
      <c r="I303" s="43" t="n">
        <f aca="false">J302*(1-E303)*G303*(A303&lt;=$B$6*12)</f>
        <v>0</v>
      </c>
      <c r="J303" s="44" t="n">
        <f aca="false">(J302-H303-I303)*(A303&lt;=$B$6*12)</f>
        <v>0</v>
      </c>
      <c r="K303" s="45" t="n">
        <f aca="false">($B$9/$B$10)*(A303&lt;=$B$7*12)*(MOD(A302,12/$B$10)=0)</f>
        <v>0</v>
      </c>
      <c r="L303" s="45" t="n">
        <f aca="false">$B$8*(A303&lt;=$B$7*12)</f>
        <v>0</v>
      </c>
      <c r="M303" s="45" t="n">
        <f aca="false">Assumptions!$B$15*(A303=1)+K303*Assumptions!$B$16*(A303&lt;=12)</f>
        <v>0</v>
      </c>
      <c r="N303" s="45" t="n">
        <f aca="false">(A303&lt;=$B$6*12)*(Assumptions!$B$18/12)*(1+Assumptions!$D$17)^(A303-1) + K303*Assumptions!$B$19*(A303&lt;=$B$7*12)</f>
        <v>0</v>
      </c>
      <c r="O303" s="45" t="n">
        <f aca="false">K303*VLOOKUP(B303,Assumptions!$A$21:$B$26,2,1)</f>
        <v>0</v>
      </c>
      <c r="P303" s="45" t="n">
        <f aca="false">K303*J302</f>
        <v>0</v>
      </c>
      <c r="Q303" s="45" t="n">
        <f aca="false">L303*H303</f>
        <v>0</v>
      </c>
      <c r="R303" s="45" t="n">
        <f aca="false">M303*J302</f>
        <v>0</v>
      </c>
      <c r="S303" s="45" t="n">
        <f aca="false">N303*J302</f>
        <v>0</v>
      </c>
      <c r="T303" s="45" t="n">
        <f aca="false">O303*J302</f>
        <v>0</v>
      </c>
      <c r="U303" s="46" t="n">
        <f aca="false">(1+VLOOKUP(B303,Assumptions!$A$29:$C$39,2,1))^(1/12)-1</f>
        <v>0.00643403011000343</v>
      </c>
      <c r="V303" s="45" t="n">
        <f aca="false">RES!Y303*J303</f>
        <v>0</v>
      </c>
      <c r="W303" s="45" t="n">
        <f aca="false">V303-V302</f>
        <v>0</v>
      </c>
      <c r="X303" s="45" t="n">
        <f aca="false">(P303-R303-S303-T303+V302)*U303</f>
        <v>0</v>
      </c>
      <c r="Y303" s="45" t="n">
        <f aca="false">P303-Q303-R303-S303-T303-W303+X303</f>
        <v>0</v>
      </c>
      <c r="Z303" s="45" t="n">
        <f aca="false">(Y304+Z304)/(1+U304)</f>
        <v>0</v>
      </c>
    </row>
    <row r="304" customFormat="false" ht="13.8" hidden="false" customHeight="false" outlineLevel="0" collapsed="false">
      <c r="A304" s="40" t="n">
        <f aca="false">A303+1</f>
        <v>289</v>
      </c>
      <c r="B304" s="40" t="n">
        <f aca="false">INT((A304-1)/12)+1</f>
        <v>25</v>
      </c>
      <c r="C304" s="41" t="n">
        <f aca="false">$B$4+B304-1</f>
        <v>44</v>
      </c>
      <c r="D304" s="42" t="n">
        <f aca="false">IF($B$5="M",VLOOKUP(C304,Assumptions!$A$42:$C$140,2,1),VLOOKUP(C304,Assumptions!$A$42:$C$140,3,1))*Assumptions!$B$2</f>
        <v>0.000561142966314407</v>
      </c>
      <c r="E304" s="42" t="n">
        <f aca="false">1-(1-D304)^(1/12)</f>
        <v>4.67739448941629E-005</v>
      </c>
      <c r="F304" s="42" t="n">
        <f aca="false">VLOOKUP(B304,Assumptions!$A$5:$C$11,2,1)*(MOD(A304,12/$B$10)=0)</f>
        <v>0</v>
      </c>
      <c r="G304" s="43" t="n">
        <f aca="false">1-(1-F304)^(1/$B$10)</f>
        <v>0</v>
      </c>
      <c r="H304" s="42" t="n">
        <f aca="false">J303*E304*(A304&lt;=$B$6*12)</f>
        <v>0</v>
      </c>
      <c r="I304" s="43" t="n">
        <f aca="false">J303*(1-E304)*G304*(A304&lt;=$B$6*12)</f>
        <v>0</v>
      </c>
      <c r="J304" s="44" t="n">
        <f aca="false">(J303-H304-I304)*(A304&lt;=$B$6*12)</f>
        <v>0</v>
      </c>
      <c r="K304" s="45" t="n">
        <f aca="false">($B$9/$B$10)*(A304&lt;=$B$7*12)*(MOD(A303,12/$B$10)=0)</f>
        <v>0</v>
      </c>
      <c r="L304" s="45" t="n">
        <f aca="false">$B$8*(A304&lt;=$B$7*12)</f>
        <v>0</v>
      </c>
      <c r="M304" s="45" t="n">
        <f aca="false">Assumptions!$B$15*(A304=1)+K304*Assumptions!$B$16*(A304&lt;=12)</f>
        <v>0</v>
      </c>
      <c r="N304" s="45" t="n">
        <f aca="false">(A304&lt;=$B$6*12)*(Assumptions!$B$18/12)*(1+Assumptions!$D$17)^(A304-1) + K304*Assumptions!$B$19*(A304&lt;=$B$7*12)</f>
        <v>0</v>
      </c>
      <c r="O304" s="45" t="n">
        <f aca="false">K304*VLOOKUP(B304,Assumptions!$A$21:$B$26,2,1)</f>
        <v>0</v>
      </c>
      <c r="P304" s="45" t="n">
        <f aca="false">K304*J303</f>
        <v>0</v>
      </c>
      <c r="Q304" s="45" t="n">
        <f aca="false">L304*H304</f>
        <v>0</v>
      </c>
      <c r="R304" s="45" t="n">
        <f aca="false">M304*J303</f>
        <v>0</v>
      </c>
      <c r="S304" s="45" t="n">
        <f aca="false">N304*J303</f>
        <v>0</v>
      </c>
      <c r="T304" s="45" t="n">
        <f aca="false">O304*J303</f>
        <v>0</v>
      </c>
      <c r="U304" s="46" t="n">
        <f aca="false">(1+VLOOKUP(B304,Assumptions!$A$29:$C$39,2,1))^(1/12)-1</f>
        <v>0.00643403011000343</v>
      </c>
      <c r="V304" s="45" t="n">
        <f aca="false">RES!Y304*J304</f>
        <v>0</v>
      </c>
      <c r="W304" s="45" t="n">
        <f aca="false">V304-V303</f>
        <v>0</v>
      </c>
      <c r="X304" s="45" t="n">
        <f aca="false">(P304-R304-S304-T304+V303)*U304</f>
        <v>0</v>
      </c>
      <c r="Y304" s="45" t="n">
        <f aca="false">P304-Q304-R304-S304-T304-W304+X304</f>
        <v>0</v>
      </c>
      <c r="Z304" s="45" t="n">
        <f aca="false">(Y305+Z305)/(1+U305)</f>
        <v>0</v>
      </c>
    </row>
    <row r="305" customFormat="false" ht="13.8" hidden="false" customHeight="false" outlineLevel="0" collapsed="false">
      <c r="A305" s="40" t="n">
        <f aca="false">A304+1</f>
        <v>290</v>
      </c>
      <c r="B305" s="40" t="n">
        <f aca="false">INT((A305-1)/12)+1</f>
        <v>25</v>
      </c>
      <c r="C305" s="41" t="n">
        <f aca="false">$B$4+B305-1</f>
        <v>44</v>
      </c>
      <c r="D305" s="42" t="n">
        <f aca="false">IF($B$5="M",VLOOKUP(C305,Assumptions!$A$42:$C$140,2,1),VLOOKUP(C305,Assumptions!$A$42:$C$140,3,1))*Assumptions!$B$2</f>
        <v>0.000561142966314407</v>
      </c>
      <c r="E305" s="42" t="n">
        <f aca="false">1-(1-D305)^(1/12)</f>
        <v>4.67739448941629E-005</v>
      </c>
      <c r="F305" s="42" t="n">
        <f aca="false">VLOOKUP(B305,Assumptions!$A$5:$C$11,2,1)*(MOD(A305,12/$B$10)=0)</f>
        <v>0</v>
      </c>
      <c r="G305" s="43" t="n">
        <f aca="false">1-(1-F305)^(1/$B$10)</f>
        <v>0</v>
      </c>
      <c r="H305" s="42" t="n">
        <f aca="false">J304*E305*(A305&lt;=$B$6*12)</f>
        <v>0</v>
      </c>
      <c r="I305" s="43" t="n">
        <f aca="false">J304*(1-E305)*G305*(A305&lt;=$B$6*12)</f>
        <v>0</v>
      </c>
      <c r="J305" s="44" t="n">
        <f aca="false">(J304-H305-I305)*(A305&lt;=$B$6*12)</f>
        <v>0</v>
      </c>
      <c r="K305" s="45" t="n">
        <f aca="false">($B$9/$B$10)*(A305&lt;=$B$7*12)*(MOD(A304,12/$B$10)=0)</f>
        <v>0</v>
      </c>
      <c r="L305" s="45" t="n">
        <f aca="false">$B$8*(A305&lt;=$B$7*12)</f>
        <v>0</v>
      </c>
      <c r="M305" s="45" t="n">
        <f aca="false">Assumptions!$B$15*(A305=1)+K305*Assumptions!$B$16*(A305&lt;=12)</f>
        <v>0</v>
      </c>
      <c r="N305" s="45" t="n">
        <f aca="false">(A305&lt;=$B$6*12)*(Assumptions!$B$18/12)*(1+Assumptions!$D$17)^(A305-1) + K305*Assumptions!$B$19*(A305&lt;=$B$7*12)</f>
        <v>0</v>
      </c>
      <c r="O305" s="45" t="n">
        <f aca="false">K305*VLOOKUP(B305,Assumptions!$A$21:$B$26,2,1)</f>
        <v>0</v>
      </c>
      <c r="P305" s="45" t="n">
        <f aca="false">K305*J304</f>
        <v>0</v>
      </c>
      <c r="Q305" s="45" t="n">
        <f aca="false">L305*H305</f>
        <v>0</v>
      </c>
      <c r="R305" s="45" t="n">
        <f aca="false">M305*J304</f>
        <v>0</v>
      </c>
      <c r="S305" s="45" t="n">
        <f aca="false">N305*J304</f>
        <v>0</v>
      </c>
      <c r="T305" s="45" t="n">
        <f aca="false">O305*J304</f>
        <v>0</v>
      </c>
      <c r="U305" s="46" t="n">
        <f aca="false">(1+VLOOKUP(B305,Assumptions!$A$29:$C$39,2,1))^(1/12)-1</f>
        <v>0.00643403011000343</v>
      </c>
      <c r="V305" s="45" t="n">
        <f aca="false">RES!Y305*J305</f>
        <v>0</v>
      </c>
      <c r="W305" s="45" t="n">
        <f aca="false">V305-V304</f>
        <v>0</v>
      </c>
      <c r="X305" s="45" t="n">
        <f aca="false">(P305-R305-S305-T305+V304)*U305</f>
        <v>0</v>
      </c>
      <c r="Y305" s="45" t="n">
        <f aca="false">P305-Q305-R305-S305-T305-W305+X305</f>
        <v>0</v>
      </c>
      <c r="Z305" s="45" t="n">
        <f aca="false">(Y306+Z306)/(1+U306)</f>
        <v>0</v>
      </c>
    </row>
    <row r="306" customFormat="false" ht="13.8" hidden="false" customHeight="false" outlineLevel="0" collapsed="false">
      <c r="A306" s="40" t="n">
        <f aca="false">A305+1</f>
        <v>291</v>
      </c>
      <c r="B306" s="40" t="n">
        <f aca="false">INT((A306-1)/12)+1</f>
        <v>25</v>
      </c>
      <c r="C306" s="41" t="n">
        <f aca="false">$B$4+B306-1</f>
        <v>44</v>
      </c>
      <c r="D306" s="42" t="n">
        <f aca="false">IF($B$5="M",VLOOKUP(C306,Assumptions!$A$42:$C$140,2,1),VLOOKUP(C306,Assumptions!$A$42:$C$140,3,1))*Assumptions!$B$2</f>
        <v>0.000561142966314407</v>
      </c>
      <c r="E306" s="42" t="n">
        <f aca="false">1-(1-D306)^(1/12)</f>
        <v>4.67739448941629E-005</v>
      </c>
      <c r="F306" s="42" t="n">
        <f aca="false">VLOOKUP(B306,Assumptions!$A$5:$C$11,2,1)*(MOD(A306,12/$B$10)=0)</f>
        <v>0</v>
      </c>
      <c r="G306" s="43" t="n">
        <f aca="false">1-(1-F306)^(1/$B$10)</f>
        <v>0</v>
      </c>
      <c r="H306" s="42" t="n">
        <f aca="false">J305*E306*(A306&lt;=$B$6*12)</f>
        <v>0</v>
      </c>
      <c r="I306" s="43" t="n">
        <f aca="false">J305*(1-E306)*G306*(A306&lt;=$B$6*12)</f>
        <v>0</v>
      </c>
      <c r="J306" s="44" t="n">
        <f aca="false">(J305-H306-I306)*(A306&lt;=$B$6*12)</f>
        <v>0</v>
      </c>
      <c r="K306" s="45" t="n">
        <f aca="false">($B$9/$B$10)*(A306&lt;=$B$7*12)*(MOD(A305,12/$B$10)=0)</f>
        <v>0</v>
      </c>
      <c r="L306" s="45" t="n">
        <f aca="false">$B$8*(A306&lt;=$B$7*12)</f>
        <v>0</v>
      </c>
      <c r="M306" s="45" t="n">
        <f aca="false">Assumptions!$B$15*(A306=1)+K306*Assumptions!$B$16*(A306&lt;=12)</f>
        <v>0</v>
      </c>
      <c r="N306" s="45" t="n">
        <f aca="false">(A306&lt;=$B$6*12)*(Assumptions!$B$18/12)*(1+Assumptions!$D$17)^(A306-1) + K306*Assumptions!$B$19*(A306&lt;=$B$7*12)</f>
        <v>0</v>
      </c>
      <c r="O306" s="45" t="n">
        <f aca="false">K306*VLOOKUP(B306,Assumptions!$A$21:$B$26,2,1)</f>
        <v>0</v>
      </c>
      <c r="P306" s="45" t="n">
        <f aca="false">K306*J305</f>
        <v>0</v>
      </c>
      <c r="Q306" s="45" t="n">
        <f aca="false">L306*H306</f>
        <v>0</v>
      </c>
      <c r="R306" s="45" t="n">
        <f aca="false">M306*J305</f>
        <v>0</v>
      </c>
      <c r="S306" s="45" t="n">
        <f aca="false">N306*J305</f>
        <v>0</v>
      </c>
      <c r="T306" s="45" t="n">
        <f aca="false">O306*J305</f>
        <v>0</v>
      </c>
      <c r="U306" s="46" t="n">
        <f aca="false">(1+VLOOKUP(B306,Assumptions!$A$29:$C$39,2,1))^(1/12)-1</f>
        <v>0.00643403011000343</v>
      </c>
      <c r="V306" s="45" t="n">
        <f aca="false">RES!Y306*J306</f>
        <v>0</v>
      </c>
      <c r="W306" s="45" t="n">
        <f aca="false">V306-V305</f>
        <v>0</v>
      </c>
      <c r="X306" s="45" t="n">
        <f aca="false">(P306-R306-S306-T306+V305)*U306</f>
        <v>0</v>
      </c>
      <c r="Y306" s="45" t="n">
        <f aca="false">P306-Q306-R306-S306-T306-W306+X306</f>
        <v>0</v>
      </c>
      <c r="Z306" s="45" t="n">
        <f aca="false">(Y307+Z307)/(1+U307)</f>
        <v>0</v>
      </c>
    </row>
    <row r="307" customFormat="false" ht="13.8" hidden="false" customHeight="false" outlineLevel="0" collapsed="false">
      <c r="A307" s="40" t="n">
        <f aca="false">A306+1</f>
        <v>292</v>
      </c>
      <c r="B307" s="40" t="n">
        <f aca="false">INT((A307-1)/12)+1</f>
        <v>25</v>
      </c>
      <c r="C307" s="41" t="n">
        <f aca="false">$B$4+B307-1</f>
        <v>44</v>
      </c>
      <c r="D307" s="42" t="n">
        <f aca="false">IF($B$5="M",VLOOKUP(C307,Assumptions!$A$42:$C$140,2,1),VLOOKUP(C307,Assumptions!$A$42:$C$140,3,1))*Assumptions!$B$2</f>
        <v>0.000561142966314407</v>
      </c>
      <c r="E307" s="42" t="n">
        <f aca="false">1-(1-D307)^(1/12)</f>
        <v>4.67739448941629E-005</v>
      </c>
      <c r="F307" s="42" t="n">
        <f aca="false">VLOOKUP(B307,Assumptions!$A$5:$C$11,2,1)*(MOD(A307,12/$B$10)=0)</f>
        <v>0</v>
      </c>
      <c r="G307" s="43" t="n">
        <f aca="false">1-(1-F307)^(1/$B$10)</f>
        <v>0</v>
      </c>
      <c r="H307" s="42" t="n">
        <f aca="false">J306*E307*(A307&lt;=$B$6*12)</f>
        <v>0</v>
      </c>
      <c r="I307" s="43" t="n">
        <f aca="false">J306*(1-E307)*G307*(A307&lt;=$B$6*12)</f>
        <v>0</v>
      </c>
      <c r="J307" s="44" t="n">
        <f aca="false">(J306-H307-I307)*(A307&lt;=$B$6*12)</f>
        <v>0</v>
      </c>
      <c r="K307" s="45" t="n">
        <f aca="false">($B$9/$B$10)*(A307&lt;=$B$7*12)*(MOD(A306,12/$B$10)=0)</f>
        <v>0</v>
      </c>
      <c r="L307" s="45" t="n">
        <f aca="false">$B$8*(A307&lt;=$B$7*12)</f>
        <v>0</v>
      </c>
      <c r="M307" s="45" t="n">
        <f aca="false">Assumptions!$B$15*(A307=1)+K307*Assumptions!$B$16*(A307&lt;=12)</f>
        <v>0</v>
      </c>
      <c r="N307" s="45" t="n">
        <f aca="false">(A307&lt;=$B$6*12)*(Assumptions!$B$18/12)*(1+Assumptions!$D$17)^(A307-1) + K307*Assumptions!$B$19*(A307&lt;=$B$7*12)</f>
        <v>0</v>
      </c>
      <c r="O307" s="45" t="n">
        <f aca="false">K307*VLOOKUP(B307,Assumptions!$A$21:$B$26,2,1)</f>
        <v>0</v>
      </c>
      <c r="P307" s="45" t="n">
        <f aca="false">K307*J306</f>
        <v>0</v>
      </c>
      <c r="Q307" s="45" t="n">
        <f aca="false">L307*H307</f>
        <v>0</v>
      </c>
      <c r="R307" s="45" t="n">
        <f aca="false">M307*J306</f>
        <v>0</v>
      </c>
      <c r="S307" s="45" t="n">
        <f aca="false">N307*J306</f>
        <v>0</v>
      </c>
      <c r="T307" s="45" t="n">
        <f aca="false">O307*J306</f>
        <v>0</v>
      </c>
      <c r="U307" s="46" t="n">
        <f aca="false">(1+VLOOKUP(B307,Assumptions!$A$29:$C$39,2,1))^(1/12)-1</f>
        <v>0.00643403011000343</v>
      </c>
      <c r="V307" s="45" t="n">
        <f aca="false">RES!Y307*J307</f>
        <v>0</v>
      </c>
      <c r="W307" s="45" t="n">
        <f aca="false">V307-V306</f>
        <v>0</v>
      </c>
      <c r="X307" s="45" t="n">
        <f aca="false">(P307-R307-S307-T307+V306)*U307</f>
        <v>0</v>
      </c>
      <c r="Y307" s="45" t="n">
        <f aca="false">P307-Q307-R307-S307-T307-W307+X307</f>
        <v>0</v>
      </c>
      <c r="Z307" s="45" t="n">
        <f aca="false">(Y308+Z308)/(1+U308)</f>
        <v>0</v>
      </c>
    </row>
    <row r="308" customFormat="false" ht="13.8" hidden="false" customHeight="false" outlineLevel="0" collapsed="false">
      <c r="A308" s="40" t="n">
        <f aca="false">A307+1</f>
        <v>293</v>
      </c>
      <c r="B308" s="40" t="n">
        <f aca="false">INT((A308-1)/12)+1</f>
        <v>25</v>
      </c>
      <c r="C308" s="41" t="n">
        <f aca="false">$B$4+B308-1</f>
        <v>44</v>
      </c>
      <c r="D308" s="42" t="n">
        <f aca="false">IF($B$5="M",VLOOKUP(C308,Assumptions!$A$42:$C$140,2,1),VLOOKUP(C308,Assumptions!$A$42:$C$140,3,1))*Assumptions!$B$2</f>
        <v>0.000561142966314407</v>
      </c>
      <c r="E308" s="42" t="n">
        <f aca="false">1-(1-D308)^(1/12)</f>
        <v>4.67739448941629E-005</v>
      </c>
      <c r="F308" s="42" t="n">
        <f aca="false">VLOOKUP(B308,Assumptions!$A$5:$C$11,2,1)*(MOD(A308,12/$B$10)=0)</f>
        <v>0</v>
      </c>
      <c r="G308" s="43" t="n">
        <f aca="false">1-(1-F308)^(1/$B$10)</f>
        <v>0</v>
      </c>
      <c r="H308" s="42" t="n">
        <f aca="false">J307*E308*(A308&lt;=$B$6*12)</f>
        <v>0</v>
      </c>
      <c r="I308" s="43" t="n">
        <f aca="false">J307*(1-E308)*G308*(A308&lt;=$B$6*12)</f>
        <v>0</v>
      </c>
      <c r="J308" s="44" t="n">
        <f aca="false">(J307-H308-I308)*(A308&lt;=$B$6*12)</f>
        <v>0</v>
      </c>
      <c r="K308" s="45" t="n">
        <f aca="false">($B$9/$B$10)*(A308&lt;=$B$7*12)*(MOD(A307,12/$B$10)=0)</f>
        <v>0</v>
      </c>
      <c r="L308" s="45" t="n">
        <f aca="false">$B$8*(A308&lt;=$B$7*12)</f>
        <v>0</v>
      </c>
      <c r="M308" s="45" t="n">
        <f aca="false">Assumptions!$B$15*(A308=1)+K308*Assumptions!$B$16*(A308&lt;=12)</f>
        <v>0</v>
      </c>
      <c r="N308" s="45" t="n">
        <f aca="false">(A308&lt;=$B$6*12)*(Assumptions!$B$18/12)*(1+Assumptions!$D$17)^(A308-1) + K308*Assumptions!$B$19*(A308&lt;=$B$7*12)</f>
        <v>0</v>
      </c>
      <c r="O308" s="45" t="n">
        <f aca="false">K308*VLOOKUP(B308,Assumptions!$A$21:$B$26,2,1)</f>
        <v>0</v>
      </c>
      <c r="P308" s="45" t="n">
        <f aca="false">K308*J307</f>
        <v>0</v>
      </c>
      <c r="Q308" s="45" t="n">
        <f aca="false">L308*H308</f>
        <v>0</v>
      </c>
      <c r="R308" s="45" t="n">
        <f aca="false">M308*J307</f>
        <v>0</v>
      </c>
      <c r="S308" s="45" t="n">
        <f aca="false">N308*J307</f>
        <v>0</v>
      </c>
      <c r="T308" s="45" t="n">
        <f aca="false">O308*J307</f>
        <v>0</v>
      </c>
      <c r="U308" s="46" t="n">
        <f aca="false">(1+VLOOKUP(B308,Assumptions!$A$29:$C$39,2,1))^(1/12)-1</f>
        <v>0.00643403011000343</v>
      </c>
      <c r="V308" s="45" t="n">
        <f aca="false">RES!Y308*J308</f>
        <v>0</v>
      </c>
      <c r="W308" s="45" t="n">
        <f aca="false">V308-V307</f>
        <v>0</v>
      </c>
      <c r="X308" s="45" t="n">
        <f aca="false">(P308-R308-S308-T308+V307)*U308</f>
        <v>0</v>
      </c>
      <c r="Y308" s="45" t="n">
        <f aca="false">P308-Q308-R308-S308-T308-W308+X308</f>
        <v>0</v>
      </c>
      <c r="Z308" s="45" t="n">
        <f aca="false">(Y309+Z309)/(1+U309)</f>
        <v>0</v>
      </c>
    </row>
    <row r="309" customFormat="false" ht="13.8" hidden="false" customHeight="false" outlineLevel="0" collapsed="false">
      <c r="A309" s="40" t="n">
        <f aca="false">A308+1</f>
        <v>294</v>
      </c>
      <c r="B309" s="40" t="n">
        <f aca="false">INT((A309-1)/12)+1</f>
        <v>25</v>
      </c>
      <c r="C309" s="41" t="n">
        <f aca="false">$B$4+B309-1</f>
        <v>44</v>
      </c>
      <c r="D309" s="42" t="n">
        <f aca="false">IF($B$5="M",VLOOKUP(C309,Assumptions!$A$42:$C$140,2,1),VLOOKUP(C309,Assumptions!$A$42:$C$140,3,1))*Assumptions!$B$2</f>
        <v>0.000561142966314407</v>
      </c>
      <c r="E309" s="42" t="n">
        <f aca="false">1-(1-D309)^(1/12)</f>
        <v>4.67739448941629E-005</v>
      </c>
      <c r="F309" s="42" t="n">
        <f aca="false">VLOOKUP(B309,Assumptions!$A$5:$C$11,2,1)*(MOD(A309,12/$B$10)=0)</f>
        <v>0</v>
      </c>
      <c r="G309" s="43" t="n">
        <f aca="false">1-(1-F309)^(1/$B$10)</f>
        <v>0</v>
      </c>
      <c r="H309" s="42" t="n">
        <f aca="false">J308*E309*(A309&lt;=$B$6*12)</f>
        <v>0</v>
      </c>
      <c r="I309" s="43" t="n">
        <f aca="false">J308*(1-E309)*G309*(A309&lt;=$B$6*12)</f>
        <v>0</v>
      </c>
      <c r="J309" s="44" t="n">
        <f aca="false">(J308-H309-I309)*(A309&lt;=$B$6*12)</f>
        <v>0</v>
      </c>
      <c r="K309" s="45" t="n">
        <f aca="false">($B$9/$B$10)*(A309&lt;=$B$7*12)*(MOD(A308,12/$B$10)=0)</f>
        <v>0</v>
      </c>
      <c r="L309" s="45" t="n">
        <f aca="false">$B$8*(A309&lt;=$B$7*12)</f>
        <v>0</v>
      </c>
      <c r="M309" s="45" t="n">
        <f aca="false">Assumptions!$B$15*(A309=1)+K309*Assumptions!$B$16*(A309&lt;=12)</f>
        <v>0</v>
      </c>
      <c r="N309" s="45" t="n">
        <f aca="false">(A309&lt;=$B$6*12)*(Assumptions!$B$18/12)*(1+Assumptions!$D$17)^(A309-1) + K309*Assumptions!$B$19*(A309&lt;=$B$7*12)</f>
        <v>0</v>
      </c>
      <c r="O309" s="45" t="n">
        <f aca="false">K309*VLOOKUP(B309,Assumptions!$A$21:$B$26,2,1)</f>
        <v>0</v>
      </c>
      <c r="P309" s="45" t="n">
        <f aca="false">K309*J308</f>
        <v>0</v>
      </c>
      <c r="Q309" s="45" t="n">
        <f aca="false">L309*H309</f>
        <v>0</v>
      </c>
      <c r="R309" s="45" t="n">
        <f aca="false">M309*J308</f>
        <v>0</v>
      </c>
      <c r="S309" s="45" t="n">
        <f aca="false">N309*J308</f>
        <v>0</v>
      </c>
      <c r="T309" s="45" t="n">
        <f aca="false">O309*J308</f>
        <v>0</v>
      </c>
      <c r="U309" s="46" t="n">
        <f aca="false">(1+VLOOKUP(B309,Assumptions!$A$29:$C$39,2,1))^(1/12)-1</f>
        <v>0.00643403011000343</v>
      </c>
      <c r="V309" s="45" t="n">
        <f aca="false">RES!Y309*J309</f>
        <v>0</v>
      </c>
      <c r="W309" s="45" t="n">
        <f aca="false">V309-V308</f>
        <v>0</v>
      </c>
      <c r="X309" s="45" t="n">
        <f aca="false">(P309-R309-S309-T309+V308)*U309</f>
        <v>0</v>
      </c>
      <c r="Y309" s="45" t="n">
        <f aca="false">P309-Q309-R309-S309-T309-W309+X309</f>
        <v>0</v>
      </c>
      <c r="Z309" s="45" t="n">
        <f aca="false">(Y310+Z310)/(1+U310)</f>
        <v>0</v>
      </c>
    </row>
    <row r="310" customFormat="false" ht="13.8" hidden="false" customHeight="false" outlineLevel="0" collapsed="false">
      <c r="A310" s="40" t="n">
        <f aca="false">A309+1</f>
        <v>295</v>
      </c>
      <c r="B310" s="40" t="n">
        <f aca="false">INT((A310-1)/12)+1</f>
        <v>25</v>
      </c>
      <c r="C310" s="41" t="n">
        <f aca="false">$B$4+B310-1</f>
        <v>44</v>
      </c>
      <c r="D310" s="42" t="n">
        <f aca="false">IF($B$5="M",VLOOKUP(C310,Assumptions!$A$42:$C$140,2,1),VLOOKUP(C310,Assumptions!$A$42:$C$140,3,1))*Assumptions!$B$2</f>
        <v>0.000561142966314407</v>
      </c>
      <c r="E310" s="42" t="n">
        <f aca="false">1-(1-D310)^(1/12)</f>
        <v>4.67739448941629E-005</v>
      </c>
      <c r="F310" s="42" t="n">
        <f aca="false">VLOOKUP(B310,Assumptions!$A$5:$C$11,2,1)*(MOD(A310,12/$B$10)=0)</f>
        <v>0</v>
      </c>
      <c r="G310" s="43" t="n">
        <f aca="false">1-(1-F310)^(1/$B$10)</f>
        <v>0</v>
      </c>
      <c r="H310" s="42" t="n">
        <f aca="false">J309*E310*(A310&lt;=$B$6*12)</f>
        <v>0</v>
      </c>
      <c r="I310" s="43" t="n">
        <f aca="false">J309*(1-E310)*G310*(A310&lt;=$B$6*12)</f>
        <v>0</v>
      </c>
      <c r="J310" s="44" t="n">
        <f aca="false">(J309-H310-I310)*(A310&lt;=$B$6*12)</f>
        <v>0</v>
      </c>
      <c r="K310" s="45" t="n">
        <f aca="false">($B$9/$B$10)*(A310&lt;=$B$7*12)*(MOD(A309,12/$B$10)=0)</f>
        <v>0</v>
      </c>
      <c r="L310" s="45" t="n">
        <f aca="false">$B$8*(A310&lt;=$B$7*12)</f>
        <v>0</v>
      </c>
      <c r="M310" s="45" t="n">
        <f aca="false">Assumptions!$B$15*(A310=1)+K310*Assumptions!$B$16*(A310&lt;=12)</f>
        <v>0</v>
      </c>
      <c r="N310" s="45" t="n">
        <f aca="false">(A310&lt;=$B$6*12)*(Assumptions!$B$18/12)*(1+Assumptions!$D$17)^(A310-1) + K310*Assumptions!$B$19*(A310&lt;=$B$7*12)</f>
        <v>0</v>
      </c>
      <c r="O310" s="45" t="n">
        <f aca="false">K310*VLOOKUP(B310,Assumptions!$A$21:$B$26,2,1)</f>
        <v>0</v>
      </c>
      <c r="P310" s="45" t="n">
        <f aca="false">K310*J309</f>
        <v>0</v>
      </c>
      <c r="Q310" s="45" t="n">
        <f aca="false">L310*H310</f>
        <v>0</v>
      </c>
      <c r="R310" s="45" t="n">
        <f aca="false">M310*J309</f>
        <v>0</v>
      </c>
      <c r="S310" s="45" t="n">
        <f aca="false">N310*J309</f>
        <v>0</v>
      </c>
      <c r="T310" s="45" t="n">
        <f aca="false">O310*J309</f>
        <v>0</v>
      </c>
      <c r="U310" s="46" t="n">
        <f aca="false">(1+VLOOKUP(B310,Assumptions!$A$29:$C$39,2,1))^(1/12)-1</f>
        <v>0.00643403011000343</v>
      </c>
      <c r="V310" s="45" t="n">
        <f aca="false">RES!Y310*J310</f>
        <v>0</v>
      </c>
      <c r="W310" s="45" t="n">
        <f aca="false">V310-V309</f>
        <v>0</v>
      </c>
      <c r="X310" s="45" t="n">
        <f aca="false">(P310-R310-S310-T310+V309)*U310</f>
        <v>0</v>
      </c>
      <c r="Y310" s="45" t="n">
        <f aca="false">P310-Q310-R310-S310-T310-W310+X310</f>
        <v>0</v>
      </c>
      <c r="Z310" s="45" t="n">
        <f aca="false">(Y311+Z311)/(1+U311)</f>
        <v>0</v>
      </c>
    </row>
    <row r="311" customFormat="false" ht="13.8" hidden="false" customHeight="false" outlineLevel="0" collapsed="false">
      <c r="A311" s="40" t="n">
        <f aca="false">A310+1</f>
        <v>296</v>
      </c>
      <c r="B311" s="40" t="n">
        <f aca="false">INT((A311-1)/12)+1</f>
        <v>25</v>
      </c>
      <c r="C311" s="41" t="n">
        <f aca="false">$B$4+B311-1</f>
        <v>44</v>
      </c>
      <c r="D311" s="42" t="n">
        <f aca="false">IF($B$5="M",VLOOKUP(C311,Assumptions!$A$42:$C$140,2,1),VLOOKUP(C311,Assumptions!$A$42:$C$140,3,1))*Assumptions!$B$2</f>
        <v>0.000561142966314407</v>
      </c>
      <c r="E311" s="42" t="n">
        <f aca="false">1-(1-D311)^(1/12)</f>
        <v>4.67739448941629E-005</v>
      </c>
      <c r="F311" s="42" t="n">
        <f aca="false">VLOOKUP(B311,Assumptions!$A$5:$C$11,2,1)*(MOD(A311,12/$B$10)=0)</f>
        <v>0</v>
      </c>
      <c r="G311" s="43" t="n">
        <f aca="false">1-(1-F311)^(1/$B$10)</f>
        <v>0</v>
      </c>
      <c r="H311" s="42" t="n">
        <f aca="false">J310*E311*(A311&lt;=$B$6*12)</f>
        <v>0</v>
      </c>
      <c r="I311" s="43" t="n">
        <f aca="false">J310*(1-E311)*G311*(A311&lt;=$B$6*12)</f>
        <v>0</v>
      </c>
      <c r="J311" s="44" t="n">
        <f aca="false">(J310-H311-I311)*(A311&lt;=$B$6*12)</f>
        <v>0</v>
      </c>
      <c r="K311" s="45" t="n">
        <f aca="false">($B$9/$B$10)*(A311&lt;=$B$7*12)*(MOD(A310,12/$B$10)=0)</f>
        <v>0</v>
      </c>
      <c r="L311" s="45" t="n">
        <f aca="false">$B$8*(A311&lt;=$B$7*12)</f>
        <v>0</v>
      </c>
      <c r="M311" s="45" t="n">
        <f aca="false">Assumptions!$B$15*(A311=1)+K311*Assumptions!$B$16*(A311&lt;=12)</f>
        <v>0</v>
      </c>
      <c r="N311" s="45" t="n">
        <f aca="false">(A311&lt;=$B$6*12)*(Assumptions!$B$18/12)*(1+Assumptions!$D$17)^(A311-1) + K311*Assumptions!$B$19*(A311&lt;=$B$7*12)</f>
        <v>0</v>
      </c>
      <c r="O311" s="45" t="n">
        <f aca="false">K311*VLOOKUP(B311,Assumptions!$A$21:$B$26,2,1)</f>
        <v>0</v>
      </c>
      <c r="P311" s="45" t="n">
        <f aca="false">K311*J310</f>
        <v>0</v>
      </c>
      <c r="Q311" s="45" t="n">
        <f aca="false">L311*H311</f>
        <v>0</v>
      </c>
      <c r="R311" s="45" t="n">
        <f aca="false">M311*J310</f>
        <v>0</v>
      </c>
      <c r="S311" s="45" t="n">
        <f aca="false">N311*J310</f>
        <v>0</v>
      </c>
      <c r="T311" s="45" t="n">
        <f aca="false">O311*J310</f>
        <v>0</v>
      </c>
      <c r="U311" s="46" t="n">
        <f aca="false">(1+VLOOKUP(B311,Assumptions!$A$29:$C$39,2,1))^(1/12)-1</f>
        <v>0.00643403011000343</v>
      </c>
      <c r="V311" s="45" t="n">
        <f aca="false">RES!Y311*J311</f>
        <v>0</v>
      </c>
      <c r="W311" s="45" t="n">
        <f aca="false">V311-V310</f>
        <v>0</v>
      </c>
      <c r="X311" s="45" t="n">
        <f aca="false">(P311-R311-S311-T311+V310)*U311</f>
        <v>0</v>
      </c>
      <c r="Y311" s="45" t="n">
        <f aca="false">P311-Q311-R311-S311-T311-W311+X311</f>
        <v>0</v>
      </c>
      <c r="Z311" s="45" t="n">
        <f aca="false">(Y312+Z312)/(1+U312)</f>
        <v>0</v>
      </c>
    </row>
    <row r="312" customFormat="false" ht="13.8" hidden="false" customHeight="false" outlineLevel="0" collapsed="false">
      <c r="A312" s="40" t="n">
        <f aca="false">A311+1</f>
        <v>297</v>
      </c>
      <c r="B312" s="40" t="n">
        <f aca="false">INT((A312-1)/12)+1</f>
        <v>25</v>
      </c>
      <c r="C312" s="41" t="n">
        <f aca="false">$B$4+B312-1</f>
        <v>44</v>
      </c>
      <c r="D312" s="42" t="n">
        <f aca="false">IF($B$5="M",VLOOKUP(C312,Assumptions!$A$42:$C$140,2,1),VLOOKUP(C312,Assumptions!$A$42:$C$140,3,1))*Assumptions!$B$2</f>
        <v>0.000561142966314407</v>
      </c>
      <c r="E312" s="42" t="n">
        <f aca="false">1-(1-D312)^(1/12)</f>
        <v>4.67739448941629E-005</v>
      </c>
      <c r="F312" s="42" t="n">
        <f aca="false">VLOOKUP(B312,Assumptions!$A$5:$C$11,2,1)*(MOD(A312,12/$B$10)=0)</f>
        <v>0</v>
      </c>
      <c r="G312" s="43" t="n">
        <f aca="false">1-(1-F312)^(1/$B$10)</f>
        <v>0</v>
      </c>
      <c r="H312" s="42" t="n">
        <f aca="false">J311*E312*(A312&lt;=$B$6*12)</f>
        <v>0</v>
      </c>
      <c r="I312" s="43" t="n">
        <f aca="false">J311*(1-E312)*G312*(A312&lt;=$B$6*12)</f>
        <v>0</v>
      </c>
      <c r="J312" s="44" t="n">
        <f aca="false">(J311-H312-I312)*(A312&lt;=$B$6*12)</f>
        <v>0</v>
      </c>
      <c r="K312" s="45" t="n">
        <f aca="false">($B$9/$B$10)*(A312&lt;=$B$7*12)*(MOD(A311,12/$B$10)=0)</f>
        <v>0</v>
      </c>
      <c r="L312" s="45" t="n">
        <f aca="false">$B$8*(A312&lt;=$B$7*12)</f>
        <v>0</v>
      </c>
      <c r="M312" s="45" t="n">
        <f aca="false">Assumptions!$B$15*(A312=1)+K312*Assumptions!$B$16*(A312&lt;=12)</f>
        <v>0</v>
      </c>
      <c r="N312" s="45" t="n">
        <f aca="false">(A312&lt;=$B$6*12)*(Assumptions!$B$18/12)*(1+Assumptions!$D$17)^(A312-1) + K312*Assumptions!$B$19*(A312&lt;=$B$7*12)</f>
        <v>0</v>
      </c>
      <c r="O312" s="45" t="n">
        <f aca="false">K312*VLOOKUP(B312,Assumptions!$A$21:$B$26,2,1)</f>
        <v>0</v>
      </c>
      <c r="P312" s="45" t="n">
        <f aca="false">K312*J311</f>
        <v>0</v>
      </c>
      <c r="Q312" s="45" t="n">
        <f aca="false">L312*H312</f>
        <v>0</v>
      </c>
      <c r="R312" s="45" t="n">
        <f aca="false">M312*J311</f>
        <v>0</v>
      </c>
      <c r="S312" s="45" t="n">
        <f aca="false">N312*J311</f>
        <v>0</v>
      </c>
      <c r="T312" s="45" t="n">
        <f aca="false">O312*J311</f>
        <v>0</v>
      </c>
      <c r="U312" s="46" t="n">
        <f aca="false">(1+VLOOKUP(B312,Assumptions!$A$29:$C$39,2,1))^(1/12)-1</f>
        <v>0.00643403011000343</v>
      </c>
      <c r="V312" s="45" t="n">
        <f aca="false">RES!Y312*J312</f>
        <v>0</v>
      </c>
      <c r="W312" s="45" t="n">
        <f aca="false">V312-V311</f>
        <v>0</v>
      </c>
      <c r="X312" s="45" t="n">
        <f aca="false">(P312-R312-S312-T312+V311)*U312</f>
        <v>0</v>
      </c>
      <c r="Y312" s="45" t="n">
        <f aca="false">P312-Q312-R312-S312-T312-W312+X312</f>
        <v>0</v>
      </c>
      <c r="Z312" s="45" t="n">
        <f aca="false">(Y313+Z313)/(1+U313)</f>
        <v>0</v>
      </c>
    </row>
    <row r="313" customFormat="false" ht="13.8" hidden="false" customHeight="false" outlineLevel="0" collapsed="false">
      <c r="A313" s="40" t="n">
        <f aca="false">A312+1</f>
        <v>298</v>
      </c>
      <c r="B313" s="40" t="n">
        <f aca="false">INT((A313-1)/12)+1</f>
        <v>25</v>
      </c>
      <c r="C313" s="41" t="n">
        <f aca="false">$B$4+B313-1</f>
        <v>44</v>
      </c>
      <c r="D313" s="42" t="n">
        <f aca="false">IF($B$5="M",VLOOKUP(C313,Assumptions!$A$42:$C$140,2,1),VLOOKUP(C313,Assumptions!$A$42:$C$140,3,1))*Assumptions!$B$2</f>
        <v>0.000561142966314407</v>
      </c>
      <c r="E313" s="42" t="n">
        <f aca="false">1-(1-D313)^(1/12)</f>
        <v>4.67739448941629E-005</v>
      </c>
      <c r="F313" s="42" t="n">
        <f aca="false">VLOOKUP(B313,Assumptions!$A$5:$C$11,2,1)*(MOD(A313,12/$B$10)=0)</f>
        <v>0</v>
      </c>
      <c r="G313" s="43" t="n">
        <f aca="false">1-(1-F313)^(1/$B$10)</f>
        <v>0</v>
      </c>
      <c r="H313" s="42" t="n">
        <f aca="false">J312*E313*(A313&lt;=$B$6*12)</f>
        <v>0</v>
      </c>
      <c r="I313" s="43" t="n">
        <f aca="false">J312*(1-E313)*G313*(A313&lt;=$B$6*12)</f>
        <v>0</v>
      </c>
      <c r="J313" s="44" t="n">
        <f aca="false">(J312-H313-I313)*(A313&lt;=$B$6*12)</f>
        <v>0</v>
      </c>
      <c r="K313" s="45" t="n">
        <f aca="false">($B$9/$B$10)*(A313&lt;=$B$7*12)*(MOD(A312,12/$B$10)=0)</f>
        <v>0</v>
      </c>
      <c r="L313" s="45" t="n">
        <f aca="false">$B$8*(A313&lt;=$B$7*12)</f>
        <v>0</v>
      </c>
      <c r="M313" s="45" t="n">
        <f aca="false">Assumptions!$B$15*(A313=1)+K313*Assumptions!$B$16*(A313&lt;=12)</f>
        <v>0</v>
      </c>
      <c r="N313" s="45" t="n">
        <f aca="false">(A313&lt;=$B$6*12)*(Assumptions!$B$18/12)*(1+Assumptions!$D$17)^(A313-1) + K313*Assumptions!$B$19*(A313&lt;=$B$7*12)</f>
        <v>0</v>
      </c>
      <c r="O313" s="45" t="n">
        <f aca="false">K313*VLOOKUP(B313,Assumptions!$A$21:$B$26,2,1)</f>
        <v>0</v>
      </c>
      <c r="P313" s="45" t="n">
        <f aca="false">K313*J312</f>
        <v>0</v>
      </c>
      <c r="Q313" s="45" t="n">
        <f aca="false">L313*H313</f>
        <v>0</v>
      </c>
      <c r="R313" s="45" t="n">
        <f aca="false">M313*J312</f>
        <v>0</v>
      </c>
      <c r="S313" s="45" t="n">
        <f aca="false">N313*J312</f>
        <v>0</v>
      </c>
      <c r="T313" s="45" t="n">
        <f aca="false">O313*J312</f>
        <v>0</v>
      </c>
      <c r="U313" s="46" t="n">
        <f aca="false">(1+VLOOKUP(B313,Assumptions!$A$29:$C$39,2,1))^(1/12)-1</f>
        <v>0.00643403011000343</v>
      </c>
      <c r="V313" s="45" t="n">
        <f aca="false">RES!Y313*J313</f>
        <v>0</v>
      </c>
      <c r="W313" s="45" t="n">
        <f aca="false">V313-V312</f>
        <v>0</v>
      </c>
      <c r="X313" s="45" t="n">
        <f aca="false">(P313-R313-S313-T313+V312)*U313</f>
        <v>0</v>
      </c>
      <c r="Y313" s="45" t="n">
        <f aca="false">P313-Q313-R313-S313-T313-W313+X313</f>
        <v>0</v>
      </c>
      <c r="Z313" s="45" t="n">
        <f aca="false">(Y314+Z314)/(1+U314)</f>
        <v>0</v>
      </c>
    </row>
    <row r="314" customFormat="false" ht="13.8" hidden="false" customHeight="false" outlineLevel="0" collapsed="false">
      <c r="A314" s="40" t="n">
        <f aca="false">A313+1</f>
        <v>299</v>
      </c>
      <c r="B314" s="40" t="n">
        <f aca="false">INT((A314-1)/12)+1</f>
        <v>25</v>
      </c>
      <c r="C314" s="41" t="n">
        <f aca="false">$B$4+B314-1</f>
        <v>44</v>
      </c>
      <c r="D314" s="42" t="n">
        <f aca="false">IF($B$5="M",VLOOKUP(C314,Assumptions!$A$42:$C$140,2,1),VLOOKUP(C314,Assumptions!$A$42:$C$140,3,1))*Assumptions!$B$2</f>
        <v>0.000561142966314407</v>
      </c>
      <c r="E314" s="42" t="n">
        <f aca="false">1-(1-D314)^(1/12)</f>
        <v>4.67739448941629E-005</v>
      </c>
      <c r="F314" s="42" t="n">
        <f aca="false">VLOOKUP(B314,Assumptions!$A$5:$C$11,2,1)*(MOD(A314,12/$B$10)=0)</f>
        <v>0</v>
      </c>
      <c r="G314" s="43" t="n">
        <f aca="false">1-(1-F314)^(1/$B$10)</f>
        <v>0</v>
      </c>
      <c r="H314" s="42" t="n">
        <f aca="false">J313*E314*(A314&lt;=$B$6*12)</f>
        <v>0</v>
      </c>
      <c r="I314" s="43" t="n">
        <f aca="false">J313*(1-E314)*G314*(A314&lt;=$B$6*12)</f>
        <v>0</v>
      </c>
      <c r="J314" s="44" t="n">
        <f aca="false">(J313-H314-I314)*(A314&lt;=$B$6*12)</f>
        <v>0</v>
      </c>
      <c r="K314" s="45" t="n">
        <f aca="false">($B$9/$B$10)*(A314&lt;=$B$7*12)*(MOD(A313,12/$B$10)=0)</f>
        <v>0</v>
      </c>
      <c r="L314" s="45" t="n">
        <f aca="false">$B$8*(A314&lt;=$B$7*12)</f>
        <v>0</v>
      </c>
      <c r="M314" s="45" t="n">
        <f aca="false">Assumptions!$B$15*(A314=1)+K314*Assumptions!$B$16*(A314&lt;=12)</f>
        <v>0</v>
      </c>
      <c r="N314" s="45" t="n">
        <f aca="false">(A314&lt;=$B$6*12)*(Assumptions!$B$18/12)*(1+Assumptions!$D$17)^(A314-1) + K314*Assumptions!$B$19*(A314&lt;=$B$7*12)</f>
        <v>0</v>
      </c>
      <c r="O314" s="45" t="n">
        <f aca="false">K314*VLOOKUP(B314,Assumptions!$A$21:$B$26,2,1)</f>
        <v>0</v>
      </c>
      <c r="P314" s="45" t="n">
        <f aca="false">K314*J313</f>
        <v>0</v>
      </c>
      <c r="Q314" s="45" t="n">
        <f aca="false">L314*H314</f>
        <v>0</v>
      </c>
      <c r="R314" s="45" t="n">
        <f aca="false">M314*J313</f>
        <v>0</v>
      </c>
      <c r="S314" s="45" t="n">
        <f aca="false">N314*J313</f>
        <v>0</v>
      </c>
      <c r="T314" s="45" t="n">
        <f aca="false">O314*J313</f>
        <v>0</v>
      </c>
      <c r="U314" s="46" t="n">
        <f aca="false">(1+VLOOKUP(B314,Assumptions!$A$29:$C$39,2,1))^(1/12)-1</f>
        <v>0.00643403011000343</v>
      </c>
      <c r="V314" s="45" t="n">
        <f aca="false">RES!Y314*J314</f>
        <v>0</v>
      </c>
      <c r="W314" s="45" t="n">
        <f aca="false">V314-V313</f>
        <v>0</v>
      </c>
      <c r="X314" s="45" t="n">
        <f aca="false">(P314-R314-S314-T314+V313)*U314</f>
        <v>0</v>
      </c>
      <c r="Y314" s="45" t="n">
        <f aca="false">P314-Q314-R314-S314-T314-W314+X314</f>
        <v>0</v>
      </c>
      <c r="Z314" s="45" t="n">
        <f aca="false">(Y315+Z315)/(1+U315)</f>
        <v>0</v>
      </c>
    </row>
    <row r="315" customFormat="false" ht="13.8" hidden="false" customHeight="false" outlineLevel="0" collapsed="false">
      <c r="A315" s="40" t="n">
        <f aca="false">A314+1</f>
        <v>300</v>
      </c>
      <c r="B315" s="40" t="n">
        <f aca="false">INT((A315-1)/12)+1</f>
        <v>25</v>
      </c>
      <c r="C315" s="41" t="n">
        <f aca="false">$B$4+B315-1</f>
        <v>44</v>
      </c>
      <c r="D315" s="42" t="n">
        <f aca="false">IF($B$5="M",VLOOKUP(C315,Assumptions!$A$42:$C$140,2,1),VLOOKUP(C315,Assumptions!$A$42:$C$140,3,1))*Assumptions!$B$2</f>
        <v>0.000561142966314407</v>
      </c>
      <c r="E315" s="42" t="n">
        <f aca="false">1-(1-D315)^(1/12)</f>
        <v>4.67739448941629E-005</v>
      </c>
      <c r="F315" s="42" t="n">
        <f aca="false">VLOOKUP(B315,Assumptions!$A$5:$C$11,2,1)*(MOD(A315,12/$B$10)=0)</f>
        <v>0.05</v>
      </c>
      <c r="G315" s="43" t="n">
        <f aca="false">1-(1-F315)^(1/$B$10)</f>
        <v>0.05</v>
      </c>
      <c r="H315" s="42" t="n">
        <f aca="false">J314*E315*(A315&lt;=$B$6*12)</f>
        <v>0</v>
      </c>
      <c r="I315" s="43" t="n">
        <f aca="false">J314*(1-E315)*G315*(A315&lt;=$B$6*12)</f>
        <v>0</v>
      </c>
      <c r="J315" s="44" t="n">
        <f aca="false">(J314-H315-I315)*(A315&lt;=$B$6*12)</f>
        <v>0</v>
      </c>
      <c r="K315" s="45" t="n">
        <f aca="false">($B$9/$B$10)*(A315&lt;=$B$7*12)*(MOD(A314,12/$B$10)=0)</f>
        <v>0</v>
      </c>
      <c r="L315" s="45" t="n">
        <f aca="false">$B$8*(A315&lt;=$B$7*12)</f>
        <v>0</v>
      </c>
      <c r="M315" s="45" t="n">
        <f aca="false">Assumptions!$B$15*(A315=1)+K315*Assumptions!$B$16*(A315&lt;=12)</f>
        <v>0</v>
      </c>
      <c r="N315" s="45" t="n">
        <f aca="false">(A315&lt;=$B$6*12)*(Assumptions!$B$18/12)*(1+Assumptions!$D$17)^(A315-1) + K315*Assumptions!$B$19*(A315&lt;=$B$7*12)</f>
        <v>0</v>
      </c>
      <c r="O315" s="45" t="n">
        <f aca="false">K315*VLOOKUP(B315,Assumptions!$A$21:$B$26,2,1)</f>
        <v>0</v>
      </c>
      <c r="P315" s="45" t="n">
        <f aca="false">K315*J314</f>
        <v>0</v>
      </c>
      <c r="Q315" s="45" t="n">
        <f aca="false">L315*H315</f>
        <v>0</v>
      </c>
      <c r="R315" s="45" t="n">
        <f aca="false">M315*J314</f>
        <v>0</v>
      </c>
      <c r="S315" s="45" t="n">
        <f aca="false">N315*J314</f>
        <v>0</v>
      </c>
      <c r="T315" s="45" t="n">
        <f aca="false">O315*J314</f>
        <v>0</v>
      </c>
      <c r="U315" s="46" t="n">
        <f aca="false">(1+VLOOKUP(B315,Assumptions!$A$29:$C$39,2,1))^(1/12)-1</f>
        <v>0.00643403011000343</v>
      </c>
      <c r="V315" s="45" t="n">
        <f aca="false">RES!Y315*J315</f>
        <v>0</v>
      </c>
      <c r="W315" s="45" t="n">
        <f aca="false">V315-V314</f>
        <v>0</v>
      </c>
      <c r="X315" s="45" t="n">
        <f aca="false">(P315-R315-S315-T315+V314)*U315</f>
        <v>0</v>
      </c>
      <c r="Y315" s="45" t="n">
        <f aca="false">P315-Q315-R315-S315-T315-W315+X315</f>
        <v>0</v>
      </c>
      <c r="Z315" s="45" t="n">
        <f aca="false">(Y316+Z316)/(1+U316)</f>
        <v>0</v>
      </c>
    </row>
    <row r="316" customFormat="false" ht="13.8" hidden="false" customHeight="false" outlineLevel="0" collapsed="false">
      <c r="A316" s="40" t="n">
        <f aca="false">A315+1</f>
        <v>301</v>
      </c>
      <c r="B316" s="40" t="n">
        <f aca="false">INT((A316-1)/12)+1</f>
        <v>26</v>
      </c>
      <c r="C316" s="41" t="n">
        <f aca="false">$B$4+B316-1</f>
        <v>45</v>
      </c>
      <c r="D316" s="42" t="n">
        <f aca="false">IF($B$5="M",VLOOKUP(C316,Assumptions!$A$42:$C$140,2,1),VLOOKUP(C316,Assumptions!$A$42:$C$140,3,1))*Assumptions!$B$2</f>
        <v>0.000591264282976991</v>
      </c>
      <c r="E316" s="42" t="n">
        <f aca="false">1-(1-D316)^(1/12)</f>
        <v>4.92853811552285E-005</v>
      </c>
      <c r="F316" s="42" t="n">
        <f aca="false">VLOOKUP(B316,Assumptions!$A$5:$C$11,2,1)*(MOD(A316,12/$B$10)=0)</f>
        <v>0</v>
      </c>
      <c r="G316" s="43" t="n">
        <f aca="false">1-(1-F316)^(1/$B$10)</f>
        <v>0</v>
      </c>
      <c r="H316" s="42" t="n">
        <f aca="false">J315*E316*(A316&lt;=$B$6*12)</f>
        <v>0</v>
      </c>
      <c r="I316" s="43" t="n">
        <f aca="false">J315*(1-E316)*G316*(A316&lt;=$B$6*12)</f>
        <v>0</v>
      </c>
      <c r="J316" s="44" t="n">
        <f aca="false">(J315-H316-I316)*(A316&lt;=$B$6*12)</f>
        <v>0</v>
      </c>
      <c r="K316" s="45" t="n">
        <f aca="false">($B$9/$B$10)*(A316&lt;=$B$7*12)*(MOD(A315,12/$B$10)=0)</f>
        <v>0</v>
      </c>
      <c r="L316" s="45" t="n">
        <f aca="false">$B$8*(A316&lt;=$B$7*12)</f>
        <v>0</v>
      </c>
      <c r="M316" s="45" t="n">
        <f aca="false">Assumptions!$B$15*(A316=1)+K316*Assumptions!$B$16*(A316&lt;=12)</f>
        <v>0</v>
      </c>
      <c r="N316" s="45" t="n">
        <f aca="false">(A316&lt;=$B$6*12)*(Assumptions!$B$18/12)*(1+Assumptions!$D$17)^(A316-1) + K316*Assumptions!$B$19*(A316&lt;=$B$7*12)</f>
        <v>0</v>
      </c>
      <c r="O316" s="45" t="n">
        <f aca="false">K316*VLOOKUP(B316,Assumptions!$A$21:$B$26,2,1)</f>
        <v>0</v>
      </c>
      <c r="P316" s="45" t="n">
        <f aca="false">K316*J315</f>
        <v>0</v>
      </c>
      <c r="Q316" s="45" t="n">
        <f aca="false">L316*H316</f>
        <v>0</v>
      </c>
      <c r="R316" s="45" t="n">
        <f aca="false">M316*J315</f>
        <v>0</v>
      </c>
      <c r="S316" s="45" t="n">
        <f aca="false">N316*J315</f>
        <v>0</v>
      </c>
      <c r="T316" s="45" t="n">
        <f aca="false">O316*J315</f>
        <v>0</v>
      </c>
      <c r="U316" s="46" t="n">
        <f aca="false">(1+VLOOKUP(B316,Assumptions!$A$29:$C$39,2,1))^(1/12)-1</f>
        <v>0.00643403011000343</v>
      </c>
      <c r="V316" s="45" t="n">
        <f aca="false">RES!Y316*J316</f>
        <v>0</v>
      </c>
      <c r="W316" s="45" t="n">
        <f aca="false">V316-V315</f>
        <v>0</v>
      </c>
      <c r="X316" s="45" t="n">
        <f aca="false">(P316-R316-S316-T316+V315)*U316</f>
        <v>0</v>
      </c>
      <c r="Y316" s="45" t="n">
        <f aca="false">P316-Q316-R316-S316-T316-W316+X316</f>
        <v>0</v>
      </c>
      <c r="Z316" s="45" t="n">
        <f aca="false">(Y317+Z317)/(1+U317)</f>
        <v>0</v>
      </c>
    </row>
    <row r="317" customFormat="false" ht="13.8" hidden="false" customHeight="false" outlineLevel="0" collapsed="false">
      <c r="A317" s="40" t="n">
        <f aca="false">A316+1</f>
        <v>302</v>
      </c>
      <c r="B317" s="40" t="n">
        <f aca="false">INT((A317-1)/12)+1</f>
        <v>26</v>
      </c>
      <c r="C317" s="41" t="n">
        <f aca="false">$B$4+B317-1</f>
        <v>45</v>
      </c>
      <c r="D317" s="42" t="n">
        <f aca="false">IF($B$5="M",VLOOKUP(C317,Assumptions!$A$42:$C$140,2,1),VLOOKUP(C317,Assumptions!$A$42:$C$140,3,1))*Assumptions!$B$2</f>
        <v>0.000591264282976991</v>
      </c>
      <c r="E317" s="42" t="n">
        <f aca="false">1-(1-D317)^(1/12)</f>
        <v>4.92853811552285E-005</v>
      </c>
      <c r="F317" s="42" t="n">
        <f aca="false">VLOOKUP(B317,Assumptions!$A$5:$C$11,2,1)*(MOD(A317,12/$B$10)=0)</f>
        <v>0</v>
      </c>
      <c r="G317" s="43" t="n">
        <f aca="false">1-(1-F317)^(1/$B$10)</f>
        <v>0</v>
      </c>
      <c r="H317" s="42" t="n">
        <f aca="false">J316*E317*(A317&lt;=$B$6*12)</f>
        <v>0</v>
      </c>
      <c r="I317" s="43" t="n">
        <f aca="false">J316*(1-E317)*G317*(A317&lt;=$B$6*12)</f>
        <v>0</v>
      </c>
      <c r="J317" s="44" t="n">
        <f aca="false">(J316-H317-I317)*(A317&lt;=$B$6*12)</f>
        <v>0</v>
      </c>
      <c r="K317" s="45" t="n">
        <f aca="false">($B$9/$B$10)*(A317&lt;=$B$7*12)*(MOD(A316,12/$B$10)=0)</f>
        <v>0</v>
      </c>
      <c r="L317" s="45" t="n">
        <f aca="false">$B$8*(A317&lt;=$B$7*12)</f>
        <v>0</v>
      </c>
      <c r="M317" s="45" t="n">
        <f aca="false">Assumptions!$B$15*(A317=1)+K317*Assumptions!$B$16*(A317&lt;=12)</f>
        <v>0</v>
      </c>
      <c r="N317" s="45" t="n">
        <f aca="false">(A317&lt;=$B$6*12)*(Assumptions!$B$18/12)*(1+Assumptions!$D$17)^(A317-1) + K317*Assumptions!$B$19*(A317&lt;=$B$7*12)</f>
        <v>0</v>
      </c>
      <c r="O317" s="45" t="n">
        <f aca="false">K317*VLOOKUP(B317,Assumptions!$A$21:$B$26,2,1)</f>
        <v>0</v>
      </c>
      <c r="P317" s="45" t="n">
        <f aca="false">K317*J316</f>
        <v>0</v>
      </c>
      <c r="Q317" s="45" t="n">
        <f aca="false">L317*H317</f>
        <v>0</v>
      </c>
      <c r="R317" s="45" t="n">
        <f aca="false">M317*J316</f>
        <v>0</v>
      </c>
      <c r="S317" s="45" t="n">
        <f aca="false">N317*J316</f>
        <v>0</v>
      </c>
      <c r="T317" s="45" t="n">
        <f aca="false">O317*J316</f>
        <v>0</v>
      </c>
      <c r="U317" s="46" t="n">
        <f aca="false">(1+VLOOKUP(B317,Assumptions!$A$29:$C$39,2,1))^(1/12)-1</f>
        <v>0.00643403011000343</v>
      </c>
      <c r="V317" s="45" t="n">
        <f aca="false">RES!Y317*J317</f>
        <v>0</v>
      </c>
      <c r="W317" s="45" t="n">
        <f aca="false">V317-V316</f>
        <v>0</v>
      </c>
      <c r="X317" s="45" t="n">
        <f aca="false">(P317-R317-S317-T317+V316)*U317</f>
        <v>0</v>
      </c>
      <c r="Y317" s="45" t="n">
        <f aca="false">P317-Q317-R317-S317-T317-W317+X317</f>
        <v>0</v>
      </c>
      <c r="Z317" s="45" t="n">
        <f aca="false">(Y318+Z318)/(1+U318)</f>
        <v>0</v>
      </c>
    </row>
    <row r="318" customFormat="false" ht="13.8" hidden="false" customHeight="false" outlineLevel="0" collapsed="false">
      <c r="A318" s="40" t="n">
        <f aca="false">A317+1</f>
        <v>303</v>
      </c>
      <c r="B318" s="40" t="n">
        <f aca="false">INT((A318-1)/12)+1</f>
        <v>26</v>
      </c>
      <c r="C318" s="41" t="n">
        <f aca="false">$B$4+B318-1</f>
        <v>45</v>
      </c>
      <c r="D318" s="42" t="n">
        <f aca="false">IF($B$5="M",VLOOKUP(C318,Assumptions!$A$42:$C$140,2,1),VLOOKUP(C318,Assumptions!$A$42:$C$140,3,1))*Assumptions!$B$2</f>
        <v>0.000591264282976991</v>
      </c>
      <c r="E318" s="42" t="n">
        <f aca="false">1-(1-D318)^(1/12)</f>
        <v>4.92853811552285E-005</v>
      </c>
      <c r="F318" s="42" t="n">
        <f aca="false">VLOOKUP(B318,Assumptions!$A$5:$C$11,2,1)*(MOD(A318,12/$B$10)=0)</f>
        <v>0</v>
      </c>
      <c r="G318" s="43" t="n">
        <f aca="false">1-(1-F318)^(1/$B$10)</f>
        <v>0</v>
      </c>
      <c r="H318" s="42" t="n">
        <f aca="false">J317*E318*(A318&lt;=$B$6*12)</f>
        <v>0</v>
      </c>
      <c r="I318" s="43" t="n">
        <f aca="false">J317*(1-E318)*G318*(A318&lt;=$B$6*12)</f>
        <v>0</v>
      </c>
      <c r="J318" s="44" t="n">
        <f aca="false">(J317-H318-I318)*(A318&lt;=$B$6*12)</f>
        <v>0</v>
      </c>
      <c r="K318" s="45" t="n">
        <f aca="false">($B$9/$B$10)*(A318&lt;=$B$7*12)*(MOD(A317,12/$B$10)=0)</f>
        <v>0</v>
      </c>
      <c r="L318" s="45" t="n">
        <f aca="false">$B$8*(A318&lt;=$B$7*12)</f>
        <v>0</v>
      </c>
      <c r="M318" s="45" t="n">
        <f aca="false">Assumptions!$B$15*(A318=1)+K318*Assumptions!$B$16*(A318&lt;=12)</f>
        <v>0</v>
      </c>
      <c r="N318" s="45" t="n">
        <f aca="false">(A318&lt;=$B$6*12)*(Assumptions!$B$18/12)*(1+Assumptions!$D$17)^(A318-1) + K318*Assumptions!$B$19*(A318&lt;=$B$7*12)</f>
        <v>0</v>
      </c>
      <c r="O318" s="45" t="n">
        <f aca="false">K318*VLOOKUP(B318,Assumptions!$A$21:$B$26,2,1)</f>
        <v>0</v>
      </c>
      <c r="P318" s="45" t="n">
        <f aca="false">K318*J317</f>
        <v>0</v>
      </c>
      <c r="Q318" s="45" t="n">
        <f aca="false">L318*H318</f>
        <v>0</v>
      </c>
      <c r="R318" s="45" t="n">
        <f aca="false">M318*J317</f>
        <v>0</v>
      </c>
      <c r="S318" s="45" t="n">
        <f aca="false">N318*J317</f>
        <v>0</v>
      </c>
      <c r="T318" s="45" t="n">
        <f aca="false">O318*J317</f>
        <v>0</v>
      </c>
      <c r="U318" s="46" t="n">
        <f aca="false">(1+VLOOKUP(B318,Assumptions!$A$29:$C$39,2,1))^(1/12)-1</f>
        <v>0.00643403011000343</v>
      </c>
      <c r="V318" s="45" t="n">
        <f aca="false">RES!Y318*J318</f>
        <v>0</v>
      </c>
      <c r="W318" s="45" t="n">
        <f aca="false">V318-V317</f>
        <v>0</v>
      </c>
      <c r="X318" s="45" t="n">
        <f aca="false">(P318-R318-S318-T318+V317)*U318</f>
        <v>0</v>
      </c>
      <c r="Y318" s="45" t="n">
        <f aca="false">P318-Q318-R318-S318-T318-W318+X318</f>
        <v>0</v>
      </c>
      <c r="Z318" s="45" t="n">
        <f aca="false">(Y319+Z319)/(1+U319)</f>
        <v>0</v>
      </c>
    </row>
    <row r="319" customFormat="false" ht="13.8" hidden="false" customHeight="false" outlineLevel="0" collapsed="false">
      <c r="A319" s="40" t="n">
        <f aca="false">A318+1</f>
        <v>304</v>
      </c>
      <c r="B319" s="40" t="n">
        <f aca="false">INT((A319-1)/12)+1</f>
        <v>26</v>
      </c>
      <c r="C319" s="41" t="n">
        <f aca="false">$B$4+B319-1</f>
        <v>45</v>
      </c>
      <c r="D319" s="42" t="n">
        <f aca="false">IF($B$5="M",VLOOKUP(C319,Assumptions!$A$42:$C$140,2,1),VLOOKUP(C319,Assumptions!$A$42:$C$140,3,1))*Assumptions!$B$2</f>
        <v>0.000591264282976991</v>
      </c>
      <c r="E319" s="42" t="n">
        <f aca="false">1-(1-D319)^(1/12)</f>
        <v>4.92853811552285E-005</v>
      </c>
      <c r="F319" s="42" t="n">
        <f aca="false">VLOOKUP(B319,Assumptions!$A$5:$C$11,2,1)*(MOD(A319,12/$B$10)=0)</f>
        <v>0</v>
      </c>
      <c r="G319" s="43" t="n">
        <f aca="false">1-(1-F319)^(1/$B$10)</f>
        <v>0</v>
      </c>
      <c r="H319" s="42" t="n">
        <f aca="false">J318*E319*(A319&lt;=$B$6*12)</f>
        <v>0</v>
      </c>
      <c r="I319" s="43" t="n">
        <f aca="false">J318*(1-E319)*G319*(A319&lt;=$B$6*12)</f>
        <v>0</v>
      </c>
      <c r="J319" s="44" t="n">
        <f aca="false">(J318-H319-I319)*(A319&lt;=$B$6*12)</f>
        <v>0</v>
      </c>
      <c r="K319" s="45" t="n">
        <f aca="false">($B$9/$B$10)*(A319&lt;=$B$7*12)*(MOD(A318,12/$B$10)=0)</f>
        <v>0</v>
      </c>
      <c r="L319" s="45" t="n">
        <f aca="false">$B$8*(A319&lt;=$B$7*12)</f>
        <v>0</v>
      </c>
      <c r="M319" s="45" t="n">
        <f aca="false">Assumptions!$B$15*(A319=1)+K319*Assumptions!$B$16*(A319&lt;=12)</f>
        <v>0</v>
      </c>
      <c r="N319" s="45" t="n">
        <f aca="false">(A319&lt;=$B$6*12)*(Assumptions!$B$18/12)*(1+Assumptions!$D$17)^(A319-1) + K319*Assumptions!$B$19*(A319&lt;=$B$7*12)</f>
        <v>0</v>
      </c>
      <c r="O319" s="45" t="n">
        <f aca="false">K319*VLOOKUP(B319,Assumptions!$A$21:$B$26,2,1)</f>
        <v>0</v>
      </c>
      <c r="P319" s="45" t="n">
        <f aca="false">K319*J318</f>
        <v>0</v>
      </c>
      <c r="Q319" s="45" t="n">
        <f aca="false">L319*H319</f>
        <v>0</v>
      </c>
      <c r="R319" s="45" t="n">
        <f aca="false">M319*J318</f>
        <v>0</v>
      </c>
      <c r="S319" s="45" t="n">
        <f aca="false">N319*J318</f>
        <v>0</v>
      </c>
      <c r="T319" s="45" t="n">
        <f aca="false">O319*J318</f>
        <v>0</v>
      </c>
      <c r="U319" s="46" t="n">
        <f aca="false">(1+VLOOKUP(B319,Assumptions!$A$29:$C$39,2,1))^(1/12)-1</f>
        <v>0.00643403011000343</v>
      </c>
      <c r="V319" s="45" t="n">
        <f aca="false">RES!Y319*J319</f>
        <v>0</v>
      </c>
      <c r="W319" s="45" t="n">
        <f aca="false">V319-V318</f>
        <v>0</v>
      </c>
      <c r="X319" s="45" t="n">
        <f aca="false">(P319-R319-S319-T319+V318)*U319</f>
        <v>0</v>
      </c>
      <c r="Y319" s="45" t="n">
        <f aca="false">P319-Q319-R319-S319-T319-W319+X319</f>
        <v>0</v>
      </c>
      <c r="Z319" s="45" t="n">
        <f aca="false">(Y320+Z320)/(1+U320)</f>
        <v>0</v>
      </c>
    </row>
    <row r="320" customFormat="false" ht="13.8" hidden="false" customHeight="false" outlineLevel="0" collapsed="false">
      <c r="A320" s="40" t="n">
        <f aca="false">A319+1</f>
        <v>305</v>
      </c>
      <c r="B320" s="40" t="n">
        <f aca="false">INT((A320-1)/12)+1</f>
        <v>26</v>
      </c>
      <c r="C320" s="41" t="n">
        <f aca="false">$B$4+B320-1</f>
        <v>45</v>
      </c>
      <c r="D320" s="42" t="n">
        <f aca="false">IF($B$5="M",VLOOKUP(C320,Assumptions!$A$42:$C$140,2,1),VLOOKUP(C320,Assumptions!$A$42:$C$140,3,1))*Assumptions!$B$2</f>
        <v>0.000591264282976991</v>
      </c>
      <c r="E320" s="42" t="n">
        <f aca="false">1-(1-D320)^(1/12)</f>
        <v>4.92853811552285E-005</v>
      </c>
      <c r="F320" s="42" t="n">
        <f aca="false">VLOOKUP(B320,Assumptions!$A$5:$C$11,2,1)*(MOD(A320,12/$B$10)=0)</f>
        <v>0</v>
      </c>
      <c r="G320" s="43" t="n">
        <f aca="false">1-(1-F320)^(1/$B$10)</f>
        <v>0</v>
      </c>
      <c r="H320" s="42" t="n">
        <f aca="false">J319*E320*(A320&lt;=$B$6*12)</f>
        <v>0</v>
      </c>
      <c r="I320" s="43" t="n">
        <f aca="false">J319*(1-E320)*G320*(A320&lt;=$B$6*12)</f>
        <v>0</v>
      </c>
      <c r="J320" s="44" t="n">
        <f aca="false">(J319-H320-I320)*(A320&lt;=$B$6*12)</f>
        <v>0</v>
      </c>
      <c r="K320" s="45" t="n">
        <f aca="false">($B$9/$B$10)*(A320&lt;=$B$7*12)*(MOD(A319,12/$B$10)=0)</f>
        <v>0</v>
      </c>
      <c r="L320" s="45" t="n">
        <f aca="false">$B$8*(A320&lt;=$B$7*12)</f>
        <v>0</v>
      </c>
      <c r="M320" s="45" t="n">
        <f aca="false">Assumptions!$B$15*(A320=1)+K320*Assumptions!$B$16*(A320&lt;=12)</f>
        <v>0</v>
      </c>
      <c r="N320" s="45" t="n">
        <f aca="false">(A320&lt;=$B$6*12)*(Assumptions!$B$18/12)*(1+Assumptions!$D$17)^(A320-1) + K320*Assumptions!$B$19*(A320&lt;=$B$7*12)</f>
        <v>0</v>
      </c>
      <c r="O320" s="45" t="n">
        <f aca="false">K320*VLOOKUP(B320,Assumptions!$A$21:$B$26,2,1)</f>
        <v>0</v>
      </c>
      <c r="P320" s="45" t="n">
        <f aca="false">K320*J319</f>
        <v>0</v>
      </c>
      <c r="Q320" s="45" t="n">
        <f aca="false">L320*H320</f>
        <v>0</v>
      </c>
      <c r="R320" s="45" t="n">
        <f aca="false">M320*J319</f>
        <v>0</v>
      </c>
      <c r="S320" s="45" t="n">
        <f aca="false">N320*J319</f>
        <v>0</v>
      </c>
      <c r="T320" s="45" t="n">
        <f aca="false">O320*J319</f>
        <v>0</v>
      </c>
      <c r="U320" s="46" t="n">
        <f aca="false">(1+VLOOKUP(B320,Assumptions!$A$29:$C$39,2,1))^(1/12)-1</f>
        <v>0.00643403011000343</v>
      </c>
      <c r="V320" s="45" t="n">
        <f aca="false">RES!Y320*J320</f>
        <v>0</v>
      </c>
      <c r="W320" s="45" t="n">
        <f aca="false">V320-V319</f>
        <v>0</v>
      </c>
      <c r="X320" s="45" t="n">
        <f aca="false">(P320-R320-S320-T320+V319)*U320</f>
        <v>0</v>
      </c>
      <c r="Y320" s="45" t="n">
        <f aca="false">P320-Q320-R320-S320-T320-W320+X320</f>
        <v>0</v>
      </c>
      <c r="Z320" s="45" t="n">
        <f aca="false">(Y321+Z321)/(1+U321)</f>
        <v>0</v>
      </c>
    </row>
    <row r="321" customFormat="false" ht="13.8" hidden="false" customHeight="false" outlineLevel="0" collapsed="false">
      <c r="A321" s="40" t="n">
        <f aca="false">A320+1</f>
        <v>306</v>
      </c>
      <c r="B321" s="40" t="n">
        <f aca="false">INT((A321-1)/12)+1</f>
        <v>26</v>
      </c>
      <c r="C321" s="41" t="n">
        <f aca="false">$B$4+B321-1</f>
        <v>45</v>
      </c>
      <c r="D321" s="42" t="n">
        <f aca="false">IF($B$5="M",VLOOKUP(C321,Assumptions!$A$42:$C$140,2,1),VLOOKUP(C321,Assumptions!$A$42:$C$140,3,1))*Assumptions!$B$2</f>
        <v>0.000591264282976991</v>
      </c>
      <c r="E321" s="42" t="n">
        <f aca="false">1-(1-D321)^(1/12)</f>
        <v>4.92853811552285E-005</v>
      </c>
      <c r="F321" s="42" t="n">
        <f aca="false">VLOOKUP(B321,Assumptions!$A$5:$C$11,2,1)*(MOD(A321,12/$B$10)=0)</f>
        <v>0</v>
      </c>
      <c r="G321" s="43" t="n">
        <f aca="false">1-(1-F321)^(1/$B$10)</f>
        <v>0</v>
      </c>
      <c r="H321" s="42" t="n">
        <f aca="false">J320*E321*(A321&lt;=$B$6*12)</f>
        <v>0</v>
      </c>
      <c r="I321" s="43" t="n">
        <f aca="false">J320*(1-E321)*G321*(A321&lt;=$B$6*12)</f>
        <v>0</v>
      </c>
      <c r="J321" s="44" t="n">
        <f aca="false">(J320-H321-I321)*(A321&lt;=$B$6*12)</f>
        <v>0</v>
      </c>
      <c r="K321" s="45" t="n">
        <f aca="false">($B$9/$B$10)*(A321&lt;=$B$7*12)*(MOD(A320,12/$B$10)=0)</f>
        <v>0</v>
      </c>
      <c r="L321" s="45" t="n">
        <f aca="false">$B$8*(A321&lt;=$B$7*12)</f>
        <v>0</v>
      </c>
      <c r="M321" s="45" t="n">
        <f aca="false">Assumptions!$B$15*(A321=1)+K321*Assumptions!$B$16*(A321&lt;=12)</f>
        <v>0</v>
      </c>
      <c r="N321" s="45" t="n">
        <f aca="false">(A321&lt;=$B$6*12)*(Assumptions!$B$18/12)*(1+Assumptions!$D$17)^(A321-1) + K321*Assumptions!$B$19*(A321&lt;=$B$7*12)</f>
        <v>0</v>
      </c>
      <c r="O321" s="45" t="n">
        <f aca="false">K321*VLOOKUP(B321,Assumptions!$A$21:$B$26,2,1)</f>
        <v>0</v>
      </c>
      <c r="P321" s="45" t="n">
        <f aca="false">K321*J320</f>
        <v>0</v>
      </c>
      <c r="Q321" s="45" t="n">
        <f aca="false">L321*H321</f>
        <v>0</v>
      </c>
      <c r="R321" s="45" t="n">
        <f aca="false">M321*J320</f>
        <v>0</v>
      </c>
      <c r="S321" s="45" t="n">
        <f aca="false">N321*J320</f>
        <v>0</v>
      </c>
      <c r="T321" s="45" t="n">
        <f aca="false">O321*J320</f>
        <v>0</v>
      </c>
      <c r="U321" s="46" t="n">
        <f aca="false">(1+VLOOKUP(B321,Assumptions!$A$29:$C$39,2,1))^(1/12)-1</f>
        <v>0.00643403011000343</v>
      </c>
      <c r="V321" s="45" t="n">
        <f aca="false">RES!Y321*J321</f>
        <v>0</v>
      </c>
      <c r="W321" s="45" t="n">
        <f aca="false">V321-V320</f>
        <v>0</v>
      </c>
      <c r="X321" s="45" t="n">
        <f aca="false">(P321-R321-S321-T321+V320)*U321</f>
        <v>0</v>
      </c>
      <c r="Y321" s="45" t="n">
        <f aca="false">P321-Q321-R321-S321-T321-W321+X321</f>
        <v>0</v>
      </c>
      <c r="Z321" s="45" t="n">
        <f aca="false">(Y322+Z322)/(1+U322)</f>
        <v>0</v>
      </c>
    </row>
    <row r="322" customFormat="false" ht="13.8" hidden="false" customHeight="false" outlineLevel="0" collapsed="false">
      <c r="A322" s="40" t="n">
        <f aca="false">A321+1</f>
        <v>307</v>
      </c>
      <c r="B322" s="40" t="n">
        <f aca="false">INT((A322-1)/12)+1</f>
        <v>26</v>
      </c>
      <c r="C322" s="41" t="n">
        <f aca="false">$B$4+B322-1</f>
        <v>45</v>
      </c>
      <c r="D322" s="42" t="n">
        <f aca="false">IF($B$5="M",VLOOKUP(C322,Assumptions!$A$42:$C$140,2,1),VLOOKUP(C322,Assumptions!$A$42:$C$140,3,1))*Assumptions!$B$2</f>
        <v>0.000591264282976991</v>
      </c>
      <c r="E322" s="42" t="n">
        <f aca="false">1-(1-D322)^(1/12)</f>
        <v>4.92853811552285E-005</v>
      </c>
      <c r="F322" s="42" t="n">
        <f aca="false">VLOOKUP(B322,Assumptions!$A$5:$C$11,2,1)*(MOD(A322,12/$B$10)=0)</f>
        <v>0</v>
      </c>
      <c r="G322" s="43" t="n">
        <f aca="false">1-(1-F322)^(1/$B$10)</f>
        <v>0</v>
      </c>
      <c r="H322" s="42" t="n">
        <f aca="false">J321*E322*(A322&lt;=$B$6*12)</f>
        <v>0</v>
      </c>
      <c r="I322" s="43" t="n">
        <f aca="false">J321*(1-E322)*G322*(A322&lt;=$B$6*12)</f>
        <v>0</v>
      </c>
      <c r="J322" s="44" t="n">
        <f aca="false">(J321-H322-I322)*(A322&lt;=$B$6*12)</f>
        <v>0</v>
      </c>
      <c r="K322" s="45" t="n">
        <f aca="false">($B$9/$B$10)*(A322&lt;=$B$7*12)*(MOD(A321,12/$B$10)=0)</f>
        <v>0</v>
      </c>
      <c r="L322" s="45" t="n">
        <f aca="false">$B$8*(A322&lt;=$B$7*12)</f>
        <v>0</v>
      </c>
      <c r="M322" s="45" t="n">
        <f aca="false">Assumptions!$B$15*(A322=1)+K322*Assumptions!$B$16*(A322&lt;=12)</f>
        <v>0</v>
      </c>
      <c r="N322" s="45" t="n">
        <f aca="false">(A322&lt;=$B$6*12)*(Assumptions!$B$18/12)*(1+Assumptions!$D$17)^(A322-1) + K322*Assumptions!$B$19*(A322&lt;=$B$7*12)</f>
        <v>0</v>
      </c>
      <c r="O322" s="45" t="n">
        <f aca="false">K322*VLOOKUP(B322,Assumptions!$A$21:$B$26,2,1)</f>
        <v>0</v>
      </c>
      <c r="P322" s="45" t="n">
        <f aca="false">K322*J321</f>
        <v>0</v>
      </c>
      <c r="Q322" s="45" t="n">
        <f aca="false">L322*H322</f>
        <v>0</v>
      </c>
      <c r="R322" s="45" t="n">
        <f aca="false">M322*J321</f>
        <v>0</v>
      </c>
      <c r="S322" s="45" t="n">
        <f aca="false">N322*J321</f>
        <v>0</v>
      </c>
      <c r="T322" s="45" t="n">
        <f aca="false">O322*J321</f>
        <v>0</v>
      </c>
      <c r="U322" s="46" t="n">
        <f aca="false">(1+VLOOKUP(B322,Assumptions!$A$29:$C$39,2,1))^(1/12)-1</f>
        <v>0.00643403011000343</v>
      </c>
      <c r="V322" s="45" t="n">
        <f aca="false">RES!Y322*J322</f>
        <v>0</v>
      </c>
      <c r="W322" s="45" t="n">
        <f aca="false">V322-V321</f>
        <v>0</v>
      </c>
      <c r="X322" s="45" t="n">
        <f aca="false">(P322-R322-S322-T322+V321)*U322</f>
        <v>0</v>
      </c>
      <c r="Y322" s="45" t="n">
        <f aca="false">P322-Q322-R322-S322-T322-W322+X322</f>
        <v>0</v>
      </c>
      <c r="Z322" s="45" t="n">
        <f aca="false">(Y323+Z323)/(1+U323)</f>
        <v>0</v>
      </c>
    </row>
    <row r="323" customFormat="false" ht="13.8" hidden="false" customHeight="false" outlineLevel="0" collapsed="false">
      <c r="A323" s="40" t="n">
        <f aca="false">A322+1</f>
        <v>308</v>
      </c>
      <c r="B323" s="40" t="n">
        <f aca="false">INT((A323-1)/12)+1</f>
        <v>26</v>
      </c>
      <c r="C323" s="41" t="n">
        <f aca="false">$B$4+B323-1</f>
        <v>45</v>
      </c>
      <c r="D323" s="42" t="n">
        <f aca="false">IF($B$5="M",VLOOKUP(C323,Assumptions!$A$42:$C$140,2,1),VLOOKUP(C323,Assumptions!$A$42:$C$140,3,1))*Assumptions!$B$2</f>
        <v>0.000591264282976991</v>
      </c>
      <c r="E323" s="42" t="n">
        <f aca="false">1-(1-D323)^(1/12)</f>
        <v>4.92853811552285E-005</v>
      </c>
      <c r="F323" s="42" t="n">
        <f aca="false">VLOOKUP(B323,Assumptions!$A$5:$C$11,2,1)*(MOD(A323,12/$B$10)=0)</f>
        <v>0</v>
      </c>
      <c r="G323" s="43" t="n">
        <f aca="false">1-(1-F323)^(1/$B$10)</f>
        <v>0</v>
      </c>
      <c r="H323" s="42" t="n">
        <f aca="false">J322*E323*(A323&lt;=$B$6*12)</f>
        <v>0</v>
      </c>
      <c r="I323" s="43" t="n">
        <f aca="false">J322*(1-E323)*G323*(A323&lt;=$B$6*12)</f>
        <v>0</v>
      </c>
      <c r="J323" s="44" t="n">
        <f aca="false">(J322-H323-I323)*(A323&lt;=$B$6*12)</f>
        <v>0</v>
      </c>
      <c r="K323" s="45" t="n">
        <f aca="false">($B$9/$B$10)*(A323&lt;=$B$7*12)*(MOD(A322,12/$B$10)=0)</f>
        <v>0</v>
      </c>
      <c r="L323" s="45" t="n">
        <f aca="false">$B$8*(A323&lt;=$B$7*12)</f>
        <v>0</v>
      </c>
      <c r="M323" s="45" t="n">
        <f aca="false">Assumptions!$B$15*(A323=1)+K323*Assumptions!$B$16*(A323&lt;=12)</f>
        <v>0</v>
      </c>
      <c r="N323" s="45" t="n">
        <f aca="false">(A323&lt;=$B$6*12)*(Assumptions!$B$18/12)*(1+Assumptions!$D$17)^(A323-1) + K323*Assumptions!$B$19*(A323&lt;=$B$7*12)</f>
        <v>0</v>
      </c>
      <c r="O323" s="45" t="n">
        <f aca="false">K323*VLOOKUP(B323,Assumptions!$A$21:$B$26,2,1)</f>
        <v>0</v>
      </c>
      <c r="P323" s="45" t="n">
        <f aca="false">K323*J322</f>
        <v>0</v>
      </c>
      <c r="Q323" s="45" t="n">
        <f aca="false">L323*H323</f>
        <v>0</v>
      </c>
      <c r="R323" s="45" t="n">
        <f aca="false">M323*J322</f>
        <v>0</v>
      </c>
      <c r="S323" s="45" t="n">
        <f aca="false">N323*J322</f>
        <v>0</v>
      </c>
      <c r="T323" s="45" t="n">
        <f aca="false">O323*J322</f>
        <v>0</v>
      </c>
      <c r="U323" s="46" t="n">
        <f aca="false">(1+VLOOKUP(B323,Assumptions!$A$29:$C$39,2,1))^(1/12)-1</f>
        <v>0.00643403011000343</v>
      </c>
      <c r="V323" s="45" t="n">
        <f aca="false">RES!Y323*J323</f>
        <v>0</v>
      </c>
      <c r="W323" s="45" t="n">
        <f aca="false">V323-V322</f>
        <v>0</v>
      </c>
      <c r="X323" s="45" t="n">
        <f aca="false">(P323-R323-S323-T323+V322)*U323</f>
        <v>0</v>
      </c>
      <c r="Y323" s="45" t="n">
        <f aca="false">P323-Q323-R323-S323-T323-W323+X323</f>
        <v>0</v>
      </c>
      <c r="Z323" s="45" t="n">
        <f aca="false">(Y324+Z324)/(1+U324)</f>
        <v>0</v>
      </c>
    </row>
    <row r="324" customFormat="false" ht="13.8" hidden="false" customHeight="false" outlineLevel="0" collapsed="false">
      <c r="A324" s="40" t="n">
        <f aca="false">A323+1</f>
        <v>309</v>
      </c>
      <c r="B324" s="40" t="n">
        <f aca="false">INT((A324-1)/12)+1</f>
        <v>26</v>
      </c>
      <c r="C324" s="41" t="n">
        <f aca="false">$B$4+B324-1</f>
        <v>45</v>
      </c>
      <c r="D324" s="42" t="n">
        <f aca="false">IF($B$5="M",VLOOKUP(C324,Assumptions!$A$42:$C$140,2,1),VLOOKUP(C324,Assumptions!$A$42:$C$140,3,1))*Assumptions!$B$2</f>
        <v>0.000591264282976991</v>
      </c>
      <c r="E324" s="42" t="n">
        <f aca="false">1-(1-D324)^(1/12)</f>
        <v>4.92853811552285E-005</v>
      </c>
      <c r="F324" s="42" t="n">
        <f aca="false">VLOOKUP(B324,Assumptions!$A$5:$C$11,2,1)*(MOD(A324,12/$B$10)=0)</f>
        <v>0</v>
      </c>
      <c r="G324" s="43" t="n">
        <f aca="false">1-(1-F324)^(1/$B$10)</f>
        <v>0</v>
      </c>
      <c r="H324" s="42" t="n">
        <f aca="false">J323*E324*(A324&lt;=$B$6*12)</f>
        <v>0</v>
      </c>
      <c r="I324" s="43" t="n">
        <f aca="false">J323*(1-E324)*G324*(A324&lt;=$B$6*12)</f>
        <v>0</v>
      </c>
      <c r="J324" s="44" t="n">
        <f aca="false">(J323-H324-I324)*(A324&lt;=$B$6*12)</f>
        <v>0</v>
      </c>
      <c r="K324" s="45" t="n">
        <f aca="false">($B$9/$B$10)*(A324&lt;=$B$7*12)*(MOD(A323,12/$B$10)=0)</f>
        <v>0</v>
      </c>
      <c r="L324" s="45" t="n">
        <f aca="false">$B$8*(A324&lt;=$B$7*12)</f>
        <v>0</v>
      </c>
      <c r="M324" s="45" t="n">
        <f aca="false">Assumptions!$B$15*(A324=1)+K324*Assumptions!$B$16*(A324&lt;=12)</f>
        <v>0</v>
      </c>
      <c r="N324" s="45" t="n">
        <f aca="false">(A324&lt;=$B$6*12)*(Assumptions!$B$18/12)*(1+Assumptions!$D$17)^(A324-1) + K324*Assumptions!$B$19*(A324&lt;=$B$7*12)</f>
        <v>0</v>
      </c>
      <c r="O324" s="45" t="n">
        <f aca="false">K324*VLOOKUP(B324,Assumptions!$A$21:$B$26,2,1)</f>
        <v>0</v>
      </c>
      <c r="P324" s="45" t="n">
        <f aca="false">K324*J323</f>
        <v>0</v>
      </c>
      <c r="Q324" s="45" t="n">
        <f aca="false">L324*H324</f>
        <v>0</v>
      </c>
      <c r="R324" s="45" t="n">
        <f aca="false">M324*J323</f>
        <v>0</v>
      </c>
      <c r="S324" s="45" t="n">
        <f aca="false">N324*J323</f>
        <v>0</v>
      </c>
      <c r="T324" s="45" t="n">
        <f aca="false">O324*J323</f>
        <v>0</v>
      </c>
      <c r="U324" s="46" t="n">
        <f aca="false">(1+VLOOKUP(B324,Assumptions!$A$29:$C$39,2,1))^(1/12)-1</f>
        <v>0.00643403011000343</v>
      </c>
      <c r="V324" s="45" t="n">
        <f aca="false">RES!Y324*J324</f>
        <v>0</v>
      </c>
      <c r="W324" s="45" t="n">
        <f aca="false">V324-V323</f>
        <v>0</v>
      </c>
      <c r="X324" s="45" t="n">
        <f aca="false">(P324-R324-S324-T324+V323)*U324</f>
        <v>0</v>
      </c>
      <c r="Y324" s="45" t="n">
        <f aca="false">P324-Q324-R324-S324-T324-W324+X324</f>
        <v>0</v>
      </c>
      <c r="Z324" s="45" t="n">
        <f aca="false">(Y325+Z325)/(1+U325)</f>
        <v>0</v>
      </c>
    </row>
    <row r="325" customFormat="false" ht="13.8" hidden="false" customHeight="false" outlineLevel="0" collapsed="false">
      <c r="A325" s="40" t="n">
        <f aca="false">A324+1</f>
        <v>310</v>
      </c>
      <c r="B325" s="40" t="n">
        <f aca="false">INT((A325-1)/12)+1</f>
        <v>26</v>
      </c>
      <c r="C325" s="41" t="n">
        <f aca="false">$B$4+B325-1</f>
        <v>45</v>
      </c>
      <c r="D325" s="42" t="n">
        <f aca="false">IF($B$5="M",VLOOKUP(C325,Assumptions!$A$42:$C$140,2,1),VLOOKUP(C325,Assumptions!$A$42:$C$140,3,1))*Assumptions!$B$2</f>
        <v>0.000591264282976991</v>
      </c>
      <c r="E325" s="42" t="n">
        <f aca="false">1-(1-D325)^(1/12)</f>
        <v>4.92853811552285E-005</v>
      </c>
      <c r="F325" s="42" t="n">
        <f aca="false">VLOOKUP(B325,Assumptions!$A$5:$C$11,2,1)*(MOD(A325,12/$B$10)=0)</f>
        <v>0</v>
      </c>
      <c r="G325" s="43" t="n">
        <f aca="false">1-(1-F325)^(1/$B$10)</f>
        <v>0</v>
      </c>
      <c r="H325" s="42" t="n">
        <f aca="false">J324*E325*(A325&lt;=$B$6*12)</f>
        <v>0</v>
      </c>
      <c r="I325" s="43" t="n">
        <f aca="false">J324*(1-E325)*G325*(A325&lt;=$B$6*12)</f>
        <v>0</v>
      </c>
      <c r="J325" s="44" t="n">
        <f aca="false">(J324-H325-I325)*(A325&lt;=$B$6*12)</f>
        <v>0</v>
      </c>
      <c r="K325" s="45" t="n">
        <f aca="false">($B$9/$B$10)*(A325&lt;=$B$7*12)*(MOD(A324,12/$B$10)=0)</f>
        <v>0</v>
      </c>
      <c r="L325" s="45" t="n">
        <f aca="false">$B$8*(A325&lt;=$B$7*12)</f>
        <v>0</v>
      </c>
      <c r="M325" s="45" t="n">
        <f aca="false">Assumptions!$B$15*(A325=1)+K325*Assumptions!$B$16*(A325&lt;=12)</f>
        <v>0</v>
      </c>
      <c r="N325" s="45" t="n">
        <f aca="false">(A325&lt;=$B$6*12)*(Assumptions!$B$18/12)*(1+Assumptions!$D$17)^(A325-1) + K325*Assumptions!$B$19*(A325&lt;=$B$7*12)</f>
        <v>0</v>
      </c>
      <c r="O325" s="45" t="n">
        <f aca="false">K325*VLOOKUP(B325,Assumptions!$A$21:$B$26,2,1)</f>
        <v>0</v>
      </c>
      <c r="P325" s="45" t="n">
        <f aca="false">K325*J324</f>
        <v>0</v>
      </c>
      <c r="Q325" s="45" t="n">
        <f aca="false">L325*H325</f>
        <v>0</v>
      </c>
      <c r="R325" s="45" t="n">
        <f aca="false">M325*J324</f>
        <v>0</v>
      </c>
      <c r="S325" s="45" t="n">
        <f aca="false">N325*J324</f>
        <v>0</v>
      </c>
      <c r="T325" s="45" t="n">
        <f aca="false">O325*J324</f>
        <v>0</v>
      </c>
      <c r="U325" s="46" t="n">
        <f aca="false">(1+VLOOKUP(B325,Assumptions!$A$29:$C$39,2,1))^(1/12)-1</f>
        <v>0.00643403011000343</v>
      </c>
      <c r="V325" s="45" t="n">
        <f aca="false">RES!Y325*J325</f>
        <v>0</v>
      </c>
      <c r="W325" s="45" t="n">
        <f aca="false">V325-V324</f>
        <v>0</v>
      </c>
      <c r="X325" s="45" t="n">
        <f aca="false">(P325-R325-S325-T325+V324)*U325</f>
        <v>0</v>
      </c>
      <c r="Y325" s="45" t="n">
        <f aca="false">P325-Q325-R325-S325-T325-W325+X325</f>
        <v>0</v>
      </c>
      <c r="Z325" s="45" t="n">
        <f aca="false">(Y326+Z326)/(1+U326)</f>
        <v>0</v>
      </c>
    </row>
    <row r="326" customFormat="false" ht="13.8" hidden="false" customHeight="false" outlineLevel="0" collapsed="false">
      <c r="A326" s="40" t="n">
        <f aca="false">A325+1</f>
        <v>311</v>
      </c>
      <c r="B326" s="40" t="n">
        <f aca="false">INT((A326-1)/12)+1</f>
        <v>26</v>
      </c>
      <c r="C326" s="41" t="n">
        <f aca="false">$B$4+B326-1</f>
        <v>45</v>
      </c>
      <c r="D326" s="42" t="n">
        <f aca="false">IF($B$5="M",VLOOKUP(C326,Assumptions!$A$42:$C$140,2,1),VLOOKUP(C326,Assumptions!$A$42:$C$140,3,1))*Assumptions!$B$2</f>
        <v>0.000591264282976991</v>
      </c>
      <c r="E326" s="42" t="n">
        <f aca="false">1-(1-D326)^(1/12)</f>
        <v>4.92853811552285E-005</v>
      </c>
      <c r="F326" s="42" t="n">
        <f aca="false">VLOOKUP(B326,Assumptions!$A$5:$C$11,2,1)*(MOD(A326,12/$B$10)=0)</f>
        <v>0</v>
      </c>
      <c r="G326" s="43" t="n">
        <f aca="false">1-(1-F326)^(1/$B$10)</f>
        <v>0</v>
      </c>
      <c r="H326" s="42" t="n">
        <f aca="false">J325*E326*(A326&lt;=$B$6*12)</f>
        <v>0</v>
      </c>
      <c r="I326" s="43" t="n">
        <f aca="false">J325*(1-E326)*G326*(A326&lt;=$B$6*12)</f>
        <v>0</v>
      </c>
      <c r="J326" s="44" t="n">
        <f aca="false">(J325-H326-I326)*(A326&lt;=$B$6*12)</f>
        <v>0</v>
      </c>
      <c r="K326" s="45" t="n">
        <f aca="false">($B$9/$B$10)*(A326&lt;=$B$7*12)*(MOD(A325,12/$B$10)=0)</f>
        <v>0</v>
      </c>
      <c r="L326" s="45" t="n">
        <f aca="false">$B$8*(A326&lt;=$B$7*12)</f>
        <v>0</v>
      </c>
      <c r="M326" s="45" t="n">
        <f aca="false">Assumptions!$B$15*(A326=1)+K326*Assumptions!$B$16*(A326&lt;=12)</f>
        <v>0</v>
      </c>
      <c r="N326" s="45" t="n">
        <f aca="false">(A326&lt;=$B$6*12)*(Assumptions!$B$18/12)*(1+Assumptions!$D$17)^(A326-1) + K326*Assumptions!$B$19*(A326&lt;=$B$7*12)</f>
        <v>0</v>
      </c>
      <c r="O326" s="45" t="n">
        <f aca="false">K326*VLOOKUP(B326,Assumptions!$A$21:$B$26,2,1)</f>
        <v>0</v>
      </c>
      <c r="P326" s="45" t="n">
        <f aca="false">K326*J325</f>
        <v>0</v>
      </c>
      <c r="Q326" s="45" t="n">
        <f aca="false">L326*H326</f>
        <v>0</v>
      </c>
      <c r="R326" s="45" t="n">
        <f aca="false">M326*J325</f>
        <v>0</v>
      </c>
      <c r="S326" s="45" t="n">
        <f aca="false">N326*J325</f>
        <v>0</v>
      </c>
      <c r="T326" s="45" t="n">
        <f aca="false">O326*J325</f>
        <v>0</v>
      </c>
      <c r="U326" s="46" t="n">
        <f aca="false">(1+VLOOKUP(B326,Assumptions!$A$29:$C$39,2,1))^(1/12)-1</f>
        <v>0.00643403011000343</v>
      </c>
      <c r="V326" s="45" t="n">
        <f aca="false">RES!Y326*J326</f>
        <v>0</v>
      </c>
      <c r="W326" s="45" t="n">
        <f aca="false">V326-V325</f>
        <v>0</v>
      </c>
      <c r="X326" s="45" t="n">
        <f aca="false">(P326-R326-S326-T326+V325)*U326</f>
        <v>0</v>
      </c>
      <c r="Y326" s="45" t="n">
        <f aca="false">P326-Q326-R326-S326-T326-W326+X326</f>
        <v>0</v>
      </c>
      <c r="Z326" s="45" t="n">
        <f aca="false">(Y327+Z327)/(1+U327)</f>
        <v>0</v>
      </c>
    </row>
    <row r="327" customFormat="false" ht="13.8" hidden="false" customHeight="false" outlineLevel="0" collapsed="false">
      <c r="A327" s="40" t="n">
        <f aca="false">A326+1</f>
        <v>312</v>
      </c>
      <c r="B327" s="40" t="n">
        <f aca="false">INT((A327-1)/12)+1</f>
        <v>26</v>
      </c>
      <c r="C327" s="41" t="n">
        <f aca="false">$B$4+B327-1</f>
        <v>45</v>
      </c>
      <c r="D327" s="42" t="n">
        <f aca="false">IF($B$5="M",VLOOKUP(C327,Assumptions!$A$42:$C$140,2,1),VLOOKUP(C327,Assumptions!$A$42:$C$140,3,1))*Assumptions!$B$2</f>
        <v>0.000591264282976991</v>
      </c>
      <c r="E327" s="42" t="n">
        <f aca="false">1-(1-D327)^(1/12)</f>
        <v>4.92853811552285E-005</v>
      </c>
      <c r="F327" s="42" t="n">
        <f aca="false">VLOOKUP(B327,Assumptions!$A$5:$C$11,2,1)*(MOD(A327,12/$B$10)=0)</f>
        <v>0.05</v>
      </c>
      <c r="G327" s="43" t="n">
        <f aca="false">1-(1-F327)^(1/$B$10)</f>
        <v>0.05</v>
      </c>
      <c r="H327" s="42" t="n">
        <f aca="false">J326*E327*(A327&lt;=$B$6*12)</f>
        <v>0</v>
      </c>
      <c r="I327" s="43" t="n">
        <f aca="false">J326*(1-E327)*G327*(A327&lt;=$B$6*12)</f>
        <v>0</v>
      </c>
      <c r="J327" s="44" t="n">
        <f aca="false">(J326-H327-I327)*(A327&lt;=$B$6*12)</f>
        <v>0</v>
      </c>
      <c r="K327" s="45" t="n">
        <f aca="false">($B$9/$B$10)*(A327&lt;=$B$7*12)*(MOD(A326,12/$B$10)=0)</f>
        <v>0</v>
      </c>
      <c r="L327" s="45" t="n">
        <f aca="false">$B$8*(A327&lt;=$B$7*12)</f>
        <v>0</v>
      </c>
      <c r="M327" s="45" t="n">
        <f aca="false">Assumptions!$B$15*(A327=1)+K327*Assumptions!$B$16*(A327&lt;=12)</f>
        <v>0</v>
      </c>
      <c r="N327" s="45" t="n">
        <f aca="false">(A327&lt;=$B$6*12)*(Assumptions!$B$18/12)*(1+Assumptions!$D$17)^(A327-1) + K327*Assumptions!$B$19*(A327&lt;=$B$7*12)</f>
        <v>0</v>
      </c>
      <c r="O327" s="45" t="n">
        <f aca="false">K327*VLOOKUP(B327,Assumptions!$A$21:$B$26,2,1)</f>
        <v>0</v>
      </c>
      <c r="P327" s="45" t="n">
        <f aca="false">K327*J326</f>
        <v>0</v>
      </c>
      <c r="Q327" s="45" t="n">
        <f aca="false">L327*H327</f>
        <v>0</v>
      </c>
      <c r="R327" s="45" t="n">
        <f aca="false">M327*J326</f>
        <v>0</v>
      </c>
      <c r="S327" s="45" t="n">
        <f aca="false">N327*J326</f>
        <v>0</v>
      </c>
      <c r="T327" s="45" t="n">
        <f aca="false">O327*J326</f>
        <v>0</v>
      </c>
      <c r="U327" s="46" t="n">
        <f aca="false">(1+VLOOKUP(B327,Assumptions!$A$29:$C$39,2,1))^(1/12)-1</f>
        <v>0.00643403011000343</v>
      </c>
      <c r="V327" s="45" t="n">
        <f aca="false">RES!Y327*J327</f>
        <v>0</v>
      </c>
      <c r="W327" s="45" t="n">
        <f aca="false">V327-V326</f>
        <v>0</v>
      </c>
      <c r="X327" s="45" t="n">
        <f aca="false">(P327-R327-S327-T327+V326)*U327</f>
        <v>0</v>
      </c>
      <c r="Y327" s="45" t="n">
        <f aca="false">P327-Q327-R327-S327-T327-W327+X327</f>
        <v>0</v>
      </c>
      <c r="Z327" s="45" t="n">
        <f aca="false">(Y328+Z328)/(1+U328)</f>
        <v>0</v>
      </c>
    </row>
    <row r="328" customFormat="false" ht="13.8" hidden="false" customHeight="false" outlineLevel="0" collapsed="false">
      <c r="A328" s="40" t="n">
        <f aca="false">A327+1</f>
        <v>313</v>
      </c>
      <c r="B328" s="40" t="n">
        <f aca="false">INT((A328-1)/12)+1</f>
        <v>27</v>
      </c>
      <c r="C328" s="41" t="n">
        <f aca="false">$B$4+B328-1</f>
        <v>46</v>
      </c>
      <c r="D328" s="42" t="n">
        <f aca="false">IF($B$5="M",VLOOKUP(C328,Assumptions!$A$42:$C$140,2,1),VLOOKUP(C328,Assumptions!$A$42:$C$140,3,1))*Assumptions!$B$2</f>
        <v>0.000623883475733444</v>
      </c>
      <c r="E328" s="42" t="n">
        <f aca="false">1-(1-D328)^(1/12)</f>
        <v>5.20051620189754E-005</v>
      </c>
      <c r="F328" s="42" t="n">
        <f aca="false">VLOOKUP(B328,Assumptions!$A$5:$C$11,2,1)*(MOD(A328,12/$B$10)=0)</f>
        <v>0</v>
      </c>
      <c r="G328" s="43" t="n">
        <f aca="false">1-(1-F328)^(1/$B$10)</f>
        <v>0</v>
      </c>
      <c r="H328" s="42" t="n">
        <f aca="false">J327*E328*(A328&lt;=$B$6*12)</f>
        <v>0</v>
      </c>
      <c r="I328" s="43" t="n">
        <f aca="false">J327*(1-E328)*G328*(A328&lt;=$B$6*12)</f>
        <v>0</v>
      </c>
      <c r="J328" s="44" t="n">
        <f aca="false">(J327-H328-I328)*(A328&lt;=$B$6*12)</f>
        <v>0</v>
      </c>
      <c r="K328" s="45" t="n">
        <f aca="false">($B$9/$B$10)*(A328&lt;=$B$7*12)*(MOD(A327,12/$B$10)=0)</f>
        <v>0</v>
      </c>
      <c r="L328" s="45" t="n">
        <f aca="false">$B$8*(A328&lt;=$B$7*12)</f>
        <v>0</v>
      </c>
      <c r="M328" s="45" t="n">
        <f aca="false">Assumptions!$B$15*(A328=1)+K328*Assumptions!$B$16*(A328&lt;=12)</f>
        <v>0</v>
      </c>
      <c r="N328" s="45" t="n">
        <f aca="false">(A328&lt;=$B$6*12)*(Assumptions!$B$18/12)*(1+Assumptions!$D$17)^(A328-1) + K328*Assumptions!$B$19*(A328&lt;=$B$7*12)</f>
        <v>0</v>
      </c>
      <c r="O328" s="45" t="n">
        <f aca="false">K328*VLOOKUP(B328,Assumptions!$A$21:$B$26,2,1)</f>
        <v>0</v>
      </c>
      <c r="P328" s="45" t="n">
        <f aca="false">K328*J327</f>
        <v>0</v>
      </c>
      <c r="Q328" s="45" t="n">
        <f aca="false">L328*H328</f>
        <v>0</v>
      </c>
      <c r="R328" s="45" t="n">
        <f aca="false">M328*J327</f>
        <v>0</v>
      </c>
      <c r="S328" s="45" t="n">
        <f aca="false">N328*J327</f>
        <v>0</v>
      </c>
      <c r="T328" s="45" t="n">
        <f aca="false">O328*J327</f>
        <v>0</v>
      </c>
      <c r="U328" s="46" t="n">
        <f aca="false">(1+VLOOKUP(B328,Assumptions!$A$29:$C$39,2,1))^(1/12)-1</f>
        <v>0.00643403011000343</v>
      </c>
      <c r="V328" s="45" t="n">
        <f aca="false">RES!Y328*J328</f>
        <v>0</v>
      </c>
      <c r="W328" s="45" t="n">
        <f aca="false">V328-V327</f>
        <v>0</v>
      </c>
      <c r="X328" s="45" t="n">
        <f aca="false">(P328-R328-S328-T328+V327)*U328</f>
        <v>0</v>
      </c>
      <c r="Y328" s="45" t="n">
        <f aca="false">P328-Q328-R328-S328-T328-W328+X328</f>
        <v>0</v>
      </c>
      <c r="Z328" s="45" t="n">
        <f aca="false">(Y329+Z329)/(1+U329)</f>
        <v>0</v>
      </c>
    </row>
    <row r="329" customFormat="false" ht="13.8" hidden="false" customHeight="false" outlineLevel="0" collapsed="false">
      <c r="A329" s="40" t="n">
        <f aca="false">A328+1</f>
        <v>314</v>
      </c>
      <c r="B329" s="40" t="n">
        <f aca="false">INT((A329-1)/12)+1</f>
        <v>27</v>
      </c>
      <c r="C329" s="41" t="n">
        <f aca="false">$B$4+B329-1</f>
        <v>46</v>
      </c>
      <c r="D329" s="42" t="n">
        <f aca="false">IF($B$5="M",VLOOKUP(C329,Assumptions!$A$42:$C$140,2,1),VLOOKUP(C329,Assumptions!$A$42:$C$140,3,1))*Assumptions!$B$2</f>
        <v>0.000623883475733444</v>
      </c>
      <c r="E329" s="42" t="n">
        <f aca="false">1-(1-D329)^(1/12)</f>
        <v>5.20051620189754E-005</v>
      </c>
      <c r="F329" s="42" t="n">
        <f aca="false">VLOOKUP(B329,Assumptions!$A$5:$C$11,2,1)*(MOD(A329,12/$B$10)=0)</f>
        <v>0</v>
      </c>
      <c r="G329" s="43" t="n">
        <f aca="false">1-(1-F329)^(1/$B$10)</f>
        <v>0</v>
      </c>
      <c r="H329" s="42" t="n">
        <f aca="false">J328*E329*(A329&lt;=$B$6*12)</f>
        <v>0</v>
      </c>
      <c r="I329" s="43" t="n">
        <f aca="false">J328*(1-E329)*G329*(A329&lt;=$B$6*12)</f>
        <v>0</v>
      </c>
      <c r="J329" s="44" t="n">
        <f aca="false">(J328-H329-I329)*(A329&lt;=$B$6*12)</f>
        <v>0</v>
      </c>
      <c r="K329" s="45" t="n">
        <f aca="false">($B$9/$B$10)*(A329&lt;=$B$7*12)*(MOD(A328,12/$B$10)=0)</f>
        <v>0</v>
      </c>
      <c r="L329" s="45" t="n">
        <f aca="false">$B$8*(A329&lt;=$B$7*12)</f>
        <v>0</v>
      </c>
      <c r="M329" s="45" t="n">
        <f aca="false">Assumptions!$B$15*(A329=1)+K329*Assumptions!$B$16*(A329&lt;=12)</f>
        <v>0</v>
      </c>
      <c r="N329" s="45" t="n">
        <f aca="false">(A329&lt;=$B$6*12)*(Assumptions!$B$18/12)*(1+Assumptions!$D$17)^(A329-1) + K329*Assumptions!$B$19*(A329&lt;=$B$7*12)</f>
        <v>0</v>
      </c>
      <c r="O329" s="45" t="n">
        <f aca="false">K329*VLOOKUP(B329,Assumptions!$A$21:$B$26,2,1)</f>
        <v>0</v>
      </c>
      <c r="P329" s="45" t="n">
        <f aca="false">K329*J328</f>
        <v>0</v>
      </c>
      <c r="Q329" s="45" t="n">
        <f aca="false">L329*H329</f>
        <v>0</v>
      </c>
      <c r="R329" s="45" t="n">
        <f aca="false">M329*J328</f>
        <v>0</v>
      </c>
      <c r="S329" s="45" t="n">
        <f aca="false">N329*J328</f>
        <v>0</v>
      </c>
      <c r="T329" s="45" t="n">
        <f aca="false">O329*J328</f>
        <v>0</v>
      </c>
      <c r="U329" s="46" t="n">
        <f aca="false">(1+VLOOKUP(B329,Assumptions!$A$29:$C$39,2,1))^(1/12)-1</f>
        <v>0.00643403011000343</v>
      </c>
      <c r="V329" s="45" t="n">
        <f aca="false">RES!Y329*J329</f>
        <v>0</v>
      </c>
      <c r="W329" s="45" t="n">
        <f aca="false">V329-V328</f>
        <v>0</v>
      </c>
      <c r="X329" s="45" t="n">
        <f aca="false">(P329-R329-S329-T329+V328)*U329</f>
        <v>0</v>
      </c>
      <c r="Y329" s="45" t="n">
        <f aca="false">P329-Q329-R329-S329-T329-W329+X329</f>
        <v>0</v>
      </c>
      <c r="Z329" s="45" t="n">
        <f aca="false">(Y330+Z330)/(1+U330)</f>
        <v>0</v>
      </c>
    </row>
    <row r="330" customFormat="false" ht="13.8" hidden="false" customHeight="false" outlineLevel="0" collapsed="false">
      <c r="A330" s="40" t="n">
        <f aca="false">A329+1</f>
        <v>315</v>
      </c>
      <c r="B330" s="40" t="n">
        <f aca="false">INT((A330-1)/12)+1</f>
        <v>27</v>
      </c>
      <c r="C330" s="41" t="n">
        <f aca="false">$B$4+B330-1</f>
        <v>46</v>
      </c>
      <c r="D330" s="42" t="n">
        <f aca="false">IF($B$5="M",VLOOKUP(C330,Assumptions!$A$42:$C$140,2,1),VLOOKUP(C330,Assumptions!$A$42:$C$140,3,1))*Assumptions!$B$2</f>
        <v>0.000623883475733444</v>
      </c>
      <c r="E330" s="42" t="n">
        <f aca="false">1-(1-D330)^(1/12)</f>
        <v>5.20051620189754E-005</v>
      </c>
      <c r="F330" s="42" t="n">
        <f aca="false">VLOOKUP(B330,Assumptions!$A$5:$C$11,2,1)*(MOD(A330,12/$B$10)=0)</f>
        <v>0</v>
      </c>
      <c r="G330" s="43" t="n">
        <f aca="false">1-(1-F330)^(1/$B$10)</f>
        <v>0</v>
      </c>
      <c r="H330" s="42" t="n">
        <f aca="false">J329*E330*(A330&lt;=$B$6*12)</f>
        <v>0</v>
      </c>
      <c r="I330" s="43" t="n">
        <f aca="false">J329*(1-E330)*G330*(A330&lt;=$B$6*12)</f>
        <v>0</v>
      </c>
      <c r="J330" s="44" t="n">
        <f aca="false">(J329-H330-I330)*(A330&lt;=$B$6*12)</f>
        <v>0</v>
      </c>
      <c r="K330" s="45" t="n">
        <f aca="false">($B$9/$B$10)*(A330&lt;=$B$7*12)*(MOD(A329,12/$B$10)=0)</f>
        <v>0</v>
      </c>
      <c r="L330" s="45" t="n">
        <f aca="false">$B$8*(A330&lt;=$B$7*12)</f>
        <v>0</v>
      </c>
      <c r="M330" s="45" t="n">
        <f aca="false">Assumptions!$B$15*(A330=1)+K330*Assumptions!$B$16*(A330&lt;=12)</f>
        <v>0</v>
      </c>
      <c r="N330" s="45" t="n">
        <f aca="false">(A330&lt;=$B$6*12)*(Assumptions!$B$18/12)*(1+Assumptions!$D$17)^(A330-1) + K330*Assumptions!$B$19*(A330&lt;=$B$7*12)</f>
        <v>0</v>
      </c>
      <c r="O330" s="45" t="n">
        <f aca="false">K330*VLOOKUP(B330,Assumptions!$A$21:$B$26,2,1)</f>
        <v>0</v>
      </c>
      <c r="P330" s="45" t="n">
        <f aca="false">K330*J329</f>
        <v>0</v>
      </c>
      <c r="Q330" s="45" t="n">
        <f aca="false">L330*H330</f>
        <v>0</v>
      </c>
      <c r="R330" s="45" t="n">
        <f aca="false">M330*J329</f>
        <v>0</v>
      </c>
      <c r="S330" s="45" t="n">
        <f aca="false">N330*J329</f>
        <v>0</v>
      </c>
      <c r="T330" s="45" t="n">
        <f aca="false">O330*J329</f>
        <v>0</v>
      </c>
      <c r="U330" s="46" t="n">
        <f aca="false">(1+VLOOKUP(B330,Assumptions!$A$29:$C$39,2,1))^(1/12)-1</f>
        <v>0.00643403011000343</v>
      </c>
      <c r="V330" s="45" t="n">
        <f aca="false">RES!Y330*J330</f>
        <v>0</v>
      </c>
      <c r="W330" s="45" t="n">
        <f aca="false">V330-V329</f>
        <v>0</v>
      </c>
      <c r="X330" s="45" t="n">
        <f aca="false">(P330-R330-S330-T330+V329)*U330</f>
        <v>0</v>
      </c>
      <c r="Y330" s="45" t="n">
        <f aca="false">P330-Q330-R330-S330-T330-W330+X330</f>
        <v>0</v>
      </c>
      <c r="Z330" s="45" t="n">
        <f aca="false">(Y331+Z331)/(1+U331)</f>
        <v>0</v>
      </c>
    </row>
    <row r="331" customFormat="false" ht="13.8" hidden="false" customHeight="false" outlineLevel="0" collapsed="false">
      <c r="A331" s="40" t="n">
        <f aca="false">A330+1</f>
        <v>316</v>
      </c>
      <c r="B331" s="40" t="n">
        <f aca="false">INT((A331-1)/12)+1</f>
        <v>27</v>
      </c>
      <c r="C331" s="41" t="n">
        <f aca="false">$B$4+B331-1</f>
        <v>46</v>
      </c>
      <c r="D331" s="42" t="n">
        <f aca="false">IF($B$5="M",VLOOKUP(C331,Assumptions!$A$42:$C$140,2,1),VLOOKUP(C331,Assumptions!$A$42:$C$140,3,1))*Assumptions!$B$2</f>
        <v>0.000623883475733444</v>
      </c>
      <c r="E331" s="42" t="n">
        <f aca="false">1-(1-D331)^(1/12)</f>
        <v>5.20051620189754E-005</v>
      </c>
      <c r="F331" s="42" t="n">
        <f aca="false">VLOOKUP(B331,Assumptions!$A$5:$C$11,2,1)*(MOD(A331,12/$B$10)=0)</f>
        <v>0</v>
      </c>
      <c r="G331" s="43" t="n">
        <f aca="false">1-(1-F331)^(1/$B$10)</f>
        <v>0</v>
      </c>
      <c r="H331" s="42" t="n">
        <f aca="false">J330*E331*(A331&lt;=$B$6*12)</f>
        <v>0</v>
      </c>
      <c r="I331" s="43" t="n">
        <f aca="false">J330*(1-E331)*G331*(A331&lt;=$B$6*12)</f>
        <v>0</v>
      </c>
      <c r="J331" s="44" t="n">
        <f aca="false">(J330-H331-I331)*(A331&lt;=$B$6*12)</f>
        <v>0</v>
      </c>
      <c r="K331" s="45" t="n">
        <f aca="false">($B$9/$B$10)*(A331&lt;=$B$7*12)*(MOD(A330,12/$B$10)=0)</f>
        <v>0</v>
      </c>
      <c r="L331" s="45" t="n">
        <f aca="false">$B$8*(A331&lt;=$B$7*12)</f>
        <v>0</v>
      </c>
      <c r="M331" s="45" t="n">
        <f aca="false">Assumptions!$B$15*(A331=1)+K331*Assumptions!$B$16*(A331&lt;=12)</f>
        <v>0</v>
      </c>
      <c r="N331" s="45" t="n">
        <f aca="false">(A331&lt;=$B$6*12)*(Assumptions!$B$18/12)*(1+Assumptions!$D$17)^(A331-1) + K331*Assumptions!$B$19*(A331&lt;=$B$7*12)</f>
        <v>0</v>
      </c>
      <c r="O331" s="45" t="n">
        <f aca="false">K331*VLOOKUP(B331,Assumptions!$A$21:$B$26,2,1)</f>
        <v>0</v>
      </c>
      <c r="P331" s="45" t="n">
        <f aca="false">K331*J330</f>
        <v>0</v>
      </c>
      <c r="Q331" s="45" t="n">
        <f aca="false">L331*H331</f>
        <v>0</v>
      </c>
      <c r="R331" s="45" t="n">
        <f aca="false">M331*J330</f>
        <v>0</v>
      </c>
      <c r="S331" s="45" t="n">
        <f aca="false">N331*J330</f>
        <v>0</v>
      </c>
      <c r="T331" s="45" t="n">
        <f aca="false">O331*J330</f>
        <v>0</v>
      </c>
      <c r="U331" s="46" t="n">
        <f aca="false">(1+VLOOKUP(B331,Assumptions!$A$29:$C$39,2,1))^(1/12)-1</f>
        <v>0.00643403011000343</v>
      </c>
      <c r="V331" s="45" t="n">
        <f aca="false">RES!Y331*J331</f>
        <v>0</v>
      </c>
      <c r="W331" s="45" t="n">
        <f aca="false">V331-V330</f>
        <v>0</v>
      </c>
      <c r="X331" s="45" t="n">
        <f aca="false">(P331-R331-S331-T331+V330)*U331</f>
        <v>0</v>
      </c>
      <c r="Y331" s="45" t="n">
        <f aca="false">P331-Q331-R331-S331-T331-W331+X331</f>
        <v>0</v>
      </c>
      <c r="Z331" s="45" t="n">
        <f aca="false">(Y332+Z332)/(1+U332)</f>
        <v>0</v>
      </c>
    </row>
    <row r="332" customFormat="false" ht="13.8" hidden="false" customHeight="false" outlineLevel="0" collapsed="false">
      <c r="A332" s="40" t="n">
        <f aca="false">A331+1</f>
        <v>317</v>
      </c>
      <c r="B332" s="40" t="n">
        <f aca="false">INT((A332-1)/12)+1</f>
        <v>27</v>
      </c>
      <c r="C332" s="41" t="n">
        <f aca="false">$B$4+B332-1</f>
        <v>46</v>
      </c>
      <c r="D332" s="42" t="n">
        <f aca="false">IF($B$5="M",VLOOKUP(C332,Assumptions!$A$42:$C$140,2,1),VLOOKUP(C332,Assumptions!$A$42:$C$140,3,1))*Assumptions!$B$2</f>
        <v>0.000623883475733444</v>
      </c>
      <c r="E332" s="42" t="n">
        <f aca="false">1-(1-D332)^(1/12)</f>
        <v>5.20051620189754E-005</v>
      </c>
      <c r="F332" s="42" t="n">
        <f aca="false">VLOOKUP(B332,Assumptions!$A$5:$C$11,2,1)*(MOD(A332,12/$B$10)=0)</f>
        <v>0</v>
      </c>
      <c r="G332" s="43" t="n">
        <f aca="false">1-(1-F332)^(1/$B$10)</f>
        <v>0</v>
      </c>
      <c r="H332" s="42" t="n">
        <f aca="false">J331*E332*(A332&lt;=$B$6*12)</f>
        <v>0</v>
      </c>
      <c r="I332" s="43" t="n">
        <f aca="false">J331*(1-E332)*G332*(A332&lt;=$B$6*12)</f>
        <v>0</v>
      </c>
      <c r="J332" s="44" t="n">
        <f aca="false">(J331-H332-I332)*(A332&lt;=$B$6*12)</f>
        <v>0</v>
      </c>
      <c r="K332" s="45" t="n">
        <f aca="false">($B$9/$B$10)*(A332&lt;=$B$7*12)*(MOD(A331,12/$B$10)=0)</f>
        <v>0</v>
      </c>
      <c r="L332" s="45" t="n">
        <f aca="false">$B$8*(A332&lt;=$B$7*12)</f>
        <v>0</v>
      </c>
      <c r="M332" s="45" t="n">
        <f aca="false">Assumptions!$B$15*(A332=1)+K332*Assumptions!$B$16*(A332&lt;=12)</f>
        <v>0</v>
      </c>
      <c r="N332" s="45" t="n">
        <f aca="false">(A332&lt;=$B$6*12)*(Assumptions!$B$18/12)*(1+Assumptions!$D$17)^(A332-1) + K332*Assumptions!$B$19*(A332&lt;=$B$7*12)</f>
        <v>0</v>
      </c>
      <c r="O332" s="45" t="n">
        <f aca="false">K332*VLOOKUP(B332,Assumptions!$A$21:$B$26,2,1)</f>
        <v>0</v>
      </c>
      <c r="P332" s="45" t="n">
        <f aca="false">K332*J331</f>
        <v>0</v>
      </c>
      <c r="Q332" s="45" t="n">
        <f aca="false">L332*H332</f>
        <v>0</v>
      </c>
      <c r="R332" s="45" t="n">
        <f aca="false">M332*J331</f>
        <v>0</v>
      </c>
      <c r="S332" s="45" t="n">
        <f aca="false">N332*J331</f>
        <v>0</v>
      </c>
      <c r="T332" s="45" t="n">
        <f aca="false">O332*J331</f>
        <v>0</v>
      </c>
      <c r="U332" s="46" t="n">
        <f aca="false">(1+VLOOKUP(B332,Assumptions!$A$29:$C$39,2,1))^(1/12)-1</f>
        <v>0.00643403011000343</v>
      </c>
      <c r="V332" s="45" t="n">
        <f aca="false">RES!Y332*J332</f>
        <v>0</v>
      </c>
      <c r="W332" s="45" t="n">
        <f aca="false">V332-V331</f>
        <v>0</v>
      </c>
      <c r="X332" s="45" t="n">
        <f aca="false">(P332-R332-S332-T332+V331)*U332</f>
        <v>0</v>
      </c>
      <c r="Y332" s="45" t="n">
        <f aca="false">P332-Q332-R332-S332-T332-W332+X332</f>
        <v>0</v>
      </c>
      <c r="Z332" s="45" t="n">
        <f aca="false">(Y333+Z333)/(1+U333)</f>
        <v>0</v>
      </c>
    </row>
    <row r="333" customFormat="false" ht="13.8" hidden="false" customHeight="false" outlineLevel="0" collapsed="false">
      <c r="A333" s="40" t="n">
        <f aca="false">A332+1</f>
        <v>318</v>
      </c>
      <c r="B333" s="40" t="n">
        <f aca="false">INT((A333-1)/12)+1</f>
        <v>27</v>
      </c>
      <c r="C333" s="41" t="n">
        <f aca="false">$B$4+B333-1</f>
        <v>46</v>
      </c>
      <c r="D333" s="42" t="n">
        <f aca="false">IF($B$5="M",VLOOKUP(C333,Assumptions!$A$42:$C$140,2,1),VLOOKUP(C333,Assumptions!$A$42:$C$140,3,1))*Assumptions!$B$2</f>
        <v>0.000623883475733444</v>
      </c>
      <c r="E333" s="42" t="n">
        <f aca="false">1-(1-D333)^(1/12)</f>
        <v>5.20051620189754E-005</v>
      </c>
      <c r="F333" s="42" t="n">
        <f aca="false">VLOOKUP(B333,Assumptions!$A$5:$C$11,2,1)*(MOD(A333,12/$B$10)=0)</f>
        <v>0</v>
      </c>
      <c r="G333" s="43" t="n">
        <f aca="false">1-(1-F333)^(1/$B$10)</f>
        <v>0</v>
      </c>
      <c r="H333" s="42" t="n">
        <f aca="false">J332*E333*(A333&lt;=$B$6*12)</f>
        <v>0</v>
      </c>
      <c r="I333" s="43" t="n">
        <f aca="false">J332*(1-E333)*G333*(A333&lt;=$B$6*12)</f>
        <v>0</v>
      </c>
      <c r="J333" s="44" t="n">
        <f aca="false">(J332-H333-I333)*(A333&lt;=$B$6*12)</f>
        <v>0</v>
      </c>
      <c r="K333" s="45" t="n">
        <f aca="false">($B$9/$B$10)*(A333&lt;=$B$7*12)*(MOD(A332,12/$B$10)=0)</f>
        <v>0</v>
      </c>
      <c r="L333" s="45" t="n">
        <f aca="false">$B$8*(A333&lt;=$B$7*12)</f>
        <v>0</v>
      </c>
      <c r="M333" s="45" t="n">
        <f aca="false">Assumptions!$B$15*(A333=1)+K333*Assumptions!$B$16*(A333&lt;=12)</f>
        <v>0</v>
      </c>
      <c r="N333" s="45" t="n">
        <f aca="false">(A333&lt;=$B$6*12)*(Assumptions!$B$18/12)*(1+Assumptions!$D$17)^(A333-1) + K333*Assumptions!$B$19*(A333&lt;=$B$7*12)</f>
        <v>0</v>
      </c>
      <c r="O333" s="45" t="n">
        <f aca="false">K333*VLOOKUP(B333,Assumptions!$A$21:$B$26,2,1)</f>
        <v>0</v>
      </c>
      <c r="P333" s="45" t="n">
        <f aca="false">K333*J332</f>
        <v>0</v>
      </c>
      <c r="Q333" s="45" t="n">
        <f aca="false">L333*H333</f>
        <v>0</v>
      </c>
      <c r="R333" s="45" t="n">
        <f aca="false">M333*J332</f>
        <v>0</v>
      </c>
      <c r="S333" s="45" t="n">
        <f aca="false">N333*J332</f>
        <v>0</v>
      </c>
      <c r="T333" s="45" t="n">
        <f aca="false">O333*J332</f>
        <v>0</v>
      </c>
      <c r="U333" s="46" t="n">
        <f aca="false">(1+VLOOKUP(B333,Assumptions!$A$29:$C$39,2,1))^(1/12)-1</f>
        <v>0.00643403011000343</v>
      </c>
      <c r="V333" s="45" t="n">
        <f aca="false">RES!Y333*J333</f>
        <v>0</v>
      </c>
      <c r="W333" s="45" t="n">
        <f aca="false">V333-V332</f>
        <v>0</v>
      </c>
      <c r="X333" s="45" t="n">
        <f aca="false">(P333-R333-S333-T333+V332)*U333</f>
        <v>0</v>
      </c>
      <c r="Y333" s="45" t="n">
        <f aca="false">P333-Q333-R333-S333-T333-W333+X333</f>
        <v>0</v>
      </c>
      <c r="Z333" s="45" t="n">
        <f aca="false">(Y334+Z334)/(1+U334)</f>
        <v>0</v>
      </c>
    </row>
    <row r="334" customFormat="false" ht="13.8" hidden="false" customHeight="false" outlineLevel="0" collapsed="false">
      <c r="A334" s="40" t="n">
        <f aca="false">A333+1</f>
        <v>319</v>
      </c>
      <c r="B334" s="40" t="n">
        <f aca="false">INT((A334-1)/12)+1</f>
        <v>27</v>
      </c>
      <c r="C334" s="41" t="n">
        <f aca="false">$B$4+B334-1</f>
        <v>46</v>
      </c>
      <c r="D334" s="42" t="n">
        <f aca="false">IF($B$5="M",VLOOKUP(C334,Assumptions!$A$42:$C$140,2,1),VLOOKUP(C334,Assumptions!$A$42:$C$140,3,1))*Assumptions!$B$2</f>
        <v>0.000623883475733444</v>
      </c>
      <c r="E334" s="42" t="n">
        <f aca="false">1-(1-D334)^(1/12)</f>
        <v>5.20051620189754E-005</v>
      </c>
      <c r="F334" s="42" t="n">
        <f aca="false">VLOOKUP(B334,Assumptions!$A$5:$C$11,2,1)*(MOD(A334,12/$B$10)=0)</f>
        <v>0</v>
      </c>
      <c r="G334" s="43" t="n">
        <f aca="false">1-(1-F334)^(1/$B$10)</f>
        <v>0</v>
      </c>
      <c r="H334" s="42" t="n">
        <f aca="false">J333*E334*(A334&lt;=$B$6*12)</f>
        <v>0</v>
      </c>
      <c r="I334" s="43" t="n">
        <f aca="false">J333*(1-E334)*G334*(A334&lt;=$B$6*12)</f>
        <v>0</v>
      </c>
      <c r="J334" s="44" t="n">
        <f aca="false">(J333-H334-I334)*(A334&lt;=$B$6*12)</f>
        <v>0</v>
      </c>
      <c r="K334" s="45" t="n">
        <f aca="false">($B$9/$B$10)*(A334&lt;=$B$7*12)*(MOD(A333,12/$B$10)=0)</f>
        <v>0</v>
      </c>
      <c r="L334" s="45" t="n">
        <f aca="false">$B$8*(A334&lt;=$B$7*12)</f>
        <v>0</v>
      </c>
      <c r="M334" s="45" t="n">
        <f aca="false">Assumptions!$B$15*(A334=1)+K334*Assumptions!$B$16*(A334&lt;=12)</f>
        <v>0</v>
      </c>
      <c r="N334" s="45" t="n">
        <f aca="false">(A334&lt;=$B$6*12)*(Assumptions!$B$18/12)*(1+Assumptions!$D$17)^(A334-1) + K334*Assumptions!$B$19*(A334&lt;=$B$7*12)</f>
        <v>0</v>
      </c>
      <c r="O334" s="45" t="n">
        <f aca="false">K334*VLOOKUP(B334,Assumptions!$A$21:$B$26,2,1)</f>
        <v>0</v>
      </c>
      <c r="P334" s="45" t="n">
        <f aca="false">K334*J333</f>
        <v>0</v>
      </c>
      <c r="Q334" s="45" t="n">
        <f aca="false">L334*H334</f>
        <v>0</v>
      </c>
      <c r="R334" s="45" t="n">
        <f aca="false">M334*J333</f>
        <v>0</v>
      </c>
      <c r="S334" s="45" t="n">
        <f aca="false">N334*J333</f>
        <v>0</v>
      </c>
      <c r="T334" s="45" t="n">
        <f aca="false">O334*J333</f>
        <v>0</v>
      </c>
      <c r="U334" s="46" t="n">
        <f aca="false">(1+VLOOKUP(B334,Assumptions!$A$29:$C$39,2,1))^(1/12)-1</f>
        <v>0.00643403011000343</v>
      </c>
      <c r="V334" s="45" t="n">
        <f aca="false">RES!Y334*J334</f>
        <v>0</v>
      </c>
      <c r="W334" s="45" t="n">
        <f aca="false">V334-V333</f>
        <v>0</v>
      </c>
      <c r="X334" s="45" t="n">
        <f aca="false">(P334-R334-S334-T334+V333)*U334</f>
        <v>0</v>
      </c>
      <c r="Y334" s="45" t="n">
        <f aca="false">P334-Q334-R334-S334-T334-W334+X334</f>
        <v>0</v>
      </c>
      <c r="Z334" s="45" t="n">
        <f aca="false">(Y335+Z335)/(1+U335)</f>
        <v>0</v>
      </c>
    </row>
    <row r="335" customFormat="false" ht="13.8" hidden="false" customHeight="false" outlineLevel="0" collapsed="false">
      <c r="A335" s="40" t="n">
        <f aca="false">A334+1</f>
        <v>320</v>
      </c>
      <c r="B335" s="40" t="n">
        <f aca="false">INT((A335-1)/12)+1</f>
        <v>27</v>
      </c>
      <c r="C335" s="41" t="n">
        <f aca="false">$B$4+B335-1</f>
        <v>46</v>
      </c>
      <c r="D335" s="42" t="n">
        <f aca="false">IF($B$5="M",VLOOKUP(C335,Assumptions!$A$42:$C$140,2,1),VLOOKUP(C335,Assumptions!$A$42:$C$140,3,1))*Assumptions!$B$2</f>
        <v>0.000623883475733444</v>
      </c>
      <c r="E335" s="42" t="n">
        <f aca="false">1-(1-D335)^(1/12)</f>
        <v>5.20051620189754E-005</v>
      </c>
      <c r="F335" s="42" t="n">
        <f aca="false">VLOOKUP(B335,Assumptions!$A$5:$C$11,2,1)*(MOD(A335,12/$B$10)=0)</f>
        <v>0</v>
      </c>
      <c r="G335" s="43" t="n">
        <f aca="false">1-(1-F335)^(1/$B$10)</f>
        <v>0</v>
      </c>
      <c r="H335" s="42" t="n">
        <f aca="false">J334*E335*(A335&lt;=$B$6*12)</f>
        <v>0</v>
      </c>
      <c r="I335" s="43" t="n">
        <f aca="false">J334*(1-E335)*G335*(A335&lt;=$B$6*12)</f>
        <v>0</v>
      </c>
      <c r="J335" s="44" t="n">
        <f aca="false">(J334-H335-I335)*(A335&lt;=$B$6*12)</f>
        <v>0</v>
      </c>
      <c r="K335" s="45" t="n">
        <f aca="false">($B$9/$B$10)*(A335&lt;=$B$7*12)*(MOD(A334,12/$B$10)=0)</f>
        <v>0</v>
      </c>
      <c r="L335" s="45" t="n">
        <f aca="false">$B$8*(A335&lt;=$B$7*12)</f>
        <v>0</v>
      </c>
      <c r="M335" s="45" t="n">
        <f aca="false">Assumptions!$B$15*(A335=1)+K335*Assumptions!$B$16*(A335&lt;=12)</f>
        <v>0</v>
      </c>
      <c r="N335" s="45" t="n">
        <f aca="false">(A335&lt;=$B$6*12)*(Assumptions!$B$18/12)*(1+Assumptions!$D$17)^(A335-1) + K335*Assumptions!$B$19*(A335&lt;=$B$7*12)</f>
        <v>0</v>
      </c>
      <c r="O335" s="45" t="n">
        <f aca="false">K335*VLOOKUP(B335,Assumptions!$A$21:$B$26,2,1)</f>
        <v>0</v>
      </c>
      <c r="P335" s="45" t="n">
        <f aca="false">K335*J334</f>
        <v>0</v>
      </c>
      <c r="Q335" s="45" t="n">
        <f aca="false">L335*H335</f>
        <v>0</v>
      </c>
      <c r="R335" s="45" t="n">
        <f aca="false">M335*J334</f>
        <v>0</v>
      </c>
      <c r="S335" s="45" t="n">
        <f aca="false">N335*J334</f>
        <v>0</v>
      </c>
      <c r="T335" s="45" t="n">
        <f aca="false">O335*J334</f>
        <v>0</v>
      </c>
      <c r="U335" s="46" t="n">
        <f aca="false">(1+VLOOKUP(B335,Assumptions!$A$29:$C$39,2,1))^(1/12)-1</f>
        <v>0.00643403011000343</v>
      </c>
      <c r="V335" s="45" t="n">
        <f aca="false">RES!Y335*J335</f>
        <v>0</v>
      </c>
      <c r="W335" s="45" t="n">
        <f aca="false">V335-V334</f>
        <v>0</v>
      </c>
      <c r="X335" s="45" t="n">
        <f aca="false">(P335-R335-S335-T335+V334)*U335</f>
        <v>0</v>
      </c>
      <c r="Y335" s="45" t="n">
        <f aca="false">P335-Q335-R335-S335-T335-W335+X335</f>
        <v>0</v>
      </c>
      <c r="Z335" s="45" t="n">
        <f aca="false">(Y336+Z336)/(1+U336)</f>
        <v>0</v>
      </c>
    </row>
    <row r="336" customFormat="false" ht="13.8" hidden="false" customHeight="false" outlineLevel="0" collapsed="false">
      <c r="A336" s="40" t="n">
        <f aca="false">A335+1</f>
        <v>321</v>
      </c>
      <c r="B336" s="40" t="n">
        <f aca="false">INT((A336-1)/12)+1</f>
        <v>27</v>
      </c>
      <c r="C336" s="41" t="n">
        <f aca="false">$B$4+B336-1</f>
        <v>46</v>
      </c>
      <c r="D336" s="42" t="n">
        <f aca="false">IF($B$5="M",VLOOKUP(C336,Assumptions!$A$42:$C$140,2,1),VLOOKUP(C336,Assumptions!$A$42:$C$140,3,1))*Assumptions!$B$2</f>
        <v>0.000623883475733444</v>
      </c>
      <c r="E336" s="42" t="n">
        <f aca="false">1-(1-D336)^(1/12)</f>
        <v>5.20051620189754E-005</v>
      </c>
      <c r="F336" s="42" t="n">
        <f aca="false">VLOOKUP(B336,Assumptions!$A$5:$C$11,2,1)*(MOD(A336,12/$B$10)=0)</f>
        <v>0</v>
      </c>
      <c r="G336" s="43" t="n">
        <f aca="false">1-(1-F336)^(1/$B$10)</f>
        <v>0</v>
      </c>
      <c r="H336" s="42" t="n">
        <f aca="false">J335*E336*(A336&lt;=$B$6*12)</f>
        <v>0</v>
      </c>
      <c r="I336" s="43" t="n">
        <f aca="false">J335*(1-E336)*G336*(A336&lt;=$B$6*12)</f>
        <v>0</v>
      </c>
      <c r="J336" s="44" t="n">
        <f aca="false">(J335-H336-I336)*(A336&lt;=$B$6*12)</f>
        <v>0</v>
      </c>
      <c r="K336" s="45" t="n">
        <f aca="false">($B$9/$B$10)*(A336&lt;=$B$7*12)*(MOD(A335,12/$B$10)=0)</f>
        <v>0</v>
      </c>
      <c r="L336" s="45" t="n">
        <f aca="false">$B$8*(A336&lt;=$B$7*12)</f>
        <v>0</v>
      </c>
      <c r="M336" s="45" t="n">
        <f aca="false">Assumptions!$B$15*(A336=1)+K336*Assumptions!$B$16*(A336&lt;=12)</f>
        <v>0</v>
      </c>
      <c r="N336" s="45" t="n">
        <f aca="false">(A336&lt;=$B$6*12)*(Assumptions!$B$18/12)*(1+Assumptions!$D$17)^(A336-1) + K336*Assumptions!$B$19*(A336&lt;=$B$7*12)</f>
        <v>0</v>
      </c>
      <c r="O336" s="45" t="n">
        <f aca="false">K336*VLOOKUP(B336,Assumptions!$A$21:$B$26,2,1)</f>
        <v>0</v>
      </c>
      <c r="P336" s="45" t="n">
        <f aca="false">K336*J335</f>
        <v>0</v>
      </c>
      <c r="Q336" s="45" t="n">
        <f aca="false">L336*H336</f>
        <v>0</v>
      </c>
      <c r="R336" s="45" t="n">
        <f aca="false">M336*J335</f>
        <v>0</v>
      </c>
      <c r="S336" s="45" t="n">
        <f aca="false">N336*J335</f>
        <v>0</v>
      </c>
      <c r="T336" s="45" t="n">
        <f aca="false">O336*J335</f>
        <v>0</v>
      </c>
      <c r="U336" s="46" t="n">
        <f aca="false">(1+VLOOKUP(B336,Assumptions!$A$29:$C$39,2,1))^(1/12)-1</f>
        <v>0.00643403011000343</v>
      </c>
      <c r="V336" s="45" t="n">
        <f aca="false">RES!Y336*J336</f>
        <v>0</v>
      </c>
      <c r="W336" s="45" t="n">
        <f aca="false">V336-V335</f>
        <v>0</v>
      </c>
      <c r="X336" s="45" t="n">
        <f aca="false">(P336-R336-S336-T336+V335)*U336</f>
        <v>0</v>
      </c>
      <c r="Y336" s="45" t="n">
        <f aca="false">P336-Q336-R336-S336-T336-W336+X336</f>
        <v>0</v>
      </c>
      <c r="Z336" s="45" t="n">
        <f aca="false">(Y337+Z337)/(1+U337)</f>
        <v>0</v>
      </c>
    </row>
    <row r="337" customFormat="false" ht="13.8" hidden="false" customHeight="false" outlineLevel="0" collapsed="false">
      <c r="A337" s="40" t="n">
        <f aca="false">A336+1</f>
        <v>322</v>
      </c>
      <c r="B337" s="40" t="n">
        <f aca="false">INT((A337-1)/12)+1</f>
        <v>27</v>
      </c>
      <c r="C337" s="41" t="n">
        <f aca="false">$B$4+B337-1</f>
        <v>46</v>
      </c>
      <c r="D337" s="42" t="n">
        <f aca="false">IF($B$5="M",VLOOKUP(C337,Assumptions!$A$42:$C$140,2,1),VLOOKUP(C337,Assumptions!$A$42:$C$140,3,1))*Assumptions!$B$2</f>
        <v>0.000623883475733444</v>
      </c>
      <c r="E337" s="42" t="n">
        <f aca="false">1-(1-D337)^(1/12)</f>
        <v>5.20051620189754E-005</v>
      </c>
      <c r="F337" s="42" t="n">
        <f aca="false">VLOOKUP(B337,Assumptions!$A$5:$C$11,2,1)*(MOD(A337,12/$B$10)=0)</f>
        <v>0</v>
      </c>
      <c r="G337" s="43" t="n">
        <f aca="false">1-(1-F337)^(1/$B$10)</f>
        <v>0</v>
      </c>
      <c r="H337" s="42" t="n">
        <f aca="false">J336*E337*(A337&lt;=$B$6*12)</f>
        <v>0</v>
      </c>
      <c r="I337" s="43" t="n">
        <f aca="false">J336*(1-E337)*G337*(A337&lt;=$B$6*12)</f>
        <v>0</v>
      </c>
      <c r="J337" s="44" t="n">
        <f aca="false">(J336-H337-I337)*(A337&lt;=$B$6*12)</f>
        <v>0</v>
      </c>
      <c r="K337" s="45" t="n">
        <f aca="false">($B$9/$B$10)*(A337&lt;=$B$7*12)*(MOD(A336,12/$B$10)=0)</f>
        <v>0</v>
      </c>
      <c r="L337" s="45" t="n">
        <f aca="false">$B$8*(A337&lt;=$B$7*12)</f>
        <v>0</v>
      </c>
      <c r="M337" s="45" t="n">
        <f aca="false">Assumptions!$B$15*(A337=1)+K337*Assumptions!$B$16*(A337&lt;=12)</f>
        <v>0</v>
      </c>
      <c r="N337" s="45" t="n">
        <f aca="false">(A337&lt;=$B$6*12)*(Assumptions!$B$18/12)*(1+Assumptions!$D$17)^(A337-1) + K337*Assumptions!$B$19*(A337&lt;=$B$7*12)</f>
        <v>0</v>
      </c>
      <c r="O337" s="45" t="n">
        <f aca="false">K337*VLOOKUP(B337,Assumptions!$A$21:$B$26,2,1)</f>
        <v>0</v>
      </c>
      <c r="P337" s="45" t="n">
        <f aca="false">K337*J336</f>
        <v>0</v>
      </c>
      <c r="Q337" s="45" t="n">
        <f aca="false">L337*H337</f>
        <v>0</v>
      </c>
      <c r="R337" s="45" t="n">
        <f aca="false">M337*J336</f>
        <v>0</v>
      </c>
      <c r="S337" s="45" t="n">
        <f aca="false">N337*J336</f>
        <v>0</v>
      </c>
      <c r="T337" s="45" t="n">
        <f aca="false">O337*J336</f>
        <v>0</v>
      </c>
      <c r="U337" s="46" t="n">
        <f aca="false">(1+VLOOKUP(B337,Assumptions!$A$29:$C$39,2,1))^(1/12)-1</f>
        <v>0.00643403011000343</v>
      </c>
      <c r="V337" s="45" t="n">
        <f aca="false">RES!Y337*J337</f>
        <v>0</v>
      </c>
      <c r="W337" s="45" t="n">
        <f aca="false">V337-V336</f>
        <v>0</v>
      </c>
      <c r="X337" s="45" t="n">
        <f aca="false">(P337-R337-S337-T337+V336)*U337</f>
        <v>0</v>
      </c>
      <c r="Y337" s="45" t="n">
        <f aca="false">P337-Q337-R337-S337-T337-W337+X337</f>
        <v>0</v>
      </c>
      <c r="Z337" s="45" t="n">
        <f aca="false">(Y338+Z338)/(1+U338)</f>
        <v>0</v>
      </c>
    </row>
    <row r="338" customFormat="false" ht="13.8" hidden="false" customHeight="false" outlineLevel="0" collapsed="false">
      <c r="A338" s="40" t="n">
        <f aca="false">A337+1</f>
        <v>323</v>
      </c>
      <c r="B338" s="40" t="n">
        <f aca="false">INT((A338-1)/12)+1</f>
        <v>27</v>
      </c>
      <c r="C338" s="41" t="n">
        <f aca="false">$B$4+B338-1</f>
        <v>46</v>
      </c>
      <c r="D338" s="42" t="n">
        <f aca="false">IF($B$5="M",VLOOKUP(C338,Assumptions!$A$42:$C$140,2,1),VLOOKUP(C338,Assumptions!$A$42:$C$140,3,1))*Assumptions!$B$2</f>
        <v>0.000623883475733444</v>
      </c>
      <c r="E338" s="42" t="n">
        <f aca="false">1-(1-D338)^(1/12)</f>
        <v>5.20051620189754E-005</v>
      </c>
      <c r="F338" s="42" t="n">
        <f aca="false">VLOOKUP(B338,Assumptions!$A$5:$C$11,2,1)*(MOD(A338,12/$B$10)=0)</f>
        <v>0</v>
      </c>
      <c r="G338" s="43" t="n">
        <f aca="false">1-(1-F338)^(1/$B$10)</f>
        <v>0</v>
      </c>
      <c r="H338" s="42" t="n">
        <f aca="false">J337*E338*(A338&lt;=$B$6*12)</f>
        <v>0</v>
      </c>
      <c r="I338" s="43" t="n">
        <f aca="false">J337*(1-E338)*G338*(A338&lt;=$B$6*12)</f>
        <v>0</v>
      </c>
      <c r="J338" s="44" t="n">
        <f aca="false">(J337-H338-I338)*(A338&lt;=$B$6*12)</f>
        <v>0</v>
      </c>
      <c r="K338" s="45" t="n">
        <f aca="false">($B$9/$B$10)*(A338&lt;=$B$7*12)*(MOD(A337,12/$B$10)=0)</f>
        <v>0</v>
      </c>
      <c r="L338" s="45" t="n">
        <f aca="false">$B$8*(A338&lt;=$B$7*12)</f>
        <v>0</v>
      </c>
      <c r="M338" s="45" t="n">
        <f aca="false">Assumptions!$B$15*(A338=1)+K338*Assumptions!$B$16*(A338&lt;=12)</f>
        <v>0</v>
      </c>
      <c r="N338" s="45" t="n">
        <f aca="false">(A338&lt;=$B$6*12)*(Assumptions!$B$18/12)*(1+Assumptions!$D$17)^(A338-1) + K338*Assumptions!$B$19*(A338&lt;=$B$7*12)</f>
        <v>0</v>
      </c>
      <c r="O338" s="45" t="n">
        <f aca="false">K338*VLOOKUP(B338,Assumptions!$A$21:$B$26,2,1)</f>
        <v>0</v>
      </c>
      <c r="P338" s="45" t="n">
        <f aca="false">K338*J337</f>
        <v>0</v>
      </c>
      <c r="Q338" s="45" t="n">
        <f aca="false">L338*H338</f>
        <v>0</v>
      </c>
      <c r="R338" s="45" t="n">
        <f aca="false">M338*J337</f>
        <v>0</v>
      </c>
      <c r="S338" s="45" t="n">
        <f aca="false">N338*J337</f>
        <v>0</v>
      </c>
      <c r="T338" s="45" t="n">
        <f aca="false">O338*J337</f>
        <v>0</v>
      </c>
      <c r="U338" s="46" t="n">
        <f aca="false">(1+VLOOKUP(B338,Assumptions!$A$29:$C$39,2,1))^(1/12)-1</f>
        <v>0.00643403011000343</v>
      </c>
      <c r="V338" s="45" t="n">
        <f aca="false">RES!Y338*J338</f>
        <v>0</v>
      </c>
      <c r="W338" s="45" t="n">
        <f aca="false">V338-V337</f>
        <v>0</v>
      </c>
      <c r="X338" s="45" t="n">
        <f aca="false">(P338-R338-S338-T338+V337)*U338</f>
        <v>0</v>
      </c>
      <c r="Y338" s="45" t="n">
        <f aca="false">P338-Q338-R338-S338-T338-W338+X338</f>
        <v>0</v>
      </c>
      <c r="Z338" s="45" t="n">
        <f aca="false">(Y339+Z339)/(1+U339)</f>
        <v>0</v>
      </c>
    </row>
    <row r="339" customFormat="false" ht="13.8" hidden="false" customHeight="false" outlineLevel="0" collapsed="false">
      <c r="A339" s="40" t="n">
        <f aca="false">A338+1</f>
        <v>324</v>
      </c>
      <c r="B339" s="40" t="n">
        <f aca="false">INT((A339-1)/12)+1</f>
        <v>27</v>
      </c>
      <c r="C339" s="41" t="n">
        <f aca="false">$B$4+B339-1</f>
        <v>46</v>
      </c>
      <c r="D339" s="42" t="n">
        <f aca="false">IF($B$5="M",VLOOKUP(C339,Assumptions!$A$42:$C$140,2,1),VLOOKUP(C339,Assumptions!$A$42:$C$140,3,1))*Assumptions!$B$2</f>
        <v>0.000623883475733444</v>
      </c>
      <c r="E339" s="42" t="n">
        <f aca="false">1-(1-D339)^(1/12)</f>
        <v>5.20051620189754E-005</v>
      </c>
      <c r="F339" s="42" t="n">
        <f aca="false">VLOOKUP(B339,Assumptions!$A$5:$C$11,2,1)*(MOD(A339,12/$B$10)=0)</f>
        <v>0.05</v>
      </c>
      <c r="G339" s="43" t="n">
        <f aca="false">1-(1-F339)^(1/$B$10)</f>
        <v>0.05</v>
      </c>
      <c r="H339" s="42" t="n">
        <f aca="false">J338*E339*(A339&lt;=$B$6*12)</f>
        <v>0</v>
      </c>
      <c r="I339" s="43" t="n">
        <f aca="false">J338*(1-E339)*G339*(A339&lt;=$B$6*12)</f>
        <v>0</v>
      </c>
      <c r="J339" s="44" t="n">
        <f aca="false">(J338-H339-I339)*(A339&lt;=$B$6*12)</f>
        <v>0</v>
      </c>
      <c r="K339" s="45" t="n">
        <f aca="false">($B$9/$B$10)*(A339&lt;=$B$7*12)*(MOD(A338,12/$B$10)=0)</f>
        <v>0</v>
      </c>
      <c r="L339" s="45" t="n">
        <f aca="false">$B$8*(A339&lt;=$B$7*12)</f>
        <v>0</v>
      </c>
      <c r="M339" s="45" t="n">
        <f aca="false">Assumptions!$B$15*(A339=1)+K339*Assumptions!$B$16*(A339&lt;=12)</f>
        <v>0</v>
      </c>
      <c r="N339" s="45" t="n">
        <f aca="false">(A339&lt;=$B$6*12)*(Assumptions!$B$18/12)*(1+Assumptions!$D$17)^(A339-1) + K339*Assumptions!$B$19*(A339&lt;=$B$7*12)</f>
        <v>0</v>
      </c>
      <c r="O339" s="45" t="n">
        <f aca="false">K339*VLOOKUP(B339,Assumptions!$A$21:$B$26,2,1)</f>
        <v>0</v>
      </c>
      <c r="P339" s="45" t="n">
        <f aca="false">K339*J338</f>
        <v>0</v>
      </c>
      <c r="Q339" s="45" t="n">
        <f aca="false">L339*H339</f>
        <v>0</v>
      </c>
      <c r="R339" s="45" t="n">
        <f aca="false">M339*J338</f>
        <v>0</v>
      </c>
      <c r="S339" s="45" t="n">
        <f aca="false">N339*J338</f>
        <v>0</v>
      </c>
      <c r="T339" s="45" t="n">
        <f aca="false">O339*J338</f>
        <v>0</v>
      </c>
      <c r="U339" s="46" t="n">
        <f aca="false">(1+VLOOKUP(B339,Assumptions!$A$29:$C$39,2,1))^(1/12)-1</f>
        <v>0.00643403011000343</v>
      </c>
      <c r="V339" s="45" t="n">
        <f aca="false">RES!Y339*J339</f>
        <v>0</v>
      </c>
      <c r="W339" s="45" t="n">
        <f aca="false">V339-V338</f>
        <v>0</v>
      </c>
      <c r="X339" s="45" t="n">
        <f aca="false">(P339-R339-S339-T339+V338)*U339</f>
        <v>0</v>
      </c>
      <c r="Y339" s="45" t="n">
        <f aca="false">P339-Q339-R339-S339-T339-W339+X339</f>
        <v>0</v>
      </c>
      <c r="Z339" s="45" t="n">
        <f aca="false">(Y340+Z340)/(1+U340)</f>
        <v>0</v>
      </c>
    </row>
    <row r="340" customFormat="false" ht="13.8" hidden="false" customHeight="false" outlineLevel="0" collapsed="false">
      <c r="A340" s="40" t="n">
        <f aca="false">A339+1</f>
        <v>325</v>
      </c>
      <c r="B340" s="40" t="n">
        <f aca="false">INT((A340-1)/12)+1</f>
        <v>28</v>
      </c>
      <c r="C340" s="41" t="n">
        <f aca="false">$B$4+B340-1</f>
        <v>47</v>
      </c>
      <c r="D340" s="42" t="n">
        <f aca="false">IF($B$5="M",VLOOKUP(C340,Assumptions!$A$42:$C$140,2,1),VLOOKUP(C340,Assumptions!$A$42:$C$140,3,1))*Assumptions!$B$2</f>
        <v>0.000659237253729874</v>
      </c>
      <c r="E340" s="42" t="n">
        <f aca="false">1-(1-D340)^(1/12)</f>
        <v>5.49530438724854E-005</v>
      </c>
      <c r="F340" s="42" t="n">
        <f aca="false">VLOOKUP(B340,Assumptions!$A$5:$C$11,2,1)*(MOD(A340,12/$B$10)=0)</f>
        <v>0</v>
      </c>
      <c r="G340" s="43" t="n">
        <f aca="false">1-(1-F340)^(1/$B$10)</f>
        <v>0</v>
      </c>
      <c r="H340" s="42" t="n">
        <f aca="false">J339*E340*(A340&lt;=$B$6*12)</f>
        <v>0</v>
      </c>
      <c r="I340" s="43" t="n">
        <f aca="false">J339*(1-E340)*G340*(A340&lt;=$B$6*12)</f>
        <v>0</v>
      </c>
      <c r="J340" s="44" t="n">
        <f aca="false">(J339-H340-I340)*(A340&lt;=$B$6*12)</f>
        <v>0</v>
      </c>
      <c r="K340" s="45" t="n">
        <f aca="false">($B$9/$B$10)*(A340&lt;=$B$7*12)*(MOD(A339,12/$B$10)=0)</f>
        <v>0</v>
      </c>
      <c r="L340" s="45" t="n">
        <f aca="false">$B$8*(A340&lt;=$B$7*12)</f>
        <v>0</v>
      </c>
      <c r="M340" s="45" t="n">
        <f aca="false">Assumptions!$B$15*(A340=1)+K340*Assumptions!$B$16*(A340&lt;=12)</f>
        <v>0</v>
      </c>
      <c r="N340" s="45" t="n">
        <f aca="false">(A340&lt;=$B$6*12)*(Assumptions!$B$18/12)*(1+Assumptions!$D$17)^(A340-1) + K340*Assumptions!$B$19*(A340&lt;=$B$7*12)</f>
        <v>0</v>
      </c>
      <c r="O340" s="45" t="n">
        <f aca="false">K340*VLOOKUP(B340,Assumptions!$A$21:$B$26,2,1)</f>
        <v>0</v>
      </c>
      <c r="P340" s="45" t="n">
        <f aca="false">K340*J339</f>
        <v>0</v>
      </c>
      <c r="Q340" s="45" t="n">
        <f aca="false">L340*H340</f>
        <v>0</v>
      </c>
      <c r="R340" s="45" t="n">
        <f aca="false">M340*J339</f>
        <v>0</v>
      </c>
      <c r="S340" s="45" t="n">
        <f aca="false">N340*J339</f>
        <v>0</v>
      </c>
      <c r="T340" s="45" t="n">
        <f aca="false">O340*J339</f>
        <v>0</v>
      </c>
      <c r="U340" s="46" t="n">
        <f aca="false">(1+VLOOKUP(B340,Assumptions!$A$29:$C$39,2,1))^(1/12)-1</f>
        <v>0.00643403011000343</v>
      </c>
      <c r="V340" s="45" t="n">
        <f aca="false">RES!Y340*J340</f>
        <v>0</v>
      </c>
      <c r="W340" s="45" t="n">
        <f aca="false">V340-V339</f>
        <v>0</v>
      </c>
      <c r="X340" s="45" t="n">
        <f aca="false">(P340-R340-S340-T340+V339)*U340</f>
        <v>0</v>
      </c>
      <c r="Y340" s="45" t="n">
        <f aca="false">P340-Q340-R340-S340-T340-W340+X340</f>
        <v>0</v>
      </c>
      <c r="Z340" s="45" t="n">
        <f aca="false">(Y341+Z341)/(1+U341)</f>
        <v>0</v>
      </c>
    </row>
    <row r="341" customFormat="false" ht="13.8" hidden="false" customHeight="false" outlineLevel="0" collapsed="false">
      <c r="A341" s="40" t="n">
        <f aca="false">A340+1</f>
        <v>326</v>
      </c>
      <c r="B341" s="40" t="n">
        <f aca="false">INT((A341-1)/12)+1</f>
        <v>28</v>
      </c>
      <c r="C341" s="41" t="n">
        <f aca="false">$B$4+B341-1</f>
        <v>47</v>
      </c>
      <c r="D341" s="42" t="n">
        <f aca="false">IF($B$5="M",VLOOKUP(C341,Assumptions!$A$42:$C$140,2,1),VLOOKUP(C341,Assumptions!$A$42:$C$140,3,1))*Assumptions!$B$2</f>
        <v>0.000659237253729874</v>
      </c>
      <c r="E341" s="42" t="n">
        <f aca="false">1-(1-D341)^(1/12)</f>
        <v>5.49530438724854E-005</v>
      </c>
      <c r="F341" s="42" t="n">
        <f aca="false">VLOOKUP(B341,Assumptions!$A$5:$C$11,2,1)*(MOD(A341,12/$B$10)=0)</f>
        <v>0</v>
      </c>
      <c r="G341" s="43" t="n">
        <f aca="false">1-(1-F341)^(1/$B$10)</f>
        <v>0</v>
      </c>
      <c r="H341" s="42" t="n">
        <f aca="false">J340*E341*(A341&lt;=$B$6*12)</f>
        <v>0</v>
      </c>
      <c r="I341" s="43" t="n">
        <f aca="false">J340*(1-E341)*G341*(A341&lt;=$B$6*12)</f>
        <v>0</v>
      </c>
      <c r="J341" s="44" t="n">
        <f aca="false">(J340-H341-I341)*(A341&lt;=$B$6*12)</f>
        <v>0</v>
      </c>
      <c r="K341" s="45" t="n">
        <f aca="false">($B$9/$B$10)*(A341&lt;=$B$7*12)*(MOD(A340,12/$B$10)=0)</f>
        <v>0</v>
      </c>
      <c r="L341" s="45" t="n">
        <f aca="false">$B$8*(A341&lt;=$B$7*12)</f>
        <v>0</v>
      </c>
      <c r="M341" s="45" t="n">
        <f aca="false">Assumptions!$B$15*(A341=1)+K341*Assumptions!$B$16*(A341&lt;=12)</f>
        <v>0</v>
      </c>
      <c r="N341" s="45" t="n">
        <f aca="false">(A341&lt;=$B$6*12)*(Assumptions!$B$18/12)*(1+Assumptions!$D$17)^(A341-1) + K341*Assumptions!$B$19*(A341&lt;=$B$7*12)</f>
        <v>0</v>
      </c>
      <c r="O341" s="45" t="n">
        <f aca="false">K341*VLOOKUP(B341,Assumptions!$A$21:$B$26,2,1)</f>
        <v>0</v>
      </c>
      <c r="P341" s="45" t="n">
        <f aca="false">K341*J340</f>
        <v>0</v>
      </c>
      <c r="Q341" s="45" t="n">
        <f aca="false">L341*H341</f>
        <v>0</v>
      </c>
      <c r="R341" s="45" t="n">
        <f aca="false">M341*J340</f>
        <v>0</v>
      </c>
      <c r="S341" s="45" t="n">
        <f aca="false">N341*J340</f>
        <v>0</v>
      </c>
      <c r="T341" s="45" t="n">
        <f aca="false">O341*J340</f>
        <v>0</v>
      </c>
      <c r="U341" s="46" t="n">
        <f aca="false">(1+VLOOKUP(B341,Assumptions!$A$29:$C$39,2,1))^(1/12)-1</f>
        <v>0.00643403011000343</v>
      </c>
      <c r="V341" s="45" t="n">
        <f aca="false">RES!Y341*J341</f>
        <v>0</v>
      </c>
      <c r="W341" s="45" t="n">
        <f aca="false">V341-V340</f>
        <v>0</v>
      </c>
      <c r="X341" s="45" t="n">
        <f aca="false">(P341-R341-S341-T341+V340)*U341</f>
        <v>0</v>
      </c>
      <c r="Y341" s="45" t="n">
        <f aca="false">P341-Q341-R341-S341-T341-W341+X341</f>
        <v>0</v>
      </c>
      <c r="Z341" s="45" t="n">
        <f aca="false">(Y342+Z342)/(1+U342)</f>
        <v>0</v>
      </c>
    </row>
    <row r="342" customFormat="false" ht="13.8" hidden="false" customHeight="false" outlineLevel="0" collapsed="false">
      <c r="A342" s="40" t="n">
        <f aca="false">A341+1</f>
        <v>327</v>
      </c>
      <c r="B342" s="40" t="n">
        <f aca="false">INT((A342-1)/12)+1</f>
        <v>28</v>
      </c>
      <c r="C342" s="41" t="n">
        <f aca="false">$B$4+B342-1</f>
        <v>47</v>
      </c>
      <c r="D342" s="42" t="n">
        <f aca="false">IF($B$5="M",VLOOKUP(C342,Assumptions!$A$42:$C$140,2,1),VLOOKUP(C342,Assumptions!$A$42:$C$140,3,1))*Assumptions!$B$2</f>
        <v>0.000659237253729874</v>
      </c>
      <c r="E342" s="42" t="n">
        <f aca="false">1-(1-D342)^(1/12)</f>
        <v>5.49530438724854E-005</v>
      </c>
      <c r="F342" s="42" t="n">
        <f aca="false">VLOOKUP(B342,Assumptions!$A$5:$C$11,2,1)*(MOD(A342,12/$B$10)=0)</f>
        <v>0</v>
      </c>
      <c r="G342" s="43" t="n">
        <f aca="false">1-(1-F342)^(1/$B$10)</f>
        <v>0</v>
      </c>
      <c r="H342" s="42" t="n">
        <f aca="false">J341*E342*(A342&lt;=$B$6*12)</f>
        <v>0</v>
      </c>
      <c r="I342" s="43" t="n">
        <f aca="false">J341*(1-E342)*G342*(A342&lt;=$B$6*12)</f>
        <v>0</v>
      </c>
      <c r="J342" s="44" t="n">
        <f aca="false">(J341-H342-I342)*(A342&lt;=$B$6*12)</f>
        <v>0</v>
      </c>
      <c r="K342" s="45" t="n">
        <f aca="false">($B$9/$B$10)*(A342&lt;=$B$7*12)*(MOD(A341,12/$B$10)=0)</f>
        <v>0</v>
      </c>
      <c r="L342" s="45" t="n">
        <f aca="false">$B$8*(A342&lt;=$B$7*12)</f>
        <v>0</v>
      </c>
      <c r="M342" s="45" t="n">
        <f aca="false">Assumptions!$B$15*(A342=1)+K342*Assumptions!$B$16*(A342&lt;=12)</f>
        <v>0</v>
      </c>
      <c r="N342" s="45" t="n">
        <f aca="false">(A342&lt;=$B$6*12)*(Assumptions!$B$18/12)*(1+Assumptions!$D$17)^(A342-1) + K342*Assumptions!$B$19*(A342&lt;=$B$7*12)</f>
        <v>0</v>
      </c>
      <c r="O342" s="45" t="n">
        <f aca="false">K342*VLOOKUP(B342,Assumptions!$A$21:$B$26,2,1)</f>
        <v>0</v>
      </c>
      <c r="P342" s="45" t="n">
        <f aca="false">K342*J341</f>
        <v>0</v>
      </c>
      <c r="Q342" s="45" t="n">
        <f aca="false">L342*H342</f>
        <v>0</v>
      </c>
      <c r="R342" s="45" t="n">
        <f aca="false">M342*J341</f>
        <v>0</v>
      </c>
      <c r="S342" s="45" t="n">
        <f aca="false">N342*J341</f>
        <v>0</v>
      </c>
      <c r="T342" s="45" t="n">
        <f aca="false">O342*J341</f>
        <v>0</v>
      </c>
      <c r="U342" s="46" t="n">
        <f aca="false">(1+VLOOKUP(B342,Assumptions!$A$29:$C$39,2,1))^(1/12)-1</f>
        <v>0.00643403011000343</v>
      </c>
      <c r="V342" s="45" t="n">
        <f aca="false">RES!Y342*J342</f>
        <v>0</v>
      </c>
      <c r="W342" s="45" t="n">
        <f aca="false">V342-V341</f>
        <v>0</v>
      </c>
      <c r="X342" s="45" t="n">
        <f aca="false">(P342-R342-S342-T342+V341)*U342</f>
        <v>0</v>
      </c>
      <c r="Y342" s="45" t="n">
        <f aca="false">P342-Q342-R342-S342-T342-W342+X342</f>
        <v>0</v>
      </c>
      <c r="Z342" s="45" t="n">
        <f aca="false">(Y343+Z343)/(1+U343)</f>
        <v>0</v>
      </c>
    </row>
    <row r="343" customFormat="false" ht="13.8" hidden="false" customHeight="false" outlineLevel="0" collapsed="false">
      <c r="A343" s="40" t="n">
        <f aca="false">A342+1</f>
        <v>328</v>
      </c>
      <c r="B343" s="40" t="n">
        <f aca="false">INT((A343-1)/12)+1</f>
        <v>28</v>
      </c>
      <c r="C343" s="41" t="n">
        <f aca="false">$B$4+B343-1</f>
        <v>47</v>
      </c>
      <c r="D343" s="42" t="n">
        <f aca="false">IF($B$5="M",VLOOKUP(C343,Assumptions!$A$42:$C$140,2,1),VLOOKUP(C343,Assumptions!$A$42:$C$140,3,1))*Assumptions!$B$2</f>
        <v>0.000659237253729874</v>
      </c>
      <c r="E343" s="42" t="n">
        <f aca="false">1-(1-D343)^(1/12)</f>
        <v>5.49530438724854E-005</v>
      </c>
      <c r="F343" s="42" t="n">
        <f aca="false">VLOOKUP(B343,Assumptions!$A$5:$C$11,2,1)*(MOD(A343,12/$B$10)=0)</f>
        <v>0</v>
      </c>
      <c r="G343" s="43" t="n">
        <f aca="false">1-(1-F343)^(1/$B$10)</f>
        <v>0</v>
      </c>
      <c r="H343" s="42" t="n">
        <f aca="false">J342*E343*(A343&lt;=$B$6*12)</f>
        <v>0</v>
      </c>
      <c r="I343" s="43" t="n">
        <f aca="false">J342*(1-E343)*G343*(A343&lt;=$B$6*12)</f>
        <v>0</v>
      </c>
      <c r="J343" s="44" t="n">
        <f aca="false">(J342-H343-I343)*(A343&lt;=$B$6*12)</f>
        <v>0</v>
      </c>
      <c r="K343" s="45" t="n">
        <f aca="false">($B$9/$B$10)*(A343&lt;=$B$7*12)*(MOD(A342,12/$B$10)=0)</f>
        <v>0</v>
      </c>
      <c r="L343" s="45" t="n">
        <f aca="false">$B$8*(A343&lt;=$B$7*12)</f>
        <v>0</v>
      </c>
      <c r="M343" s="45" t="n">
        <f aca="false">Assumptions!$B$15*(A343=1)+K343*Assumptions!$B$16*(A343&lt;=12)</f>
        <v>0</v>
      </c>
      <c r="N343" s="45" t="n">
        <f aca="false">(A343&lt;=$B$6*12)*(Assumptions!$B$18/12)*(1+Assumptions!$D$17)^(A343-1) + K343*Assumptions!$B$19*(A343&lt;=$B$7*12)</f>
        <v>0</v>
      </c>
      <c r="O343" s="45" t="n">
        <f aca="false">K343*VLOOKUP(B343,Assumptions!$A$21:$B$26,2,1)</f>
        <v>0</v>
      </c>
      <c r="P343" s="45" t="n">
        <f aca="false">K343*J342</f>
        <v>0</v>
      </c>
      <c r="Q343" s="45" t="n">
        <f aca="false">L343*H343</f>
        <v>0</v>
      </c>
      <c r="R343" s="45" t="n">
        <f aca="false">M343*J342</f>
        <v>0</v>
      </c>
      <c r="S343" s="45" t="n">
        <f aca="false">N343*J342</f>
        <v>0</v>
      </c>
      <c r="T343" s="45" t="n">
        <f aca="false">O343*J342</f>
        <v>0</v>
      </c>
      <c r="U343" s="46" t="n">
        <f aca="false">(1+VLOOKUP(B343,Assumptions!$A$29:$C$39,2,1))^(1/12)-1</f>
        <v>0.00643403011000343</v>
      </c>
      <c r="V343" s="45" t="n">
        <f aca="false">RES!Y343*J343</f>
        <v>0</v>
      </c>
      <c r="W343" s="45" t="n">
        <f aca="false">V343-V342</f>
        <v>0</v>
      </c>
      <c r="X343" s="45" t="n">
        <f aca="false">(P343-R343-S343-T343+V342)*U343</f>
        <v>0</v>
      </c>
      <c r="Y343" s="45" t="n">
        <f aca="false">P343-Q343-R343-S343-T343-W343+X343</f>
        <v>0</v>
      </c>
      <c r="Z343" s="45" t="n">
        <f aca="false">(Y344+Z344)/(1+U344)</f>
        <v>0</v>
      </c>
    </row>
    <row r="344" customFormat="false" ht="13.8" hidden="false" customHeight="false" outlineLevel="0" collapsed="false">
      <c r="A344" s="40" t="n">
        <f aca="false">A343+1</f>
        <v>329</v>
      </c>
      <c r="B344" s="40" t="n">
        <f aca="false">INT((A344-1)/12)+1</f>
        <v>28</v>
      </c>
      <c r="C344" s="41" t="n">
        <f aca="false">$B$4+B344-1</f>
        <v>47</v>
      </c>
      <c r="D344" s="42" t="n">
        <f aca="false">IF($B$5="M",VLOOKUP(C344,Assumptions!$A$42:$C$140,2,1),VLOOKUP(C344,Assumptions!$A$42:$C$140,3,1))*Assumptions!$B$2</f>
        <v>0.000659237253729874</v>
      </c>
      <c r="E344" s="42" t="n">
        <f aca="false">1-(1-D344)^(1/12)</f>
        <v>5.49530438724854E-005</v>
      </c>
      <c r="F344" s="42" t="n">
        <f aca="false">VLOOKUP(B344,Assumptions!$A$5:$C$11,2,1)*(MOD(A344,12/$B$10)=0)</f>
        <v>0</v>
      </c>
      <c r="G344" s="43" t="n">
        <f aca="false">1-(1-F344)^(1/$B$10)</f>
        <v>0</v>
      </c>
      <c r="H344" s="42" t="n">
        <f aca="false">J343*E344*(A344&lt;=$B$6*12)</f>
        <v>0</v>
      </c>
      <c r="I344" s="43" t="n">
        <f aca="false">J343*(1-E344)*G344*(A344&lt;=$B$6*12)</f>
        <v>0</v>
      </c>
      <c r="J344" s="44" t="n">
        <f aca="false">(J343-H344-I344)*(A344&lt;=$B$6*12)</f>
        <v>0</v>
      </c>
      <c r="K344" s="45" t="n">
        <f aca="false">($B$9/$B$10)*(A344&lt;=$B$7*12)*(MOD(A343,12/$B$10)=0)</f>
        <v>0</v>
      </c>
      <c r="L344" s="45" t="n">
        <f aca="false">$B$8*(A344&lt;=$B$7*12)</f>
        <v>0</v>
      </c>
      <c r="M344" s="45" t="n">
        <f aca="false">Assumptions!$B$15*(A344=1)+K344*Assumptions!$B$16*(A344&lt;=12)</f>
        <v>0</v>
      </c>
      <c r="N344" s="45" t="n">
        <f aca="false">(A344&lt;=$B$6*12)*(Assumptions!$B$18/12)*(1+Assumptions!$D$17)^(A344-1) + K344*Assumptions!$B$19*(A344&lt;=$B$7*12)</f>
        <v>0</v>
      </c>
      <c r="O344" s="45" t="n">
        <f aca="false">K344*VLOOKUP(B344,Assumptions!$A$21:$B$26,2,1)</f>
        <v>0</v>
      </c>
      <c r="P344" s="45" t="n">
        <f aca="false">K344*J343</f>
        <v>0</v>
      </c>
      <c r="Q344" s="45" t="n">
        <f aca="false">L344*H344</f>
        <v>0</v>
      </c>
      <c r="R344" s="45" t="n">
        <f aca="false">M344*J343</f>
        <v>0</v>
      </c>
      <c r="S344" s="45" t="n">
        <f aca="false">N344*J343</f>
        <v>0</v>
      </c>
      <c r="T344" s="45" t="n">
        <f aca="false">O344*J343</f>
        <v>0</v>
      </c>
      <c r="U344" s="46" t="n">
        <f aca="false">(1+VLOOKUP(B344,Assumptions!$A$29:$C$39,2,1))^(1/12)-1</f>
        <v>0.00643403011000343</v>
      </c>
      <c r="V344" s="45" t="n">
        <f aca="false">RES!Y344*J344</f>
        <v>0</v>
      </c>
      <c r="W344" s="45" t="n">
        <f aca="false">V344-V343</f>
        <v>0</v>
      </c>
      <c r="X344" s="45" t="n">
        <f aca="false">(P344-R344-S344-T344+V343)*U344</f>
        <v>0</v>
      </c>
      <c r="Y344" s="45" t="n">
        <f aca="false">P344-Q344-R344-S344-T344-W344+X344</f>
        <v>0</v>
      </c>
      <c r="Z344" s="45" t="n">
        <f aca="false">(Y345+Z345)/(1+U345)</f>
        <v>0</v>
      </c>
    </row>
    <row r="345" customFormat="false" ht="13.8" hidden="false" customHeight="false" outlineLevel="0" collapsed="false">
      <c r="A345" s="40" t="n">
        <f aca="false">A344+1</f>
        <v>330</v>
      </c>
      <c r="B345" s="40" t="n">
        <f aca="false">INT((A345-1)/12)+1</f>
        <v>28</v>
      </c>
      <c r="C345" s="41" t="n">
        <f aca="false">$B$4+B345-1</f>
        <v>47</v>
      </c>
      <c r="D345" s="42" t="n">
        <f aca="false">IF($B$5="M",VLOOKUP(C345,Assumptions!$A$42:$C$140,2,1),VLOOKUP(C345,Assumptions!$A$42:$C$140,3,1))*Assumptions!$B$2</f>
        <v>0.000659237253729874</v>
      </c>
      <c r="E345" s="42" t="n">
        <f aca="false">1-(1-D345)^(1/12)</f>
        <v>5.49530438724854E-005</v>
      </c>
      <c r="F345" s="42" t="n">
        <f aca="false">VLOOKUP(B345,Assumptions!$A$5:$C$11,2,1)*(MOD(A345,12/$B$10)=0)</f>
        <v>0</v>
      </c>
      <c r="G345" s="43" t="n">
        <f aca="false">1-(1-F345)^(1/$B$10)</f>
        <v>0</v>
      </c>
      <c r="H345" s="42" t="n">
        <f aca="false">J344*E345*(A345&lt;=$B$6*12)</f>
        <v>0</v>
      </c>
      <c r="I345" s="43" t="n">
        <f aca="false">J344*(1-E345)*G345*(A345&lt;=$B$6*12)</f>
        <v>0</v>
      </c>
      <c r="J345" s="44" t="n">
        <f aca="false">(J344-H345-I345)*(A345&lt;=$B$6*12)</f>
        <v>0</v>
      </c>
      <c r="K345" s="45" t="n">
        <f aca="false">($B$9/$B$10)*(A345&lt;=$B$7*12)*(MOD(A344,12/$B$10)=0)</f>
        <v>0</v>
      </c>
      <c r="L345" s="45" t="n">
        <f aca="false">$B$8*(A345&lt;=$B$7*12)</f>
        <v>0</v>
      </c>
      <c r="M345" s="45" t="n">
        <f aca="false">Assumptions!$B$15*(A345=1)+K345*Assumptions!$B$16*(A345&lt;=12)</f>
        <v>0</v>
      </c>
      <c r="N345" s="45" t="n">
        <f aca="false">(A345&lt;=$B$6*12)*(Assumptions!$B$18/12)*(1+Assumptions!$D$17)^(A345-1) + K345*Assumptions!$B$19*(A345&lt;=$B$7*12)</f>
        <v>0</v>
      </c>
      <c r="O345" s="45" t="n">
        <f aca="false">K345*VLOOKUP(B345,Assumptions!$A$21:$B$26,2,1)</f>
        <v>0</v>
      </c>
      <c r="P345" s="45" t="n">
        <f aca="false">K345*J344</f>
        <v>0</v>
      </c>
      <c r="Q345" s="45" t="n">
        <f aca="false">L345*H345</f>
        <v>0</v>
      </c>
      <c r="R345" s="45" t="n">
        <f aca="false">M345*J344</f>
        <v>0</v>
      </c>
      <c r="S345" s="45" t="n">
        <f aca="false">N345*J344</f>
        <v>0</v>
      </c>
      <c r="T345" s="45" t="n">
        <f aca="false">O345*J344</f>
        <v>0</v>
      </c>
      <c r="U345" s="46" t="n">
        <f aca="false">(1+VLOOKUP(B345,Assumptions!$A$29:$C$39,2,1))^(1/12)-1</f>
        <v>0.00643403011000343</v>
      </c>
      <c r="V345" s="45" t="n">
        <f aca="false">RES!Y345*J345</f>
        <v>0</v>
      </c>
      <c r="W345" s="45" t="n">
        <f aca="false">V345-V344</f>
        <v>0</v>
      </c>
      <c r="X345" s="45" t="n">
        <f aca="false">(P345-R345-S345-T345+V344)*U345</f>
        <v>0</v>
      </c>
      <c r="Y345" s="45" t="n">
        <f aca="false">P345-Q345-R345-S345-T345-W345+X345</f>
        <v>0</v>
      </c>
      <c r="Z345" s="45" t="n">
        <f aca="false">(Y346+Z346)/(1+U346)</f>
        <v>0</v>
      </c>
    </row>
    <row r="346" customFormat="false" ht="13.8" hidden="false" customHeight="false" outlineLevel="0" collapsed="false">
      <c r="A346" s="40" t="n">
        <f aca="false">A345+1</f>
        <v>331</v>
      </c>
      <c r="B346" s="40" t="n">
        <f aca="false">INT((A346-1)/12)+1</f>
        <v>28</v>
      </c>
      <c r="C346" s="41" t="n">
        <f aca="false">$B$4+B346-1</f>
        <v>47</v>
      </c>
      <c r="D346" s="42" t="n">
        <f aca="false">IF($B$5="M",VLOOKUP(C346,Assumptions!$A$42:$C$140,2,1),VLOOKUP(C346,Assumptions!$A$42:$C$140,3,1))*Assumptions!$B$2</f>
        <v>0.000659237253729874</v>
      </c>
      <c r="E346" s="42" t="n">
        <f aca="false">1-(1-D346)^(1/12)</f>
        <v>5.49530438724854E-005</v>
      </c>
      <c r="F346" s="42" t="n">
        <f aca="false">VLOOKUP(B346,Assumptions!$A$5:$C$11,2,1)*(MOD(A346,12/$B$10)=0)</f>
        <v>0</v>
      </c>
      <c r="G346" s="43" t="n">
        <f aca="false">1-(1-F346)^(1/$B$10)</f>
        <v>0</v>
      </c>
      <c r="H346" s="42" t="n">
        <f aca="false">J345*E346*(A346&lt;=$B$6*12)</f>
        <v>0</v>
      </c>
      <c r="I346" s="43" t="n">
        <f aca="false">J345*(1-E346)*G346*(A346&lt;=$B$6*12)</f>
        <v>0</v>
      </c>
      <c r="J346" s="44" t="n">
        <f aca="false">(J345-H346-I346)*(A346&lt;=$B$6*12)</f>
        <v>0</v>
      </c>
      <c r="K346" s="45" t="n">
        <f aca="false">($B$9/$B$10)*(A346&lt;=$B$7*12)*(MOD(A345,12/$B$10)=0)</f>
        <v>0</v>
      </c>
      <c r="L346" s="45" t="n">
        <f aca="false">$B$8*(A346&lt;=$B$7*12)</f>
        <v>0</v>
      </c>
      <c r="M346" s="45" t="n">
        <f aca="false">Assumptions!$B$15*(A346=1)+K346*Assumptions!$B$16*(A346&lt;=12)</f>
        <v>0</v>
      </c>
      <c r="N346" s="45" t="n">
        <f aca="false">(A346&lt;=$B$6*12)*(Assumptions!$B$18/12)*(1+Assumptions!$D$17)^(A346-1) + K346*Assumptions!$B$19*(A346&lt;=$B$7*12)</f>
        <v>0</v>
      </c>
      <c r="O346" s="45" t="n">
        <f aca="false">K346*VLOOKUP(B346,Assumptions!$A$21:$B$26,2,1)</f>
        <v>0</v>
      </c>
      <c r="P346" s="45" t="n">
        <f aca="false">K346*J345</f>
        <v>0</v>
      </c>
      <c r="Q346" s="45" t="n">
        <f aca="false">L346*H346</f>
        <v>0</v>
      </c>
      <c r="R346" s="45" t="n">
        <f aca="false">M346*J345</f>
        <v>0</v>
      </c>
      <c r="S346" s="45" t="n">
        <f aca="false">N346*J345</f>
        <v>0</v>
      </c>
      <c r="T346" s="45" t="n">
        <f aca="false">O346*J345</f>
        <v>0</v>
      </c>
      <c r="U346" s="46" t="n">
        <f aca="false">(1+VLOOKUP(B346,Assumptions!$A$29:$C$39,2,1))^(1/12)-1</f>
        <v>0.00643403011000343</v>
      </c>
      <c r="V346" s="45" t="n">
        <f aca="false">RES!Y346*J346</f>
        <v>0</v>
      </c>
      <c r="W346" s="45" t="n">
        <f aca="false">V346-V345</f>
        <v>0</v>
      </c>
      <c r="X346" s="45" t="n">
        <f aca="false">(P346-R346-S346-T346+V345)*U346</f>
        <v>0</v>
      </c>
      <c r="Y346" s="45" t="n">
        <f aca="false">P346-Q346-R346-S346-T346-W346+X346</f>
        <v>0</v>
      </c>
      <c r="Z346" s="45" t="n">
        <f aca="false">(Y347+Z347)/(1+U347)</f>
        <v>0</v>
      </c>
    </row>
    <row r="347" customFormat="false" ht="13.8" hidden="false" customHeight="false" outlineLevel="0" collapsed="false">
      <c r="A347" s="40" t="n">
        <f aca="false">A346+1</f>
        <v>332</v>
      </c>
      <c r="B347" s="40" t="n">
        <f aca="false">INT((A347-1)/12)+1</f>
        <v>28</v>
      </c>
      <c r="C347" s="41" t="n">
        <f aca="false">$B$4+B347-1</f>
        <v>47</v>
      </c>
      <c r="D347" s="42" t="n">
        <f aca="false">IF($B$5="M",VLOOKUP(C347,Assumptions!$A$42:$C$140,2,1),VLOOKUP(C347,Assumptions!$A$42:$C$140,3,1))*Assumptions!$B$2</f>
        <v>0.000659237253729874</v>
      </c>
      <c r="E347" s="42" t="n">
        <f aca="false">1-(1-D347)^(1/12)</f>
        <v>5.49530438724854E-005</v>
      </c>
      <c r="F347" s="42" t="n">
        <f aca="false">VLOOKUP(B347,Assumptions!$A$5:$C$11,2,1)*(MOD(A347,12/$B$10)=0)</f>
        <v>0</v>
      </c>
      <c r="G347" s="43" t="n">
        <f aca="false">1-(1-F347)^(1/$B$10)</f>
        <v>0</v>
      </c>
      <c r="H347" s="42" t="n">
        <f aca="false">J346*E347*(A347&lt;=$B$6*12)</f>
        <v>0</v>
      </c>
      <c r="I347" s="43" t="n">
        <f aca="false">J346*(1-E347)*G347*(A347&lt;=$B$6*12)</f>
        <v>0</v>
      </c>
      <c r="J347" s="44" t="n">
        <f aca="false">(J346-H347-I347)*(A347&lt;=$B$6*12)</f>
        <v>0</v>
      </c>
      <c r="K347" s="45" t="n">
        <f aca="false">($B$9/$B$10)*(A347&lt;=$B$7*12)*(MOD(A346,12/$B$10)=0)</f>
        <v>0</v>
      </c>
      <c r="L347" s="45" t="n">
        <f aca="false">$B$8*(A347&lt;=$B$7*12)</f>
        <v>0</v>
      </c>
      <c r="M347" s="45" t="n">
        <f aca="false">Assumptions!$B$15*(A347=1)+K347*Assumptions!$B$16*(A347&lt;=12)</f>
        <v>0</v>
      </c>
      <c r="N347" s="45" t="n">
        <f aca="false">(A347&lt;=$B$6*12)*(Assumptions!$B$18/12)*(1+Assumptions!$D$17)^(A347-1) + K347*Assumptions!$B$19*(A347&lt;=$B$7*12)</f>
        <v>0</v>
      </c>
      <c r="O347" s="45" t="n">
        <f aca="false">K347*VLOOKUP(B347,Assumptions!$A$21:$B$26,2,1)</f>
        <v>0</v>
      </c>
      <c r="P347" s="45" t="n">
        <f aca="false">K347*J346</f>
        <v>0</v>
      </c>
      <c r="Q347" s="45" t="n">
        <f aca="false">L347*H347</f>
        <v>0</v>
      </c>
      <c r="R347" s="45" t="n">
        <f aca="false">M347*J346</f>
        <v>0</v>
      </c>
      <c r="S347" s="45" t="n">
        <f aca="false">N347*J346</f>
        <v>0</v>
      </c>
      <c r="T347" s="45" t="n">
        <f aca="false">O347*J346</f>
        <v>0</v>
      </c>
      <c r="U347" s="46" t="n">
        <f aca="false">(1+VLOOKUP(B347,Assumptions!$A$29:$C$39,2,1))^(1/12)-1</f>
        <v>0.00643403011000343</v>
      </c>
      <c r="V347" s="45" t="n">
        <f aca="false">RES!Y347*J347</f>
        <v>0</v>
      </c>
      <c r="W347" s="45" t="n">
        <f aca="false">V347-V346</f>
        <v>0</v>
      </c>
      <c r="X347" s="45" t="n">
        <f aca="false">(P347-R347-S347-T347+V346)*U347</f>
        <v>0</v>
      </c>
      <c r="Y347" s="45" t="n">
        <f aca="false">P347-Q347-R347-S347-T347-W347+X347</f>
        <v>0</v>
      </c>
      <c r="Z347" s="45" t="n">
        <f aca="false">(Y348+Z348)/(1+U348)</f>
        <v>0</v>
      </c>
    </row>
    <row r="348" customFormat="false" ht="13.8" hidden="false" customHeight="false" outlineLevel="0" collapsed="false">
      <c r="A348" s="40" t="n">
        <f aca="false">A347+1</f>
        <v>333</v>
      </c>
      <c r="B348" s="40" t="n">
        <f aca="false">INT((A348-1)/12)+1</f>
        <v>28</v>
      </c>
      <c r="C348" s="41" t="n">
        <f aca="false">$B$4+B348-1</f>
        <v>47</v>
      </c>
      <c r="D348" s="42" t="n">
        <f aca="false">IF($B$5="M",VLOOKUP(C348,Assumptions!$A$42:$C$140,2,1),VLOOKUP(C348,Assumptions!$A$42:$C$140,3,1))*Assumptions!$B$2</f>
        <v>0.000659237253729874</v>
      </c>
      <c r="E348" s="42" t="n">
        <f aca="false">1-(1-D348)^(1/12)</f>
        <v>5.49530438724854E-005</v>
      </c>
      <c r="F348" s="42" t="n">
        <f aca="false">VLOOKUP(B348,Assumptions!$A$5:$C$11,2,1)*(MOD(A348,12/$B$10)=0)</f>
        <v>0</v>
      </c>
      <c r="G348" s="43" t="n">
        <f aca="false">1-(1-F348)^(1/$B$10)</f>
        <v>0</v>
      </c>
      <c r="H348" s="42" t="n">
        <f aca="false">J347*E348*(A348&lt;=$B$6*12)</f>
        <v>0</v>
      </c>
      <c r="I348" s="43" t="n">
        <f aca="false">J347*(1-E348)*G348*(A348&lt;=$B$6*12)</f>
        <v>0</v>
      </c>
      <c r="J348" s="44" t="n">
        <f aca="false">(J347-H348-I348)*(A348&lt;=$B$6*12)</f>
        <v>0</v>
      </c>
      <c r="K348" s="45" t="n">
        <f aca="false">($B$9/$B$10)*(A348&lt;=$B$7*12)*(MOD(A347,12/$B$10)=0)</f>
        <v>0</v>
      </c>
      <c r="L348" s="45" t="n">
        <f aca="false">$B$8*(A348&lt;=$B$7*12)</f>
        <v>0</v>
      </c>
      <c r="M348" s="45" t="n">
        <f aca="false">Assumptions!$B$15*(A348=1)+K348*Assumptions!$B$16*(A348&lt;=12)</f>
        <v>0</v>
      </c>
      <c r="N348" s="45" t="n">
        <f aca="false">(A348&lt;=$B$6*12)*(Assumptions!$B$18/12)*(1+Assumptions!$D$17)^(A348-1) + K348*Assumptions!$B$19*(A348&lt;=$B$7*12)</f>
        <v>0</v>
      </c>
      <c r="O348" s="45" t="n">
        <f aca="false">K348*VLOOKUP(B348,Assumptions!$A$21:$B$26,2,1)</f>
        <v>0</v>
      </c>
      <c r="P348" s="45" t="n">
        <f aca="false">K348*J347</f>
        <v>0</v>
      </c>
      <c r="Q348" s="45" t="n">
        <f aca="false">L348*H348</f>
        <v>0</v>
      </c>
      <c r="R348" s="45" t="n">
        <f aca="false">M348*J347</f>
        <v>0</v>
      </c>
      <c r="S348" s="45" t="n">
        <f aca="false">N348*J347</f>
        <v>0</v>
      </c>
      <c r="T348" s="45" t="n">
        <f aca="false">O348*J347</f>
        <v>0</v>
      </c>
      <c r="U348" s="46" t="n">
        <f aca="false">(1+VLOOKUP(B348,Assumptions!$A$29:$C$39,2,1))^(1/12)-1</f>
        <v>0.00643403011000343</v>
      </c>
      <c r="V348" s="45" t="n">
        <f aca="false">RES!Y348*J348</f>
        <v>0</v>
      </c>
      <c r="W348" s="45" t="n">
        <f aca="false">V348-V347</f>
        <v>0</v>
      </c>
      <c r="X348" s="45" t="n">
        <f aca="false">(P348-R348-S348-T348+V347)*U348</f>
        <v>0</v>
      </c>
      <c r="Y348" s="45" t="n">
        <f aca="false">P348-Q348-R348-S348-T348-W348+X348</f>
        <v>0</v>
      </c>
      <c r="Z348" s="45" t="n">
        <f aca="false">(Y349+Z349)/(1+U349)</f>
        <v>0</v>
      </c>
    </row>
    <row r="349" customFormat="false" ht="13.8" hidden="false" customHeight="false" outlineLevel="0" collapsed="false">
      <c r="A349" s="40" t="n">
        <f aca="false">A348+1</f>
        <v>334</v>
      </c>
      <c r="B349" s="40" t="n">
        <f aca="false">INT((A349-1)/12)+1</f>
        <v>28</v>
      </c>
      <c r="C349" s="41" t="n">
        <f aca="false">$B$4+B349-1</f>
        <v>47</v>
      </c>
      <c r="D349" s="42" t="n">
        <f aca="false">IF($B$5="M",VLOOKUP(C349,Assumptions!$A$42:$C$140,2,1),VLOOKUP(C349,Assumptions!$A$42:$C$140,3,1))*Assumptions!$B$2</f>
        <v>0.000659237253729874</v>
      </c>
      <c r="E349" s="42" t="n">
        <f aca="false">1-(1-D349)^(1/12)</f>
        <v>5.49530438724854E-005</v>
      </c>
      <c r="F349" s="42" t="n">
        <f aca="false">VLOOKUP(B349,Assumptions!$A$5:$C$11,2,1)*(MOD(A349,12/$B$10)=0)</f>
        <v>0</v>
      </c>
      <c r="G349" s="43" t="n">
        <f aca="false">1-(1-F349)^(1/$B$10)</f>
        <v>0</v>
      </c>
      <c r="H349" s="42" t="n">
        <f aca="false">J348*E349*(A349&lt;=$B$6*12)</f>
        <v>0</v>
      </c>
      <c r="I349" s="43" t="n">
        <f aca="false">J348*(1-E349)*G349*(A349&lt;=$B$6*12)</f>
        <v>0</v>
      </c>
      <c r="J349" s="44" t="n">
        <f aca="false">(J348-H349-I349)*(A349&lt;=$B$6*12)</f>
        <v>0</v>
      </c>
      <c r="K349" s="45" t="n">
        <f aca="false">($B$9/$B$10)*(A349&lt;=$B$7*12)*(MOD(A348,12/$B$10)=0)</f>
        <v>0</v>
      </c>
      <c r="L349" s="45" t="n">
        <f aca="false">$B$8*(A349&lt;=$B$7*12)</f>
        <v>0</v>
      </c>
      <c r="M349" s="45" t="n">
        <f aca="false">Assumptions!$B$15*(A349=1)+K349*Assumptions!$B$16*(A349&lt;=12)</f>
        <v>0</v>
      </c>
      <c r="N349" s="45" t="n">
        <f aca="false">(A349&lt;=$B$6*12)*(Assumptions!$B$18/12)*(1+Assumptions!$D$17)^(A349-1) + K349*Assumptions!$B$19*(A349&lt;=$B$7*12)</f>
        <v>0</v>
      </c>
      <c r="O349" s="45" t="n">
        <f aca="false">K349*VLOOKUP(B349,Assumptions!$A$21:$B$26,2,1)</f>
        <v>0</v>
      </c>
      <c r="P349" s="45" t="n">
        <f aca="false">K349*J348</f>
        <v>0</v>
      </c>
      <c r="Q349" s="45" t="n">
        <f aca="false">L349*H349</f>
        <v>0</v>
      </c>
      <c r="R349" s="45" t="n">
        <f aca="false">M349*J348</f>
        <v>0</v>
      </c>
      <c r="S349" s="45" t="n">
        <f aca="false">N349*J348</f>
        <v>0</v>
      </c>
      <c r="T349" s="45" t="n">
        <f aca="false">O349*J348</f>
        <v>0</v>
      </c>
      <c r="U349" s="46" t="n">
        <f aca="false">(1+VLOOKUP(B349,Assumptions!$A$29:$C$39,2,1))^(1/12)-1</f>
        <v>0.00643403011000343</v>
      </c>
      <c r="V349" s="45" t="n">
        <f aca="false">RES!Y349*J349</f>
        <v>0</v>
      </c>
      <c r="W349" s="45" t="n">
        <f aca="false">V349-V348</f>
        <v>0</v>
      </c>
      <c r="X349" s="45" t="n">
        <f aca="false">(P349-R349-S349-T349+V348)*U349</f>
        <v>0</v>
      </c>
      <c r="Y349" s="45" t="n">
        <f aca="false">P349-Q349-R349-S349-T349-W349+X349</f>
        <v>0</v>
      </c>
      <c r="Z349" s="45" t="n">
        <f aca="false">(Y350+Z350)/(1+U350)</f>
        <v>0</v>
      </c>
    </row>
    <row r="350" customFormat="false" ht="13.8" hidden="false" customHeight="false" outlineLevel="0" collapsed="false">
      <c r="A350" s="40" t="n">
        <f aca="false">A349+1</f>
        <v>335</v>
      </c>
      <c r="B350" s="40" t="n">
        <f aca="false">INT((A350-1)/12)+1</f>
        <v>28</v>
      </c>
      <c r="C350" s="41" t="n">
        <f aca="false">$B$4+B350-1</f>
        <v>47</v>
      </c>
      <c r="D350" s="42" t="n">
        <f aca="false">IF($B$5="M",VLOOKUP(C350,Assumptions!$A$42:$C$140,2,1),VLOOKUP(C350,Assumptions!$A$42:$C$140,3,1))*Assumptions!$B$2</f>
        <v>0.000659237253729874</v>
      </c>
      <c r="E350" s="42" t="n">
        <f aca="false">1-(1-D350)^(1/12)</f>
        <v>5.49530438724854E-005</v>
      </c>
      <c r="F350" s="42" t="n">
        <f aca="false">VLOOKUP(B350,Assumptions!$A$5:$C$11,2,1)*(MOD(A350,12/$B$10)=0)</f>
        <v>0</v>
      </c>
      <c r="G350" s="43" t="n">
        <f aca="false">1-(1-F350)^(1/$B$10)</f>
        <v>0</v>
      </c>
      <c r="H350" s="42" t="n">
        <f aca="false">J349*E350*(A350&lt;=$B$6*12)</f>
        <v>0</v>
      </c>
      <c r="I350" s="43" t="n">
        <f aca="false">J349*(1-E350)*G350*(A350&lt;=$B$6*12)</f>
        <v>0</v>
      </c>
      <c r="J350" s="44" t="n">
        <f aca="false">(J349-H350-I350)*(A350&lt;=$B$6*12)</f>
        <v>0</v>
      </c>
      <c r="K350" s="45" t="n">
        <f aca="false">($B$9/$B$10)*(A350&lt;=$B$7*12)*(MOD(A349,12/$B$10)=0)</f>
        <v>0</v>
      </c>
      <c r="L350" s="45" t="n">
        <f aca="false">$B$8*(A350&lt;=$B$7*12)</f>
        <v>0</v>
      </c>
      <c r="M350" s="45" t="n">
        <f aca="false">Assumptions!$B$15*(A350=1)+K350*Assumptions!$B$16*(A350&lt;=12)</f>
        <v>0</v>
      </c>
      <c r="N350" s="45" t="n">
        <f aca="false">(A350&lt;=$B$6*12)*(Assumptions!$B$18/12)*(1+Assumptions!$D$17)^(A350-1) + K350*Assumptions!$B$19*(A350&lt;=$B$7*12)</f>
        <v>0</v>
      </c>
      <c r="O350" s="45" t="n">
        <f aca="false">K350*VLOOKUP(B350,Assumptions!$A$21:$B$26,2,1)</f>
        <v>0</v>
      </c>
      <c r="P350" s="45" t="n">
        <f aca="false">K350*J349</f>
        <v>0</v>
      </c>
      <c r="Q350" s="45" t="n">
        <f aca="false">L350*H350</f>
        <v>0</v>
      </c>
      <c r="R350" s="45" t="n">
        <f aca="false">M350*J349</f>
        <v>0</v>
      </c>
      <c r="S350" s="45" t="n">
        <f aca="false">N350*J349</f>
        <v>0</v>
      </c>
      <c r="T350" s="45" t="n">
        <f aca="false">O350*J349</f>
        <v>0</v>
      </c>
      <c r="U350" s="46" t="n">
        <f aca="false">(1+VLOOKUP(B350,Assumptions!$A$29:$C$39,2,1))^(1/12)-1</f>
        <v>0.00643403011000343</v>
      </c>
      <c r="V350" s="45" t="n">
        <f aca="false">RES!Y350*J350</f>
        <v>0</v>
      </c>
      <c r="W350" s="45" t="n">
        <f aca="false">V350-V349</f>
        <v>0</v>
      </c>
      <c r="X350" s="45" t="n">
        <f aca="false">(P350-R350-S350-T350+V349)*U350</f>
        <v>0</v>
      </c>
      <c r="Y350" s="45" t="n">
        <f aca="false">P350-Q350-R350-S350-T350-W350+X350</f>
        <v>0</v>
      </c>
      <c r="Z350" s="45" t="n">
        <f aca="false">(Y351+Z351)/(1+U351)</f>
        <v>0</v>
      </c>
    </row>
    <row r="351" customFormat="false" ht="13.8" hidden="false" customHeight="false" outlineLevel="0" collapsed="false">
      <c r="A351" s="40" t="n">
        <f aca="false">A350+1</f>
        <v>336</v>
      </c>
      <c r="B351" s="40" t="n">
        <f aca="false">INT((A351-1)/12)+1</f>
        <v>28</v>
      </c>
      <c r="C351" s="41" t="n">
        <f aca="false">$B$4+B351-1</f>
        <v>47</v>
      </c>
      <c r="D351" s="42" t="n">
        <f aca="false">IF($B$5="M",VLOOKUP(C351,Assumptions!$A$42:$C$140,2,1),VLOOKUP(C351,Assumptions!$A$42:$C$140,3,1))*Assumptions!$B$2</f>
        <v>0.000659237253729874</v>
      </c>
      <c r="E351" s="42" t="n">
        <f aca="false">1-(1-D351)^(1/12)</f>
        <v>5.49530438724854E-005</v>
      </c>
      <c r="F351" s="42" t="n">
        <f aca="false">VLOOKUP(B351,Assumptions!$A$5:$C$11,2,1)*(MOD(A351,12/$B$10)=0)</f>
        <v>0.05</v>
      </c>
      <c r="G351" s="43" t="n">
        <f aca="false">1-(1-F351)^(1/$B$10)</f>
        <v>0.05</v>
      </c>
      <c r="H351" s="42" t="n">
        <f aca="false">J350*E351*(A351&lt;=$B$6*12)</f>
        <v>0</v>
      </c>
      <c r="I351" s="43" t="n">
        <f aca="false">J350*(1-E351)*G351*(A351&lt;=$B$6*12)</f>
        <v>0</v>
      </c>
      <c r="J351" s="44" t="n">
        <f aca="false">(J350-H351-I351)*(A351&lt;=$B$6*12)</f>
        <v>0</v>
      </c>
      <c r="K351" s="45" t="n">
        <f aca="false">($B$9/$B$10)*(A351&lt;=$B$7*12)*(MOD(A350,12/$B$10)=0)</f>
        <v>0</v>
      </c>
      <c r="L351" s="45" t="n">
        <f aca="false">$B$8*(A351&lt;=$B$7*12)</f>
        <v>0</v>
      </c>
      <c r="M351" s="45" t="n">
        <f aca="false">Assumptions!$B$15*(A351=1)+K351*Assumptions!$B$16*(A351&lt;=12)</f>
        <v>0</v>
      </c>
      <c r="N351" s="45" t="n">
        <f aca="false">(A351&lt;=$B$6*12)*(Assumptions!$B$18/12)*(1+Assumptions!$D$17)^(A351-1) + K351*Assumptions!$B$19*(A351&lt;=$B$7*12)</f>
        <v>0</v>
      </c>
      <c r="O351" s="45" t="n">
        <f aca="false">K351*VLOOKUP(B351,Assumptions!$A$21:$B$26,2,1)</f>
        <v>0</v>
      </c>
      <c r="P351" s="45" t="n">
        <f aca="false">K351*J350</f>
        <v>0</v>
      </c>
      <c r="Q351" s="45" t="n">
        <f aca="false">L351*H351</f>
        <v>0</v>
      </c>
      <c r="R351" s="45" t="n">
        <f aca="false">M351*J350</f>
        <v>0</v>
      </c>
      <c r="S351" s="45" t="n">
        <f aca="false">N351*J350</f>
        <v>0</v>
      </c>
      <c r="T351" s="45" t="n">
        <f aca="false">O351*J350</f>
        <v>0</v>
      </c>
      <c r="U351" s="46" t="n">
        <f aca="false">(1+VLOOKUP(B351,Assumptions!$A$29:$C$39,2,1))^(1/12)-1</f>
        <v>0.00643403011000343</v>
      </c>
      <c r="V351" s="45" t="n">
        <f aca="false">RES!Y351*J351</f>
        <v>0</v>
      </c>
      <c r="W351" s="45" t="n">
        <f aca="false">V351-V350</f>
        <v>0</v>
      </c>
      <c r="X351" s="45" t="n">
        <f aca="false">(P351-R351-S351-T351+V350)*U351</f>
        <v>0</v>
      </c>
      <c r="Y351" s="45" t="n">
        <f aca="false">P351-Q351-R351-S351-T351-W351+X351</f>
        <v>0</v>
      </c>
      <c r="Z351" s="45" t="n">
        <f aca="false">(Y352+Z352)/(1+U352)</f>
        <v>0</v>
      </c>
    </row>
    <row r="352" customFormat="false" ht="13.8" hidden="false" customHeight="false" outlineLevel="0" collapsed="false">
      <c r="A352" s="40" t="n">
        <f aca="false">A351+1</f>
        <v>337</v>
      </c>
      <c r="B352" s="40" t="n">
        <f aca="false">INT((A352-1)/12)+1</f>
        <v>29</v>
      </c>
      <c r="C352" s="41" t="n">
        <f aca="false">$B$4+B352-1</f>
        <v>48</v>
      </c>
      <c r="D352" s="42" t="n">
        <f aca="false">IF($B$5="M",VLOOKUP(C352,Assumptions!$A$42:$C$140,2,1),VLOOKUP(C352,Assumptions!$A$42:$C$140,3,1))*Assumptions!$B$2</f>
        <v>0.000697588123023724</v>
      </c>
      <c r="E352" s="42" t="n">
        <f aca="false">1-(1-D352)^(1/12)</f>
        <v>5.81509384047774E-005</v>
      </c>
      <c r="F352" s="42" t="n">
        <f aca="false">VLOOKUP(B352,Assumptions!$A$5:$C$11,2,1)*(MOD(A352,12/$B$10)=0)</f>
        <v>0</v>
      </c>
      <c r="G352" s="43" t="n">
        <f aca="false">1-(1-F352)^(1/$B$10)</f>
        <v>0</v>
      </c>
      <c r="H352" s="42" t="n">
        <f aca="false">J351*E352*(A352&lt;=$B$6*12)</f>
        <v>0</v>
      </c>
      <c r="I352" s="43" t="n">
        <f aca="false">J351*(1-E352)*G352*(A352&lt;=$B$6*12)</f>
        <v>0</v>
      </c>
      <c r="J352" s="44" t="n">
        <f aca="false">(J351-H352-I352)*(A352&lt;=$B$6*12)</f>
        <v>0</v>
      </c>
      <c r="K352" s="45" t="n">
        <f aca="false">($B$9/$B$10)*(A352&lt;=$B$7*12)*(MOD(A351,12/$B$10)=0)</f>
        <v>0</v>
      </c>
      <c r="L352" s="45" t="n">
        <f aca="false">$B$8*(A352&lt;=$B$7*12)</f>
        <v>0</v>
      </c>
      <c r="M352" s="45" t="n">
        <f aca="false">Assumptions!$B$15*(A352=1)+K352*Assumptions!$B$16*(A352&lt;=12)</f>
        <v>0</v>
      </c>
      <c r="N352" s="45" t="n">
        <f aca="false">(A352&lt;=$B$6*12)*(Assumptions!$B$18/12)*(1+Assumptions!$D$17)^(A352-1) + K352*Assumptions!$B$19*(A352&lt;=$B$7*12)</f>
        <v>0</v>
      </c>
      <c r="O352" s="45" t="n">
        <f aca="false">K352*VLOOKUP(B352,Assumptions!$A$21:$B$26,2,1)</f>
        <v>0</v>
      </c>
      <c r="P352" s="45" t="n">
        <f aca="false">K352*J351</f>
        <v>0</v>
      </c>
      <c r="Q352" s="45" t="n">
        <f aca="false">L352*H352</f>
        <v>0</v>
      </c>
      <c r="R352" s="45" t="n">
        <f aca="false">M352*J351</f>
        <v>0</v>
      </c>
      <c r="S352" s="45" t="n">
        <f aca="false">N352*J351</f>
        <v>0</v>
      </c>
      <c r="T352" s="45" t="n">
        <f aca="false">O352*J351</f>
        <v>0</v>
      </c>
      <c r="U352" s="46" t="n">
        <f aca="false">(1+VLOOKUP(B352,Assumptions!$A$29:$C$39,2,1))^(1/12)-1</f>
        <v>0.00643403011000343</v>
      </c>
      <c r="V352" s="45" t="n">
        <f aca="false">RES!Y352*J352</f>
        <v>0</v>
      </c>
      <c r="W352" s="45" t="n">
        <f aca="false">V352-V351</f>
        <v>0</v>
      </c>
      <c r="X352" s="45" t="n">
        <f aca="false">(P352-R352-S352-T352+V351)*U352</f>
        <v>0</v>
      </c>
      <c r="Y352" s="45" t="n">
        <f aca="false">P352-Q352-R352-S352-T352-W352+X352</f>
        <v>0</v>
      </c>
      <c r="Z352" s="45" t="n">
        <f aca="false">(Y353+Z353)/(1+U353)</f>
        <v>0</v>
      </c>
    </row>
    <row r="353" customFormat="false" ht="13.8" hidden="false" customHeight="false" outlineLevel="0" collapsed="false">
      <c r="A353" s="40" t="n">
        <f aca="false">A352+1</f>
        <v>338</v>
      </c>
      <c r="B353" s="40" t="n">
        <f aca="false">INT((A353-1)/12)+1</f>
        <v>29</v>
      </c>
      <c r="C353" s="41" t="n">
        <f aca="false">$B$4+B353-1</f>
        <v>48</v>
      </c>
      <c r="D353" s="42" t="n">
        <f aca="false">IF($B$5="M",VLOOKUP(C353,Assumptions!$A$42:$C$140,2,1),VLOOKUP(C353,Assumptions!$A$42:$C$140,3,1))*Assumptions!$B$2</f>
        <v>0.000697588123023724</v>
      </c>
      <c r="E353" s="42" t="n">
        <f aca="false">1-(1-D353)^(1/12)</f>
        <v>5.81509384047774E-005</v>
      </c>
      <c r="F353" s="42" t="n">
        <f aca="false">VLOOKUP(B353,Assumptions!$A$5:$C$11,2,1)*(MOD(A353,12/$B$10)=0)</f>
        <v>0</v>
      </c>
      <c r="G353" s="43" t="n">
        <f aca="false">1-(1-F353)^(1/$B$10)</f>
        <v>0</v>
      </c>
      <c r="H353" s="42" t="n">
        <f aca="false">J352*E353*(A353&lt;=$B$6*12)</f>
        <v>0</v>
      </c>
      <c r="I353" s="43" t="n">
        <f aca="false">J352*(1-E353)*G353*(A353&lt;=$B$6*12)</f>
        <v>0</v>
      </c>
      <c r="J353" s="44" t="n">
        <f aca="false">(J352-H353-I353)*(A353&lt;=$B$6*12)</f>
        <v>0</v>
      </c>
      <c r="K353" s="45" t="n">
        <f aca="false">($B$9/$B$10)*(A353&lt;=$B$7*12)*(MOD(A352,12/$B$10)=0)</f>
        <v>0</v>
      </c>
      <c r="L353" s="45" t="n">
        <f aca="false">$B$8*(A353&lt;=$B$7*12)</f>
        <v>0</v>
      </c>
      <c r="M353" s="45" t="n">
        <f aca="false">Assumptions!$B$15*(A353=1)+K353*Assumptions!$B$16*(A353&lt;=12)</f>
        <v>0</v>
      </c>
      <c r="N353" s="45" t="n">
        <f aca="false">(A353&lt;=$B$6*12)*(Assumptions!$B$18/12)*(1+Assumptions!$D$17)^(A353-1) + K353*Assumptions!$B$19*(A353&lt;=$B$7*12)</f>
        <v>0</v>
      </c>
      <c r="O353" s="45" t="n">
        <f aca="false">K353*VLOOKUP(B353,Assumptions!$A$21:$B$26,2,1)</f>
        <v>0</v>
      </c>
      <c r="P353" s="45" t="n">
        <f aca="false">K353*J352</f>
        <v>0</v>
      </c>
      <c r="Q353" s="45" t="n">
        <f aca="false">L353*H353</f>
        <v>0</v>
      </c>
      <c r="R353" s="45" t="n">
        <f aca="false">M353*J352</f>
        <v>0</v>
      </c>
      <c r="S353" s="45" t="n">
        <f aca="false">N353*J352</f>
        <v>0</v>
      </c>
      <c r="T353" s="45" t="n">
        <f aca="false">O353*J352</f>
        <v>0</v>
      </c>
      <c r="U353" s="46" t="n">
        <f aca="false">(1+VLOOKUP(B353,Assumptions!$A$29:$C$39,2,1))^(1/12)-1</f>
        <v>0.00643403011000343</v>
      </c>
      <c r="V353" s="45" t="n">
        <f aca="false">RES!Y353*J353</f>
        <v>0</v>
      </c>
      <c r="W353" s="45" t="n">
        <f aca="false">V353-V352</f>
        <v>0</v>
      </c>
      <c r="X353" s="45" t="n">
        <f aca="false">(P353-R353-S353-T353+V352)*U353</f>
        <v>0</v>
      </c>
      <c r="Y353" s="45" t="n">
        <f aca="false">P353-Q353-R353-S353-T353-W353+X353</f>
        <v>0</v>
      </c>
      <c r="Z353" s="45" t="n">
        <f aca="false">(Y354+Z354)/(1+U354)</f>
        <v>0</v>
      </c>
    </row>
    <row r="354" customFormat="false" ht="13.8" hidden="false" customHeight="false" outlineLevel="0" collapsed="false">
      <c r="A354" s="40" t="n">
        <f aca="false">A353+1</f>
        <v>339</v>
      </c>
      <c r="B354" s="40" t="n">
        <f aca="false">INT((A354-1)/12)+1</f>
        <v>29</v>
      </c>
      <c r="C354" s="41" t="n">
        <f aca="false">$B$4+B354-1</f>
        <v>48</v>
      </c>
      <c r="D354" s="42" t="n">
        <f aca="false">IF($B$5="M",VLOOKUP(C354,Assumptions!$A$42:$C$140,2,1),VLOOKUP(C354,Assumptions!$A$42:$C$140,3,1))*Assumptions!$B$2</f>
        <v>0.000697588123023724</v>
      </c>
      <c r="E354" s="42" t="n">
        <f aca="false">1-(1-D354)^(1/12)</f>
        <v>5.81509384047774E-005</v>
      </c>
      <c r="F354" s="42" t="n">
        <f aca="false">VLOOKUP(B354,Assumptions!$A$5:$C$11,2,1)*(MOD(A354,12/$B$10)=0)</f>
        <v>0</v>
      </c>
      <c r="G354" s="43" t="n">
        <f aca="false">1-(1-F354)^(1/$B$10)</f>
        <v>0</v>
      </c>
      <c r="H354" s="42" t="n">
        <f aca="false">J353*E354*(A354&lt;=$B$6*12)</f>
        <v>0</v>
      </c>
      <c r="I354" s="43" t="n">
        <f aca="false">J353*(1-E354)*G354*(A354&lt;=$B$6*12)</f>
        <v>0</v>
      </c>
      <c r="J354" s="44" t="n">
        <f aca="false">(J353-H354-I354)*(A354&lt;=$B$6*12)</f>
        <v>0</v>
      </c>
      <c r="K354" s="45" t="n">
        <f aca="false">($B$9/$B$10)*(A354&lt;=$B$7*12)*(MOD(A353,12/$B$10)=0)</f>
        <v>0</v>
      </c>
      <c r="L354" s="45" t="n">
        <f aca="false">$B$8*(A354&lt;=$B$7*12)</f>
        <v>0</v>
      </c>
      <c r="M354" s="45" t="n">
        <f aca="false">Assumptions!$B$15*(A354=1)+K354*Assumptions!$B$16*(A354&lt;=12)</f>
        <v>0</v>
      </c>
      <c r="N354" s="45" t="n">
        <f aca="false">(A354&lt;=$B$6*12)*(Assumptions!$B$18/12)*(1+Assumptions!$D$17)^(A354-1) + K354*Assumptions!$B$19*(A354&lt;=$B$7*12)</f>
        <v>0</v>
      </c>
      <c r="O354" s="45" t="n">
        <f aca="false">K354*VLOOKUP(B354,Assumptions!$A$21:$B$26,2,1)</f>
        <v>0</v>
      </c>
      <c r="P354" s="45" t="n">
        <f aca="false">K354*J353</f>
        <v>0</v>
      </c>
      <c r="Q354" s="45" t="n">
        <f aca="false">L354*H354</f>
        <v>0</v>
      </c>
      <c r="R354" s="45" t="n">
        <f aca="false">M354*J353</f>
        <v>0</v>
      </c>
      <c r="S354" s="45" t="n">
        <f aca="false">N354*J353</f>
        <v>0</v>
      </c>
      <c r="T354" s="45" t="n">
        <f aca="false">O354*J353</f>
        <v>0</v>
      </c>
      <c r="U354" s="46" t="n">
        <f aca="false">(1+VLOOKUP(B354,Assumptions!$A$29:$C$39,2,1))^(1/12)-1</f>
        <v>0.00643403011000343</v>
      </c>
      <c r="V354" s="45" t="n">
        <f aca="false">RES!Y354*J354</f>
        <v>0</v>
      </c>
      <c r="W354" s="45" t="n">
        <f aca="false">V354-V353</f>
        <v>0</v>
      </c>
      <c r="X354" s="45" t="n">
        <f aca="false">(P354-R354-S354-T354+V353)*U354</f>
        <v>0</v>
      </c>
      <c r="Y354" s="45" t="n">
        <f aca="false">P354-Q354-R354-S354-T354-W354+X354</f>
        <v>0</v>
      </c>
      <c r="Z354" s="45" t="n">
        <f aca="false">(Y355+Z355)/(1+U355)</f>
        <v>0</v>
      </c>
    </row>
    <row r="355" customFormat="false" ht="13.8" hidden="false" customHeight="false" outlineLevel="0" collapsed="false">
      <c r="A355" s="40" t="n">
        <f aca="false">A354+1</f>
        <v>340</v>
      </c>
      <c r="B355" s="40" t="n">
        <f aca="false">INT((A355-1)/12)+1</f>
        <v>29</v>
      </c>
      <c r="C355" s="41" t="n">
        <f aca="false">$B$4+B355-1</f>
        <v>48</v>
      </c>
      <c r="D355" s="42" t="n">
        <f aca="false">IF($B$5="M",VLOOKUP(C355,Assumptions!$A$42:$C$140,2,1),VLOOKUP(C355,Assumptions!$A$42:$C$140,3,1))*Assumptions!$B$2</f>
        <v>0.000697588123023724</v>
      </c>
      <c r="E355" s="42" t="n">
        <f aca="false">1-(1-D355)^(1/12)</f>
        <v>5.81509384047774E-005</v>
      </c>
      <c r="F355" s="42" t="n">
        <f aca="false">VLOOKUP(B355,Assumptions!$A$5:$C$11,2,1)*(MOD(A355,12/$B$10)=0)</f>
        <v>0</v>
      </c>
      <c r="G355" s="43" t="n">
        <f aca="false">1-(1-F355)^(1/$B$10)</f>
        <v>0</v>
      </c>
      <c r="H355" s="42" t="n">
        <f aca="false">J354*E355*(A355&lt;=$B$6*12)</f>
        <v>0</v>
      </c>
      <c r="I355" s="43" t="n">
        <f aca="false">J354*(1-E355)*G355*(A355&lt;=$B$6*12)</f>
        <v>0</v>
      </c>
      <c r="J355" s="44" t="n">
        <f aca="false">(J354-H355-I355)*(A355&lt;=$B$6*12)</f>
        <v>0</v>
      </c>
      <c r="K355" s="45" t="n">
        <f aca="false">($B$9/$B$10)*(A355&lt;=$B$7*12)*(MOD(A354,12/$B$10)=0)</f>
        <v>0</v>
      </c>
      <c r="L355" s="45" t="n">
        <f aca="false">$B$8*(A355&lt;=$B$7*12)</f>
        <v>0</v>
      </c>
      <c r="M355" s="45" t="n">
        <f aca="false">Assumptions!$B$15*(A355=1)+K355*Assumptions!$B$16*(A355&lt;=12)</f>
        <v>0</v>
      </c>
      <c r="N355" s="45" t="n">
        <f aca="false">(A355&lt;=$B$6*12)*(Assumptions!$B$18/12)*(1+Assumptions!$D$17)^(A355-1) + K355*Assumptions!$B$19*(A355&lt;=$B$7*12)</f>
        <v>0</v>
      </c>
      <c r="O355" s="45" t="n">
        <f aca="false">K355*VLOOKUP(B355,Assumptions!$A$21:$B$26,2,1)</f>
        <v>0</v>
      </c>
      <c r="P355" s="45" t="n">
        <f aca="false">K355*J354</f>
        <v>0</v>
      </c>
      <c r="Q355" s="45" t="n">
        <f aca="false">L355*H355</f>
        <v>0</v>
      </c>
      <c r="R355" s="45" t="n">
        <f aca="false">M355*J354</f>
        <v>0</v>
      </c>
      <c r="S355" s="45" t="n">
        <f aca="false">N355*J354</f>
        <v>0</v>
      </c>
      <c r="T355" s="45" t="n">
        <f aca="false">O355*J354</f>
        <v>0</v>
      </c>
      <c r="U355" s="46" t="n">
        <f aca="false">(1+VLOOKUP(B355,Assumptions!$A$29:$C$39,2,1))^(1/12)-1</f>
        <v>0.00643403011000343</v>
      </c>
      <c r="V355" s="45" t="n">
        <f aca="false">RES!Y355*J355</f>
        <v>0</v>
      </c>
      <c r="W355" s="45" t="n">
        <f aca="false">V355-V354</f>
        <v>0</v>
      </c>
      <c r="X355" s="45" t="n">
        <f aca="false">(P355-R355-S355-T355+V354)*U355</f>
        <v>0</v>
      </c>
      <c r="Y355" s="45" t="n">
        <f aca="false">P355-Q355-R355-S355-T355-W355+X355</f>
        <v>0</v>
      </c>
      <c r="Z355" s="45" t="n">
        <f aca="false">(Y356+Z356)/(1+U356)</f>
        <v>0</v>
      </c>
    </row>
    <row r="356" customFormat="false" ht="13.8" hidden="false" customHeight="false" outlineLevel="0" collapsed="false">
      <c r="A356" s="40" t="n">
        <f aca="false">A355+1</f>
        <v>341</v>
      </c>
      <c r="B356" s="40" t="n">
        <f aca="false">INT((A356-1)/12)+1</f>
        <v>29</v>
      </c>
      <c r="C356" s="41" t="n">
        <f aca="false">$B$4+B356-1</f>
        <v>48</v>
      </c>
      <c r="D356" s="42" t="n">
        <f aca="false">IF($B$5="M",VLOOKUP(C356,Assumptions!$A$42:$C$140,2,1),VLOOKUP(C356,Assumptions!$A$42:$C$140,3,1))*Assumptions!$B$2</f>
        <v>0.000697588123023724</v>
      </c>
      <c r="E356" s="42" t="n">
        <f aca="false">1-(1-D356)^(1/12)</f>
        <v>5.81509384047774E-005</v>
      </c>
      <c r="F356" s="42" t="n">
        <f aca="false">VLOOKUP(B356,Assumptions!$A$5:$C$11,2,1)*(MOD(A356,12/$B$10)=0)</f>
        <v>0</v>
      </c>
      <c r="G356" s="43" t="n">
        <f aca="false">1-(1-F356)^(1/$B$10)</f>
        <v>0</v>
      </c>
      <c r="H356" s="42" t="n">
        <f aca="false">J355*E356*(A356&lt;=$B$6*12)</f>
        <v>0</v>
      </c>
      <c r="I356" s="43" t="n">
        <f aca="false">J355*(1-E356)*G356*(A356&lt;=$B$6*12)</f>
        <v>0</v>
      </c>
      <c r="J356" s="44" t="n">
        <f aca="false">(J355-H356-I356)*(A356&lt;=$B$6*12)</f>
        <v>0</v>
      </c>
      <c r="K356" s="45" t="n">
        <f aca="false">($B$9/$B$10)*(A356&lt;=$B$7*12)*(MOD(A355,12/$B$10)=0)</f>
        <v>0</v>
      </c>
      <c r="L356" s="45" t="n">
        <f aca="false">$B$8*(A356&lt;=$B$7*12)</f>
        <v>0</v>
      </c>
      <c r="M356" s="45" t="n">
        <f aca="false">Assumptions!$B$15*(A356=1)+K356*Assumptions!$B$16*(A356&lt;=12)</f>
        <v>0</v>
      </c>
      <c r="N356" s="45" t="n">
        <f aca="false">(A356&lt;=$B$6*12)*(Assumptions!$B$18/12)*(1+Assumptions!$D$17)^(A356-1) + K356*Assumptions!$B$19*(A356&lt;=$B$7*12)</f>
        <v>0</v>
      </c>
      <c r="O356" s="45" t="n">
        <f aca="false">K356*VLOOKUP(B356,Assumptions!$A$21:$B$26,2,1)</f>
        <v>0</v>
      </c>
      <c r="P356" s="45" t="n">
        <f aca="false">K356*J355</f>
        <v>0</v>
      </c>
      <c r="Q356" s="45" t="n">
        <f aca="false">L356*H356</f>
        <v>0</v>
      </c>
      <c r="R356" s="45" t="n">
        <f aca="false">M356*J355</f>
        <v>0</v>
      </c>
      <c r="S356" s="45" t="n">
        <f aca="false">N356*J355</f>
        <v>0</v>
      </c>
      <c r="T356" s="45" t="n">
        <f aca="false">O356*J355</f>
        <v>0</v>
      </c>
      <c r="U356" s="46" t="n">
        <f aca="false">(1+VLOOKUP(B356,Assumptions!$A$29:$C$39,2,1))^(1/12)-1</f>
        <v>0.00643403011000343</v>
      </c>
      <c r="V356" s="45" t="n">
        <f aca="false">RES!Y356*J356</f>
        <v>0</v>
      </c>
      <c r="W356" s="45" t="n">
        <f aca="false">V356-V355</f>
        <v>0</v>
      </c>
      <c r="X356" s="45" t="n">
        <f aca="false">(P356-R356-S356-T356+V355)*U356</f>
        <v>0</v>
      </c>
      <c r="Y356" s="45" t="n">
        <f aca="false">P356-Q356-R356-S356-T356-W356+X356</f>
        <v>0</v>
      </c>
      <c r="Z356" s="45" t="n">
        <f aca="false">(Y357+Z357)/(1+U357)</f>
        <v>0</v>
      </c>
    </row>
    <row r="357" customFormat="false" ht="13.8" hidden="false" customHeight="false" outlineLevel="0" collapsed="false">
      <c r="A357" s="40" t="n">
        <f aca="false">A356+1</f>
        <v>342</v>
      </c>
      <c r="B357" s="40" t="n">
        <f aca="false">INT((A357-1)/12)+1</f>
        <v>29</v>
      </c>
      <c r="C357" s="41" t="n">
        <f aca="false">$B$4+B357-1</f>
        <v>48</v>
      </c>
      <c r="D357" s="42" t="n">
        <f aca="false">IF($B$5="M",VLOOKUP(C357,Assumptions!$A$42:$C$140,2,1),VLOOKUP(C357,Assumptions!$A$42:$C$140,3,1))*Assumptions!$B$2</f>
        <v>0.000697588123023724</v>
      </c>
      <c r="E357" s="42" t="n">
        <f aca="false">1-(1-D357)^(1/12)</f>
        <v>5.81509384047774E-005</v>
      </c>
      <c r="F357" s="42" t="n">
        <f aca="false">VLOOKUP(B357,Assumptions!$A$5:$C$11,2,1)*(MOD(A357,12/$B$10)=0)</f>
        <v>0</v>
      </c>
      <c r="G357" s="43" t="n">
        <f aca="false">1-(1-F357)^(1/$B$10)</f>
        <v>0</v>
      </c>
      <c r="H357" s="42" t="n">
        <f aca="false">J356*E357*(A357&lt;=$B$6*12)</f>
        <v>0</v>
      </c>
      <c r="I357" s="43" t="n">
        <f aca="false">J356*(1-E357)*G357*(A357&lt;=$B$6*12)</f>
        <v>0</v>
      </c>
      <c r="J357" s="44" t="n">
        <f aca="false">(J356-H357-I357)*(A357&lt;=$B$6*12)</f>
        <v>0</v>
      </c>
      <c r="K357" s="45" t="n">
        <f aca="false">($B$9/$B$10)*(A357&lt;=$B$7*12)*(MOD(A356,12/$B$10)=0)</f>
        <v>0</v>
      </c>
      <c r="L357" s="45" t="n">
        <f aca="false">$B$8*(A357&lt;=$B$7*12)</f>
        <v>0</v>
      </c>
      <c r="M357" s="45" t="n">
        <f aca="false">Assumptions!$B$15*(A357=1)+K357*Assumptions!$B$16*(A357&lt;=12)</f>
        <v>0</v>
      </c>
      <c r="N357" s="45" t="n">
        <f aca="false">(A357&lt;=$B$6*12)*(Assumptions!$B$18/12)*(1+Assumptions!$D$17)^(A357-1) + K357*Assumptions!$B$19*(A357&lt;=$B$7*12)</f>
        <v>0</v>
      </c>
      <c r="O357" s="45" t="n">
        <f aca="false">K357*VLOOKUP(B357,Assumptions!$A$21:$B$26,2,1)</f>
        <v>0</v>
      </c>
      <c r="P357" s="45" t="n">
        <f aca="false">K357*J356</f>
        <v>0</v>
      </c>
      <c r="Q357" s="45" t="n">
        <f aca="false">L357*H357</f>
        <v>0</v>
      </c>
      <c r="R357" s="45" t="n">
        <f aca="false">M357*J356</f>
        <v>0</v>
      </c>
      <c r="S357" s="45" t="n">
        <f aca="false">N357*J356</f>
        <v>0</v>
      </c>
      <c r="T357" s="45" t="n">
        <f aca="false">O357*J356</f>
        <v>0</v>
      </c>
      <c r="U357" s="46" t="n">
        <f aca="false">(1+VLOOKUP(B357,Assumptions!$A$29:$C$39,2,1))^(1/12)-1</f>
        <v>0.00643403011000343</v>
      </c>
      <c r="V357" s="45" t="n">
        <f aca="false">RES!Y357*J357</f>
        <v>0</v>
      </c>
      <c r="W357" s="45" t="n">
        <f aca="false">V357-V356</f>
        <v>0</v>
      </c>
      <c r="X357" s="45" t="n">
        <f aca="false">(P357-R357-S357-T357+V356)*U357</f>
        <v>0</v>
      </c>
      <c r="Y357" s="45" t="n">
        <f aca="false">P357-Q357-R357-S357-T357-W357+X357</f>
        <v>0</v>
      </c>
      <c r="Z357" s="45" t="n">
        <f aca="false">(Y358+Z358)/(1+U358)</f>
        <v>0</v>
      </c>
    </row>
    <row r="358" customFormat="false" ht="13.8" hidden="false" customHeight="false" outlineLevel="0" collapsed="false">
      <c r="A358" s="40" t="n">
        <f aca="false">A357+1</f>
        <v>343</v>
      </c>
      <c r="B358" s="40" t="n">
        <f aca="false">INT((A358-1)/12)+1</f>
        <v>29</v>
      </c>
      <c r="C358" s="41" t="n">
        <f aca="false">$B$4+B358-1</f>
        <v>48</v>
      </c>
      <c r="D358" s="42" t="n">
        <f aca="false">IF($B$5="M",VLOOKUP(C358,Assumptions!$A$42:$C$140,2,1),VLOOKUP(C358,Assumptions!$A$42:$C$140,3,1))*Assumptions!$B$2</f>
        <v>0.000697588123023724</v>
      </c>
      <c r="E358" s="42" t="n">
        <f aca="false">1-(1-D358)^(1/12)</f>
        <v>5.81509384047774E-005</v>
      </c>
      <c r="F358" s="42" t="n">
        <f aca="false">VLOOKUP(B358,Assumptions!$A$5:$C$11,2,1)*(MOD(A358,12/$B$10)=0)</f>
        <v>0</v>
      </c>
      <c r="G358" s="43" t="n">
        <f aca="false">1-(1-F358)^(1/$B$10)</f>
        <v>0</v>
      </c>
      <c r="H358" s="42" t="n">
        <f aca="false">J357*E358*(A358&lt;=$B$6*12)</f>
        <v>0</v>
      </c>
      <c r="I358" s="43" t="n">
        <f aca="false">J357*(1-E358)*G358*(A358&lt;=$B$6*12)</f>
        <v>0</v>
      </c>
      <c r="J358" s="44" t="n">
        <f aca="false">(J357-H358-I358)*(A358&lt;=$B$6*12)</f>
        <v>0</v>
      </c>
      <c r="K358" s="45" t="n">
        <f aca="false">($B$9/$B$10)*(A358&lt;=$B$7*12)*(MOD(A357,12/$B$10)=0)</f>
        <v>0</v>
      </c>
      <c r="L358" s="45" t="n">
        <f aca="false">$B$8*(A358&lt;=$B$7*12)</f>
        <v>0</v>
      </c>
      <c r="M358" s="45" t="n">
        <f aca="false">Assumptions!$B$15*(A358=1)+K358*Assumptions!$B$16*(A358&lt;=12)</f>
        <v>0</v>
      </c>
      <c r="N358" s="45" t="n">
        <f aca="false">(A358&lt;=$B$6*12)*(Assumptions!$B$18/12)*(1+Assumptions!$D$17)^(A358-1) + K358*Assumptions!$B$19*(A358&lt;=$B$7*12)</f>
        <v>0</v>
      </c>
      <c r="O358" s="45" t="n">
        <f aca="false">K358*VLOOKUP(B358,Assumptions!$A$21:$B$26,2,1)</f>
        <v>0</v>
      </c>
      <c r="P358" s="45" t="n">
        <f aca="false">K358*J357</f>
        <v>0</v>
      </c>
      <c r="Q358" s="45" t="n">
        <f aca="false">L358*H358</f>
        <v>0</v>
      </c>
      <c r="R358" s="45" t="n">
        <f aca="false">M358*J357</f>
        <v>0</v>
      </c>
      <c r="S358" s="45" t="n">
        <f aca="false">N358*J357</f>
        <v>0</v>
      </c>
      <c r="T358" s="45" t="n">
        <f aca="false">O358*J357</f>
        <v>0</v>
      </c>
      <c r="U358" s="46" t="n">
        <f aca="false">(1+VLOOKUP(B358,Assumptions!$A$29:$C$39,2,1))^(1/12)-1</f>
        <v>0.00643403011000343</v>
      </c>
      <c r="V358" s="45" t="n">
        <f aca="false">RES!Y358*J358</f>
        <v>0</v>
      </c>
      <c r="W358" s="45" t="n">
        <f aca="false">V358-V357</f>
        <v>0</v>
      </c>
      <c r="X358" s="45" t="n">
        <f aca="false">(P358-R358-S358-T358+V357)*U358</f>
        <v>0</v>
      </c>
      <c r="Y358" s="45" t="n">
        <f aca="false">P358-Q358-R358-S358-T358-W358+X358</f>
        <v>0</v>
      </c>
      <c r="Z358" s="45" t="n">
        <f aca="false">(Y359+Z359)/(1+U359)</f>
        <v>0</v>
      </c>
    </row>
    <row r="359" customFormat="false" ht="13.8" hidden="false" customHeight="false" outlineLevel="0" collapsed="false">
      <c r="A359" s="40" t="n">
        <f aca="false">A358+1</f>
        <v>344</v>
      </c>
      <c r="B359" s="40" t="n">
        <f aca="false">INT((A359-1)/12)+1</f>
        <v>29</v>
      </c>
      <c r="C359" s="41" t="n">
        <f aca="false">$B$4+B359-1</f>
        <v>48</v>
      </c>
      <c r="D359" s="42" t="n">
        <f aca="false">IF($B$5="M",VLOOKUP(C359,Assumptions!$A$42:$C$140,2,1),VLOOKUP(C359,Assumptions!$A$42:$C$140,3,1))*Assumptions!$B$2</f>
        <v>0.000697588123023724</v>
      </c>
      <c r="E359" s="42" t="n">
        <f aca="false">1-(1-D359)^(1/12)</f>
        <v>5.81509384047774E-005</v>
      </c>
      <c r="F359" s="42" t="n">
        <f aca="false">VLOOKUP(B359,Assumptions!$A$5:$C$11,2,1)*(MOD(A359,12/$B$10)=0)</f>
        <v>0</v>
      </c>
      <c r="G359" s="43" t="n">
        <f aca="false">1-(1-F359)^(1/$B$10)</f>
        <v>0</v>
      </c>
      <c r="H359" s="42" t="n">
        <f aca="false">J358*E359*(A359&lt;=$B$6*12)</f>
        <v>0</v>
      </c>
      <c r="I359" s="43" t="n">
        <f aca="false">J358*(1-E359)*G359*(A359&lt;=$B$6*12)</f>
        <v>0</v>
      </c>
      <c r="J359" s="44" t="n">
        <f aca="false">(J358-H359-I359)*(A359&lt;=$B$6*12)</f>
        <v>0</v>
      </c>
      <c r="K359" s="45" t="n">
        <f aca="false">($B$9/$B$10)*(A359&lt;=$B$7*12)*(MOD(A358,12/$B$10)=0)</f>
        <v>0</v>
      </c>
      <c r="L359" s="45" t="n">
        <f aca="false">$B$8*(A359&lt;=$B$7*12)</f>
        <v>0</v>
      </c>
      <c r="M359" s="45" t="n">
        <f aca="false">Assumptions!$B$15*(A359=1)+K359*Assumptions!$B$16*(A359&lt;=12)</f>
        <v>0</v>
      </c>
      <c r="N359" s="45" t="n">
        <f aca="false">(A359&lt;=$B$6*12)*(Assumptions!$B$18/12)*(1+Assumptions!$D$17)^(A359-1) + K359*Assumptions!$B$19*(A359&lt;=$B$7*12)</f>
        <v>0</v>
      </c>
      <c r="O359" s="45" t="n">
        <f aca="false">K359*VLOOKUP(B359,Assumptions!$A$21:$B$26,2,1)</f>
        <v>0</v>
      </c>
      <c r="P359" s="45" t="n">
        <f aca="false">K359*J358</f>
        <v>0</v>
      </c>
      <c r="Q359" s="45" t="n">
        <f aca="false">L359*H359</f>
        <v>0</v>
      </c>
      <c r="R359" s="45" t="n">
        <f aca="false">M359*J358</f>
        <v>0</v>
      </c>
      <c r="S359" s="45" t="n">
        <f aca="false">N359*J358</f>
        <v>0</v>
      </c>
      <c r="T359" s="45" t="n">
        <f aca="false">O359*J358</f>
        <v>0</v>
      </c>
      <c r="U359" s="46" t="n">
        <f aca="false">(1+VLOOKUP(B359,Assumptions!$A$29:$C$39,2,1))^(1/12)-1</f>
        <v>0.00643403011000343</v>
      </c>
      <c r="V359" s="45" t="n">
        <f aca="false">RES!Y359*J359</f>
        <v>0</v>
      </c>
      <c r="W359" s="45" t="n">
        <f aca="false">V359-V358</f>
        <v>0</v>
      </c>
      <c r="X359" s="45" t="n">
        <f aca="false">(P359-R359-S359-T359+V358)*U359</f>
        <v>0</v>
      </c>
      <c r="Y359" s="45" t="n">
        <f aca="false">P359-Q359-R359-S359-T359-W359+X359</f>
        <v>0</v>
      </c>
      <c r="Z359" s="45" t="n">
        <f aca="false">(Y360+Z360)/(1+U360)</f>
        <v>0</v>
      </c>
    </row>
    <row r="360" customFormat="false" ht="13.8" hidden="false" customHeight="false" outlineLevel="0" collapsed="false">
      <c r="A360" s="40" t="n">
        <f aca="false">A359+1</f>
        <v>345</v>
      </c>
      <c r="B360" s="40" t="n">
        <f aca="false">INT((A360-1)/12)+1</f>
        <v>29</v>
      </c>
      <c r="C360" s="41" t="n">
        <f aca="false">$B$4+B360-1</f>
        <v>48</v>
      </c>
      <c r="D360" s="42" t="n">
        <f aca="false">IF($B$5="M",VLOOKUP(C360,Assumptions!$A$42:$C$140,2,1),VLOOKUP(C360,Assumptions!$A$42:$C$140,3,1))*Assumptions!$B$2</f>
        <v>0.000697588123023724</v>
      </c>
      <c r="E360" s="42" t="n">
        <f aca="false">1-(1-D360)^(1/12)</f>
        <v>5.81509384047774E-005</v>
      </c>
      <c r="F360" s="42" t="n">
        <f aca="false">VLOOKUP(B360,Assumptions!$A$5:$C$11,2,1)*(MOD(A360,12/$B$10)=0)</f>
        <v>0</v>
      </c>
      <c r="G360" s="43" t="n">
        <f aca="false">1-(1-F360)^(1/$B$10)</f>
        <v>0</v>
      </c>
      <c r="H360" s="42" t="n">
        <f aca="false">J359*E360*(A360&lt;=$B$6*12)</f>
        <v>0</v>
      </c>
      <c r="I360" s="43" t="n">
        <f aca="false">J359*(1-E360)*G360*(A360&lt;=$B$6*12)</f>
        <v>0</v>
      </c>
      <c r="J360" s="44" t="n">
        <f aca="false">(J359-H360-I360)*(A360&lt;=$B$6*12)</f>
        <v>0</v>
      </c>
      <c r="K360" s="45" t="n">
        <f aca="false">($B$9/$B$10)*(A360&lt;=$B$7*12)*(MOD(A359,12/$B$10)=0)</f>
        <v>0</v>
      </c>
      <c r="L360" s="45" t="n">
        <f aca="false">$B$8*(A360&lt;=$B$7*12)</f>
        <v>0</v>
      </c>
      <c r="M360" s="45" t="n">
        <f aca="false">Assumptions!$B$15*(A360=1)+K360*Assumptions!$B$16*(A360&lt;=12)</f>
        <v>0</v>
      </c>
      <c r="N360" s="45" t="n">
        <f aca="false">(A360&lt;=$B$6*12)*(Assumptions!$B$18/12)*(1+Assumptions!$D$17)^(A360-1) + K360*Assumptions!$B$19*(A360&lt;=$B$7*12)</f>
        <v>0</v>
      </c>
      <c r="O360" s="45" t="n">
        <f aca="false">K360*VLOOKUP(B360,Assumptions!$A$21:$B$26,2,1)</f>
        <v>0</v>
      </c>
      <c r="P360" s="45" t="n">
        <f aca="false">K360*J359</f>
        <v>0</v>
      </c>
      <c r="Q360" s="45" t="n">
        <f aca="false">L360*H360</f>
        <v>0</v>
      </c>
      <c r="R360" s="45" t="n">
        <f aca="false">M360*J359</f>
        <v>0</v>
      </c>
      <c r="S360" s="45" t="n">
        <f aca="false">N360*J359</f>
        <v>0</v>
      </c>
      <c r="T360" s="45" t="n">
        <f aca="false">O360*J359</f>
        <v>0</v>
      </c>
      <c r="U360" s="46" t="n">
        <f aca="false">(1+VLOOKUP(B360,Assumptions!$A$29:$C$39,2,1))^(1/12)-1</f>
        <v>0.00643403011000343</v>
      </c>
      <c r="V360" s="45" t="n">
        <f aca="false">RES!Y360*J360</f>
        <v>0</v>
      </c>
      <c r="W360" s="45" t="n">
        <f aca="false">V360-V359</f>
        <v>0</v>
      </c>
      <c r="X360" s="45" t="n">
        <f aca="false">(P360-R360-S360-T360+V359)*U360</f>
        <v>0</v>
      </c>
      <c r="Y360" s="45" t="n">
        <f aca="false">P360-Q360-R360-S360-T360-W360+X360</f>
        <v>0</v>
      </c>
      <c r="Z360" s="45" t="n">
        <f aca="false">(Y361+Z361)/(1+U361)</f>
        <v>0</v>
      </c>
    </row>
    <row r="361" customFormat="false" ht="13.8" hidden="false" customHeight="false" outlineLevel="0" collapsed="false">
      <c r="A361" s="40" t="n">
        <f aca="false">A360+1</f>
        <v>346</v>
      </c>
      <c r="B361" s="40" t="n">
        <f aca="false">INT((A361-1)/12)+1</f>
        <v>29</v>
      </c>
      <c r="C361" s="41" t="n">
        <f aca="false">$B$4+B361-1</f>
        <v>48</v>
      </c>
      <c r="D361" s="42" t="n">
        <f aca="false">IF($B$5="M",VLOOKUP(C361,Assumptions!$A$42:$C$140,2,1),VLOOKUP(C361,Assumptions!$A$42:$C$140,3,1))*Assumptions!$B$2</f>
        <v>0.000697588123023724</v>
      </c>
      <c r="E361" s="42" t="n">
        <f aca="false">1-(1-D361)^(1/12)</f>
        <v>5.81509384047774E-005</v>
      </c>
      <c r="F361" s="42" t="n">
        <f aca="false">VLOOKUP(B361,Assumptions!$A$5:$C$11,2,1)*(MOD(A361,12/$B$10)=0)</f>
        <v>0</v>
      </c>
      <c r="G361" s="43" t="n">
        <f aca="false">1-(1-F361)^(1/$B$10)</f>
        <v>0</v>
      </c>
      <c r="H361" s="42" t="n">
        <f aca="false">J360*E361*(A361&lt;=$B$6*12)</f>
        <v>0</v>
      </c>
      <c r="I361" s="43" t="n">
        <f aca="false">J360*(1-E361)*G361*(A361&lt;=$B$6*12)</f>
        <v>0</v>
      </c>
      <c r="J361" s="44" t="n">
        <f aca="false">(J360-H361-I361)*(A361&lt;=$B$6*12)</f>
        <v>0</v>
      </c>
      <c r="K361" s="45" t="n">
        <f aca="false">($B$9/$B$10)*(A361&lt;=$B$7*12)*(MOD(A360,12/$B$10)=0)</f>
        <v>0</v>
      </c>
      <c r="L361" s="45" t="n">
        <f aca="false">$B$8*(A361&lt;=$B$7*12)</f>
        <v>0</v>
      </c>
      <c r="M361" s="45" t="n">
        <f aca="false">Assumptions!$B$15*(A361=1)+K361*Assumptions!$B$16*(A361&lt;=12)</f>
        <v>0</v>
      </c>
      <c r="N361" s="45" t="n">
        <f aca="false">(A361&lt;=$B$6*12)*(Assumptions!$B$18/12)*(1+Assumptions!$D$17)^(A361-1) + K361*Assumptions!$B$19*(A361&lt;=$B$7*12)</f>
        <v>0</v>
      </c>
      <c r="O361" s="45" t="n">
        <f aca="false">K361*VLOOKUP(B361,Assumptions!$A$21:$B$26,2,1)</f>
        <v>0</v>
      </c>
      <c r="P361" s="45" t="n">
        <f aca="false">K361*J360</f>
        <v>0</v>
      </c>
      <c r="Q361" s="45" t="n">
        <f aca="false">L361*H361</f>
        <v>0</v>
      </c>
      <c r="R361" s="45" t="n">
        <f aca="false">M361*J360</f>
        <v>0</v>
      </c>
      <c r="S361" s="45" t="n">
        <f aca="false">N361*J360</f>
        <v>0</v>
      </c>
      <c r="T361" s="45" t="n">
        <f aca="false">O361*J360</f>
        <v>0</v>
      </c>
      <c r="U361" s="46" t="n">
        <f aca="false">(1+VLOOKUP(B361,Assumptions!$A$29:$C$39,2,1))^(1/12)-1</f>
        <v>0.00643403011000343</v>
      </c>
      <c r="V361" s="45" t="n">
        <f aca="false">RES!Y361*J361</f>
        <v>0</v>
      </c>
      <c r="W361" s="45" t="n">
        <f aca="false">V361-V360</f>
        <v>0</v>
      </c>
      <c r="X361" s="45" t="n">
        <f aca="false">(P361-R361-S361-T361+V360)*U361</f>
        <v>0</v>
      </c>
      <c r="Y361" s="45" t="n">
        <f aca="false">P361-Q361-R361-S361-T361-W361+X361</f>
        <v>0</v>
      </c>
      <c r="Z361" s="45" t="n">
        <f aca="false">(Y362+Z362)/(1+U362)</f>
        <v>0</v>
      </c>
    </row>
    <row r="362" customFormat="false" ht="13.8" hidden="false" customHeight="false" outlineLevel="0" collapsed="false">
      <c r="A362" s="40" t="n">
        <f aca="false">A361+1</f>
        <v>347</v>
      </c>
      <c r="B362" s="40" t="n">
        <f aca="false">INT((A362-1)/12)+1</f>
        <v>29</v>
      </c>
      <c r="C362" s="41" t="n">
        <f aca="false">$B$4+B362-1</f>
        <v>48</v>
      </c>
      <c r="D362" s="42" t="n">
        <f aca="false">IF($B$5="M",VLOOKUP(C362,Assumptions!$A$42:$C$140,2,1),VLOOKUP(C362,Assumptions!$A$42:$C$140,3,1))*Assumptions!$B$2</f>
        <v>0.000697588123023724</v>
      </c>
      <c r="E362" s="42" t="n">
        <f aca="false">1-(1-D362)^(1/12)</f>
        <v>5.81509384047774E-005</v>
      </c>
      <c r="F362" s="42" t="n">
        <f aca="false">VLOOKUP(B362,Assumptions!$A$5:$C$11,2,1)*(MOD(A362,12/$B$10)=0)</f>
        <v>0</v>
      </c>
      <c r="G362" s="43" t="n">
        <f aca="false">1-(1-F362)^(1/$B$10)</f>
        <v>0</v>
      </c>
      <c r="H362" s="42" t="n">
        <f aca="false">J361*E362*(A362&lt;=$B$6*12)</f>
        <v>0</v>
      </c>
      <c r="I362" s="43" t="n">
        <f aca="false">J361*(1-E362)*G362*(A362&lt;=$B$6*12)</f>
        <v>0</v>
      </c>
      <c r="J362" s="44" t="n">
        <f aca="false">(J361-H362-I362)*(A362&lt;=$B$6*12)</f>
        <v>0</v>
      </c>
      <c r="K362" s="45" t="n">
        <f aca="false">($B$9/$B$10)*(A362&lt;=$B$7*12)*(MOD(A361,12/$B$10)=0)</f>
        <v>0</v>
      </c>
      <c r="L362" s="45" t="n">
        <f aca="false">$B$8*(A362&lt;=$B$7*12)</f>
        <v>0</v>
      </c>
      <c r="M362" s="45" t="n">
        <f aca="false">Assumptions!$B$15*(A362=1)+K362*Assumptions!$B$16*(A362&lt;=12)</f>
        <v>0</v>
      </c>
      <c r="N362" s="45" t="n">
        <f aca="false">(A362&lt;=$B$6*12)*(Assumptions!$B$18/12)*(1+Assumptions!$D$17)^(A362-1) + K362*Assumptions!$B$19*(A362&lt;=$B$7*12)</f>
        <v>0</v>
      </c>
      <c r="O362" s="45" t="n">
        <f aca="false">K362*VLOOKUP(B362,Assumptions!$A$21:$B$26,2,1)</f>
        <v>0</v>
      </c>
      <c r="P362" s="45" t="n">
        <f aca="false">K362*J361</f>
        <v>0</v>
      </c>
      <c r="Q362" s="45" t="n">
        <f aca="false">L362*H362</f>
        <v>0</v>
      </c>
      <c r="R362" s="45" t="n">
        <f aca="false">M362*J361</f>
        <v>0</v>
      </c>
      <c r="S362" s="45" t="n">
        <f aca="false">N362*J361</f>
        <v>0</v>
      </c>
      <c r="T362" s="45" t="n">
        <f aca="false">O362*J361</f>
        <v>0</v>
      </c>
      <c r="U362" s="46" t="n">
        <f aca="false">(1+VLOOKUP(B362,Assumptions!$A$29:$C$39,2,1))^(1/12)-1</f>
        <v>0.00643403011000343</v>
      </c>
      <c r="V362" s="45" t="n">
        <f aca="false">RES!Y362*J362</f>
        <v>0</v>
      </c>
      <c r="W362" s="45" t="n">
        <f aca="false">V362-V361</f>
        <v>0</v>
      </c>
      <c r="X362" s="45" t="n">
        <f aca="false">(P362-R362-S362-T362+V361)*U362</f>
        <v>0</v>
      </c>
      <c r="Y362" s="45" t="n">
        <f aca="false">P362-Q362-R362-S362-T362-W362+X362</f>
        <v>0</v>
      </c>
      <c r="Z362" s="45" t="n">
        <f aca="false">(Y363+Z363)/(1+U363)</f>
        <v>0</v>
      </c>
    </row>
    <row r="363" customFormat="false" ht="13.8" hidden="false" customHeight="false" outlineLevel="0" collapsed="false">
      <c r="A363" s="40" t="n">
        <f aca="false">A362+1</f>
        <v>348</v>
      </c>
      <c r="B363" s="40" t="n">
        <f aca="false">INT((A363-1)/12)+1</f>
        <v>29</v>
      </c>
      <c r="C363" s="41" t="n">
        <f aca="false">$B$4+B363-1</f>
        <v>48</v>
      </c>
      <c r="D363" s="42" t="n">
        <f aca="false">IF($B$5="M",VLOOKUP(C363,Assumptions!$A$42:$C$140,2,1),VLOOKUP(C363,Assumptions!$A$42:$C$140,3,1))*Assumptions!$B$2</f>
        <v>0.000697588123023724</v>
      </c>
      <c r="E363" s="42" t="n">
        <f aca="false">1-(1-D363)^(1/12)</f>
        <v>5.81509384047774E-005</v>
      </c>
      <c r="F363" s="42" t="n">
        <f aca="false">VLOOKUP(B363,Assumptions!$A$5:$C$11,2,1)*(MOD(A363,12/$B$10)=0)</f>
        <v>0.05</v>
      </c>
      <c r="G363" s="43" t="n">
        <f aca="false">1-(1-F363)^(1/$B$10)</f>
        <v>0.05</v>
      </c>
      <c r="H363" s="42" t="n">
        <f aca="false">J362*E363*(A363&lt;=$B$6*12)</f>
        <v>0</v>
      </c>
      <c r="I363" s="43" t="n">
        <f aca="false">J362*(1-E363)*G363*(A363&lt;=$B$6*12)</f>
        <v>0</v>
      </c>
      <c r="J363" s="44" t="n">
        <f aca="false">(J362-H363-I363)*(A363&lt;=$B$6*12)</f>
        <v>0</v>
      </c>
      <c r="K363" s="45" t="n">
        <f aca="false">($B$9/$B$10)*(A363&lt;=$B$7*12)*(MOD(A362,12/$B$10)=0)</f>
        <v>0</v>
      </c>
      <c r="L363" s="45" t="n">
        <f aca="false">$B$8*(A363&lt;=$B$7*12)</f>
        <v>0</v>
      </c>
      <c r="M363" s="45" t="n">
        <f aca="false">Assumptions!$B$15*(A363=1)+K363*Assumptions!$B$16*(A363&lt;=12)</f>
        <v>0</v>
      </c>
      <c r="N363" s="45" t="n">
        <f aca="false">(A363&lt;=$B$6*12)*(Assumptions!$B$18/12)*(1+Assumptions!$D$17)^(A363-1) + K363*Assumptions!$B$19*(A363&lt;=$B$7*12)</f>
        <v>0</v>
      </c>
      <c r="O363" s="45" t="n">
        <f aca="false">K363*VLOOKUP(B363,Assumptions!$A$21:$B$26,2,1)</f>
        <v>0</v>
      </c>
      <c r="P363" s="45" t="n">
        <f aca="false">K363*J362</f>
        <v>0</v>
      </c>
      <c r="Q363" s="45" t="n">
        <f aca="false">L363*H363</f>
        <v>0</v>
      </c>
      <c r="R363" s="45" t="n">
        <f aca="false">M363*J362</f>
        <v>0</v>
      </c>
      <c r="S363" s="45" t="n">
        <f aca="false">N363*J362</f>
        <v>0</v>
      </c>
      <c r="T363" s="45" t="n">
        <f aca="false">O363*J362</f>
        <v>0</v>
      </c>
      <c r="U363" s="46" t="n">
        <f aca="false">(1+VLOOKUP(B363,Assumptions!$A$29:$C$39,2,1))^(1/12)-1</f>
        <v>0.00643403011000343</v>
      </c>
      <c r="V363" s="45" t="n">
        <f aca="false">RES!Y363*J363</f>
        <v>0</v>
      </c>
      <c r="W363" s="45" t="n">
        <f aca="false">V363-V362</f>
        <v>0</v>
      </c>
      <c r="X363" s="45" t="n">
        <f aca="false">(P363-R363-S363-T363+V362)*U363</f>
        <v>0</v>
      </c>
      <c r="Y363" s="45" t="n">
        <f aca="false">P363-Q363-R363-S363-T363-W363+X363</f>
        <v>0</v>
      </c>
      <c r="Z363" s="45" t="n">
        <f aca="false">(Y364+Z364)/(1+U364)</f>
        <v>0</v>
      </c>
    </row>
    <row r="364" customFormat="false" ht="13.8" hidden="false" customHeight="false" outlineLevel="0" collapsed="false">
      <c r="A364" s="40" t="n">
        <f aca="false">A363+1</f>
        <v>349</v>
      </c>
      <c r="B364" s="40" t="n">
        <f aca="false">INT((A364-1)/12)+1</f>
        <v>30</v>
      </c>
      <c r="C364" s="41" t="n">
        <f aca="false">$B$4+B364-1</f>
        <v>49</v>
      </c>
      <c r="D364" s="42" t="n">
        <f aca="false">IF($B$5="M",VLOOKUP(C364,Assumptions!$A$42:$C$140,2,1),VLOOKUP(C364,Assumptions!$A$42:$C$140,3,1))*Assumptions!$B$2</f>
        <v>0.000739227482130943</v>
      </c>
      <c r="E364" s="42" t="n">
        <f aca="false">1-(1-D364)^(1/12)</f>
        <v>6.16231716721316E-005</v>
      </c>
      <c r="F364" s="42" t="n">
        <f aca="false">VLOOKUP(B364,Assumptions!$A$5:$C$11,2,1)*(MOD(A364,12/$B$10)=0)</f>
        <v>0</v>
      </c>
      <c r="G364" s="43" t="n">
        <f aca="false">1-(1-F364)^(1/$B$10)</f>
        <v>0</v>
      </c>
      <c r="H364" s="42" t="n">
        <f aca="false">J363*E364*(A364&lt;=$B$6*12)</f>
        <v>0</v>
      </c>
      <c r="I364" s="43" t="n">
        <f aca="false">J363*(1-E364)*G364*(A364&lt;=$B$6*12)</f>
        <v>0</v>
      </c>
      <c r="J364" s="44" t="n">
        <f aca="false">(J363-H364-I364)*(A364&lt;=$B$6*12)</f>
        <v>0</v>
      </c>
      <c r="K364" s="45" t="n">
        <f aca="false">($B$9/$B$10)*(A364&lt;=$B$7*12)*(MOD(A363,12/$B$10)=0)</f>
        <v>0</v>
      </c>
      <c r="L364" s="45" t="n">
        <f aca="false">$B$8*(A364&lt;=$B$7*12)</f>
        <v>0</v>
      </c>
      <c r="M364" s="45" t="n">
        <f aca="false">Assumptions!$B$15*(A364=1)+K364*Assumptions!$B$16*(A364&lt;=12)</f>
        <v>0</v>
      </c>
      <c r="N364" s="45" t="n">
        <f aca="false">(A364&lt;=$B$6*12)*(Assumptions!$B$18/12)*(1+Assumptions!$D$17)^(A364-1) + K364*Assumptions!$B$19*(A364&lt;=$B$7*12)</f>
        <v>0</v>
      </c>
      <c r="O364" s="45" t="n">
        <f aca="false">K364*VLOOKUP(B364,Assumptions!$A$21:$B$26,2,1)</f>
        <v>0</v>
      </c>
      <c r="P364" s="45" t="n">
        <f aca="false">K364*J363</f>
        <v>0</v>
      </c>
      <c r="Q364" s="45" t="n">
        <f aca="false">L364*H364</f>
        <v>0</v>
      </c>
      <c r="R364" s="45" t="n">
        <f aca="false">M364*J363</f>
        <v>0</v>
      </c>
      <c r="S364" s="45" t="n">
        <f aca="false">N364*J363</f>
        <v>0</v>
      </c>
      <c r="T364" s="45" t="n">
        <f aca="false">O364*J363</f>
        <v>0</v>
      </c>
      <c r="U364" s="46" t="n">
        <f aca="false">(1+VLOOKUP(B364,Assumptions!$A$29:$C$39,2,1))^(1/12)-1</f>
        <v>0.00643403011000343</v>
      </c>
      <c r="V364" s="45" t="n">
        <f aca="false">RES!Y364*J364</f>
        <v>0</v>
      </c>
      <c r="W364" s="45" t="n">
        <f aca="false">V364-V363</f>
        <v>0</v>
      </c>
      <c r="X364" s="45" t="n">
        <f aca="false">(P364-R364-S364-T364+V363)*U364</f>
        <v>0</v>
      </c>
      <c r="Y364" s="45" t="n">
        <f aca="false">P364-Q364-R364-S364-T364-W364+X364</f>
        <v>0</v>
      </c>
      <c r="Z364" s="45" t="n">
        <f aca="false">(Y365+Z365)/(1+U365)</f>
        <v>0</v>
      </c>
    </row>
    <row r="365" customFormat="false" ht="13.8" hidden="false" customHeight="false" outlineLevel="0" collapsed="false">
      <c r="A365" s="40" t="n">
        <f aca="false">A364+1</f>
        <v>350</v>
      </c>
      <c r="B365" s="40" t="n">
        <f aca="false">INT((A365-1)/12)+1</f>
        <v>30</v>
      </c>
      <c r="C365" s="41" t="n">
        <f aca="false">$B$4+B365-1</f>
        <v>49</v>
      </c>
      <c r="D365" s="42" t="n">
        <f aca="false">IF($B$5="M",VLOOKUP(C365,Assumptions!$A$42:$C$140,2,1),VLOOKUP(C365,Assumptions!$A$42:$C$140,3,1))*Assumptions!$B$2</f>
        <v>0.000739227482130943</v>
      </c>
      <c r="E365" s="42" t="n">
        <f aca="false">1-(1-D365)^(1/12)</f>
        <v>6.16231716721316E-005</v>
      </c>
      <c r="F365" s="42" t="n">
        <f aca="false">VLOOKUP(B365,Assumptions!$A$5:$C$11,2,1)*(MOD(A365,12/$B$10)=0)</f>
        <v>0</v>
      </c>
      <c r="G365" s="43" t="n">
        <f aca="false">1-(1-F365)^(1/$B$10)</f>
        <v>0</v>
      </c>
      <c r="H365" s="42" t="n">
        <f aca="false">J364*E365*(A365&lt;=$B$6*12)</f>
        <v>0</v>
      </c>
      <c r="I365" s="43" t="n">
        <f aca="false">J364*(1-E365)*G365*(A365&lt;=$B$6*12)</f>
        <v>0</v>
      </c>
      <c r="J365" s="44" t="n">
        <f aca="false">(J364-H365-I365)*(A365&lt;=$B$6*12)</f>
        <v>0</v>
      </c>
      <c r="K365" s="45" t="n">
        <f aca="false">($B$9/$B$10)*(A365&lt;=$B$7*12)*(MOD(A364,12/$B$10)=0)</f>
        <v>0</v>
      </c>
      <c r="L365" s="45" t="n">
        <f aca="false">$B$8*(A365&lt;=$B$7*12)</f>
        <v>0</v>
      </c>
      <c r="M365" s="45" t="n">
        <f aca="false">Assumptions!$B$15*(A365=1)+K365*Assumptions!$B$16*(A365&lt;=12)</f>
        <v>0</v>
      </c>
      <c r="N365" s="45" t="n">
        <f aca="false">(A365&lt;=$B$6*12)*(Assumptions!$B$18/12)*(1+Assumptions!$D$17)^(A365-1) + K365*Assumptions!$B$19*(A365&lt;=$B$7*12)</f>
        <v>0</v>
      </c>
      <c r="O365" s="45" t="n">
        <f aca="false">K365*VLOOKUP(B365,Assumptions!$A$21:$B$26,2,1)</f>
        <v>0</v>
      </c>
      <c r="P365" s="45" t="n">
        <f aca="false">K365*J364</f>
        <v>0</v>
      </c>
      <c r="Q365" s="45" t="n">
        <f aca="false">L365*H365</f>
        <v>0</v>
      </c>
      <c r="R365" s="45" t="n">
        <f aca="false">M365*J364</f>
        <v>0</v>
      </c>
      <c r="S365" s="45" t="n">
        <f aca="false">N365*J364</f>
        <v>0</v>
      </c>
      <c r="T365" s="45" t="n">
        <f aca="false">O365*J364</f>
        <v>0</v>
      </c>
      <c r="U365" s="46" t="n">
        <f aca="false">(1+VLOOKUP(B365,Assumptions!$A$29:$C$39,2,1))^(1/12)-1</f>
        <v>0.00643403011000343</v>
      </c>
      <c r="V365" s="45" t="n">
        <f aca="false">RES!Y365*J365</f>
        <v>0</v>
      </c>
      <c r="W365" s="45" t="n">
        <f aca="false">V365-V364</f>
        <v>0</v>
      </c>
      <c r="X365" s="45" t="n">
        <f aca="false">(P365-R365-S365-T365+V364)*U365</f>
        <v>0</v>
      </c>
      <c r="Y365" s="45" t="n">
        <f aca="false">P365-Q365-R365-S365-T365-W365+X365</f>
        <v>0</v>
      </c>
      <c r="Z365" s="45" t="n">
        <f aca="false">(Y366+Z366)/(1+U366)</f>
        <v>0</v>
      </c>
    </row>
    <row r="366" customFormat="false" ht="13.8" hidden="false" customHeight="false" outlineLevel="0" collapsed="false">
      <c r="A366" s="40" t="n">
        <f aca="false">A365+1</f>
        <v>351</v>
      </c>
      <c r="B366" s="40" t="n">
        <f aca="false">INT((A366-1)/12)+1</f>
        <v>30</v>
      </c>
      <c r="C366" s="41" t="n">
        <f aca="false">$B$4+B366-1</f>
        <v>49</v>
      </c>
      <c r="D366" s="42" t="n">
        <f aca="false">IF($B$5="M",VLOOKUP(C366,Assumptions!$A$42:$C$140,2,1),VLOOKUP(C366,Assumptions!$A$42:$C$140,3,1))*Assumptions!$B$2</f>
        <v>0.000739227482130943</v>
      </c>
      <c r="E366" s="42" t="n">
        <f aca="false">1-(1-D366)^(1/12)</f>
        <v>6.16231716721316E-005</v>
      </c>
      <c r="F366" s="42" t="n">
        <f aca="false">VLOOKUP(B366,Assumptions!$A$5:$C$11,2,1)*(MOD(A366,12/$B$10)=0)</f>
        <v>0</v>
      </c>
      <c r="G366" s="43" t="n">
        <f aca="false">1-(1-F366)^(1/$B$10)</f>
        <v>0</v>
      </c>
      <c r="H366" s="42" t="n">
        <f aca="false">J365*E366*(A366&lt;=$B$6*12)</f>
        <v>0</v>
      </c>
      <c r="I366" s="43" t="n">
        <f aca="false">J365*(1-E366)*G366*(A366&lt;=$B$6*12)</f>
        <v>0</v>
      </c>
      <c r="J366" s="44" t="n">
        <f aca="false">(J365-H366-I366)*(A366&lt;=$B$6*12)</f>
        <v>0</v>
      </c>
      <c r="K366" s="45" t="n">
        <f aca="false">($B$9/$B$10)*(A366&lt;=$B$7*12)*(MOD(A365,12/$B$10)=0)</f>
        <v>0</v>
      </c>
      <c r="L366" s="45" t="n">
        <f aca="false">$B$8*(A366&lt;=$B$7*12)</f>
        <v>0</v>
      </c>
      <c r="M366" s="45" t="n">
        <f aca="false">Assumptions!$B$15*(A366=1)+K366*Assumptions!$B$16*(A366&lt;=12)</f>
        <v>0</v>
      </c>
      <c r="N366" s="45" t="n">
        <f aca="false">(A366&lt;=$B$6*12)*(Assumptions!$B$18/12)*(1+Assumptions!$D$17)^(A366-1) + K366*Assumptions!$B$19*(A366&lt;=$B$7*12)</f>
        <v>0</v>
      </c>
      <c r="O366" s="45" t="n">
        <f aca="false">K366*VLOOKUP(B366,Assumptions!$A$21:$B$26,2,1)</f>
        <v>0</v>
      </c>
      <c r="P366" s="45" t="n">
        <f aca="false">K366*J365</f>
        <v>0</v>
      </c>
      <c r="Q366" s="45" t="n">
        <f aca="false">L366*H366</f>
        <v>0</v>
      </c>
      <c r="R366" s="45" t="n">
        <f aca="false">M366*J365</f>
        <v>0</v>
      </c>
      <c r="S366" s="45" t="n">
        <f aca="false">N366*J365</f>
        <v>0</v>
      </c>
      <c r="T366" s="45" t="n">
        <f aca="false">O366*J365</f>
        <v>0</v>
      </c>
      <c r="U366" s="46" t="n">
        <f aca="false">(1+VLOOKUP(B366,Assumptions!$A$29:$C$39,2,1))^(1/12)-1</f>
        <v>0.00643403011000343</v>
      </c>
      <c r="V366" s="45" t="n">
        <f aca="false">RES!Y366*J366</f>
        <v>0</v>
      </c>
      <c r="W366" s="45" t="n">
        <f aca="false">V366-V365</f>
        <v>0</v>
      </c>
      <c r="X366" s="45" t="n">
        <f aca="false">(P366-R366-S366-T366+V365)*U366</f>
        <v>0</v>
      </c>
      <c r="Y366" s="45" t="n">
        <f aca="false">P366-Q366-R366-S366-T366-W366+X366</f>
        <v>0</v>
      </c>
      <c r="Z366" s="45" t="n">
        <f aca="false">(Y367+Z367)/(1+U367)</f>
        <v>0</v>
      </c>
    </row>
    <row r="367" customFormat="false" ht="13.8" hidden="false" customHeight="false" outlineLevel="0" collapsed="false">
      <c r="A367" s="40" t="n">
        <f aca="false">A366+1</f>
        <v>352</v>
      </c>
      <c r="B367" s="40" t="n">
        <f aca="false">INT((A367-1)/12)+1</f>
        <v>30</v>
      </c>
      <c r="C367" s="41" t="n">
        <f aca="false">$B$4+B367-1</f>
        <v>49</v>
      </c>
      <c r="D367" s="42" t="n">
        <f aca="false">IF($B$5="M",VLOOKUP(C367,Assumptions!$A$42:$C$140,2,1),VLOOKUP(C367,Assumptions!$A$42:$C$140,3,1))*Assumptions!$B$2</f>
        <v>0.000739227482130943</v>
      </c>
      <c r="E367" s="42" t="n">
        <f aca="false">1-(1-D367)^(1/12)</f>
        <v>6.16231716721316E-005</v>
      </c>
      <c r="F367" s="42" t="n">
        <f aca="false">VLOOKUP(B367,Assumptions!$A$5:$C$11,2,1)*(MOD(A367,12/$B$10)=0)</f>
        <v>0</v>
      </c>
      <c r="G367" s="43" t="n">
        <f aca="false">1-(1-F367)^(1/$B$10)</f>
        <v>0</v>
      </c>
      <c r="H367" s="42" t="n">
        <f aca="false">J366*E367*(A367&lt;=$B$6*12)</f>
        <v>0</v>
      </c>
      <c r="I367" s="43" t="n">
        <f aca="false">J366*(1-E367)*G367*(A367&lt;=$B$6*12)</f>
        <v>0</v>
      </c>
      <c r="J367" s="44" t="n">
        <f aca="false">(J366-H367-I367)*(A367&lt;=$B$6*12)</f>
        <v>0</v>
      </c>
      <c r="K367" s="45" t="n">
        <f aca="false">($B$9/$B$10)*(A367&lt;=$B$7*12)*(MOD(A366,12/$B$10)=0)</f>
        <v>0</v>
      </c>
      <c r="L367" s="45" t="n">
        <f aca="false">$B$8*(A367&lt;=$B$7*12)</f>
        <v>0</v>
      </c>
      <c r="M367" s="45" t="n">
        <f aca="false">Assumptions!$B$15*(A367=1)+K367*Assumptions!$B$16*(A367&lt;=12)</f>
        <v>0</v>
      </c>
      <c r="N367" s="45" t="n">
        <f aca="false">(A367&lt;=$B$6*12)*(Assumptions!$B$18/12)*(1+Assumptions!$D$17)^(A367-1) + K367*Assumptions!$B$19*(A367&lt;=$B$7*12)</f>
        <v>0</v>
      </c>
      <c r="O367" s="45" t="n">
        <f aca="false">K367*VLOOKUP(B367,Assumptions!$A$21:$B$26,2,1)</f>
        <v>0</v>
      </c>
      <c r="P367" s="45" t="n">
        <f aca="false">K367*J366</f>
        <v>0</v>
      </c>
      <c r="Q367" s="45" t="n">
        <f aca="false">L367*H367</f>
        <v>0</v>
      </c>
      <c r="R367" s="45" t="n">
        <f aca="false">M367*J366</f>
        <v>0</v>
      </c>
      <c r="S367" s="45" t="n">
        <f aca="false">N367*J366</f>
        <v>0</v>
      </c>
      <c r="T367" s="45" t="n">
        <f aca="false">O367*J366</f>
        <v>0</v>
      </c>
      <c r="U367" s="46" t="n">
        <f aca="false">(1+VLOOKUP(B367,Assumptions!$A$29:$C$39,2,1))^(1/12)-1</f>
        <v>0.00643403011000343</v>
      </c>
      <c r="V367" s="45" t="n">
        <f aca="false">RES!Y367*J367</f>
        <v>0</v>
      </c>
      <c r="W367" s="45" t="n">
        <f aca="false">V367-V366</f>
        <v>0</v>
      </c>
      <c r="X367" s="45" t="n">
        <f aca="false">(P367-R367-S367-T367+V366)*U367</f>
        <v>0</v>
      </c>
      <c r="Y367" s="45" t="n">
        <f aca="false">P367-Q367-R367-S367-T367-W367+X367</f>
        <v>0</v>
      </c>
      <c r="Z367" s="45" t="n">
        <f aca="false">(Y368+Z368)/(1+U368)</f>
        <v>0</v>
      </c>
    </row>
    <row r="368" customFormat="false" ht="13.8" hidden="false" customHeight="false" outlineLevel="0" collapsed="false">
      <c r="A368" s="40" t="n">
        <f aca="false">A367+1</f>
        <v>353</v>
      </c>
      <c r="B368" s="40" t="n">
        <f aca="false">INT((A368-1)/12)+1</f>
        <v>30</v>
      </c>
      <c r="C368" s="41" t="n">
        <f aca="false">$B$4+B368-1</f>
        <v>49</v>
      </c>
      <c r="D368" s="42" t="n">
        <f aca="false">IF($B$5="M",VLOOKUP(C368,Assumptions!$A$42:$C$140,2,1),VLOOKUP(C368,Assumptions!$A$42:$C$140,3,1))*Assumptions!$B$2</f>
        <v>0.000739227482130943</v>
      </c>
      <c r="E368" s="42" t="n">
        <f aca="false">1-(1-D368)^(1/12)</f>
        <v>6.16231716721316E-005</v>
      </c>
      <c r="F368" s="42" t="n">
        <f aca="false">VLOOKUP(B368,Assumptions!$A$5:$C$11,2,1)*(MOD(A368,12/$B$10)=0)</f>
        <v>0</v>
      </c>
      <c r="G368" s="43" t="n">
        <f aca="false">1-(1-F368)^(1/$B$10)</f>
        <v>0</v>
      </c>
      <c r="H368" s="42" t="n">
        <f aca="false">J367*E368*(A368&lt;=$B$6*12)</f>
        <v>0</v>
      </c>
      <c r="I368" s="43" t="n">
        <f aca="false">J367*(1-E368)*G368*(A368&lt;=$B$6*12)</f>
        <v>0</v>
      </c>
      <c r="J368" s="44" t="n">
        <f aca="false">(J367-H368-I368)*(A368&lt;=$B$6*12)</f>
        <v>0</v>
      </c>
      <c r="K368" s="45" t="n">
        <f aca="false">($B$9/$B$10)*(A368&lt;=$B$7*12)*(MOD(A367,12/$B$10)=0)</f>
        <v>0</v>
      </c>
      <c r="L368" s="45" t="n">
        <f aca="false">$B$8*(A368&lt;=$B$7*12)</f>
        <v>0</v>
      </c>
      <c r="M368" s="45" t="n">
        <f aca="false">Assumptions!$B$15*(A368=1)+K368*Assumptions!$B$16*(A368&lt;=12)</f>
        <v>0</v>
      </c>
      <c r="N368" s="45" t="n">
        <f aca="false">(A368&lt;=$B$6*12)*(Assumptions!$B$18/12)*(1+Assumptions!$D$17)^(A368-1) + K368*Assumptions!$B$19*(A368&lt;=$B$7*12)</f>
        <v>0</v>
      </c>
      <c r="O368" s="45" t="n">
        <f aca="false">K368*VLOOKUP(B368,Assumptions!$A$21:$B$26,2,1)</f>
        <v>0</v>
      </c>
      <c r="P368" s="45" t="n">
        <f aca="false">K368*J367</f>
        <v>0</v>
      </c>
      <c r="Q368" s="45" t="n">
        <f aca="false">L368*H368</f>
        <v>0</v>
      </c>
      <c r="R368" s="45" t="n">
        <f aca="false">M368*J367</f>
        <v>0</v>
      </c>
      <c r="S368" s="45" t="n">
        <f aca="false">N368*J367</f>
        <v>0</v>
      </c>
      <c r="T368" s="45" t="n">
        <f aca="false">O368*J367</f>
        <v>0</v>
      </c>
      <c r="U368" s="46" t="n">
        <f aca="false">(1+VLOOKUP(B368,Assumptions!$A$29:$C$39,2,1))^(1/12)-1</f>
        <v>0.00643403011000343</v>
      </c>
      <c r="V368" s="45" t="n">
        <f aca="false">RES!Y368*J368</f>
        <v>0</v>
      </c>
      <c r="W368" s="45" t="n">
        <f aca="false">V368-V367</f>
        <v>0</v>
      </c>
      <c r="X368" s="45" t="n">
        <f aca="false">(P368-R368-S368-T368+V367)*U368</f>
        <v>0</v>
      </c>
      <c r="Y368" s="45" t="n">
        <f aca="false">P368-Q368-R368-S368-T368-W368+X368</f>
        <v>0</v>
      </c>
      <c r="Z368" s="45" t="n">
        <f aca="false">(Y369+Z369)/(1+U369)</f>
        <v>0</v>
      </c>
    </row>
    <row r="369" customFormat="false" ht="13.8" hidden="false" customHeight="false" outlineLevel="0" collapsed="false">
      <c r="A369" s="40" t="n">
        <f aca="false">A368+1</f>
        <v>354</v>
      </c>
      <c r="B369" s="40" t="n">
        <f aca="false">INT((A369-1)/12)+1</f>
        <v>30</v>
      </c>
      <c r="C369" s="41" t="n">
        <f aca="false">$B$4+B369-1</f>
        <v>49</v>
      </c>
      <c r="D369" s="42" t="n">
        <f aca="false">IF($B$5="M",VLOOKUP(C369,Assumptions!$A$42:$C$140,2,1),VLOOKUP(C369,Assumptions!$A$42:$C$140,3,1))*Assumptions!$B$2</f>
        <v>0.000739227482130943</v>
      </c>
      <c r="E369" s="42" t="n">
        <f aca="false">1-(1-D369)^(1/12)</f>
        <v>6.16231716721316E-005</v>
      </c>
      <c r="F369" s="42" t="n">
        <f aca="false">VLOOKUP(B369,Assumptions!$A$5:$C$11,2,1)*(MOD(A369,12/$B$10)=0)</f>
        <v>0</v>
      </c>
      <c r="G369" s="43" t="n">
        <f aca="false">1-(1-F369)^(1/$B$10)</f>
        <v>0</v>
      </c>
      <c r="H369" s="42" t="n">
        <f aca="false">J368*E369*(A369&lt;=$B$6*12)</f>
        <v>0</v>
      </c>
      <c r="I369" s="43" t="n">
        <f aca="false">J368*(1-E369)*G369*(A369&lt;=$B$6*12)</f>
        <v>0</v>
      </c>
      <c r="J369" s="44" t="n">
        <f aca="false">(J368-H369-I369)*(A369&lt;=$B$6*12)</f>
        <v>0</v>
      </c>
      <c r="K369" s="45" t="n">
        <f aca="false">($B$9/$B$10)*(A369&lt;=$B$7*12)*(MOD(A368,12/$B$10)=0)</f>
        <v>0</v>
      </c>
      <c r="L369" s="45" t="n">
        <f aca="false">$B$8*(A369&lt;=$B$7*12)</f>
        <v>0</v>
      </c>
      <c r="M369" s="45" t="n">
        <f aca="false">Assumptions!$B$15*(A369=1)+K369*Assumptions!$B$16*(A369&lt;=12)</f>
        <v>0</v>
      </c>
      <c r="N369" s="45" t="n">
        <f aca="false">(A369&lt;=$B$6*12)*(Assumptions!$B$18/12)*(1+Assumptions!$D$17)^(A369-1) + K369*Assumptions!$B$19*(A369&lt;=$B$7*12)</f>
        <v>0</v>
      </c>
      <c r="O369" s="45" t="n">
        <f aca="false">K369*VLOOKUP(B369,Assumptions!$A$21:$B$26,2,1)</f>
        <v>0</v>
      </c>
      <c r="P369" s="45" t="n">
        <f aca="false">K369*J368</f>
        <v>0</v>
      </c>
      <c r="Q369" s="45" t="n">
        <f aca="false">L369*H369</f>
        <v>0</v>
      </c>
      <c r="R369" s="45" t="n">
        <f aca="false">M369*J368</f>
        <v>0</v>
      </c>
      <c r="S369" s="45" t="n">
        <f aca="false">N369*J368</f>
        <v>0</v>
      </c>
      <c r="T369" s="45" t="n">
        <f aca="false">O369*J368</f>
        <v>0</v>
      </c>
      <c r="U369" s="46" t="n">
        <f aca="false">(1+VLOOKUP(B369,Assumptions!$A$29:$C$39,2,1))^(1/12)-1</f>
        <v>0.00643403011000343</v>
      </c>
      <c r="V369" s="45" t="n">
        <f aca="false">RES!Y369*J369</f>
        <v>0</v>
      </c>
      <c r="W369" s="45" t="n">
        <f aca="false">V369-V368</f>
        <v>0</v>
      </c>
      <c r="X369" s="45" t="n">
        <f aca="false">(P369-R369-S369-T369+V368)*U369</f>
        <v>0</v>
      </c>
      <c r="Y369" s="45" t="n">
        <f aca="false">P369-Q369-R369-S369-T369-W369+X369</f>
        <v>0</v>
      </c>
      <c r="Z369" s="45" t="n">
        <f aca="false">(Y370+Z370)/(1+U370)</f>
        <v>0</v>
      </c>
    </row>
    <row r="370" customFormat="false" ht="13.8" hidden="false" customHeight="false" outlineLevel="0" collapsed="false">
      <c r="A370" s="40" t="n">
        <f aca="false">A369+1</f>
        <v>355</v>
      </c>
      <c r="B370" s="40" t="n">
        <f aca="false">INT((A370-1)/12)+1</f>
        <v>30</v>
      </c>
      <c r="C370" s="41" t="n">
        <f aca="false">$B$4+B370-1</f>
        <v>49</v>
      </c>
      <c r="D370" s="42" t="n">
        <f aca="false">IF($B$5="M",VLOOKUP(C370,Assumptions!$A$42:$C$140,2,1),VLOOKUP(C370,Assumptions!$A$42:$C$140,3,1))*Assumptions!$B$2</f>
        <v>0.000739227482130943</v>
      </c>
      <c r="E370" s="42" t="n">
        <f aca="false">1-(1-D370)^(1/12)</f>
        <v>6.16231716721316E-005</v>
      </c>
      <c r="F370" s="42" t="n">
        <f aca="false">VLOOKUP(B370,Assumptions!$A$5:$C$11,2,1)*(MOD(A370,12/$B$10)=0)</f>
        <v>0</v>
      </c>
      <c r="G370" s="43" t="n">
        <f aca="false">1-(1-F370)^(1/$B$10)</f>
        <v>0</v>
      </c>
      <c r="H370" s="42" t="n">
        <f aca="false">J369*E370*(A370&lt;=$B$6*12)</f>
        <v>0</v>
      </c>
      <c r="I370" s="43" t="n">
        <f aca="false">J369*(1-E370)*G370*(A370&lt;=$B$6*12)</f>
        <v>0</v>
      </c>
      <c r="J370" s="44" t="n">
        <f aca="false">(J369-H370-I370)*(A370&lt;=$B$6*12)</f>
        <v>0</v>
      </c>
      <c r="K370" s="45" t="n">
        <f aca="false">($B$9/$B$10)*(A370&lt;=$B$7*12)*(MOD(A369,12/$B$10)=0)</f>
        <v>0</v>
      </c>
      <c r="L370" s="45" t="n">
        <f aca="false">$B$8*(A370&lt;=$B$7*12)</f>
        <v>0</v>
      </c>
      <c r="M370" s="45" t="n">
        <f aca="false">Assumptions!$B$15*(A370=1)+K370*Assumptions!$B$16*(A370&lt;=12)</f>
        <v>0</v>
      </c>
      <c r="N370" s="45" t="n">
        <f aca="false">(A370&lt;=$B$6*12)*(Assumptions!$B$18/12)*(1+Assumptions!$D$17)^(A370-1) + K370*Assumptions!$B$19*(A370&lt;=$B$7*12)</f>
        <v>0</v>
      </c>
      <c r="O370" s="45" t="n">
        <f aca="false">K370*VLOOKUP(B370,Assumptions!$A$21:$B$26,2,1)</f>
        <v>0</v>
      </c>
      <c r="P370" s="45" t="n">
        <f aca="false">K370*J369</f>
        <v>0</v>
      </c>
      <c r="Q370" s="45" t="n">
        <f aca="false">L370*H370</f>
        <v>0</v>
      </c>
      <c r="R370" s="45" t="n">
        <f aca="false">M370*J369</f>
        <v>0</v>
      </c>
      <c r="S370" s="45" t="n">
        <f aca="false">N370*J369</f>
        <v>0</v>
      </c>
      <c r="T370" s="45" t="n">
        <f aca="false">O370*J369</f>
        <v>0</v>
      </c>
      <c r="U370" s="46" t="n">
        <f aca="false">(1+VLOOKUP(B370,Assumptions!$A$29:$C$39,2,1))^(1/12)-1</f>
        <v>0.00643403011000343</v>
      </c>
      <c r="V370" s="45" t="n">
        <f aca="false">RES!Y370*J370</f>
        <v>0</v>
      </c>
      <c r="W370" s="45" t="n">
        <f aca="false">V370-V369</f>
        <v>0</v>
      </c>
      <c r="X370" s="45" t="n">
        <f aca="false">(P370-R370-S370-T370+V369)*U370</f>
        <v>0</v>
      </c>
      <c r="Y370" s="45" t="n">
        <f aca="false">P370-Q370-R370-S370-T370-W370+X370</f>
        <v>0</v>
      </c>
      <c r="Z370" s="45" t="n">
        <f aca="false">(Y371+Z371)/(1+U371)</f>
        <v>0</v>
      </c>
    </row>
    <row r="371" customFormat="false" ht="13.8" hidden="false" customHeight="false" outlineLevel="0" collapsed="false">
      <c r="A371" s="40" t="n">
        <f aca="false">A370+1</f>
        <v>356</v>
      </c>
      <c r="B371" s="40" t="n">
        <f aca="false">INT((A371-1)/12)+1</f>
        <v>30</v>
      </c>
      <c r="C371" s="41" t="n">
        <f aca="false">$B$4+B371-1</f>
        <v>49</v>
      </c>
      <c r="D371" s="42" t="n">
        <f aca="false">IF($B$5="M",VLOOKUP(C371,Assumptions!$A$42:$C$140,2,1),VLOOKUP(C371,Assumptions!$A$42:$C$140,3,1))*Assumptions!$B$2</f>
        <v>0.000739227482130943</v>
      </c>
      <c r="E371" s="42" t="n">
        <f aca="false">1-(1-D371)^(1/12)</f>
        <v>6.16231716721316E-005</v>
      </c>
      <c r="F371" s="42" t="n">
        <f aca="false">VLOOKUP(B371,Assumptions!$A$5:$C$11,2,1)*(MOD(A371,12/$B$10)=0)</f>
        <v>0</v>
      </c>
      <c r="G371" s="43" t="n">
        <f aca="false">1-(1-F371)^(1/$B$10)</f>
        <v>0</v>
      </c>
      <c r="H371" s="42" t="n">
        <f aca="false">J370*E371*(A371&lt;=$B$6*12)</f>
        <v>0</v>
      </c>
      <c r="I371" s="43" t="n">
        <f aca="false">J370*(1-E371)*G371*(A371&lt;=$B$6*12)</f>
        <v>0</v>
      </c>
      <c r="J371" s="44" t="n">
        <f aca="false">(J370-H371-I371)*(A371&lt;=$B$6*12)</f>
        <v>0</v>
      </c>
      <c r="K371" s="45" t="n">
        <f aca="false">($B$9/$B$10)*(A371&lt;=$B$7*12)*(MOD(A370,12/$B$10)=0)</f>
        <v>0</v>
      </c>
      <c r="L371" s="45" t="n">
        <f aca="false">$B$8*(A371&lt;=$B$7*12)</f>
        <v>0</v>
      </c>
      <c r="M371" s="45" t="n">
        <f aca="false">Assumptions!$B$15*(A371=1)+K371*Assumptions!$B$16*(A371&lt;=12)</f>
        <v>0</v>
      </c>
      <c r="N371" s="45" t="n">
        <f aca="false">(A371&lt;=$B$6*12)*(Assumptions!$B$18/12)*(1+Assumptions!$D$17)^(A371-1) + K371*Assumptions!$B$19*(A371&lt;=$B$7*12)</f>
        <v>0</v>
      </c>
      <c r="O371" s="45" t="n">
        <f aca="false">K371*VLOOKUP(B371,Assumptions!$A$21:$B$26,2,1)</f>
        <v>0</v>
      </c>
      <c r="P371" s="45" t="n">
        <f aca="false">K371*J370</f>
        <v>0</v>
      </c>
      <c r="Q371" s="45" t="n">
        <f aca="false">L371*H371</f>
        <v>0</v>
      </c>
      <c r="R371" s="45" t="n">
        <f aca="false">M371*J370</f>
        <v>0</v>
      </c>
      <c r="S371" s="45" t="n">
        <f aca="false">N371*J370</f>
        <v>0</v>
      </c>
      <c r="T371" s="45" t="n">
        <f aca="false">O371*J370</f>
        <v>0</v>
      </c>
      <c r="U371" s="46" t="n">
        <f aca="false">(1+VLOOKUP(B371,Assumptions!$A$29:$C$39,2,1))^(1/12)-1</f>
        <v>0.00643403011000343</v>
      </c>
      <c r="V371" s="45" t="n">
        <f aca="false">RES!Y371*J371</f>
        <v>0</v>
      </c>
      <c r="W371" s="45" t="n">
        <f aca="false">V371-V370</f>
        <v>0</v>
      </c>
      <c r="X371" s="45" t="n">
        <f aca="false">(P371-R371-S371-T371+V370)*U371</f>
        <v>0</v>
      </c>
      <c r="Y371" s="45" t="n">
        <f aca="false">P371-Q371-R371-S371-T371-W371+X371</f>
        <v>0</v>
      </c>
      <c r="Z371" s="45" t="n">
        <f aca="false">(Y372+Z372)/(1+U372)</f>
        <v>0</v>
      </c>
    </row>
    <row r="372" customFormat="false" ht="13.8" hidden="false" customHeight="false" outlineLevel="0" collapsed="false">
      <c r="A372" s="40" t="n">
        <f aca="false">A371+1</f>
        <v>357</v>
      </c>
      <c r="B372" s="40" t="n">
        <f aca="false">INT((A372-1)/12)+1</f>
        <v>30</v>
      </c>
      <c r="C372" s="41" t="n">
        <f aca="false">$B$4+B372-1</f>
        <v>49</v>
      </c>
      <c r="D372" s="42" t="n">
        <f aca="false">IF($B$5="M",VLOOKUP(C372,Assumptions!$A$42:$C$140,2,1),VLOOKUP(C372,Assumptions!$A$42:$C$140,3,1))*Assumptions!$B$2</f>
        <v>0.000739227482130943</v>
      </c>
      <c r="E372" s="42" t="n">
        <f aca="false">1-(1-D372)^(1/12)</f>
        <v>6.16231716721316E-005</v>
      </c>
      <c r="F372" s="42" t="n">
        <f aca="false">VLOOKUP(B372,Assumptions!$A$5:$C$11,2,1)*(MOD(A372,12/$B$10)=0)</f>
        <v>0</v>
      </c>
      <c r="G372" s="43" t="n">
        <f aca="false">1-(1-F372)^(1/$B$10)</f>
        <v>0</v>
      </c>
      <c r="H372" s="42" t="n">
        <f aca="false">J371*E372*(A372&lt;=$B$6*12)</f>
        <v>0</v>
      </c>
      <c r="I372" s="43" t="n">
        <f aca="false">J371*(1-E372)*G372*(A372&lt;=$B$6*12)</f>
        <v>0</v>
      </c>
      <c r="J372" s="44" t="n">
        <f aca="false">(J371-H372-I372)*(A372&lt;=$B$6*12)</f>
        <v>0</v>
      </c>
      <c r="K372" s="45" t="n">
        <f aca="false">($B$9/$B$10)*(A372&lt;=$B$7*12)*(MOD(A371,12/$B$10)=0)</f>
        <v>0</v>
      </c>
      <c r="L372" s="45" t="n">
        <f aca="false">$B$8*(A372&lt;=$B$7*12)</f>
        <v>0</v>
      </c>
      <c r="M372" s="45" t="n">
        <f aca="false">Assumptions!$B$15*(A372=1)+K372*Assumptions!$B$16*(A372&lt;=12)</f>
        <v>0</v>
      </c>
      <c r="N372" s="45" t="n">
        <f aca="false">(A372&lt;=$B$6*12)*(Assumptions!$B$18/12)*(1+Assumptions!$D$17)^(A372-1) + K372*Assumptions!$B$19*(A372&lt;=$B$7*12)</f>
        <v>0</v>
      </c>
      <c r="O372" s="45" t="n">
        <f aca="false">K372*VLOOKUP(B372,Assumptions!$A$21:$B$26,2,1)</f>
        <v>0</v>
      </c>
      <c r="P372" s="45" t="n">
        <f aca="false">K372*J371</f>
        <v>0</v>
      </c>
      <c r="Q372" s="45" t="n">
        <f aca="false">L372*H372</f>
        <v>0</v>
      </c>
      <c r="R372" s="45" t="n">
        <f aca="false">M372*J371</f>
        <v>0</v>
      </c>
      <c r="S372" s="45" t="n">
        <f aca="false">N372*J371</f>
        <v>0</v>
      </c>
      <c r="T372" s="45" t="n">
        <f aca="false">O372*J371</f>
        <v>0</v>
      </c>
      <c r="U372" s="46" t="n">
        <f aca="false">(1+VLOOKUP(B372,Assumptions!$A$29:$C$39,2,1))^(1/12)-1</f>
        <v>0.00643403011000343</v>
      </c>
      <c r="V372" s="45" t="n">
        <f aca="false">RES!Y372*J372</f>
        <v>0</v>
      </c>
      <c r="W372" s="45" t="n">
        <f aca="false">V372-V371</f>
        <v>0</v>
      </c>
      <c r="X372" s="45" t="n">
        <f aca="false">(P372-R372-S372-T372+V371)*U372</f>
        <v>0</v>
      </c>
      <c r="Y372" s="45" t="n">
        <f aca="false">P372-Q372-R372-S372-T372-W372+X372</f>
        <v>0</v>
      </c>
      <c r="Z372" s="45" t="n">
        <f aca="false">(Y373+Z373)/(1+U373)</f>
        <v>0</v>
      </c>
    </row>
    <row r="373" customFormat="false" ht="13.8" hidden="false" customHeight="false" outlineLevel="0" collapsed="false">
      <c r="A373" s="40" t="n">
        <f aca="false">A372+1</f>
        <v>358</v>
      </c>
      <c r="B373" s="40" t="n">
        <f aca="false">INT((A373-1)/12)+1</f>
        <v>30</v>
      </c>
      <c r="C373" s="41" t="n">
        <f aca="false">$B$4+B373-1</f>
        <v>49</v>
      </c>
      <c r="D373" s="42" t="n">
        <f aca="false">IF($B$5="M",VLOOKUP(C373,Assumptions!$A$42:$C$140,2,1),VLOOKUP(C373,Assumptions!$A$42:$C$140,3,1))*Assumptions!$B$2</f>
        <v>0.000739227482130943</v>
      </c>
      <c r="E373" s="42" t="n">
        <f aca="false">1-(1-D373)^(1/12)</f>
        <v>6.16231716721316E-005</v>
      </c>
      <c r="F373" s="42" t="n">
        <f aca="false">VLOOKUP(B373,Assumptions!$A$5:$C$11,2,1)*(MOD(A373,12/$B$10)=0)</f>
        <v>0</v>
      </c>
      <c r="G373" s="43" t="n">
        <f aca="false">1-(1-F373)^(1/$B$10)</f>
        <v>0</v>
      </c>
      <c r="H373" s="42" t="n">
        <f aca="false">J372*E373*(A373&lt;=$B$6*12)</f>
        <v>0</v>
      </c>
      <c r="I373" s="43" t="n">
        <f aca="false">J372*(1-E373)*G373*(A373&lt;=$B$6*12)</f>
        <v>0</v>
      </c>
      <c r="J373" s="44" t="n">
        <f aca="false">(J372-H373-I373)*(A373&lt;=$B$6*12)</f>
        <v>0</v>
      </c>
      <c r="K373" s="45" t="n">
        <f aca="false">($B$9/$B$10)*(A373&lt;=$B$7*12)*(MOD(A372,12/$B$10)=0)</f>
        <v>0</v>
      </c>
      <c r="L373" s="45" t="n">
        <f aca="false">$B$8*(A373&lt;=$B$7*12)</f>
        <v>0</v>
      </c>
      <c r="M373" s="45" t="n">
        <f aca="false">Assumptions!$B$15*(A373=1)+K373*Assumptions!$B$16*(A373&lt;=12)</f>
        <v>0</v>
      </c>
      <c r="N373" s="45" t="n">
        <f aca="false">(A373&lt;=$B$6*12)*(Assumptions!$B$18/12)*(1+Assumptions!$D$17)^(A373-1) + K373*Assumptions!$B$19*(A373&lt;=$B$7*12)</f>
        <v>0</v>
      </c>
      <c r="O373" s="45" t="n">
        <f aca="false">K373*VLOOKUP(B373,Assumptions!$A$21:$B$26,2,1)</f>
        <v>0</v>
      </c>
      <c r="P373" s="45" t="n">
        <f aca="false">K373*J372</f>
        <v>0</v>
      </c>
      <c r="Q373" s="45" t="n">
        <f aca="false">L373*H373</f>
        <v>0</v>
      </c>
      <c r="R373" s="45" t="n">
        <f aca="false">M373*J372</f>
        <v>0</v>
      </c>
      <c r="S373" s="45" t="n">
        <f aca="false">N373*J372</f>
        <v>0</v>
      </c>
      <c r="T373" s="45" t="n">
        <f aca="false">O373*J372</f>
        <v>0</v>
      </c>
      <c r="U373" s="46" t="n">
        <f aca="false">(1+VLOOKUP(B373,Assumptions!$A$29:$C$39,2,1))^(1/12)-1</f>
        <v>0.00643403011000343</v>
      </c>
      <c r="V373" s="45" t="n">
        <f aca="false">RES!Y373*J373</f>
        <v>0</v>
      </c>
      <c r="W373" s="45" t="n">
        <f aca="false">V373-V372</f>
        <v>0</v>
      </c>
      <c r="X373" s="45" t="n">
        <f aca="false">(P373-R373-S373-T373+V372)*U373</f>
        <v>0</v>
      </c>
      <c r="Y373" s="45" t="n">
        <f aca="false">P373-Q373-R373-S373-T373-W373+X373</f>
        <v>0</v>
      </c>
      <c r="Z373" s="45" t="n">
        <f aca="false">(Y374+Z374)/(1+U374)</f>
        <v>0</v>
      </c>
    </row>
    <row r="374" customFormat="false" ht="13.8" hidden="false" customHeight="false" outlineLevel="0" collapsed="false">
      <c r="A374" s="40" t="n">
        <f aca="false">A373+1</f>
        <v>359</v>
      </c>
      <c r="B374" s="40" t="n">
        <f aca="false">INT((A374-1)/12)+1</f>
        <v>30</v>
      </c>
      <c r="C374" s="41" t="n">
        <f aca="false">$B$4+B374-1</f>
        <v>49</v>
      </c>
      <c r="D374" s="42" t="n">
        <f aca="false">IF($B$5="M",VLOOKUP(C374,Assumptions!$A$42:$C$140,2,1),VLOOKUP(C374,Assumptions!$A$42:$C$140,3,1))*Assumptions!$B$2</f>
        <v>0.000739227482130943</v>
      </c>
      <c r="E374" s="42" t="n">
        <f aca="false">1-(1-D374)^(1/12)</f>
        <v>6.16231716721316E-005</v>
      </c>
      <c r="F374" s="42" t="n">
        <f aca="false">VLOOKUP(B374,Assumptions!$A$5:$C$11,2,1)*(MOD(A374,12/$B$10)=0)</f>
        <v>0</v>
      </c>
      <c r="G374" s="43" t="n">
        <f aca="false">1-(1-F374)^(1/$B$10)</f>
        <v>0</v>
      </c>
      <c r="H374" s="42" t="n">
        <f aca="false">J373*E374*(A374&lt;=$B$6*12)</f>
        <v>0</v>
      </c>
      <c r="I374" s="43" t="n">
        <f aca="false">J373*(1-E374)*G374*(A374&lt;=$B$6*12)</f>
        <v>0</v>
      </c>
      <c r="J374" s="44" t="n">
        <f aca="false">(J373-H374-I374)*(A374&lt;=$B$6*12)</f>
        <v>0</v>
      </c>
      <c r="K374" s="45" t="n">
        <f aca="false">($B$9/$B$10)*(A374&lt;=$B$7*12)*(MOD(A373,12/$B$10)=0)</f>
        <v>0</v>
      </c>
      <c r="L374" s="45" t="n">
        <f aca="false">$B$8*(A374&lt;=$B$7*12)</f>
        <v>0</v>
      </c>
      <c r="M374" s="45" t="n">
        <f aca="false">Assumptions!$B$15*(A374=1)+K374*Assumptions!$B$16*(A374&lt;=12)</f>
        <v>0</v>
      </c>
      <c r="N374" s="45" t="n">
        <f aca="false">(A374&lt;=$B$6*12)*(Assumptions!$B$18/12)*(1+Assumptions!$D$17)^(A374-1) + K374*Assumptions!$B$19*(A374&lt;=$B$7*12)</f>
        <v>0</v>
      </c>
      <c r="O374" s="45" t="n">
        <f aca="false">K374*VLOOKUP(B374,Assumptions!$A$21:$B$26,2,1)</f>
        <v>0</v>
      </c>
      <c r="P374" s="45" t="n">
        <f aca="false">K374*J373</f>
        <v>0</v>
      </c>
      <c r="Q374" s="45" t="n">
        <f aca="false">L374*H374</f>
        <v>0</v>
      </c>
      <c r="R374" s="45" t="n">
        <f aca="false">M374*J373</f>
        <v>0</v>
      </c>
      <c r="S374" s="45" t="n">
        <f aca="false">N374*J373</f>
        <v>0</v>
      </c>
      <c r="T374" s="45" t="n">
        <f aca="false">O374*J373</f>
        <v>0</v>
      </c>
      <c r="U374" s="46" t="n">
        <f aca="false">(1+VLOOKUP(B374,Assumptions!$A$29:$C$39,2,1))^(1/12)-1</f>
        <v>0.00643403011000343</v>
      </c>
      <c r="V374" s="45" t="n">
        <f aca="false">RES!Y374*J374</f>
        <v>0</v>
      </c>
      <c r="W374" s="45" t="n">
        <f aca="false">V374-V373</f>
        <v>0</v>
      </c>
      <c r="X374" s="45" t="n">
        <f aca="false">(P374-R374-S374-T374+V373)*U374</f>
        <v>0</v>
      </c>
      <c r="Y374" s="45" t="n">
        <f aca="false">P374-Q374-R374-S374-T374-W374+X374</f>
        <v>0</v>
      </c>
      <c r="Z374" s="45" t="n">
        <f aca="false">(Y375+Z375)/(1+U375)</f>
        <v>0</v>
      </c>
    </row>
    <row r="375" customFormat="false" ht="13.8" hidden="false" customHeight="false" outlineLevel="0" collapsed="false">
      <c r="A375" s="40" t="n">
        <f aca="false">A374+1</f>
        <v>360</v>
      </c>
      <c r="B375" s="40" t="n">
        <f aca="false">INT((A375-1)/12)+1</f>
        <v>30</v>
      </c>
      <c r="C375" s="41" t="n">
        <f aca="false">$B$4+B375-1</f>
        <v>49</v>
      </c>
      <c r="D375" s="42" t="n">
        <f aca="false">IF($B$5="M",VLOOKUP(C375,Assumptions!$A$42:$C$140,2,1),VLOOKUP(C375,Assumptions!$A$42:$C$140,3,1))*Assumptions!$B$2</f>
        <v>0.000739227482130943</v>
      </c>
      <c r="E375" s="42" t="n">
        <f aca="false">1-(1-D375)^(1/12)</f>
        <v>6.16231716721316E-005</v>
      </c>
      <c r="F375" s="42" t="n">
        <f aca="false">VLOOKUP(B375,Assumptions!$A$5:$C$11,2,1)*(MOD(A375,12/$B$10)=0)</f>
        <v>0.05</v>
      </c>
      <c r="G375" s="43" t="n">
        <f aca="false">1-(1-F375)^(1/$B$10)</f>
        <v>0.05</v>
      </c>
      <c r="H375" s="42" t="n">
        <f aca="false">J374*E375*(A375&lt;=$B$6*12)</f>
        <v>0</v>
      </c>
      <c r="I375" s="43" t="n">
        <f aca="false">J374*(1-E375)*G375*(A375&lt;=$B$6*12)</f>
        <v>0</v>
      </c>
      <c r="J375" s="44" t="n">
        <f aca="false">(J374-H375-I375)*(A375&lt;=$B$6*12)</f>
        <v>0</v>
      </c>
      <c r="K375" s="45" t="n">
        <f aca="false">($B$9/$B$10)*(A375&lt;=$B$7*12)*(MOD(A374,12/$B$10)=0)</f>
        <v>0</v>
      </c>
      <c r="L375" s="45" t="n">
        <f aca="false">$B$8*(A375&lt;=$B$7*12)</f>
        <v>0</v>
      </c>
      <c r="M375" s="45" t="n">
        <f aca="false">Assumptions!$B$15*(A375=1)+K375*Assumptions!$B$16*(A375&lt;=12)</f>
        <v>0</v>
      </c>
      <c r="N375" s="45" t="n">
        <f aca="false">(A375&lt;=$B$6*12)*(Assumptions!$B$18/12)*(1+Assumptions!$D$17)^(A375-1) + K375*Assumptions!$B$19*(A375&lt;=$B$7*12)</f>
        <v>0</v>
      </c>
      <c r="O375" s="45" t="n">
        <f aca="false">K375*VLOOKUP(B375,Assumptions!$A$21:$B$26,2,1)</f>
        <v>0</v>
      </c>
      <c r="P375" s="45" t="n">
        <f aca="false">K375*J374</f>
        <v>0</v>
      </c>
      <c r="Q375" s="45" t="n">
        <f aca="false">L375*H375</f>
        <v>0</v>
      </c>
      <c r="R375" s="45" t="n">
        <f aca="false">M375*J374</f>
        <v>0</v>
      </c>
      <c r="S375" s="45" t="n">
        <f aca="false">N375*J374</f>
        <v>0</v>
      </c>
      <c r="T375" s="45" t="n">
        <f aca="false">O375*J374</f>
        <v>0</v>
      </c>
      <c r="U375" s="46" t="n">
        <f aca="false">(1+VLOOKUP(B375,Assumptions!$A$29:$C$39,2,1))^(1/12)-1</f>
        <v>0.00643403011000343</v>
      </c>
      <c r="V375" s="45" t="n">
        <f aca="false">RES!Y375*J375</f>
        <v>0</v>
      </c>
      <c r="W375" s="45" t="n">
        <f aca="false">V375-V374</f>
        <v>0</v>
      </c>
      <c r="X375" s="45" t="n">
        <f aca="false">(P375-R375-S375-T375+V374)*U375</f>
        <v>0</v>
      </c>
      <c r="Y375" s="45" t="n">
        <f aca="false">P375-Q375-R375-S375-T375-W375+X375</f>
        <v>0</v>
      </c>
      <c r="Z375" s="45" t="n">
        <f aca="false">(Y376+Z376)/(1+U376)</f>
        <v>0</v>
      </c>
    </row>
    <row r="376" customFormat="false" ht="13.8" hidden="false" customHeight="false" outlineLevel="0" collapsed="false">
      <c r="A376" s="40" t="n">
        <f aca="false">A375+1</f>
        <v>361</v>
      </c>
      <c r="B376" s="40" t="n">
        <f aca="false">INT((A376-1)/12)+1</f>
        <v>31</v>
      </c>
      <c r="C376" s="41" t="n">
        <f aca="false">$B$4+B376-1</f>
        <v>50</v>
      </c>
      <c r="D376" s="42" t="n">
        <f aca="false">IF($B$5="M",VLOOKUP(C376,Assumptions!$A$42:$C$140,2,1),VLOOKUP(C376,Assumptions!$A$42:$C$140,3,1))*Assumptions!$B$2</f>
        <v>0.000784479122225589</v>
      </c>
      <c r="E376" s="42" t="n">
        <f aca="false">1-(1-D376)^(1/12)</f>
        <v>6.53967771201414E-005</v>
      </c>
      <c r="F376" s="42" t="n">
        <f aca="false">VLOOKUP(B376,Assumptions!$A$5:$C$11,2,1)*(MOD(A376,12/$B$10)=0)</f>
        <v>0</v>
      </c>
      <c r="G376" s="43" t="n">
        <f aca="false">1-(1-F376)^(1/$B$10)</f>
        <v>0</v>
      </c>
      <c r="H376" s="42" t="n">
        <f aca="false">J375*E376*(A376&lt;=$B$6*12)</f>
        <v>0</v>
      </c>
      <c r="I376" s="43" t="n">
        <f aca="false">J375*(1-E376)*G376*(A376&lt;=$B$6*12)</f>
        <v>0</v>
      </c>
      <c r="J376" s="44" t="n">
        <f aca="false">(J375-H376-I376)*(A376&lt;=$B$6*12)</f>
        <v>0</v>
      </c>
      <c r="K376" s="45" t="n">
        <f aca="false">($B$9/$B$10)*(A376&lt;=$B$7*12)*(MOD(A375,12/$B$10)=0)</f>
        <v>0</v>
      </c>
      <c r="L376" s="45" t="n">
        <f aca="false">$B$8*(A376&lt;=$B$7*12)</f>
        <v>0</v>
      </c>
      <c r="M376" s="45" t="n">
        <f aca="false">Assumptions!$B$15*(A376=1)+K376*Assumptions!$B$16*(A376&lt;=12)</f>
        <v>0</v>
      </c>
      <c r="N376" s="45" t="n">
        <f aca="false">(A376&lt;=$B$6*12)*(Assumptions!$B$18/12)*(1+Assumptions!$D$17)^(A376-1) + K376*Assumptions!$B$19*(A376&lt;=$B$7*12)</f>
        <v>0</v>
      </c>
      <c r="O376" s="45" t="n">
        <f aca="false">K376*VLOOKUP(B376,Assumptions!$A$21:$B$26,2,1)</f>
        <v>0</v>
      </c>
      <c r="P376" s="45" t="n">
        <f aca="false">K376*J375</f>
        <v>0</v>
      </c>
      <c r="Q376" s="45" t="n">
        <f aca="false">L376*H376</f>
        <v>0</v>
      </c>
      <c r="R376" s="45" t="n">
        <f aca="false">M376*J375</f>
        <v>0</v>
      </c>
      <c r="S376" s="45" t="n">
        <f aca="false">N376*J375</f>
        <v>0</v>
      </c>
      <c r="T376" s="45" t="n">
        <f aca="false">O376*J375</f>
        <v>0</v>
      </c>
      <c r="U376" s="46" t="n">
        <f aca="false">(1+VLOOKUP(B376,Assumptions!$A$29:$C$39,2,1))^(1/12)-1</f>
        <v>0.00643403011000343</v>
      </c>
      <c r="V376" s="45" t="n">
        <f aca="false">RES!Y376*J376</f>
        <v>0</v>
      </c>
      <c r="W376" s="45" t="n">
        <f aca="false">V376-V375</f>
        <v>0</v>
      </c>
      <c r="X376" s="45" t="n">
        <f aca="false">(P376-R376-S376-T376+V375)*U376</f>
        <v>0</v>
      </c>
      <c r="Y376" s="45" t="n">
        <f aca="false">P376-Q376-R376-S376-T376-W376+X376</f>
        <v>0</v>
      </c>
      <c r="Z376" s="45" t="n">
        <f aca="false">(Y377+Z377)/(1+U377)</f>
        <v>0</v>
      </c>
    </row>
    <row r="377" customFormat="false" ht="13.8" hidden="false" customHeight="false" outlineLevel="0" collapsed="false">
      <c r="A377" s="40" t="n">
        <f aca="false">A376+1</f>
        <v>362</v>
      </c>
      <c r="B377" s="40" t="n">
        <f aca="false">INT((A377-1)/12)+1</f>
        <v>31</v>
      </c>
      <c r="C377" s="41" t="n">
        <f aca="false">$B$4+B377-1</f>
        <v>50</v>
      </c>
      <c r="D377" s="42" t="n">
        <f aca="false">IF($B$5="M",VLOOKUP(C377,Assumptions!$A$42:$C$140,2,1),VLOOKUP(C377,Assumptions!$A$42:$C$140,3,1))*Assumptions!$B$2</f>
        <v>0.000784479122225589</v>
      </c>
      <c r="E377" s="42" t="n">
        <f aca="false">1-(1-D377)^(1/12)</f>
        <v>6.53967771201414E-005</v>
      </c>
      <c r="F377" s="42" t="n">
        <f aca="false">VLOOKUP(B377,Assumptions!$A$5:$C$11,2,1)*(MOD(A377,12/$B$10)=0)</f>
        <v>0</v>
      </c>
      <c r="G377" s="43" t="n">
        <f aca="false">1-(1-F377)^(1/$B$10)</f>
        <v>0</v>
      </c>
      <c r="H377" s="42" t="n">
        <f aca="false">J376*E377*(A377&lt;=$B$6*12)</f>
        <v>0</v>
      </c>
      <c r="I377" s="43" t="n">
        <f aca="false">J376*(1-E377)*G377*(A377&lt;=$B$6*12)</f>
        <v>0</v>
      </c>
      <c r="J377" s="44" t="n">
        <f aca="false">(J376-H377-I377)*(A377&lt;=$B$6*12)</f>
        <v>0</v>
      </c>
      <c r="K377" s="45" t="n">
        <f aca="false">($B$9/$B$10)*(A377&lt;=$B$7*12)*(MOD(A376,12/$B$10)=0)</f>
        <v>0</v>
      </c>
      <c r="L377" s="45" t="n">
        <f aca="false">$B$8*(A377&lt;=$B$7*12)</f>
        <v>0</v>
      </c>
      <c r="M377" s="45" t="n">
        <f aca="false">Assumptions!$B$15*(A377=1)+K377*Assumptions!$B$16*(A377&lt;=12)</f>
        <v>0</v>
      </c>
      <c r="N377" s="45" t="n">
        <f aca="false">(A377&lt;=$B$6*12)*(Assumptions!$B$18/12)*(1+Assumptions!$D$17)^(A377-1) + K377*Assumptions!$B$19*(A377&lt;=$B$7*12)</f>
        <v>0</v>
      </c>
      <c r="O377" s="45" t="n">
        <f aca="false">K377*VLOOKUP(B377,Assumptions!$A$21:$B$26,2,1)</f>
        <v>0</v>
      </c>
      <c r="P377" s="45" t="n">
        <f aca="false">K377*J376</f>
        <v>0</v>
      </c>
      <c r="Q377" s="45" t="n">
        <f aca="false">L377*H377</f>
        <v>0</v>
      </c>
      <c r="R377" s="45" t="n">
        <f aca="false">M377*J376</f>
        <v>0</v>
      </c>
      <c r="S377" s="45" t="n">
        <f aca="false">N377*J376</f>
        <v>0</v>
      </c>
      <c r="T377" s="45" t="n">
        <f aca="false">O377*J376</f>
        <v>0</v>
      </c>
      <c r="U377" s="46" t="n">
        <f aca="false">(1+VLOOKUP(B377,Assumptions!$A$29:$C$39,2,1))^(1/12)-1</f>
        <v>0.00643403011000343</v>
      </c>
      <c r="V377" s="45" t="n">
        <f aca="false">RES!Y377*J377</f>
        <v>0</v>
      </c>
      <c r="W377" s="45" t="n">
        <f aca="false">V377-V376</f>
        <v>0</v>
      </c>
      <c r="X377" s="45" t="n">
        <f aca="false">(P377-R377-S377-T377+V376)*U377</f>
        <v>0</v>
      </c>
      <c r="Y377" s="45" t="n">
        <f aca="false">P377-Q377-R377-S377-T377-W377+X377</f>
        <v>0</v>
      </c>
      <c r="Z377" s="45" t="n">
        <f aca="false">(Y378+Z378)/(1+U378)</f>
        <v>0</v>
      </c>
    </row>
    <row r="378" customFormat="false" ht="13.8" hidden="false" customHeight="false" outlineLevel="0" collapsed="false">
      <c r="A378" s="40" t="n">
        <f aca="false">A377+1</f>
        <v>363</v>
      </c>
      <c r="B378" s="40" t="n">
        <f aca="false">INT((A378-1)/12)+1</f>
        <v>31</v>
      </c>
      <c r="C378" s="41" t="n">
        <f aca="false">$B$4+B378-1</f>
        <v>50</v>
      </c>
      <c r="D378" s="42" t="n">
        <f aca="false">IF($B$5="M",VLOOKUP(C378,Assumptions!$A$42:$C$140,2,1),VLOOKUP(C378,Assumptions!$A$42:$C$140,3,1))*Assumptions!$B$2</f>
        <v>0.000784479122225589</v>
      </c>
      <c r="E378" s="42" t="n">
        <f aca="false">1-(1-D378)^(1/12)</f>
        <v>6.53967771201414E-005</v>
      </c>
      <c r="F378" s="42" t="n">
        <f aca="false">VLOOKUP(B378,Assumptions!$A$5:$C$11,2,1)*(MOD(A378,12/$B$10)=0)</f>
        <v>0</v>
      </c>
      <c r="G378" s="43" t="n">
        <f aca="false">1-(1-F378)^(1/$B$10)</f>
        <v>0</v>
      </c>
      <c r="H378" s="42" t="n">
        <f aca="false">J377*E378*(A378&lt;=$B$6*12)</f>
        <v>0</v>
      </c>
      <c r="I378" s="43" t="n">
        <f aca="false">J377*(1-E378)*G378*(A378&lt;=$B$6*12)</f>
        <v>0</v>
      </c>
      <c r="J378" s="44" t="n">
        <f aca="false">(J377-H378-I378)*(A378&lt;=$B$6*12)</f>
        <v>0</v>
      </c>
      <c r="K378" s="45" t="n">
        <f aca="false">($B$9/$B$10)*(A378&lt;=$B$7*12)*(MOD(A377,12/$B$10)=0)</f>
        <v>0</v>
      </c>
      <c r="L378" s="45" t="n">
        <f aca="false">$B$8*(A378&lt;=$B$7*12)</f>
        <v>0</v>
      </c>
      <c r="M378" s="45" t="n">
        <f aca="false">Assumptions!$B$15*(A378=1)+K378*Assumptions!$B$16*(A378&lt;=12)</f>
        <v>0</v>
      </c>
      <c r="N378" s="45" t="n">
        <f aca="false">(A378&lt;=$B$6*12)*(Assumptions!$B$18/12)*(1+Assumptions!$D$17)^(A378-1) + K378*Assumptions!$B$19*(A378&lt;=$B$7*12)</f>
        <v>0</v>
      </c>
      <c r="O378" s="45" t="n">
        <f aca="false">K378*VLOOKUP(B378,Assumptions!$A$21:$B$26,2,1)</f>
        <v>0</v>
      </c>
      <c r="P378" s="45" t="n">
        <f aca="false">K378*J377</f>
        <v>0</v>
      </c>
      <c r="Q378" s="45" t="n">
        <f aca="false">L378*H378</f>
        <v>0</v>
      </c>
      <c r="R378" s="45" t="n">
        <f aca="false">M378*J377</f>
        <v>0</v>
      </c>
      <c r="S378" s="45" t="n">
        <f aca="false">N378*J377</f>
        <v>0</v>
      </c>
      <c r="T378" s="45" t="n">
        <f aca="false">O378*J377</f>
        <v>0</v>
      </c>
      <c r="U378" s="46" t="n">
        <f aca="false">(1+VLOOKUP(B378,Assumptions!$A$29:$C$39,2,1))^(1/12)-1</f>
        <v>0.00643403011000343</v>
      </c>
      <c r="V378" s="45" t="n">
        <f aca="false">RES!Y378*J378</f>
        <v>0</v>
      </c>
      <c r="W378" s="45" t="n">
        <f aca="false">V378-V377</f>
        <v>0</v>
      </c>
      <c r="X378" s="45" t="n">
        <f aca="false">(P378-R378-S378-T378+V377)*U378</f>
        <v>0</v>
      </c>
      <c r="Y378" s="45" t="n">
        <f aca="false">P378-Q378-R378-S378-T378-W378+X378</f>
        <v>0</v>
      </c>
      <c r="Z378" s="45" t="n">
        <f aca="false">(Y379+Z379)/(1+U379)</f>
        <v>0</v>
      </c>
    </row>
    <row r="379" customFormat="false" ht="13.8" hidden="false" customHeight="false" outlineLevel="0" collapsed="false">
      <c r="A379" s="40" t="n">
        <f aca="false">A378+1</f>
        <v>364</v>
      </c>
      <c r="B379" s="40" t="n">
        <f aca="false">INT((A379-1)/12)+1</f>
        <v>31</v>
      </c>
      <c r="C379" s="41" t="n">
        <f aca="false">$B$4+B379-1</f>
        <v>50</v>
      </c>
      <c r="D379" s="42" t="n">
        <f aca="false">IF($B$5="M",VLOOKUP(C379,Assumptions!$A$42:$C$140,2,1),VLOOKUP(C379,Assumptions!$A$42:$C$140,3,1))*Assumptions!$B$2</f>
        <v>0.000784479122225589</v>
      </c>
      <c r="E379" s="42" t="n">
        <f aca="false">1-(1-D379)^(1/12)</f>
        <v>6.53967771201414E-005</v>
      </c>
      <c r="F379" s="42" t="n">
        <f aca="false">VLOOKUP(B379,Assumptions!$A$5:$C$11,2,1)*(MOD(A379,12/$B$10)=0)</f>
        <v>0</v>
      </c>
      <c r="G379" s="43" t="n">
        <f aca="false">1-(1-F379)^(1/$B$10)</f>
        <v>0</v>
      </c>
      <c r="H379" s="42" t="n">
        <f aca="false">J378*E379*(A379&lt;=$B$6*12)</f>
        <v>0</v>
      </c>
      <c r="I379" s="43" t="n">
        <f aca="false">J378*(1-E379)*G379*(A379&lt;=$B$6*12)</f>
        <v>0</v>
      </c>
      <c r="J379" s="44" t="n">
        <f aca="false">(J378-H379-I379)*(A379&lt;=$B$6*12)</f>
        <v>0</v>
      </c>
      <c r="K379" s="45" t="n">
        <f aca="false">($B$9/$B$10)*(A379&lt;=$B$7*12)*(MOD(A378,12/$B$10)=0)</f>
        <v>0</v>
      </c>
      <c r="L379" s="45" t="n">
        <f aca="false">$B$8*(A379&lt;=$B$7*12)</f>
        <v>0</v>
      </c>
      <c r="M379" s="45" t="n">
        <f aca="false">Assumptions!$B$15*(A379=1)+K379*Assumptions!$B$16*(A379&lt;=12)</f>
        <v>0</v>
      </c>
      <c r="N379" s="45" t="n">
        <f aca="false">(A379&lt;=$B$6*12)*(Assumptions!$B$18/12)*(1+Assumptions!$D$17)^(A379-1) + K379*Assumptions!$B$19*(A379&lt;=$B$7*12)</f>
        <v>0</v>
      </c>
      <c r="O379" s="45" t="n">
        <f aca="false">K379*VLOOKUP(B379,Assumptions!$A$21:$B$26,2,1)</f>
        <v>0</v>
      </c>
      <c r="P379" s="45" t="n">
        <f aca="false">K379*J378</f>
        <v>0</v>
      </c>
      <c r="Q379" s="45" t="n">
        <f aca="false">L379*H379</f>
        <v>0</v>
      </c>
      <c r="R379" s="45" t="n">
        <f aca="false">M379*J378</f>
        <v>0</v>
      </c>
      <c r="S379" s="45" t="n">
        <f aca="false">N379*J378</f>
        <v>0</v>
      </c>
      <c r="T379" s="45" t="n">
        <f aca="false">O379*J378</f>
        <v>0</v>
      </c>
      <c r="U379" s="46" t="n">
        <f aca="false">(1+VLOOKUP(B379,Assumptions!$A$29:$C$39,2,1))^(1/12)-1</f>
        <v>0.00643403011000343</v>
      </c>
      <c r="V379" s="45" t="n">
        <f aca="false">RES!Y379*J379</f>
        <v>0</v>
      </c>
      <c r="W379" s="45" t="n">
        <f aca="false">V379-V378</f>
        <v>0</v>
      </c>
      <c r="X379" s="45" t="n">
        <f aca="false">(P379-R379-S379-T379+V378)*U379</f>
        <v>0</v>
      </c>
      <c r="Y379" s="45" t="n">
        <f aca="false">P379-Q379-R379-S379-T379-W379+X379</f>
        <v>0</v>
      </c>
      <c r="Z379" s="45" t="n">
        <f aca="false">(Y380+Z380)/(1+U380)</f>
        <v>0</v>
      </c>
    </row>
    <row r="380" customFormat="false" ht="13.8" hidden="false" customHeight="false" outlineLevel="0" collapsed="false">
      <c r="A380" s="40" t="n">
        <f aca="false">A379+1</f>
        <v>365</v>
      </c>
      <c r="B380" s="40" t="n">
        <f aca="false">INT((A380-1)/12)+1</f>
        <v>31</v>
      </c>
      <c r="C380" s="41" t="n">
        <f aca="false">$B$4+B380-1</f>
        <v>50</v>
      </c>
      <c r="D380" s="42" t="n">
        <f aca="false">IF($B$5="M",VLOOKUP(C380,Assumptions!$A$42:$C$140,2,1),VLOOKUP(C380,Assumptions!$A$42:$C$140,3,1))*Assumptions!$B$2</f>
        <v>0.000784479122225589</v>
      </c>
      <c r="E380" s="42" t="n">
        <f aca="false">1-(1-D380)^(1/12)</f>
        <v>6.53967771201414E-005</v>
      </c>
      <c r="F380" s="42" t="n">
        <f aca="false">VLOOKUP(B380,Assumptions!$A$5:$C$11,2,1)*(MOD(A380,12/$B$10)=0)</f>
        <v>0</v>
      </c>
      <c r="G380" s="43" t="n">
        <f aca="false">1-(1-F380)^(1/$B$10)</f>
        <v>0</v>
      </c>
      <c r="H380" s="42" t="n">
        <f aca="false">J379*E380*(A380&lt;=$B$6*12)</f>
        <v>0</v>
      </c>
      <c r="I380" s="43" t="n">
        <f aca="false">J379*(1-E380)*G380*(A380&lt;=$B$6*12)</f>
        <v>0</v>
      </c>
      <c r="J380" s="44" t="n">
        <f aca="false">(J379-H380-I380)*(A380&lt;=$B$6*12)</f>
        <v>0</v>
      </c>
      <c r="K380" s="45" t="n">
        <f aca="false">($B$9/$B$10)*(A380&lt;=$B$7*12)*(MOD(A379,12/$B$10)=0)</f>
        <v>0</v>
      </c>
      <c r="L380" s="45" t="n">
        <f aca="false">$B$8*(A380&lt;=$B$7*12)</f>
        <v>0</v>
      </c>
      <c r="M380" s="45" t="n">
        <f aca="false">Assumptions!$B$15*(A380=1)+K380*Assumptions!$B$16*(A380&lt;=12)</f>
        <v>0</v>
      </c>
      <c r="N380" s="45" t="n">
        <f aca="false">(A380&lt;=$B$6*12)*(Assumptions!$B$18/12)*(1+Assumptions!$D$17)^(A380-1) + K380*Assumptions!$B$19*(A380&lt;=$B$7*12)</f>
        <v>0</v>
      </c>
      <c r="O380" s="45" t="n">
        <f aca="false">K380*VLOOKUP(B380,Assumptions!$A$21:$B$26,2,1)</f>
        <v>0</v>
      </c>
      <c r="P380" s="45" t="n">
        <f aca="false">K380*J379</f>
        <v>0</v>
      </c>
      <c r="Q380" s="45" t="n">
        <f aca="false">L380*H380</f>
        <v>0</v>
      </c>
      <c r="R380" s="45" t="n">
        <f aca="false">M380*J379</f>
        <v>0</v>
      </c>
      <c r="S380" s="45" t="n">
        <f aca="false">N380*J379</f>
        <v>0</v>
      </c>
      <c r="T380" s="45" t="n">
        <f aca="false">O380*J379</f>
        <v>0</v>
      </c>
      <c r="U380" s="46" t="n">
        <f aca="false">(1+VLOOKUP(B380,Assumptions!$A$29:$C$39,2,1))^(1/12)-1</f>
        <v>0.00643403011000343</v>
      </c>
      <c r="V380" s="45" t="n">
        <f aca="false">RES!Y380*J380</f>
        <v>0</v>
      </c>
      <c r="W380" s="45" t="n">
        <f aca="false">V380-V379</f>
        <v>0</v>
      </c>
      <c r="X380" s="45" t="n">
        <f aca="false">(P380-R380-S380-T380+V379)*U380</f>
        <v>0</v>
      </c>
      <c r="Y380" s="45" t="n">
        <f aca="false">P380-Q380-R380-S380-T380-W380+X380</f>
        <v>0</v>
      </c>
      <c r="Z380" s="45" t="n">
        <f aca="false">(Y381+Z381)/(1+U381)</f>
        <v>0</v>
      </c>
    </row>
    <row r="381" customFormat="false" ht="13.8" hidden="false" customHeight="false" outlineLevel="0" collapsed="false">
      <c r="A381" s="40" t="n">
        <f aca="false">A380+1</f>
        <v>366</v>
      </c>
      <c r="B381" s="40" t="n">
        <f aca="false">INT((A381-1)/12)+1</f>
        <v>31</v>
      </c>
      <c r="C381" s="41" t="n">
        <f aca="false">$B$4+B381-1</f>
        <v>50</v>
      </c>
      <c r="D381" s="42" t="n">
        <f aca="false">IF($B$5="M",VLOOKUP(C381,Assumptions!$A$42:$C$140,2,1),VLOOKUP(C381,Assumptions!$A$42:$C$140,3,1))*Assumptions!$B$2</f>
        <v>0.000784479122225589</v>
      </c>
      <c r="E381" s="42" t="n">
        <f aca="false">1-(1-D381)^(1/12)</f>
        <v>6.53967771201414E-005</v>
      </c>
      <c r="F381" s="42" t="n">
        <f aca="false">VLOOKUP(B381,Assumptions!$A$5:$C$11,2,1)*(MOD(A381,12/$B$10)=0)</f>
        <v>0</v>
      </c>
      <c r="G381" s="43" t="n">
        <f aca="false">1-(1-F381)^(1/$B$10)</f>
        <v>0</v>
      </c>
      <c r="H381" s="42" t="n">
        <f aca="false">J380*E381*(A381&lt;=$B$6*12)</f>
        <v>0</v>
      </c>
      <c r="I381" s="43" t="n">
        <f aca="false">J380*(1-E381)*G381*(A381&lt;=$B$6*12)</f>
        <v>0</v>
      </c>
      <c r="J381" s="44" t="n">
        <f aca="false">(J380-H381-I381)*(A381&lt;=$B$6*12)</f>
        <v>0</v>
      </c>
      <c r="K381" s="45" t="n">
        <f aca="false">($B$9/$B$10)*(A381&lt;=$B$7*12)*(MOD(A380,12/$B$10)=0)</f>
        <v>0</v>
      </c>
      <c r="L381" s="45" t="n">
        <f aca="false">$B$8*(A381&lt;=$B$7*12)</f>
        <v>0</v>
      </c>
      <c r="M381" s="45" t="n">
        <f aca="false">Assumptions!$B$15*(A381=1)+K381*Assumptions!$B$16*(A381&lt;=12)</f>
        <v>0</v>
      </c>
      <c r="N381" s="45" t="n">
        <f aca="false">(A381&lt;=$B$6*12)*(Assumptions!$B$18/12)*(1+Assumptions!$D$17)^(A381-1) + K381*Assumptions!$B$19*(A381&lt;=$B$7*12)</f>
        <v>0</v>
      </c>
      <c r="O381" s="45" t="n">
        <f aca="false">K381*VLOOKUP(B381,Assumptions!$A$21:$B$26,2,1)</f>
        <v>0</v>
      </c>
      <c r="P381" s="45" t="n">
        <f aca="false">K381*J380</f>
        <v>0</v>
      </c>
      <c r="Q381" s="45" t="n">
        <f aca="false">L381*H381</f>
        <v>0</v>
      </c>
      <c r="R381" s="45" t="n">
        <f aca="false">M381*J380</f>
        <v>0</v>
      </c>
      <c r="S381" s="45" t="n">
        <f aca="false">N381*J380</f>
        <v>0</v>
      </c>
      <c r="T381" s="45" t="n">
        <f aca="false">O381*J380</f>
        <v>0</v>
      </c>
      <c r="U381" s="46" t="n">
        <f aca="false">(1+VLOOKUP(B381,Assumptions!$A$29:$C$39,2,1))^(1/12)-1</f>
        <v>0.00643403011000343</v>
      </c>
      <c r="V381" s="45" t="n">
        <f aca="false">RES!Y381*J381</f>
        <v>0</v>
      </c>
      <c r="W381" s="45" t="n">
        <f aca="false">V381-V380</f>
        <v>0</v>
      </c>
      <c r="X381" s="45" t="n">
        <f aca="false">(P381-R381-S381-T381+V380)*U381</f>
        <v>0</v>
      </c>
      <c r="Y381" s="45" t="n">
        <f aca="false">P381-Q381-R381-S381-T381-W381+X381</f>
        <v>0</v>
      </c>
      <c r="Z381" s="45" t="n">
        <f aca="false">(Y382+Z382)/(1+U382)</f>
        <v>0</v>
      </c>
    </row>
    <row r="382" customFormat="false" ht="13.8" hidden="false" customHeight="false" outlineLevel="0" collapsed="false">
      <c r="A382" s="40" t="n">
        <f aca="false">A381+1</f>
        <v>367</v>
      </c>
      <c r="B382" s="40" t="n">
        <f aca="false">INT((A382-1)/12)+1</f>
        <v>31</v>
      </c>
      <c r="C382" s="41" t="n">
        <f aca="false">$B$4+B382-1</f>
        <v>50</v>
      </c>
      <c r="D382" s="42" t="n">
        <f aca="false">IF($B$5="M",VLOOKUP(C382,Assumptions!$A$42:$C$140,2,1),VLOOKUP(C382,Assumptions!$A$42:$C$140,3,1))*Assumptions!$B$2</f>
        <v>0.000784479122225589</v>
      </c>
      <c r="E382" s="42" t="n">
        <f aca="false">1-(1-D382)^(1/12)</f>
        <v>6.53967771201414E-005</v>
      </c>
      <c r="F382" s="42" t="n">
        <f aca="false">VLOOKUP(B382,Assumptions!$A$5:$C$11,2,1)*(MOD(A382,12/$B$10)=0)</f>
        <v>0</v>
      </c>
      <c r="G382" s="43" t="n">
        <f aca="false">1-(1-F382)^(1/$B$10)</f>
        <v>0</v>
      </c>
      <c r="H382" s="42" t="n">
        <f aca="false">J381*E382*(A382&lt;=$B$6*12)</f>
        <v>0</v>
      </c>
      <c r="I382" s="43" t="n">
        <f aca="false">J381*(1-E382)*G382*(A382&lt;=$B$6*12)</f>
        <v>0</v>
      </c>
      <c r="J382" s="44" t="n">
        <f aca="false">(J381-H382-I382)*(A382&lt;=$B$6*12)</f>
        <v>0</v>
      </c>
      <c r="K382" s="45" t="n">
        <f aca="false">($B$9/$B$10)*(A382&lt;=$B$7*12)*(MOD(A381,12/$B$10)=0)</f>
        <v>0</v>
      </c>
      <c r="L382" s="45" t="n">
        <f aca="false">$B$8*(A382&lt;=$B$7*12)</f>
        <v>0</v>
      </c>
      <c r="M382" s="45" t="n">
        <f aca="false">Assumptions!$B$15*(A382=1)+K382*Assumptions!$B$16*(A382&lt;=12)</f>
        <v>0</v>
      </c>
      <c r="N382" s="45" t="n">
        <f aca="false">(A382&lt;=$B$6*12)*(Assumptions!$B$18/12)*(1+Assumptions!$D$17)^(A382-1) + K382*Assumptions!$B$19*(A382&lt;=$B$7*12)</f>
        <v>0</v>
      </c>
      <c r="O382" s="45" t="n">
        <f aca="false">K382*VLOOKUP(B382,Assumptions!$A$21:$B$26,2,1)</f>
        <v>0</v>
      </c>
      <c r="P382" s="45" t="n">
        <f aca="false">K382*J381</f>
        <v>0</v>
      </c>
      <c r="Q382" s="45" t="n">
        <f aca="false">L382*H382</f>
        <v>0</v>
      </c>
      <c r="R382" s="45" t="n">
        <f aca="false">M382*J381</f>
        <v>0</v>
      </c>
      <c r="S382" s="45" t="n">
        <f aca="false">N382*J381</f>
        <v>0</v>
      </c>
      <c r="T382" s="45" t="n">
        <f aca="false">O382*J381</f>
        <v>0</v>
      </c>
      <c r="U382" s="46" t="n">
        <f aca="false">(1+VLOOKUP(B382,Assumptions!$A$29:$C$39,2,1))^(1/12)-1</f>
        <v>0.00643403011000343</v>
      </c>
      <c r="V382" s="45" t="n">
        <f aca="false">RES!Y382*J382</f>
        <v>0</v>
      </c>
      <c r="W382" s="45" t="n">
        <f aca="false">V382-V381</f>
        <v>0</v>
      </c>
      <c r="X382" s="45" t="n">
        <f aca="false">(P382-R382-S382-T382+V381)*U382</f>
        <v>0</v>
      </c>
      <c r="Y382" s="45" t="n">
        <f aca="false">P382-Q382-R382-S382-T382-W382+X382</f>
        <v>0</v>
      </c>
      <c r="Z382" s="45" t="n">
        <f aca="false">(Y383+Z383)/(1+U383)</f>
        <v>0</v>
      </c>
    </row>
    <row r="383" customFormat="false" ht="13.8" hidden="false" customHeight="false" outlineLevel="0" collapsed="false">
      <c r="A383" s="40" t="n">
        <f aca="false">A382+1</f>
        <v>368</v>
      </c>
      <c r="B383" s="40" t="n">
        <f aca="false">INT((A383-1)/12)+1</f>
        <v>31</v>
      </c>
      <c r="C383" s="41" t="n">
        <f aca="false">$B$4+B383-1</f>
        <v>50</v>
      </c>
      <c r="D383" s="42" t="n">
        <f aca="false">IF($B$5="M",VLOOKUP(C383,Assumptions!$A$42:$C$140,2,1),VLOOKUP(C383,Assumptions!$A$42:$C$140,3,1))*Assumptions!$B$2</f>
        <v>0.000784479122225589</v>
      </c>
      <c r="E383" s="42" t="n">
        <f aca="false">1-(1-D383)^(1/12)</f>
        <v>6.53967771201414E-005</v>
      </c>
      <c r="F383" s="42" t="n">
        <f aca="false">VLOOKUP(B383,Assumptions!$A$5:$C$11,2,1)*(MOD(A383,12/$B$10)=0)</f>
        <v>0</v>
      </c>
      <c r="G383" s="43" t="n">
        <f aca="false">1-(1-F383)^(1/$B$10)</f>
        <v>0</v>
      </c>
      <c r="H383" s="42" t="n">
        <f aca="false">J382*E383*(A383&lt;=$B$6*12)</f>
        <v>0</v>
      </c>
      <c r="I383" s="43" t="n">
        <f aca="false">J382*(1-E383)*G383*(A383&lt;=$B$6*12)</f>
        <v>0</v>
      </c>
      <c r="J383" s="44" t="n">
        <f aca="false">(J382-H383-I383)*(A383&lt;=$B$6*12)</f>
        <v>0</v>
      </c>
      <c r="K383" s="45" t="n">
        <f aca="false">($B$9/$B$10)*(A383&lt;=$B$7*12)*(MOD(A382,12/$B$10)=0)</f>
        <v>0</v>
      </c>
      <c r="L383" s="45" t="n">
        <f aca="false">$B$8*(A383&lt;=$B$7*12)</f>
        <v>0</v>
      </c>
      <c r="M383" s="45" t="n">
        <f aca="false">Assumptions!$B$15*(A383=1)+K383*Assumptions!$B$16*(A383&lt;=12)</f>
        <v>0</v>
      </c>
      <c r="N383" s="45" t="n">
        <f aca="false">(A383&lt;=$B$6*12)*(Assumptions!$B$18/12)*(1+Assumptions!$D$17)^(A383-1) + K383*Assumptions!$B$19*(A383&lt;=$B$7*12)</f>
        <v>0</v>
      </c>
      <c r="O383" s="45" t="n">
        <f aca="false">K383*VLOOKUP(B383,Assumptions!$A$21:$B$26,2,1)</f>
        <v>0</v>
      </c>
      <c r="P383" s="45" t="n">
        <f aca="false">K383*J382</f>
        <v>0</v>
      </c>
      <c r="Q383" s="45" t="n">
        <f aca="false">L383*H383</f>
        <v>0</v>
      </c>
      <c r="R383" s="45" t="n">
        <f aca="false">M383*J382</f>
        <v>0</v>
      </c>
      <c r="S383" s="45" t="n">
        <f aca="false">N383*J382</f>
        <v>0</v>
      </c>
      <c r="T383" s="45" t="n">
        <f aca="false">O383*J382</f>
        <v>0</v>
      </c>
      <c r="U383" s="46" t="n">
        <f aca="false">(1+VLOOKUP(B383,Assumptions!$A$29:$C$39,2,1))^(1/12)-1</f>
        <v>0.00643403011000343</v>
      </c>
      <c r="V383" s="45" t="n">
        <f aca="false">RES!Y383*J383</f>
        <v>0</v>
      </c>
      <c r="W383" s="45" t="n">
        <f aca="false">V383-V382</f>
        <v>0</v>
      </c>
      <c r="X383" s="45" t="n">
        <f aca="false">(P383-R383-S383-T383+V382)*U383</f>
        <v>0</v>
      </c>
      <c r="Y383" s="45" t="n">
        <f aca="false">P383-Q383-R383-S383-T383-W383+X383</f>
        <v>0</v>
      </c>
      <c r="Z383" s="45" t="n">
        <f aca="false">(Y384+Z384)/(1+U384)</f>
        <v>0</v>
      </c>
    </row>
    <row r="384" customFormat="false" ht="13.8" hidden="false" customHeight="false" outlineLevel="0" collapsed="false">
      <c r="A384" s="40" t="n">
        <f aca="false">A383+1</f>
        <v>369</v>
      </c>
      <c r="B384" s="40" t="n">
        <f aca="false">INT((A384-1)/12)+1</f>
        <v>31</v>
      </c>
      <c r="C384" s="41" t="n">
        <f aca="false">$B$4+B384-1</f>
        <v>50</v>
      </c>
      <c r="D384" s="42" t="n">
        <f aca="false">IF($B$5="M",VLOOKUP(C384,Assumptions!$A$42:$C$140,2,1),VLOOKUP(C384,Assumptions!$A$42:$C$140,3,1))*Assumptions!$B$2</f>
        <v>0.000784479122225589</v>
      </c>
      <c r="E384" s="42" t="n">
        <f aca="false">1-(1-D384)^(1/12)</f>
        <v>6.53967771201414E-005</v>
      </c>
      <c r="F384" s="42" t="n">
        <f aca="false">VLOOKUP(B384,Assumptions!$A$5:$C$11,2,1)*(MOD(A384,12/$B$10)=0)</f>
        <v>0</v>
      </c>
      <c r="G384" s="43" t="n">
        <f aca="false">1-(1-F384)^(1/$B$10)</f>
        <v>0</v>
      </c>
      <c r="H384" s="42" t="n">
        <f aca="false">J383*E384*(A384&lt;=$B$6*12)</f>
        <v>0</v>
      </c>
      <c r="I384" s="43" t="n">
        <f aca="false">J383*(1-E384)*G384*(A384&lt;=$B$6*12)</f>
        <v>0</v>
      </c>
      <c r="J384" s="44" t="n">
        <f aca="false">(J383-H384-I384)*(A384&lt;=$B$6*12)</f>
        <v>0</v>
      </c>
      <c r="K384" s="45" t="n">
        <f aca="false">($B$9/$B$10)*(A384&lt;=$B$7*12)*(MOD(A383,12/$B$10)=0)</f>
        <v>0</v>
      </c>
      <c r="L384" s="45" t="n">
        <f aca="false">$B$8*(A384&lt;=$B$7*12)</f>
        <v>0</v>
      </c>
      <c r="M384" s="45" t="n">
        <f aca="false">Assumptions!$B$15*(A384=1)+K384*Assumptions!$B$16*(A384&lt;=12)</f>
        <v>0</v>
      </c>
      <c r="N384" s="45" t="n">
        <f aca="false">(A384&lt;=$B$6*12)*(Assumptions!$B$18/12)*(1+Assumptions!$D$17)^(A384-1) + K384*Assumptions!$B$19*(A384&lt;=$B$7*12)</f>
        <v>0</v>
      </c>
      <c r="O384" s="45" t="n">
        <f aca="false">K384*VLOOKUP(B384,Assumptions!$A$21:$B$26,2,1)</f>
        <v>0</v>
      </c>
      <c r="P384" s="45" t="n">
        <f aca="false">K384*J383</f>
        <v>0</v>
      </c>
      <c r="Q384" s="45" t="n">
        <f aca="false">L384*H384</f>
        <v>0</v>
      </c>
      <c r="R384" s="45" t="n">
        <f aca="false">M384*J383</f>
        <v>0</v>
      </c>
      <c r="S384" s="45" t="n">
        <f aca="false">N384*J383</f>
        <v>0</v>
      </c>
      <c r="T384" s="45" t="n">
        <f aca="false">O384*J383</f>
        <v>0</v>
      </c>
      <c r="U384" s="46" t="n">
        <f aca="false">(1+VLOOKUP(B384,Assumptions!$A$29:$C$39,2,1))^(1/12)-1</f>
        <v>0.00643403011000343</v>
      </c>
      <c r="V384" s="45" t="n">
        <f aca="false">RES!Y384*J384</f>
        <v>0</v>
      </c>
      <c r="W384" s="45" t="n">
        <f aca="false">V384-V383</f>
        <v>0</v>
      </c>
      <c r="X384" s="45" t="n">
        <f aca="false">(P384-R384-S384-T384+V383)*U384</f>
        <v>0</v>
      </c>
      <c r="Y384" s="45" t="n">
        <f aca="false">P384-Q384-R384-S384-T384-W384+X384</f>
        <v>0</v>
      </c>
      <c r="Z384" s="45" t="n">
        <f aca="false">(Y385+Z385)/(1+U385)</f>
        <v>0</v>
      </c>
    </row>
    <row r="385" customFormat="false" ht="13.8" hidden="false" customHeight="false" outlineLevel="0" collapsed="false">
      <c r="A385" s="40" t="n">
        <f aca="false">A384+1</f>
        <v>370</v>
      </c>
      <c r="B385" s="40" t="n">
        <f aca="false">INT((A385-1)/12)+1</f>
        <v>31</v>
      </c>
      <c r="C385" s="41" t="n">
        <f aca="false">$B$4+B385-1</f>
        <v>50</v>
      </c>
      <c r="D385" s="42" t="n">
        <f aca="false">IF($B$5="M",VLOOKUP(C385,Assumptions!$A$42:$C$140,2,1),VLOOKUP(C385,Assumptions!$A$42:$C$140,3,1))*Assumptions!$B$2</f>
        <v>0.000784479122225589</v>
      </c>
      <c r="E385" s="42" t="n">
        <f aca="false">1-(1-D385)^(1/12)</f>
        <v>6.53967771201414E-005</v>
      </c>
      <c r="F385" s="42" t="n">
        <f aca="false">VLOOKUP(B385,Assumptions!$A$5:$C$11,2,1)*(MOD(A385,12/$B$10)=0)</f>
        <v>0</v>
      </c>
      <c r="G385" s="43" t="n">
        <f aca="false">1-(1-F385)^(1/$B$10)</f>
        <v>0</v>
      </c>
      <c r="H385" s="42" t="n">
        <f aca="false">J384*E385*(A385&lt;=$B$6*12)</f>
        <v>0</v>
      </c>
      <c r="I385" s="43" t="n">
        <f aca="false">J384*(1-E385)*G385*(A385&lt;=$B$6*12)</f>
        <v>0</v>
      </c>
      <c r="J385" s="44" t="n">
        <f aca="false">(J384-H385-I385)*(A385&lt;=$B$6*12)</f>
        <v>0</v>
      </c>
      <c r="K385" s="45" t="n">
        <f aca="false">($B$9/$B$10)*(A385&lt;=$B$7*12)*(MOD(A384,12/$B$10)=0)</f>
        <v>0</v>
      </c>
      <c r="L385" s="45" t="n">
        <f aca="false">$B$8*(A385&lt;=$B$7*12)</f>
        <v>0</v>
      </c>
      <c r="M385" s="45" t="n">
        <f aca="false">Assumptions!$B$15*(A385=1)+K385*Assumptions!$B$16*(A385&lt;=12)</f>
        <v>0</v>
      </c>
      <c r="N385" s="45" t="n">
        <f aca="false">(A385&lt;=$B$6*12)*(Assumptions!$B$18/12)*(1+Assumptions!$D$17)^(A385-1) + K385*Assumptions!$B$19*(A385&lt;=$B$7*12)</f>
        <v>0</v>
      </c>
      <c r="O385" s="45" t="n">
        <f aca="false">K385*VLOOKUP(B385,Assumptions!$A$21:$B$26,2,1)</f>
        <v>0</v>
      </c>
      <c r="P385" s="45" t="n">
        <f aca="false">K385*J384</f>
        <v>0</v>
      </c>
      <c r="Q385" s="45" t="n">
        <f aca="false">L385*H385</f>
        <v>0</v>
      </c>
      <c r="R385" s="45" t="n">
        <f aca="false">M385*J384</f>
        <v>0</v>
      </c>
      <c r="S385" s="45" t="n">
        <f aca="false">N385*J384</f>
        <v>0</v>
      </c>
      <c r="T385" s="45" t="n">
        <f aca="false">O385*J384</f>
        <v>0</v>
      </c>
      <c r="U385" s="46" t="n">
        <f aca="false">(1+VLOOKUP(B385,Assumptions!$A$29:$C$39,2,1))^(1/12)-1</f>
        <v>0.00643403011000343</v>
      </c>
      <c r="V385" s="45" t="n">
        <f aca="false">RES!Y385*J385</f>
        <v>0</v>
      </c>
      <c r="W385" s="45" t="n">
        <f aca="false">V385-V384</f>
        <v>0</v>
      </c>
      <c r="X385" s="45" t="n">
        <f aca="false">(P385-R385-S385-T385+V384)*U385</f>
        <v>0</v>
      </c>
      <c r="Y385" s="45" t="n">
        <f aca="false">P385-Q385-R385-S385-T385-W385+X385</f>
        <v>0</v>
      </c>
      <c r="Z385" s="45" t="n">
        <f aca="false">(Y386+Z386)/(1+U386)</f>
        <v>0</v>
      </c>
    </row>
    <row r="386" customFormat="false" ht="13.8" hidden="false" customHeight="false" outlineLevel="0" collapsed="false">
      <c r="A386" s="40" t="n">
        <f aca="false">A385+1</f>
        <v>371</v>
      </c>
      <c r="B386" s="40" t="n">
        <f aca="false">INT((A386-1)/12)+1</f>
        <v>31</v>
      </c>
      <c r="C386" s="41" t="n">
        <f aca="false">$B$4+B386-1</f>
        <v>50</v>
      </c>
      <c r="D386" s="42" t="n">
        <f aca="false">IF($B$5="M",VLOOKUP(C386,Assumptions!$A$42:$C$140,2,1),VLOOKUP(C386,Assumptions!$A$42:$C$140,3,1))*Assumptions!$B$2</f>
        <v>0.000784479122225589</v>
      </c>
      <c r="E386" s="42" t="n">
        <f aca="false">1-(1-D386)^(1/12)</f>
        <v>6.53967771201414E-005</v>
      </c>
      <c r="F386" s="42" t="n">
        <f aca="false">VLOOKUP(B386,Assumptions!$A$5:$C$11,2,1)*(MOD(A386,12/$B$10)=0)</f>
        <v>0</v>
      </c>
      <c r="G386" s="43" t="n">
        <f aca="false">1-(1-F386)^(1/$B$10)</f>
        <v>0</v>
      </c>
      <c r="H386" s="42" t="n">
        <f aca="false">J385*E386*(A386&lt;=$B$6*12)</f>
        <v>0</v>
      </c>
      <c r="I386" s="43" t="n">
        <f aca="false">J385*(1-E386)*G386*(A386&lt;=$B$6*12)</f>
        <v>0</v>
      </c>
      <c r="J386" s="44" t="n">
        <f aca="false">(J385-H386-I386)*(A386&lt;=$B$6*12)</f>
        <v>0</v>
      </c>
      <c r="K386" s="45" t="n">
        <f aca="false">($B$9/$B$10)*(A386&lt;=$B$7*12)*(MOD(A385,12/$B$10)=0)</f>
        <v>0</v>
      </c>
      <c r="L386" s="45" t="n">
        <f aca="false">$B$8*(A386&lt;=$B$7*12)</f>
        <v>0</v>
      </c>
      <c r="M386" s="45" t="n">
        <f aca="false">Assumptions!$B$15*(A386=1)+K386*Assumptions!$B$16*(A386&lt;=12)</f>
        <v>0</v>
      </c>
      <c r="N386" s="45" t="n">
        <f aca="false">(A386&lt;=$B$6*12)*(Assumptions!$B$18/12)*(1+Assumptions!$D$17)^(A386-1) + K386*Assumptions!$B$19*(A386&lt;=$B$7*12)</f>
        <v>0</v>
      </c>
      <c r="O386" s="45" t="n">
        <f aca="false">K386*VLOOKUP(B386,Assumptions!$A$21:$B$26,2,1)</f>
        <v>0</v>
      </c>
      <c r="P386" s="45" t="n">
        <f aca="false">K386*J385</f>
        <v>0</v>
      </c>
      <c r="Q386" s="45" t="n">
        <f aca="false">L386*H386</f>
        <v>0</v>
      </c>
      <c r="R386" s="45" t="n">
        <f aca="false">M386*J385</f>
        <v>0</v>
      </c>
      <c r="S386" s="45" t="n">
        <f aca="false">N386*J385</f>
        <v>0</v>
      </c>
      <c r="T386" s="45" t="n">
        <f aca="false">O386*J385</f>
        <v>0</v>
      </c>
      <c r="U386" s="46" t="n">
        <f aca="false">(1+VLOOKUP(B386,Assumptions!$A$29:$C$39,2,1))^(1/12)-1</f>
        <v>0.00643403011000343</v>
      </c>
      <c r="V386" s="45" t="n">
        <f aca="false">RES!Y386*J386</f>
        <v>0</v>
      </c>
      <c r="W386" s="45" t="n">
        <f aca="false">V386-V385</f>
        <v>0</v>
      </c>
      <c r="X386" s="45" t="n">
        <f aca="false">(P386-R386-S386-T386+V385)*U386</f>
        <v>0</v>
      </c>
      <c r="Y386" s="45" t="n">
        <f aca="false">P386-Q386-R386-S386-T386-W386+X386</f>
        <v>0</v>
      </c>
      <c r="Z386" s="45" t="n">
        <f aca="false">(Y387+Z387)/(1+U387)</f>
        <v>0</v>
      </c>
    </row>
    <row r="387" customFormat="false" ht="13.8" hidden="false" customHeight="false" outlineLevel="0" collapsed="false">
      <c r="A387" s="40" t="n">
        <f aca="false">A386+1</f>
        <v>372</v>
      </c>
      <c r="B387" s="40" t="n">
        <f aca="false">INT((A387-1)/12)+1</f>
        <v>31</v>
      </c>
      <c r="C387" s="41" t="n">
        <f aca="false">$B$4+B387-1</f>
        <v>50</v>
      </c>
      <c r="D387" s="42" t="n">
        <f aca="false">IF($B$5="M",VLOOKUP(C387,Assumptions!$A$42:$C$140,2,1),VLOOKUP(C387,Assumptions!$A$42:$C$140,3,1))*Assumptions!$B$2</f>
        <v>0.000784479122225589</v>
      </c>
      <c r="E387" s="42" t="n">
        <f aca="false">1-(1-D387)^(1/12)</f>
        <v>6.53967771201414E-005</v>
      </c>
      <c r="F387" s="42" t="n">
        <f aca="false">VLOOKUP(B387,Assumptions!$A$5:$C$11,2,1)*(MOD(A387,12/$B$10)=0)</f>
        <v>0.05</v>
      </c>
      <c r="G387" s="43" t="n">
        <f aca="false">1-(1-F387)^(1/$B$10)</f>
        <v>0.05</v>
      </c>
      <c r="H387" s="42" t="n">
        <f aca="false">J386*E387*(A387&lt;=$B$6*12)</f>
        <v>0</v>
      </c>
      <c r="I387" s="43" t="n">
        <f aca="false">J386*(1-E387)*G387*(A387&lt;=$B$6*12)</f>
        <v>0</v>
      </c>
      <c r="J387" s="44" t="n">
        <f aca="false">(J386-H387-I387)*(A387&lt;=$B$6*12)</f>
        <v>0</v>
      </c>
      <c r="K387" s="45" t="n">
        <f aca="false">($B$9/$B$10)*(A387&lt;=$B$7*12)*(MOD(A386,12/$B$10)=0)</f>
        <v>0</v>
      </c>
      <c r="L387" s="45" t="n">
        <f aca="false">$B$8*(A387&lt;=$B$7*12)</f>
        <v>0</v>
      </c>
      <c r="M387" s="45" t="n">
        <f aca="false">Assumptions!$B$15*(A387=1)+K387*Assumptions!$B$16*(A387&lt;=12)</f>
        <v>0</v>
      </c>
      <c r="N387" s="45" t="n">
        <f aca="false">(A387&lt;=$B$6*12)*(Assumptions!$B$18/12)*(1+Assumptions!$D$17)^(A387-1) + K387*Assumptions!$B$19*(A387&lt;=$B$7*12)</f>
        <v>0</v>
      </c>
      <c r="O387" s="45" t="n">
        <f aca="false">K387*VLOOKUP(B387,Assumptions!$A$21:$B$26,2,1)</f>
        <v>0</v>
      </c>
      <c r="P387" s="45" t="n">
        <f aca="false">K387*J386</f>
        <v>0</v>
      </c>
      <c r="Q387" s="45" t="n">
        <f aca="false">L387*H387</f>
        <v>0</v>
      </c>
      <c r="R387" s="45" t="n">
        <f aca="false">M387*J386</f>
        <v>0</v>
      </c>
      <c r="S387" s="45" t="n">
        <f aca="false">N387*J386</f>
        <v>0</v>
      </c>
      <c r="T387" s="45" t="n">
        <f aca="false">O387*J386</f>
        <v>0</v>
      </c>
      <c r="U387" s="46" t="n">
        <f aca="false">(1+VLOOKUP(B387,Assumptions!$A$29:$C$39,2,1))^(1/12)-1</f>
        <v>0.00643403011000343</v>
      </c>
      <c r="V387" s="45" t="n">
        <f aca="false">RES!Y387*J387</f>
        <v>0</v>
      </c>
      <c r="W387" s="45" t="n">
        <f aca="false">V387-V386</f>
        <v>0</v>
      </c>
      <c r="X387" s="45" t="n">
        <f aca="false">(P387-R387-S387-T387+V386)*U387</f>
        <v>0</v>
      </c>
      <c r="Y387" s="45" t="n">
        <f aca="false">P387-Q387-R387-S387-T387-W387+X387</f>
        <v>0</v>
      </c>
      <c r="Z387" s="45" t="n">
        <f aca="false">(Y388+Z388)/(1+U388)</f>
        <v>0</v>
      </c>
    </row>
    <row r="388" customFormat="false" ht="13.8" hidden="false" customHeight="false" outlineLevel="0" collapsed="false">
      <c r="A388" s="40" t="n">
        <f aca="false">A387+1</f>
        <v>373</v>
      </c>
      <c r="B388" s="40" t="n">
        <f aca="false">INT((A388-1)/12)+1</f>
        <v>32</v>
      </c>
      <c r="C388" s="41" t="n">
        <f aca="false">$B$4+B388-1</f>
        <v>51</v>
      </c>
      <c r="D388" s="42" t="n">
        <f aca="false">IF($B$5="M",VLOOKUP(C388,Assumptions!$A$42:$C$140,2,1),VLOOKUP(C388,Assumptions!$A$42:$C$140,3,1))*Assumptions!$B$2</f>
        <v>0.00083370318885332</v>
      </c>
      <c r="E388" s="42" t="n">
        <f aca="false">1-(1-D388)^(1/12)</f>
        <v>6.95018273557668E-005</v>
      </c>
      <c r="F388" s="42" t="n">
        <f aca="false">VLOOKUP(B388,Assumptions!$A$5:$C$11,2,1)*(MOD(A388,12/$B$10)=0)</f>
        <v>0</v>
      </c>
      <c r="G388" s="43" t="n">
        <f aca="false">1-(1-F388)^(1/$B$10)</f>
        <v>0</v>
      </c>
      <c r="H388" s="42" t="n">
        <f aca="false">J387*E388*(A388&lt;=$B$6*12)</f>
        <v>0</v>
      </c>
      <c r="I388" s="43" t="n">
        <f aca="false">J387*(1-E388)*G388*(A388&lt;=$B$6*12)</f>
        <v>0</v>
      </c>
      <c r="J388" s="44" t="n">
        <f aca="false">(J387-H388-I388)*(A388&lt;=$B$6*12)</f>
        <v>0</v>
      </c>
      <c r="K388" s="45" t="n">
        <f aca="false">($B$9/$B$10)*(A388&lt;=$B$7*12)*(MOD(A387,12/$B$10)=0)</f>
        <v>0</v>
      </c>
      <c r="L388" s="45" t="n">
        <f aca="false">$B$8*(A388&lt;=$B$7*12)</f>
        <v>0</v>
      </c>
      <c r="M388" s="45" t="n">
        <f aca="false">Assumptions!$B$15*(A388=1)+K388*Assumptions!$B$16*(A388&lt;=12)</f>
        <v>0</v>
      </c>
      <c r="N388" s="45" t="n">
        <f aca="false">(A388&lt;=$B$6*12)*(Assumptions!$B$18/12)*(1+Assumptions!$D$17)^(A388-1) + K388*Assumptions!$B$19*(A388&lt;=$B$7*12)</f>
        <v>0</v>
      </c>
      <c r="O388" s="45" t="n">
        <f aca="false">K388*VLOOKUP(B388,Assumptions!$A$21:$B$26,2,1)</f>
        <v>0</v>
      </c>
      <c r="P388" s="45" t="n">
        <f aca="false">K388*J387</f>
        <v>0</v>
      </c>
      <c r="Q388" s="45" t="n">
        <f aca="false">L388*H388</f>
        <v>0</v>
      </c>
      <c r="R388" s="45" t="n">
        <f aca="false">M388*J387</f>
        <v>0</v>
      </c>
      <c r="S388" s="45" t="n">
        <f aca="false">N388*J387</f>
        <v>0</v>
      </c>
      <c r="T388" s="45" t="n">
        <f aca="false">O388*J387</f>
        <v>0</v>
      </c>
      <c r="U388" s="46" t="n">
        <f aca="false">(1+VLOOKUP(B388,Assumptions!$A$29:$C$39,2,1))^(1/12)-1</f>
        <v>0.00643403011000343</v>
      </c>
      <c r="V388" s="45" t="n">
        <f aca="false">RES!Y388*J388</f>
        <v>0</v>
      </c>
      <c r="W388" s="45" t="n">
        <f aca="false">V388-V387</f>
        <v>0</v>
      </c>
      <c r="X388" s="45" t="n">
        <f aca="false">(P388-R388-S388-T388+V387)*U388</f>
        <v>0</v>
      </c>
      <c r="Y388" s="45" t="n">
        <f aca="false">P388-Q388-R388-S388-T388-W388+X388</f>
        <v>0</v>
      </c>
      <c r="Z388" s="45" t="n">
        <f aca="false">(Y389+Z389)/(1+U389)</f>
        <v>0</v>
      </c>
    </row>
    <row r="389" customFormat="false" ht="13.8" hidden="false" customHeight="false" outlineLevel="0" collapsed="false">
      <c r="A389" s="40" t="n">
        <f aca="false">A388+1</f>
        <v>374</v>
      </c>
      <c r="B389" s="40" t="n">
        <f aca="false">INT((A389-1)/12)+1</f>
        <v>32</v>
      </c>
      <c r="C389" s="41" t="n">
        <f aca="false">$B$4+B389-1</f>
        <v>51</v>
      </c>
      <c r="D389" s="42" t="n">
        <f aca="false">IF($B$5="M",VLOOKUP(C389,Assumptions!$A$42:$C$140,2,1),VLOOKUP(C389,Assumptions!$A$42:$C$140,3,1))*Assumptions!$B$2</f>
        <v>0.00083370318885332</v>
      </c>
      <c r="E389" s="42" t="n">
        <f aca="false">1-(1-D389)^(1/12)</f>
        <v>6.95018273557668E-005</v>
      </c>
      <c r="F389" s="42" t="n">
        <f aca="false">VLOOKUP(B389,Assumptions!$A$5:$C$11,2,1)*(MOD(A389,12/$B$10)=0)</f>
        <v>0</v>
      </c>
      <c r="G389" s="43" t="n">
        <f aca="false">1-(1-F389)^(1/$B$10)</f>
        <v>0</v>
      </c>
      <c r="H389" s="42" t="n">
        <f aca="false">J388*E389*(A389&lt;=$B$6*12)</f>
        <v>0</v>
      </c>
      <c r="I389" s="43" t="n">
        <f aca="false">J388*(1-E389)*G389*(A389&lt;=$B$6*12)</f>
        <v>0</v>
      </c>
      <c r="J389" s="44" t="n">
        <f aca="false">(J388-H389-I389)*(A389&lt;=$B$6*12)</f>
        <v>0</v>
      </c>
      <c r="K389" s="45" t="n">
        <f aca="false">($B$9/$B$10)*(A389&lt;=$B$7*12)*(MOD(A388,12/$B$10)=0)</f>
        <v>0</v>
      </c>
      <c r="L389" s="45" t="n">
        <f aca="false">$B$8*(A389&lt;=$B$7*12)</f>
        <v>0</v>
      </c>
      <c r="M389" s="45" t="n">
        <f aca="false">Assumptions!$B$15*(A389=1)+K389*Assumptions!$B$16*(A389&lt;=12)</f>
        <v>0</v>
      </c>
      <c r="N389" s="45" t="n">
        <f aca="false">(A389&lt;=$B$6*12)*(Assumptions!$B$18/12)*(1+Assumptions!$D$17)^(A389-1) + K389*Assumptions!$B$19*(A389&lt;=$B$7*12)</f>
        <v>0</v>
      </c>
      <c r="O389" s="45" t="n">
        <f aca="false">K389*VLOOKUP(B389,Assumptions!$A$21:$B$26,2,1)</f>
        <v>0</v>
      </c>
      <c r="P389" s="45" t="n">
        <f aca="false">K389*J388</f>
        <v>0</v>
      </c>
      <c r="Q389" s="45" t="n">
        <f aca="false">L389*H389</f>
        <v>0</v>
      </c>
      <c r="R389" s="45" t="n">
        <f aca="false">M389*J388</f>
        <v>0</v>
      </c>
      <c r="S389" s="45" t="n">
        <f aca="false">N389*J388</f>
        <v>0</v>
      </c>
      <c r="T389" s="45" t="n">
        <f aca="false">O389*J388</f>
        <v>0</v>
      </c>
      <c r="U389" s="46" t="n">
        <f aca="false">(1+VLOOKUP(B389,Assumptions!$A$29:$C$39,2,1))^(1/12)-1</f>
        <v>0.00643403011000343</v>
      </c>
      <c r="V389" s="45" t="n">
        <f aca="false">RES!Y389*J389</f>
        <v>0</v>
      </c>
      <c r="W389" s="45" t="n">
        <f aca="false">V389-V388</f>
        <v>0</v>
      </c>
      <c r="X389" s="45" t="n">
        <f aca="false">(P389-R389-S389-T389+V388)*U389</f>
        <v>0</v>
      </c>
      <c r="Y389" s="45" t="n">
        <f aca="false">P389-Q389-R389-S389-T389-W389+X389</f>
        <v>0</v>
      </c>
      <c r="Z389" s="45" t="n">
        <f aca="false">(Y390+Z390)/(1+U390)</f>
        <v>0</v>
      </c>
    </row>
    <row r="390" customFormat="false" ht="13.8" hidden="false" customHeight="false" outlineLevel="0" collapsed="false">
      <c r="A390" s="40" t="n">
        <f aca="false">A389+1</f>
        <v>375</v>
      </c>
      <c r="B390" s="40" t="n">
        <f aca="false">INT((A390-1)/12)+1</f>
        <v>32</v>
      </c>
      <c r="C390" s="41" t="n">
        <f aca="false">$B$4+B390-1</f>
        <v>51</v>
      </c>
      <c r="D390" s="42" t="n">
        <f aca="false">IF($B$5="M",VLOOKUP(C390,Assumptions!$A$42:$C$140,2,1),VLOOKUP(C390,Assumptions!$A$42:$C$140,3,1))*Assumptions!$B$2</f>
        <v>0.00083370318885332</v>
      </c>
      <c r="E390" s="42" t="n">
        <f aca="false">1-(1-D390)^(1/12)</f>
        <v>6.95018273557668E-005</v>
      </c>
      <c r="F390" s="42" t="n">
        <f aca="false">VLOOKUP(B390,Assumptions!$A$5:$C$11,2,1)*(MOD(A390,12/$B$10)=0)</f>
        <v>0</v>
      </c>
      <c r="G390" s="43" t="n">
        <f aca="false">1-(1-F390)^(1/$B$10)</f>
        <v>0</v>
      </c>
      <c r="H390" s="42" t="n">
        <f aca="false">J389*E390*(A390&lt;=$B$6*12)</f>
        <v>0</v>
      </c>
      <c r="I390" s="43" t="n">
        <f aca="false">J389*(1-E390)*G390*(A390&lt;=$B$6*12)</f>
        <v>0</v>
      </c>
      <c r="J390" s="44" t="n">
        <f aca="false">(J389-H390-I390)*(A390&lt;=$B$6*12)</f>
        <v>0</v>
      </c>
      <c r="K390" s="45" t="n">
        <f aca="false">($B$9/$B$10)*(A390&lt;=$B$7*12)*(MOD(A389,12/$B$10)=0)</f>
        <v>0</v>
      </c>
      <c r="L390" s="45" t="n">
        <f aca="false">$B$8*(A390&lt;=$B$7*12)</f>
        <v>0</v>
      </c>
      <c r="M390" s="45" t="n">
        <f aca="false">Assumptions!$B$15*(A390=1)+K390*Assumptions!$B$16*(A390&lt;=12)</f>
        <v>0</v>
      </c>
      <c r="N390" s="45" t="n">
        <f aca="false">(A390&lt;=$B$6*12)*(Assumptions!$B$18/12)*(1+Assumptions!$D$17)^(A390-1) + K390*Assumptions!$B$19*(A390&lt;=$B$7*12)</f>
        <v>0</v>
      </c>
      <c r="O390" s="45" t="n">
        <f aca="false">K390*VLOOKUP(B390,Assumptions!$A$21:$B$26,2,1)</f>
        <v>0</v>
      </c>
      <c r="P390" s="45" t="n">
        <f aca="false">K390*J389</f>
        <v>0</v>
      </c>
      <c r="Q390" s="45" t="n">
        <f aca="false">L390*H390</f>
        <v>0</v>
      </c>
      <c r="R390" s="45" t="n">
        <f aca="false">M390*J389</f>
        <v>0</v>
      </c>
      <c r="S390" s="45" t="n">
        <f aca="false">N390*J389</f>
        <v>0</v>
      </c>
      <c r="T390" s="45" t="n">
        <f aca="false">O390*J389</f>
        <v>0</v>
      </c>
      <c r="U390" s="46" t="n">
        <f aca="false">(1+VLOOKUP(B390,Assumptions!$A$29:$C$39,2,1))^(1/12)-1</f>
        <v>0.00643403011000343</v>
      </c>
      <c r="V390" s="45" t="n">
        <f aca="false">RES!Y390*J390</f>
        <v>0</v>
      </c>
      <c r="W390" s="45" t="n">
        <f aca="false">V390-V389</f>
        <v>0</v>
      </c>
      <c r="X390" s="45" t="n">
        <f aca="false">(P390-R390-S390-T390+V389)*U390</f>
        <v>0</v>
      </c>
      <c r="Y390" s="45" t="n">
        <f aca="false">P390-Q390-R390-S390-T390-W390+X390</f>
        <v>0</v>
      </c>
      <c r="Z390" s="45" t="n">
        <f aca="false">(Y391+Z391)/(1+U391)</f>
        <v>0</v>
      </c>
    </row>
    <row r="391" customFormat="false" ht="13.8" hidden="false" customHeight="false" outlineLevel="0" collapsed="false">
      <c r="A391" s="40" t="n">
        <f aca="false">A390+1</f>
        <v>376</v>
      </c>
      <c r="B391" s="40" t="n">
        <f aca="false">INT((A391-1)/12)+1</f>
        <v>32</v>
      </c>
      <c r="C391" s="41" t="n">
        <f aca="false">$B$4+B391-1</f>
        <v>51</v>
      </c>
      <c r="D391" s="42" t="n">
        <f aca="false">IF($B$5="M",VLOOKUP(C391,Assumptions!$A$42:$C$140,2,1),VLOOKUP(C391,Assumptions!$A$42:$C$140,3,1))*Assumptions!$B$2</f>
        <v>0.00083370318885332</v>
      </c>
      <c r="E391" s="42" t="n">
        <f aca="false">1-(1-D391)^(1/12)</f>
        <v>6.95018273557668E-005</v>
      </c>
      <c r="F391" s="42" t="n">
        <f aca="false">VLOOKUP(B391,Assumptions!$A$5:$C$11,2,1)*(MOD(A391,12/$B$10)=0)</f>
        <v>0</v>
      </c>
      <c r="G391" s="43" t="n">
        <f aca="false">1-(1-F391)^(1/$B$10)</f>
        <v>0</v>
      </c>
      <c r="H391" s="42" t="n">
        <f aca="false">J390*E391*(A391&lt;=$B$6*12)</f>
        <v>0</v>
      </c>
      <c r="I391" s="43" t="n">
        <f aca="false">J390*(1-E391)*G391*(A391&lt;=$B$6*12)</f>
        <v>0</v>
      </c>
      <c r="J391" s="44" t="n">
        <f aca="false">(J390-H391-I391)*(A391&lt;=$B$6*12)</f>
        <v>0</v>
      </c>
      <c r="K391" s="45" t="n">
        <f aca="false">($B$9/$B$10)*(A391&lt;=$B$7*12)*(MOD(A390,12/$B$10)=0)</f>
        <v>0</v>
      </c>
      <c r="L391" s="45" t="n">
        <f aca="false">$B$8*(A391&lt;=$B$7*12)</f>
        <v>0</v>
      </c>
      <c r="M391" s="45" t="n">
        <f aca="false">Assumptions!$B$15*(A391=1)+K391*Assumptions!$B$16*(A391&lt;=12)</f>
        <v>0</v>
      </c>
      <c r="N391" s="45" t="n">
        <f aca="false">(A391&lt;=$B$6*12)*(Assumptions!$B$18/12)*(1+Assumptions!$D$17)^(A391-1) + K391*Assumptions!$B$19*(A391&lt;=$B$7*12)</f>
        <v>0</v>
      </c>
      <c r="O391" s="45" t="n">
        <f aca="false">K391*VLOOKUP(B391,Assumptions!$A$21:$B$26,2,1)</f>
        <v>0</v>
      </c>
      <c r="P391" s="45" t="n">
        <f aca="false">K391*J390</f>
        <v>0</v>
      </c>
      <c r="Q391" s="45" t="n">
        <f aca="false">L391*H391</f>
        <v>0</v>
      </c>
      <c r="R391" s="45" t="n">
        <f aca="false">M391*J390</f>
        <v>0</v>
      </c>
      <c r="S391" s="45" t="n">
        <f aca="false">N391*J390</f>
        <v>0</v>
      </c>
      <c r="T391" s="45" t="n">
        <f aca="false">O391*J390</f>
        <v>0</v>
      </c>
      <c r="U391" s="46" t="n">
        <f aca="false">(1+VLOOKUP(B391,Assumptions!$A$29:$C$39,2,1))^(1/12)-1</f>
        <v>0.00643403011000343</v>
      </c>
      <c r="V391" s="45" t="n">
        <f aca="false">RES!Y391*J391</f>
        <v>0</v>
      </c>
      <c r="W391" s="45" t="n">
        <f aca="false">V391-V390</f>
        <v>0</v>
      </c>
      <c r="X391" s="45" t="n">
        <f aca="false">(P391-R391-S391-T391+V390)*U391</f>
        <v>0</v>
      </c>
      <c r="Y391" s="45" t="n">
        <f aca="false">P391-Q391-R391-S391-T391-W391+X391</f>
        <v>0</v>
      </c>
      <c r="Z391" s="45" t="n">
        <f aca="false">(Y392+Z392)/(1+U392)</f>
        <v>0</v>
      </c>
    </row>
    <row r="392" customFormat="false" ht="13.8" hidden="false" customHeight="false" outlineLevel="0" collapsed="false">
      <c r="A392" s="40" t="n">
        <f aca="false">A391+1</f>
        <v>377</v>
      </c>
      <c r="B392" s="40" t="n">
        <f aca="false">INT((A392-1)/12)+1</f>
        <v>32</v>
      </c>
      <c r="C392" s="41" t="n">
        <f aca="false">$B$4+B392-1</f>
        <v>51</v>
      </c>
      <c r="D392" s="42" t="n">
        <f aca="false">IF($B$5="M",VLOOKUP(C392,Assumptions!$A$42:$C$140,2,1),VLOOKUP(C392,Assumptions!$A$42:$C$140,3,1))*Assumptions!$B$2</f>
        <v>0.00083370318885332</v>
      </c>
      <c r="E392" s="42" t="n">
        <f aca="false">1-(1-D392)^(1/12)</f>
        <v>6.95018273557668E-005</v>
      </c>
      <c r="F392" s="42" t="n">
        <f aca="false">VLOOKUP(B392,Assumptions!$A$5:$C$11,2,1)*(MOD(A392,12/$B$10)=0)</f>
        <v>0</v>
      </c>
      <c r="G392" s="43" t="n">
        <f aca="false">1-(1-F392)^(1/$B$10)</f>
        <v>0</v>
      </c>
      <c r="H392" s="42" t="n">
        <f aca="false">J391*E392*(A392&lt;=$B$6*12)</f>
        <v>0</v>
      </c>
      <c r="I392" s="43" t="n">
        <f aca="false">J391*(1-E392)*G392*(A392&lt;=$B$6*12)</f>
        <v>0</v>
      </c>
      <c r="J392" s="44" t="n">
        <f aca="false">(J391-H392-I392)*(A392&lt;=$B$6*12)</f>
        <v>0</v>
      </c>
      <c r="K392" s="45" t="n">
        <f aca="false">($B$9/$B$10)*(A392&lt;=$B$7*12)*(MOD(A391,12/$B$10)=0)</f>
        <v>0</v>
      </c>
      <c r="L392" s="45" t="n">
        <f aca="false">$B$8*(A392&lt;=$B$7*12)</f>
        <v>0</v>
      </c>
      <c r="M392" s="45" t="n">
        <f aca="false">Assumptions!$B$15*(A392=1)+K392*Assumptions!$B$16*(A392&lt;=12)</f>
        <v>0</v>
      </c>
      <c r="N392" s="45" t="n">
        <f aca="false">(A392&lt;=$B$6*12)*(Assumptions!$B$18/12)*(1+Assumptions!$D$17)^(A392-1) + K392*Assumptions!$B$19*(A392&lt;=$B$7*12)</f>
        <v>0</v>
      </c>
      <c r="O392" s="45" t="n">
        <f aca="false">K392*VLOOKUP(B392,Assumptions!$A$21:$B$26,2,1)</f>
        <v>0</v>
      </c>
      <c r="P392" s="45" t="n">
        <f aca="false">K392*J391</f>
        <v>0</v>
      </c>
      <c r="Q392" s="45" t="n">
        <f aca="false">L392*H392</f>
        <v>0</v>
      </c>
      <c r="R392" s="45" t="n">
        <f aca="false">M392*J391</f>
        <v>0</v>
      </c>
      <c r="S392" s="45" t="n">
        <f aca="false">N392*J391</f>
        <v>0</v>
      </c>
      <c r="T392" s="45" t="n">
        <f aca="false">O392*J391</f>
        <v>0</v>
      </c>
      <c r="U392" s="46" t="n">
        <f aca="false">(1+VLOOKUP(B392,Assumptions!$A$29:$C$39,2,1))^(1/12)-1</f>
        <v>0.00643403011000343</v>
      </c>
      <c r="V392" s="45" t="n">
        <f aca="false">RES!Y392*J392</f>
        <v>0</v>
      </c>
      <c r="W392" s="45" t="n">
        <f aca="false">V392-V391</f>
        <v>0</v>
      </c>
      <c r="X392" s="45" t="n">
        <f aca="false">(P392-R392-S392-T392+V391)*U392</f>
        <v>0</v>
      </c>
      <c r="Y392" s="45" t="n">
        <f aca="false">P392-Q392-R392-S392-T392-W392+X392</f>
        <v>0</v>
      </c>
      <c r="Z392" s="45" t="n">
        <f aca="false">(Y393+Z393)/(1+U393)</f>
        <v>0</v>
      </c>
    </row>
    <row r="393" customFormat="false" ht="13.8" hidden="false" customHeight="false" outlineLevel="0" collapsed="false">
      <c r="A393" s="40" t="n">
        <f aca="false">A392+1</f>
        <v>378</v>
      </c>
      <c r="B393" s="40" t="n">
        <f aca="false">INT((A393-1)/12)+1</f>
        <v>32</v>
      </c>
      <c r="C393" s="41" t="n">
        <f aca="false">$B$4+B393-1</f>
        <v>51</v>
      </c>
      <c r="D393" s="42" t="n">
        <f aca="false">IF($B$5="M",VLOOKUP(C393,Assumptions!$A$42:$C$140,2,1),VLOOKUP(C393,Assumptions!$A$42:$C$140,3,1))*Assumptions!$B$2</f>
        <v>0.00083370318885332</v>
      </c>
      <c r="E393" s="42" t="n">
        <f aca="false">1-(1-D393)^(1/12)</f>
        <v>6.95018273557668E-005</v>
      </c>
      <c r="F393" s="42" t="n">
        <f aca="false">VLOOKUP(B393,Assumptions!$A$5:$C$11,2,1)*(MOD(A393,12/$B$10)=0)</f>
        <v>0</v>
      </c>
      <c r="G393" s="43" t="n">
        <f aca="false">1-(1-F393)^(1/$B$10)</f>
        <v>0</v>
      </c>
      <c r="H393" s="42" t="n">
        <f aca="false">J392*E393*(A393&lt;=$B$6*12)</f>
        <v>0</v>
      </c>
      <c r="I393" s="43" t="n">
        <f aca="false">J392*(1-E393)*G393*(A393&lt;=$B$6*12)</f>
        <v>0</v>
      </c>
      <c r="J393" s="44" t="n">
        <f aca="false">(J392-H393-I393)*(A393&lt;=$B$6*12)</f>
        <v>0</v>
      </c>
      <c r="K393" s="45" t="n">
        <f aca="false">($B$9/$B$10)*(A393&lt;=$B$7*12)*(MOD(A392,12/$B$10)=0)</f>
        <v>0</v>
      </c>
      <c r="L393" s="45" t="n">
        <f aca="false">$B$8*(A393&lt;=$B$7*12)</f>
        <v>0</v>
      </c>
      <c r="M393" s="45" t="n">
        <f aca="false">Assumptions!$B$15*(A393=1)+K393*Assumptions!$B$16*(A393&lt;=12)</f>
        <v>0</v>
      </c>
      <c r="N393" s="45" t="n">
        <f aca="false">(A393&lt;=$B$6*12)*(Assumptions!$B$18/12)*(1+Assumptions!$D$17)^(A393-1) + K393*Assumptions!$B$19*(A393&lt;=$B$7*12)</f>
        <v>0</v>
      </c>
      <c r="O393" s="45" t="n">
        <f aca="false">K393*VLOOKUP(B393,Assumptions!$A$21:$B$26,2,1)</f>
        <v>0</v>
      </c>
      <c r="P393" s="45" t="n">
        <f aca="false">K393*J392</f>
        <v>0</v>
      </c>
      <c r="Q393" s="45" t="n">
        <f aca="false">L393*H393</f>
        <v>0</v>
      </c>
      <c r="R393" s="45" t="n">
        <f aca="false">M393*J392</f>
        <v>0</v>
      </c>
      <c r="S393" s="45" t="n">
        <f aca="false">N393*J392</f>
        <v>0</v>
      </c>
      <c r="T393" s="45" t="n">
        <f aca="false">O393*J392</f>
        <v>0</v>
      </c>
      <c r="U393" s="46" t="n">
        <f aca="false">(1+VLOOKUP(B393,Assumptions!$A$29:$C$39,2,1))^(1/12)-1</f>
        <v>0.00643403011000343</v>
      </c>
      <c r="V393" s="45" t="n">
        <f aca="false">RES!Y393*J393</f>
        <v>0</v>
      </c>
      <c r="W393" s="45" t="n">
        <f aca="false">V393-V392</f>
        <v>0</v>
      </c>
      <c r="X393" s="45" t="n">
        <f aca="false">(P393-R393-S393-T393+V392)*U393</f>
        <v>0</v>
      </c>
      <c r="Y393" s="45" t="n">
        <f aca="false">P393-Q393-R393-S393-T393-W393+X393</f>
        <v>0</v>
      </c>
      <c r="Z393" s="45" t="n">
        <f aca="false">(Y394+Z394)/(1+U394)</f>
        <v>0</v>
      </c>
    </row>
    <row r="394" customFormat="false" ht="13.8" hidden="false" customHeight="false" outlineLevel="0" collapsed="false">
      <c r="A394" s="40" t="n">
        <f aca="false">A393+1</f>
        <v>379</v>
      </c>
      <c r="B394" s="40" t="n">
        <f aca="false">INT((A394-1)/12)+1</f>
        <v>32</v>
      </c>
      <c r="C394" s="41" t="n">
        <f aca="false">$B$4+B394-1</f>
        <v>51</v>
      </c>
      <c r="D394" s="42" t="n">
        <f aca="false">IF($B$5="M",VLOOKUP(C394,Assumptions!$A$42:$C$140,2,1),VLOOKUP(C394,Assumptions!$A$42:$C$140,3,1))*Assumptions!$B$2</f>
        <v>0.00083370318885332</v>
      </c>
      <c r="E394" s="42" t="n">
        <f aca="false">1-(1-D394)^(1/12)</f>
        <v>6.95018273557668E-005</v>
      </c>
      <c r="F394" s="42" t="n">
        <f aca="false">VLOOKUP(B394,Assumptions!$A$5:$C$11,2,1)*(MOD(A394,12/$B$10)=0)</f>
        <v>0</v>
      </c>
      <c r="G394" s="43" t="n">
        <f aca="false">1-(1-F394)^(1/$B$10)</f>
        <v>0</v>
      </c>
      <c r="H394" s="42" t="n">
        <f aca="false">J393*E394*(A394&lt;=$B$6*12)</f>
        <v>0</v>
      </c>
      <c r="I394" s="43" t="n">
        <f aca="false">J393*(1-E394)*G394*(A394&lt;=$B$6*12)</f>
        <v>0</v>
      </c>
      <c r="J394" s="44" t="n">
        <f aca="false">(J393-H394-I394)*(A394&lt;=$B$6*12)</f>
        <v>0</v>
      </c>
      <c r="K394" s="45" t="n">
        <f aca="false">($B$9/$B$10)*(A394&lt;=$B$7*12)*(MOD(A393,12/$B$10)=0)</f>
        <v>0</v>
      </c>
      <c r="L394" s="45" t="n">
        <f aca="false">$B$8*(A394&lt;=$B$7*12)</f>
        <v>0</v>
      </c>
      <c r="M394" s="45" t="n">
        <f aca="false">Assumptions!$B$15*(A394=1)+K394*Assumptions!$B$16*(A394&lt;=12)</f>
        <v>0</v>
      </c>
      <c r="N394" s="45" t="n">
        <f aca="false">(A394&lt;=$B$6*12)*(Assumptions!$B$18/12)*(1+Assumptions!$D$17)^(A394-1) + K394*Assumptions!$B$19*(A394&lt;=$B$7*12)</f>
        <v>0</v>
      </c>
      <c r="O394" s="45" t="n">
        <f aca="false">K394*VLOOKUP(B394,Assumptions!$A$21:$B$26,2,1)</f>
        <v>0</v>
      </c>
      <c r="P394" s="45" t="n">
        <f aca="false">K394*J393</f>
        <v>0</v>
      </c>
      <c r="Q394" s="45" t="n">
        <f aca="false">L394*H394</f>
        <v>0</v>
      </c>
      <c r="R394" s="45" t="n">
        <f aca="false">M394*J393</f>
        <v>0</v>
      </c>
      <c r="S394" s="45" t="n">
        <f aca="false">N394*J393</f>
        <v>0</v>
      </c>
      <c r="T394" s="45" t="n">
        <f aca="false">O394*J393</f>
        <v>0</v>
      </c>
      <c r="U394" s="46" t="n">
        <f aca="false">(1+VLOOKUP(B394,Assumptions!$A$29:$C$39,2,1))^(1/12)-1</f>
        <v>0.00643403011000343</v>
      </c>
      <c r="V394" s="45" t="n">
        <f aca="false">RES!Y394*J394</f>
        <v>0</v>
      </c>
      <c r="W394" s="45" t="n">
        <f aca="false">V394-V393</f>
        <v>0</v>
      </c>
      <c r="X394" s="45" t="n">
        <f aca="false">(P394-R394-S394-T394+V393)*U394</f>
        <v>0</v>
      </c>
      <c r="Y394" s="45" t="n">
        <f aca="false">P394-Q394-R394-S394-T394-W394+X394</f>
        <v>0</v>
      </c>
      <c r="Z394" s="45" t="n">
        <f aca="false">(Y395+Z395)/(1+U395)</f>
        <v>0</v>
      </c>
    </row>
    <row r="395" customFormat="false" ht="13.8" hidden="false" customHeight="false" outlineLevel="0" collapsed="false">
      <c r="A395" s="40" t="n">
        <f aca="false">A394+1</f>
        <v>380</v>
      </c>
      <c r="B395" s="40" t="n">
        <f aca="false">INT((A395-1)/12)+1</f>
        <v>32</v>
      </c>
      <c r="C395" s="41" t="n">
        <f aca="false">$B$4+B395-1</f>
        <v>51</v>
      </c>
      <c r="D395" s="42" t="n">
        <f aca="false">IF($B$5="M",VLOOKUP(C395,Assumptions!$A$42:$C$140,2,1),VLOOKUP(C395,Assumptions!$A$42:$C$140,3,1))*Assumptions!$B$2</f>
        <v>0.00083370318885332</v>
      </c>
      <c r="E395" s="42" t="n">
        <f aca="false">1-(1-D395)^(1/12)</f>
        <v>6.95018273557668E-005</v>
      </c>
      <c r="F395" s="42" t="n">
        <f aca="false">VLOOKUP(B395,Assumptions!$A$5:$C$11,2,1)*(MOD(A395,12/$B$10)=0)</f>
        <v>0</v>
      </c>
      <c r="G395" s="43" t="n">
        <f aca="false">1-(1-F395)^(1/$B$10)</f>
        <v>0</v>
      </c>
      <c r="H395" s="42" t="n">
        <f aca="false">J394*E395*(A395&lt;=$B$6*12)</f>
        <v>0</v>
      </c>
      <c r="I395" s="43" t="n">
        <f aca="false">J394*(1-E395)*G395*(A395&lt;=$B$6*12)</f>
        <v>0</v>
      </c>
      <c r="J395" s="44" t="n">
        <f aca="false">(J394-H395-I395)*(A395&lt;=$B$6*12)</f>
        <v>0</v>
      </c>
      <c r="K395" s="45" t="n">
        <f aca="false">($B$9/$B$10)*(A395&lt;=$B$7*12)*(MOD(A394,12/$B$10)=0)</f>
        <v>0</v>
      </c>
      <c r="L395" s="45" t="n">
        <f aca="false">$B$8*(A395&lt;=$B$7*12)</f>
        <v>0</v>
      </c>
      <c r="M395" s="45" t="n">
        <f aca="false">Assumptions!$B$15*(A395=1)+K395*Assumptions!$B$16*(A395&lt;=12)</f>
        <v>0</v>
      </c>
      <c r="N395" s="45" t="n">
        <f aca="false">(A395&lt;=$B$6*12)*(Assumptions!$B$18/12)*(1+Assumptions!$D$17)^(A395-1) + K395*Assumptions!$B$19*(A395&lt;=$B$7*12)</f>
        <v>0</v>
      </c>
      <c r="O395" s="45" t="n">
        <f aca="false">K395*VLOOKUP(B395,Assumptions!$A$21:$B$26,2,1)</f>
        <v>0</v>
      </c>
      <c r="P395" s="45" t="n">
        <f aca="false">K395*J394</f>
        <v>0</v>
      </c>
      <c r="Q395" s="45" t="n">
        <f aca="false">L395*H395</f>
        <v>0</v>
      </c>
      <c r="R395" s="45" t="n">
        <f aca="false">M395*J394</f>
        <v>0</v>
      </c>
      <c r="S395" s="45" t="n">
        <f aca="false">N395*J394</f>
        <v>0</v>
      </c>
      <c r="T395" s="45" t="n">
        <f aca="false">O395*J394</f>
        <v>0</v>
      </c>
      <c r="U395" s="46" t="n">
        <f aca="false">(1+VLOOKUP(B395,Assumptions!$A$29:$C$39,2,1))^(1/12)-1</f>
        <v>0.00643403011000343</v>
      </c>
      <c r="V395" s="45" t="n">
        <f aca="false">RES!Y395*J395</f>
        <v>0</v>
      </c>
      <c r="W395" s="45" t="n">
        <f aca="false">V395-V394</f>
        <v>0</v>
      </c>
      <c r="X395" s="45" t="n">
        <f aca="false">(P395-R395-S395-T395+V394)*U395</f>
        <v>0</v>
      </c>
      <c r="Y395" s="45" t="n">
        <f aca="false">P395-Q395-R395-S395-T395-W395+X395</f>
        <v>0</v>
      </c>
      <c r="Z395" s="45" t="n">
        <f aca="false">(Y396+Z396)/(1+U396)</f>
        <v>0</v>
      </c>
    </row>
    <row r="396" customFormat="false" ht="13.8" hidden="false" customHeight="false" outlineLevel="0" collapsed="false">
      <c r="A396" s="40" t="n">
        <f aca="false">A395+1</f>
        <v>381</v>
      </c>
      <c r="B396" s="40" t="n">
        <f aca="false">INT((A396-1)/12)+1</f>
        <v>32</v>
      </c>
      <c r="C396" s="41" t="n">
        <f aca="false">$B$4+B396-1</f>
        <v>51</v>
      </c>
      <c r="D396" s="42" t="n">
        <f aca="false">IF($B$5="M",VLOOKUP(C396,Assumptions!$A$42:$C$140,2,1),VLOOKUP(C396,Assumptions!$A$42:$C$140,3,1))*Assumptions!$B$2</f>
        <v>0.00083370318885332</v>
      </c>
      <c r="E396" s="42" t="n">
        <f aca="false">1-(1-D396)^(1/12)</f>
        <v>6.95018273557668E-005</v>
      </c>
      <c r="F396" s="42" t="n">
        <f aca="false">VLOOKUP(B396,Assumptions!$A$5:$C$11,2,1)*(MOD(A396,12/$B$10)=0)</f>
        <v>0</v>
      </c>
      <c r="G396" s="43" t="n">
        <f aca="false">1-(1-F396)^(1/$B$10)</f>
        <v>0</v>
      </c>
      <c r="H396" s="42" t="n">
        <f aca="false">J395*E396*(A396&lt;=$B$6*12)</f>
        <v>0</v>
      </c>
      <c r="I396" s="43" t="n">
        <f aca="false">J395*(1-E396)*G396*(A396&lt;=$B$6*12)</f>
        <v>0</v>
      </c>
      <c r="J396" s="44" t="n">
        <f aca="false">(J395-H396-I396)*(A396&lt;=$B$6*12)</f>
        <v>0</v>
      </c>
      <c r="K396" s="45" t="n">
        <f aca="false">($B$9/$B$10)*(A396&lt;=$B$7*12)*(MOD(A395,12/$B$10)=0)</f>
        <v>0</v>
      </c>
      <c r="L396" s="45" t="n">
        <f aca="false">$B$8*(A396&lt;=$B$7*12)</f>
        <v>0</v>
      </c>
      <c r="M396" s="45" t="n">
        <f aca="false">Assumptions!$B$15*(A396=1)+K396*Assumptions!$B$16*(A396&lt;=12)</f>
        <v>0</v>
      </c>
      <c r="N396" s="45" t="n">
        <f aca="false">(A396&lt;=$B$6*12)*(Assumptions!$B$18/12)*(1+Assumptions!$D$17)^(A396-1) + K396*Assumptions!$B$19*(A396&lt;=$B$7*12)</f>
        <v>0</v>
      </c>
      <c r="O396" s="45" t="n">
        <f aca="false">K396*VLOOKUP(B396,Assumptions!$A$21:$B$26,2,1)</f>
        <v>0</v>
      </c>
      <c r="P396" s="45" t="n">
        <f aca="false">K396*J395</f>
        <v>0</v>
      </c>
      <c r="Q396" s="45" t="n">
        <f aca="false">L396*H396</f>
        <v>0</v>
      </c>
      <c r="R396" s="45" t="n">
        <f aca="false">M396*J395</f>
        <v>0</v>
      </c>
      <c r="S396" s="45" t="n">
        <f aca="false">N396*J395</f>
        <v>0</v>
      </c>
      <c r="T396" s="45" t="n">
        <f aca="false">O396*J395</f>
        <v>0</v>
      </c>
      <c r="U396" s="46" t="n">
        <f aca="false">(1+VLOOKUP(B396,Assumptions!$A$29:$C$39,2,1))^(1/12)-1</f>
        <v>0.00643403011000343</v>
      </c>
      <c r="V396" s="45" t="n">
        <f aca="false">RES!Y396*J396</f>
        <v>0</v>
      </c>
      <c r="W396" s="45" t="n">
        <f aca="false">V396-V395</f>
        <v>0</v>
      </c>
      <c r="X396" s="45" t="n">
        <f aca="false">(P396-R396-S396-T396+V395)*U396</f>
        <v>0</v>
      </c>
      <c r="Y396" s="45" t="n">
        <f aca="false">P396-Q396-R396-S396-T396-W396+X396</f>
        <v>0</v>
      </c>
      <c r="Z396" s="45" t="n">
        <f aca="false">(Y397+Z397)/(1+U397)</f>
        <v>0</v>
      </c>
    </row>
    <row r="397" customFormat="false" ht="13.8" hidden="false" customHeight="false" outlineLevel="0" collapsed="false">
      <c r="A397" s="40" t="n">
        <f aca="false">A396+1</f>
        <v>382</v>
      </c>
      <c r="B397" s="40" t="n">
        <f aca="false">INT((A397-1)/12)+1</f>
        <v>32</v>
      </c>
      <c r="C397" s="41" t="n">
        <f aca="false">$B$4+B397-1</f>
        <v>51</v>
      </c>
      <c r="D397" s="42" t="n">
        <f aca="false">IF($B$5="M",VLOOKUP(C397,Assumptions!$A$42:$C$140,2,1),VLOOKUP(C397,Assumptions!$A$42:$C$140,3,1))*Assumptions!$B$2</f>
        <v>0.00083370318885332</v>
      </c>
      <c r="E397" s="42" t="n">
        <f aca="false">1-(1-D397)^(1/12)</f>
        <v>6.95018273557668E-005</v>
      </c>
      <c r="F397" s="42" t="n">
        <f aca="false">VLOOKUP(B397,Assumptions!$A$5:$C$11,2,1)*(MOD(A397,12/$B$10)=0)</f>
        <v>0</v>
      </c>
      <c r="G397" s="43" t="n">
        <f aca="false">1-(1-F397)^(1/$B$10)</f>
        <v>0</v>
      </c>
      <c r="H397" s="42" t="n">
        <f aca="false">J396*E397*(A397&lt;=$B$6*12)</f>
        <v>0</v>
      </c>
      <c r="I397" s="43" t="n">
        <f aca="false">J396*(1-E397)*G397*(A397&lt;=$B$6*12)</f>
        <v>0</v>
      </c>
      <c r="J397" s="44" t="n">
        <f aca="false">(J396-H397-I397)*(A397&lt;=$B$6*12)</f>
        <v>0</v>
      </c>
      <c r="K397" s="45" t="n">
        <f aca="false">($B$9/$B$10)*(A397&lt;=$B$7*12)*(MOD(A396,12/$B$10)=0)</f>
        <v>0</v>
      </c>
      <c r="L397" s="45" t="n">
        <f aca="false">$B$8*(A397&lt;=$B$7*12)</f>
        <v>0</v>
      </c>
      <c r="M397" s="45" t="n">
        <f aca="false">Assumptions!$B$15*(A397=1)+K397*Assumptions!$B$16*(A397&lt;=12)</f>
        <v>0</v>
      </c>
      <c r="N397" s="45" t="n">
        <f aca="false">(A397&lt;=$B$6*12)*(Assumptions!$B$18/12)*(1+Assumptions!$D$17)^(A397-1) + K397*Assumptions!$B$19*(A397&lt;=$B$7*12)</f>
        <v>0</v>
      </c>
      <c r="O397" s="45" t="n">
        <f aca="false">K397*VLOOKUP(B397,Assumptions!$A$21:$B$26,2,1)</f>
        <v>0</v>
      </c>
      <c r="P397" s="45" t="n">
        <f aca="false">K397*J396</f>
        <v>0</v>
      </c>
      <c r="Q397" s="45" t="n">
        <f aca="false">L397*H397</f>
        <v>0</v>
      </c>
      <c r="R397" s="45" t="n">
        <f aca="false">M397*J396</f>
        <v>0</v>
      </c>
      <c r="S397" s="45" t="n">
        <f aca="false">N397*J396</f>
        <v>0</v>
      </c>
      <c r="T397" s="45" t="n">
        <f aca="false">O397*J396</f>
        <v>0</v>
      </c>
      <c r="U397" s="46" t="n">
        <f aca="false">(1+VLOOKUP(B397,Assumptions!$A$29:$C$39,2,1))^(1/12)-1</f>
        <v>0.00643403011000343</v>
      </c>
      <c r="V397" s="45" t="n">
        <f aca="false">RES!Y397*J397</f>
        <v>0</v>
      </c>
      <c r="W397" s="45" t="n">
        <f aca="false">V397-V396</f>
        <v>0</v>
      </c>
      <c r="X397" s="45" t="n">
        <f aca="false">(P397-R397-S397-T397+V396)*U397</f>
        <v>0</v>
      </c>
      <c r="Y397" s="45" t="n">
        <f aca="false">P397-Q397-R397-S397-T397-W397+X397</f>
        <v>0</v>
      </c>
      <c r="Z397" s="45" t="n">
        <f aca="false">(Y398+Z398)/(1+U398)</f>
        <v>0</v>
      </c>
    </row>
    <row r="398" customFormat="false" ht="13.8" hidden="false" customHeight="false" outlineLevel="0" collapsed="false">
      <c r="A398" s="40" t="n">
        <f aca="false">A397+1</f>
        <v>383</v>
      </c>
      <c r="B398" s="40" t="n">
        <f aca="false">INT((A398-1)/12)+1</f>
        <v>32</v>
      </c>
      <c r="C398" s="41" t="n">
        <f aca="false">$B$4+B398-1</f>
        <v>51</v>
      </c>
      <c r="D398" s="42" t="n">
        <f aca="false">IF($B$5="M",VLOOKUP(C398,Assumptions!$A$42:$C$140,2,1),VLOOKUP(C398,Assumptions!$A$42:$C$140,3,1))*Assumptions!$B$2</f>
        <v>0.00083370318885332</v>
      </c>
      <c r="E398" s="42" t="n">
        <f aca="false">1-(1-D398)^(1/12)</f>
        <v>6.95018273557668E-005</v>
      </c>
      <c r="F398" s="42" t="n">
        <f aca="false">VLOOKUP(B398,Assumptions!$A$5:$C$11,2,1)*(MOD(A398,12/$B$10)=0)</f>
        <v>0</v>
      </c>
      <c r="G398" s="43" t="n">
        <f aca="false">1-(1-F398)^(1/$B$10)</f>
        <v>0</v>
      </c>
      <c r="H398" s="42" t="n">
        <f aca="false">J397*E398*(A398&lt;=$B$6*12)</f>
        <v>0</v>
      </c>
      <c r="I398" s="43" t="n">
        <f aca="false">J397*(1-E398)*G398*(A398&lt;=$B$6*12)</f>
        <v>0</v>
      </c>
      <c r="J398" s="44" t="n">
        <f aca="false">(J397-H398-I398)*(A398&lt;=$B$6*12)</f>
        <v>0</v>
      </c>
      <c r="K398" s="45" t="n">
        <f aca="false">($B$9/$B$10)*(A398&lt;=$B$7*12)*(MOD(A397,12/$B$10)=0)</f>
        <v>0</v>
      </c>
      <c r="L398" s="45" t="n">
        <f aca="false">$B$8*(A398&lt;=$B$7*12)</f>
        <v>0</v>
      </c>
      <c r="M398" s="45" t="n">
        <f aca="false">Assumptions!$B$15*(A398=1)+K398*Assumptions!$B$16*(A398&lt;=12)</f>
        <v>0</v>
      </c>
      <c r="N398" s="45" t="n">
        <f aca="false">(A398&lt;=$B$6*12)*(Assumptions!$B$18/12)*(1+Assumptions!$D$17)^(A398-1) + K398*Assumptions!$B$19*(A398&lt;=$B$7*12)</f>
        <v>0</v>
      </c>
      <c r="O398" s="45" t="n">
        <f aca="false">K398*VLOOKUP(B398,Assumptions!$A$21:$B$26,2,1)</f>
        <v>0</v>
      </c>
      <c r="P398" s="45" t="n">
        <f aca="false">K398*J397</f>
        <v>0</v>
      </c>
      <c r="Q398" s="45" t="n">
        <f aca="false">L398*H398</f>
        <v>0</v>
      </c>
      <c r="R398" s="45" t="n">
        <f aca="false">M398*J397</f>
        <v>0</v>
      </c>
      <c r="S398" s="45" t="n">
        <f aca="false">N398*J397</f>
        <v>0</v>
      </c>
      <c r="T398" s="45" t="n">
        <f aca="false">O398*J397</f>
        <v>0</v>
      </c>
      <c r="U398" s="46" t="n">
        <f aca="false">(1+VLOOKUP(B398,Assumptions!$A$29:$C$39,2,1))^(1/12)-1</f>
        <v>0.00643403011000343</v>
      </c>
      <c r="V398" s="45" t="n">
        <f aca="false">RES!Y398*J398</f>
        <v>0</v>
      </c>
      <c r="W398" s="45" t="n">
        <f aca="false">V398-V397</f>
        <v>0</v>
      </c>
      <c r="X398" s="45" t="n">
        <f aca="false">(P398-R398-S398-T398+V397)*U398</f>
        <v>0</v>
      </c>
      <c r="Y398" s="45" t="n">
        <f aca="false">P398-Q398-R398-S398-T398-W398+X398</f>
        <v>0</v>
      </c>
      <c r="Z398" s="45" t="n">
        <f aca="false">(Y399+Z399)/(1+U399)</f>
        <v>0</v>
      </c>
    </row>
    <row r="399" customFormat="false" ht="13.8" hidden="false" customHeight="false" outlineLevel="0" collapsed="false">
      <c r="A399" s="40" t="n">
        <f aca="false">A398+1</f>
        <v>384</v>
      </c>
      <c r="B399" s="40" t="n">
        <f aca="false">INT((A399-1)/12)+1</f>
        <v>32</v>
      </c>
      <c r="C399" s="41" t="n">
        <f aca="false">$B$4+B399-1</f>
        <v>51</v>
      </c>
      <c r="D399" s="42" t="n">
        <f aca="false">IF($B$5="M",VLOOKUP(C399,Assumptions!$A$42:$C$140,2,1),VLOOKUP(C399,Assumptions!$A$42:$C$140,3,1))*Assumptions!$B$2</f>
        <v>0.00083370318885332</v>
      </c>
      <c r="E399" s="42" t="n">
        <f aca="false">1-(1-D399)^(1/12)</f>
        <v>6.95018273557668E-005</v>
      </c>
      <c r="F399" s="42" t="n">
        <f aca="false">VLOOKUP(B399,Assumptions!$A$5:$C$11,2,1)*(MOD(A399,12/$B$10)=0)</f>
        <v>0.05</v>
      </c>
      <c r="G399" s="43" t="n">
        <f aca="false">1-(1-F399)^(1/$B$10)</f>
        <v>0.05</v>
      </c>
      <c r="H399" s="42" t="n">
        <f aca="false">J398*E399*(A399&lt;=$B$6*12)</f>
        <v>0</v>
      </c>
      <c r="I399" s="43" t="n">
        <f aca="false">J398*(1-E399)*G399*(A399&lt;=$B$6*12)</f>
        <v>0</v>
      </c>
      <c r="J399" s="44" t="n">
        <f aca="false">(J398-H399-I399)*(A399&lt;=$B$6*12)</f>
        <v>0</v>
      </c>
      <c r="K399" s="45" t="n">
        <f aca="false">($B$9/$B$10)*(A399&lt;=$B$7*12)*(MOD(A398,12/$B$10)=0)</f>
        <v>0</v>
      </c>
      <c r="L399" s="45" t="n">
        <f aca="false">$B$8*(A399&lt;=$B$7*12)</f>
        <v>0</v>
      </c>
      <c r="M399" s="45" t="n">
        <f aca="false">Assumptions!$B$15*(A399=1)+K399*Assumptions!$B$16*(A399&lt;=12)</f>
        <v>0</v>
      </c>
      <c r="N399" s="45" t="n">
        <f aca="false">(A399&lt;=$B$6*12)*(Assumptions!$B$18/12)*(1+Assumptions!$D$17)^(A399-1) + K399*Assumptions!$B$19*(A399&lt;=$B$7*12)</f>
        <v>0</v>
      </c>
      <c r="O399" s="45" t="n">
        <f aca="false">K399*VLOOKUP(B399,Assumptions!$A$21:$B$26,2,1)</f>
        <v>0</v>
      </c>
      <c r="P399" s="45" t="n">
        <f aca="false">K399*J398</f>
        <v>0</v>
      </c>
      <c r="Q399" s="45" t="n">
        <f aca="false">L399*H399</f>
        <v>0</v>
      </c>
      <c r="R399" s="45" t="n">
        <f aca="false">M399*J398</f>
        <v>0</v>
      </c>
      <c r="S399" s="45" t="n">
        <f aca="false">N399*J398</f>
        <v>0</v>
      </c>
      <c r="T399" s="45" t="n">
        <f aca="false">O399*J398</f>
        <v>0</v>
      </c>
      <c r="U399" s="46" t="n">
        <f aca="false">(1+VLOOKUP(B399,Assumptions!$A$29:$C$39,2,1))^(1/12)-1</f>
        <v>0.00643403011000343</v>
      </c>
      <c r="V399" s="45" t="n">
        <f aca="false">RES!Y399*J399</f>
        <v>0</v>
      </c>
      <c r="W399" s="45" t="n">
        <f aca="false">V399-V398</f>
        <v>0</v>
      </c>
      <c r="X399" s="45" t="n">
        <f aca="false">(P399-R399-S399-T399+V398)*U399</f>
        <v>0</v>
      </c>
      <c r="Y399" s="45" t="n">
        <f aca="false">P399-Q399-R399-S399-T399-W399+X399</f>
        <v>0</v>
      </c>
      <c r="Z399" s="45" t="n">
        <f aca="false">(Y400+Z400)/(1+U400)</f>
        <v>0</v>
      </c>
    </row>
    <row r="400" customFormat="false" ht="13.8" hidden="false" customHeight="false" outlineLevel="0" collapsed="false">
      <c r="A400" s="40" t="n">
        <f aca="false">A399+1</f>
        <v>385</v>
      </c>
      <c r="B400" s="40" t="n">
        <f aca="false">INT((A400-1)/12)+1</f>
        <v>33</v>
      </c>
      <c r="C400" s="41" t="n">
        <f aca="false">$B$4+B400-1</f>
        <v>52</v>
      </c>
      <c r="D400" s="42" t="n">
        <f aca="false">IF($B$5="M",VLOOKUP(C400,Assumptions!$A$42:$C$140,2,1),VLOOKUP(C400,Assumptions!$A$42:$C$140,3,1))*Assumptions!$B$2</f>
        <v>0.000887300670538353</v>
      </c>
      <c r="E400" s="42" t="n">
        <f aca="false">1-(1-D400)^(1/12)</f>
        <v>7.39718101833153E-005</v>
      </c>
      <c r="F400" s="42" t="n">
        <f aca="false">VLOOKUP(B400,Assumptions!$A$5:$C$11,2,1)*(MOD(A400,12/$B$10)=0)</f>
        <v>0</v>
      </c>
      <c r="G400" s="43" t="n">
        <f aca="false">1-(1-F400)^(1/$B$10)</f>
        <v>0</v>
      </c>
      <c r="H400" s="42" t="n">
        <f aca="false">J399*E400*(A400&lt;=$B$6*12)</f>
        <v>0</v>
      </c>
      <c r="I400" s="43" t="n">
        <f aca="false">J399*(1-E400)*G400*(A400&lt;=$B$6*12)</f>
        <v>0</v>
      </c>
      <c r="J400" s="44" t="n">
        <f aca="false">(J399-H400-I400)*(A400&lt;=$B$6*12)</f>
        <v>0</v>
      </c>
      <c r="K400" s="45" t="n">
        <f aca="false">($B$9/$B$10)*(A400&lt;=$B$7*12)*(MOD(A399,12/$B$10)=0)</f>
        <v>0</v>
      </c>
      <c r="L400" s="45" t="n">
        <f aca="false">$B$8*(A400&lt;=$B$7*12)</f>
        <v>0</v>
      </c>
      <c r="M400" s="45" t="n">
        <f aca="false">Assumptions!$B$15*(A400=1)+K400*Assumptions!$B$16*(A400&lt;=12)</f>
        <v>0</v>
      </c>
      <c r="N400" s="45" t="n">
        <f aca="false">(A400&lt;=$B$6*12)*(Assumptions!$B$18/12)*(1+Assumptions!$D$17)^(A400-1) + K400*Assumptions!$B$19*(A400&lt;=$B$7*12)</f>
        <v>0</v>
      </c>
      <c r="O400" s="45" t="n">
        <f aca="false">K400*VLOOKUP(B400,Assumptions!$A$21:$B$26,2,1)</f>
        <v>0</v>
      </c>
      <c r="P400" s="45" t="n">
        <f aca="false">K400*J399</f>
        <v>0</v>
      </c>
      <c r="Q400" s="45" t="n">
        <f aca="false">L400*H400</f>
        <v>0</v>
      </c>
      <c r="R400" s="45" t="n">
        <f aca="false">M400*J399</f>
        <v>0</v>
      </c>
      <c r="S400" s="45" t="n">
        <f aca="false">N400*J399</f>
        <v>0</v>
      </c>
      <c r="T400" s="45" t="n">
        <f aca="false">O400*J399</f>
        <v>0</v>
      </c>
      <c r="U400" s="46" t="n">
        <f aca="false">(1+VLOOKUP(B400,Assumptions!$A$29:$C$39,2,1))^(1/12)-1</f>
        <v>0.00643403011000343</v>
      </c>
      <c r="V400" s="45" t="n">
        <f aca="false">RES!Y400*J400</f>
        <v>0</v>
      </c>
      <c r="W400" s="45" t="n">
        <f aca="false">V400-V399</f>
        <v>0</v>
      </c>
      <c r="X400" s="45" t="n">
        <f aca="false">(P400-R400-S400-T400+V399)*U400</f>
        <v>0</v>
      </c>
      <c r="Y400" s="45" t="n">
        <f aca="false">P400-Q400-R400-S400-T400-W400+X400</f>
        <v>0</v>
      </c>
      <c r="Z400" s="45" t="n">
        <f aca="false">(Y401+Z401)/(1+U401)</f>
        <v>0</v>
      </c>
    </row>
    <row r="401" customFormat="false" ht="13.8" hidden="false" customHeight="false" outlineLevel="0" collapsed="false">
      <c r="A401" s="40" t="n">
        <f aca="false">A400+1</f>
        <v>386</v>
      </c>
      <c r="B401" s="40" t="n">
        <f aca="false">INT((A401-1)/12)+1</f>
        <v>33</v>
      </c>
      <c r="C401" s="41" t="n">
        <f aca="false">$B$4+B401-1</f>
        <v>52</v>
      </c>
      <c r="D401" s="42" t="n">
        <f aca="false">IF($B$5="M",VLOOKUP(C401,Assumptions!$A$42:$C$140,2,1),VLOOKUP(C401,Assumptions!$A$42:$C$140,3,1))*Assumptions!$B$2</f>
        <v>0.000887300670538353</v>
      </c>
      <c r="E401" s="42" t="n">
        <f aca="false">1-(1-D401)^(1/12)</f>
        <v>7.39718101833153E-005</v>
      </c>
      <c r="F401" s="42" t="n">
        <f aca="false">VLOOKUP(B401,Assumptions!$A$5:$C$11,2,1)*(MOD(A401,12/$B$10)=0)</f>
        <v>0</v>
      </c>
      <c r="G401" s="43" t="n">
        <f aca="false">1-(1-F401)^(1/$B$10)</f>
        <v>0</v>
      </c>
      <c r="H401" s="42" t="n">
        <f aca="false">J400*E401*(A401&lt;=$B$6*12)</f>
        <v>0</v>
      </c>
      <c r="I401" s="43" t="n">
        <f aca="false">J400*(1-E401)*G401*(A401&lt;=$B$6*12)</f>
        <v>0</v>
      </c>
      <c r="J401" s="44" t="n">
        <f aca="false">(J400-H401-I401)*(A401&lt;=$B$6*12)</f>
        <v>0</v>
      </c>
      <c r="K401" s="45" t="n">
        <f aca="false">($B$9/$B$10)*(A401&lt;=$B$7*12)*(MOD(A400,12/$B$10)=0)</f>
        <v>0</v>
      </c>
      <c r="L401" s="45" t="n">
        <f aca="false">$B$8*(A401&lt;=$B$7*12)</f>
        <v>0</v>
      </c>
      <c r="M401" s="45" t="n">
        <f aca="false">Assumptions!$B$15*(A401=1)+K401*Assumptions!$B$16*(A401&lt;=12)</f>
        <v>0</v>
      </c>
      <c r="N401" s="45" t="n">
        <f aca="false">(A401&lt;=$B$6*12)*(Assumptions!$B$18/12)*(1+Assumptions!$D$17)^(A401-1) + K401*Assumptions!$B$19*(A401&lt;=$B$7*12)</f>
        <v>0</v>
      </c>
      <c r="O401" s="45" t="n">
        <f aca="false">K401*VLOOKUP(B401,Assumptions!$A$21:$B$26,2,1)</f>
        <v>0</v>
      </c>
      <c r="P401" s="45" t="n">
        <f aca="false">K401*J400</f>
        <v>0</v>
      </c>
      <c r="Q401" s="45" t="n">
        <f aca="false">L401*H401</f>
        <v>0</v>
      </c>
      <c r="R401" s="45" t="n">
        <f aca="false">M401*J400</f>
        <v>0</v>
      </c>
      <c r="S401" s="45" t="n">
        <f aca="false">N401*J400</f>
        <v>0</v>
      </c>
      <c r="T401" s="45" t="n">
        <f aca="false">O401*J400</f>
        <v>0</v>
      </c>
      <c r="U401" s="46" t="n">
        <f aca="false">(1+VLOOKUP(B401,Assumptions!$A$29:$C$39,2,1))^(1/12)-1</f>
        <v>0.00643403011000343</v>
      </c>
      <c r="V401" s="45" t="n">
        <f aca="false">RES!Y401*J401</f>
        <v>0</v>
      </c>
      <c r="W401" s="45" t="n">
        <f aca="false">V401-V400</f>
        <v>0</v>
      </c>
      <c r="X401" s="45" t="n">
        <f aca="false">(P401-R401-S401-T401+V400)*U401</f>
        <v>0</v>
      </c>
      <c r="Y401" s="45" t="n">
        <f aca="false">P401-Q401-R401-S401-T401-W401+X401</f>
        <v>0</v>
      </c>
      <c r="Z401" s="45" t="n">
        <f aca="false">(Y402+Z402)/(1+U402)</f>
        <v>0</v>
      </c>
    </row>
    <row r="402" customFormat="false" ht="13.8" hidden="false" customHeight="false" outlineLevel="0" collapsed="false">
      <c r="A402" s="40" t="n">
        <f aca="false">A401+1</f>
        <v>387</v>
      </c>
      <c r="B402" s="40" t="n">
        <f aca="false">INT((A402-1)/12)+1</f>
        <v>33</v>
      </c>
      <c r="C402" s="41" t="n">
        <f aca="false">$B$4+B402-1</f>
        <v>52</v>
      </c>
      <c r="D402" s="42" t="n">
        <f aca="false">IF($B$5="M",VLOOKUP(C402,Assumptions!$A$42:$C$140,2,1),VLOOKUP(C402,Assumptions!$A$42:$C$140,3,1))*Assumptions!$B$2</f>
        <v>0.000887300670538353</v>
      </c>
      <c r="E402" s="42" t="n">
        <f aca="false">1-(1-D402)^(1/12)</f>
        <v>7.39718101833153E-005</v>
      </c>
      <c r="F402" s="42" t="n">
        <f aca="false">VLOOKUP(B402,Assumptions!$A$5:$C$11,2,1)*(MOD(A402,12/$B$10)=0)</f>
        <v>0</v>
      </c>
      <c r="G402" s="43" t="n">
        <f aca="false">1-(1-F402)^(1/$B$10)</f>
        <v>0</v>
      </c>
      <c r="H402" s="42" t="n">
        <f aca="false">J401*E402*(A402&lt;=$B$6*12)</f>
        <v>0</v>
      </c>
      <c r="I402" s="43" t="n">
        <f aca="false">J401*(1-E402)*G402*(A402&lt;=$B$6*12)</f>
        <v>0</v>
      </c>
      <c r="J402" s="44" t="n">
        <f aca="false">(J401-H402-I402)*(A402&lt;=$B$6*12)</f>
        <v>0</v>
      </c>
      <c r="K402" s="45" t="n">
        <f aca="false">($B$9/$B$10)*(A402&lt;=$B$7*12)*(MOD(A401,12/$B$10)=0)</f>
        <v>0</v>
      </c>
      <c r="L402" s="45" t="n">
        <f aca="false">$B$8*(A402&lt;=$B$7*12)</f>
        <v>0</v>
      </c>
      <c r="M402" s="45" t="n">
        <f aca="false">Assumptions!$B$15*(A402=1)+K402*Assumptions!$B$16*(A402&lt;=12)</f>
        <v>0</v>
      </c>
      <c r="N402" s="45" t="n">
        <f aca="false">(A402&lt;=$B$6*12)*(Assumptions!$B$18/12)*(1+Assumptions!$D$17)^(A402-1) + K402*Assumptions!$B$19*(A402&lt;=$B$7*12)</f>
        <v>0</v>
      </c>
      <c r="O402" s="45" t="n">
        <f aca="false">K402*VLOOKUP(B402,Assumptions!$A$21:$B$26,2,1)</f>
        <v>0</v>
      </c>
      <c r="P402" s="45" t="n">
        <f aca="false">K402*J401</f>
        <v>0</v>
      </c>
      <c r="Q402" s="45" t="n">
        <f aca="false">L402*H402</f>
        <v>0</v>
      </c>
      <c r="R402" s="45" t="n">
        <f aca="false">M402*J401</f>
        <v>0</v>
      </c>
      <c r="S402" s="45" t="n">
        <f aca="false">N402*J401</f>
        <v>0</v>
      </c>
      <c r="T402" s="45" t="n">
        <f aca="false">O402*J401</f>
        <v>0</v>
      </c>
      <c r="U402" s="46" t="n">
        <f aca="false">(1+VLOOKUP(B402,Assumptions!$A$29:$C$39,2,1))^(1/12)-1</f>
        <v>0.00643403011000343</v>
      </c>
      <c r="V402" s="45" t="n">
        <f aca="false">RES!Y402*J402</f>
        <v>0</v>
      </c>
      <c r="W402" s="45" t="n">
        <f aca="false">V402-V401</f>
        <v>0</v>
      </c>
      <c r="X402" s="45" t="n">
        <f aca="false">(P402-R402-S402-T402+V401)*U402</f>
        <v>0</v>
      </c>
      <c r="Y402" s="45" t="n">
        <f aca="false">P402-Q402-R402-S402-T402-W402+X402</f>
        <v>0</v>
      </c>
      <c r="Z402" s="45" t="n">
        <f aca="false">(Y403+Z403)/(1+U403)</f>
        <v>0</v>
      </c>
    </row>
    <row r="403" customFormat="false" ht="13.8" hidden="false" customHeight="false" outlineLevel="0" collapsed="false">
      <c r="A403" s="40" t="n">
        <f aca="false">A402+1</f>
        <v>388</v>
      </c>
      <c r="B403" s="40" t="n">
        <f aca="false">INT((A403-1)/12)+1</f>
        <v>33</v>
      </c>
      <c r="C403" s="41" t="n">
        <f aca="false">$B$4+B403-1</f>
        <v>52</v>
      </c>
      <c r="D403" s="42" t="n">
        <f aca="false">IF($B$5="M",VLOOKUP(C403,Assumptions!$A$42:$C$140,2,1),VLOOKUP(C403,Assumptions!$A$42:$C$140,3,1))*Assumptions!$B$2</f>
        <v>0.000887300670538353</v>
      </c>
      <c r="E403" s="42" t="n">
        <f aca="false">1-(1-D403)^(1/12)</f>
        <v>7.39718101833153E-005</v>
      </c>
      <c r="F403" s="42" t="n">
        <f aca="false">VLOOKUP(B403,Assumptions!$A$5:$C$11,2,1)*(MOD(A403,12/$B$10)=0)</f>
        <v>0</v>
      </c>
      <c r="G403" s="43" t="n">
        <f aca="false">1-(1-F403)^(1/$B$10)</f>
        <v>0</v>
      </c>
      <c r="H403" s="42" t="n">
        <f aca="false">J402*E403*(A403&lt;=$B$6*12)</f>
        <v>0</v>
      </c>
      <c r="I403" s="43" t="n">
        <f aca="false">J402*(1-E403)*G403*(A403&lt;=$B$6*12)</f>
        <v>0</v>
      </c>
      <c r="J403" s="44" t="n">
        <f aca="false">(J402-H403-I403)*(A403&lt;=$B$6*12)</f>
        <v>0</v>
      </c>
      <c r="K403" s="45" t="n">
        <f aca="false">($B$9/$B$10)*(A403&lt;=$B$7*12)*(MOD(A402,12/$B$10)=0)</f>
        <v>0</v>
      </c>
      <c r="L403" s="45" t="n">
        <f aca="false">$B$8*(A403&lt;=$B$7*12)</f>
        <v>0</v>
      </c>
      <c r="M403" s="45" t="n">
        <f aca="false">Assumptions!$B$15*(A403=1)+K403*Assumptions!$B$16*(A403&lt;=12)</f>
        <v>0</v>
      </c>
      <c r="N403" s="45" t="n">
        <f aca="false">(A403&lt;=$B$6*12)*(Assumptions!$B$18/12)*(1+Assumptions!$D$17)^(A403-1) + K403*Assumptions!$B$19*(A403&lt;=$B$7*12)</f>
        <v>0</v>
      </c>
      <c r="O403" s="45" t="n">
        <f aca="false">K403*VLOOKUP(B403,Assumptions!$A$21:$B$26,2,1)</f>
        <v>0</v>
      </c>
      <c r="P403" s="45" t="n">
        <f aca="false">K403*J402</f>
        <v>0</v>
      </c>
      <c r="Q403" s="45" t="n">
        <f aca="false">L403*H403</f>
        <v>0</v>
      </c>
      <c r="R403" s="45" t="n">
        <f aca="false">M403*J402</f>
        <v>0</v>
      </c>
      <c r="S403" s="45" t="n">
        <f aca="false">N403*J402</f>
        <v>0</v>
      </c>
      <c r="T403" s="45" t="n">
        <f aca="false">O403*J402</f>
        <v>0</v>
      </c>
      <c r="U403" s="46" t="n">
        <f aca="false">(1+VLOOKUP(B403,Assumptions!$A$29:$C$39,2,1))^(1/12)-1</f>
        <v>0.00643403011000343</v>
      </c>
      <c r="V403" s="45" t="n">
        <f aca="false">RES!Y403*J403</f>
        <v>0</v>
      </c>
      <c r="W403" s="45" t="n">
        <f aca="false">V403-V402</f>
        <v>0</v>
      </c>
      <c r="X403" s="45" t="n">
        <f aca="false">(P403-R403-S403-T403+V402)*U403</f>
        <v>0</v>
      </c>
      <c r="Y403" s="45" t="n">
        <f aca="false">P403-Q403-R403-S403-T403-W403+X403</f>
        <v>0</v>
      </c>
      <c r="Z403" s="45" t="n">
        <f aca="false">(Y404+Z404)/(1+U404)</f>
        <v>0</v>
      </c>
    </row>
    <row r="404" customFormat="false" ht="13.8" hidden="false" customHeight="false" outlineLevel="0" collapsed="false">
      <c r="A404" s="40" t="n">
        <f aca="false">A403+1</f>
        <v>389</v>
      </c>
      <c r="B404" s="40" t="n">
        <f aca="false">INT((A404-1)/12)+1</f>
        <v>33</v>
      </c>
      <c r="C404" s="41" t="n">
        <f aca="false">$B$4+B404-1</f>
        <v>52</v>
      </c>
      <c r="D404" s="42" t="n">
        <f aca="false">IF($B$5="M",VLOOKUP(C404,Assumptions!$A$42:$C$140,2,1),VLOOKUP(C404,Assumptions!$A$42:$C$140,3,1))*Assumptions!$B$2</f>
        <v>0.000887300670538353</v>
      </c>
      <c r="E404" s="42" t="n">
        <f aca="false">1-(1-D404)^(1/12)</f>
        <v>7.39718101833153E-005</v>
      </c>
      <c r="F404" s="42" t="n">
        <f aca="false">VLOOKUP(B404,Assumptions!$A$5:$C$11,2,1)*(MOD(A404,12/$B$10)=0)</f>
        <v>0</v>
      </c>
      <c r="G404" s="43" t="n">
        <f aca="false">1-(1-F404)^(1/$B$10)</f>
        <v>0</v>
      </c>
      <c r="H404" s="42" t="n">
        <f aca="false">J403*E404*(A404&lt;=$B$6*12)</f>
        <v>0</v>
      </c>
      <c r="I404" s="43" t="n">
        <f aca="false">J403*(1-E404)*G404*(A404&lt;=$B$6*12)</f>
        <v>0</v>
      </c>
      <c r="J404" s="44" t="n">
        <f aca="false">(J403-H404-I404)*(A404&lt;=$B$6*12)</f>
        <v>0</v>
      </c>
      <c r="K404" s="45" t="n">
        <f aca="false">($B$9/$B$10)*(A404&lt;=$B$7*12)*(MOD(A403,12/$B$10)=0)</f>
        <v>0</v>
      </c>
      <c r="L404" s="45" t="n">
        <f aca="false">$B$8*(A404&lt;=$B$7*12)</f>
        <v>0</v>
      </c>
      <c r="M404" s="45" t="n">
        <f aca="false">Assumptions!$B$15*(A404=1)+K404*Assumptions!$B$16*(A404&lt;=12)</f>
        <v>0</v>
      </c>
      <c r="N404" s="45" t="n">
        <f aca="false">(A404&lt;=$B$6*12)*(Assumptions!$B$18/12)*(1+Assumptions!$D$17)^(A404-1) + K404*Assumptions!$B$19*(A404&lt;=$B$7*12)</f>
        <v>0</v>
      </c>
      <c r="O404" s="45" t="n">
        <f aca="false">K404*VLOOKUP(B404,Assumptions!$A$21:$B$26,2,1)</f>
        <v>0</v>
      </c>
      <c r="P404" s="45" t="n">
        <f aca="false">K404*J403</f>
        <v>0</v>
      </c>
      <c r="Q404" s="45" t="n">
        <f aca="false">L404*H404</f>
        <v>0</v>
      </c>
      <c r="R404" s="45" t="n">
        <f aca="false">M404*J403</f>
        <v>0</v>
      </c>
      <c r="S404" s="45" t="n">
        <f aca="false">N404*J403</f>
        <v>0</v>
      </c>
      <c r="T404" s="45" t="n">
        <f aca="false">O404*J403</f>
        <v>0</v>
      </c>
      <c r="U404" s="46" t="n">
        <f aca="false">(1+VLOOKUP(B404,Assumptions!$A$29:$C$39,2,1))^(1/12)-1</f>
        <v>0.00643403011000343</v>
      </c>
      <c r="V404" s="45" t="n">
        <f aca="false">RES!Y404*J404</f>
        <v>0</v>
      </c>
      <c r="W404" s="45" t="n">
        <f aca="false">V404-V403</f>
        <v>0</v>
      </c>
      <c r="X404" s="45" t="n">
        <f aca="false">(P404-R404-S404-T404+V403)*U404</f>
        <v>0</v>
      </c>
      <c r="Y404" s="45" t="n">
        <f aca="false">P404-Q404-R404-S404-T404-W404+X404</f>
        <v>0</v>
      </c>
      <c r="Z404" s="45" t="n">
        <f aca="false">(Y405+Z405)/(1+U405)</f>
        <v>0</v>
      </c>
    </row>
    <row r="405" customFormat="false" ht="13.8" hidden="false" customHeight="false" outlineLevel="0" collapsed="false">
      <c r="A405" s="40" t="n">
        <f aca="false">A404+1</f>
        <v>390</v>
      </c>
      <c r="B405" s="40" t="n">
        <f aca="false">INT((A405-1)/12)+1</f>
        <v>33</v>
      </c>
      <c r="C405" s="41" t="n">
        <f aca="false">$B$4+B405-1</f>
        <v>52</v>
      </c>
      <c r="D405" s="42" t="n">
        <f aca="false">IF($B$5="M",VLOOKUP(C405,Assumptions!$A$42:$C$140,2,1),VLOOKUP(C405,Assumptions!$A$42:$C$140,3,1))*Assumptions!$B$2</f>
        <v>0.000887300670538353</v>
      </c>
      <c r="E405" s="42" t="n">
        <f aca="false">1-(1-D405)^(1/12)</f>
        <v>7.39718101833153E-005</v>
      </c>
      <c r="F405" s="42" t="n">
        <f aca="false">VLOOKUP(B405,Assumptions!$A$5:$C$11,2,1)*(MOD(A405,12/$B$10)=0)</f>
        <v>0</v>
      </c>
      <c r="G405" s="43" t="n">
        <f aca="false">1-(1-F405)^(1/$B$10)</f>
        <v>0</v>
      </c>
      <c r="H405" s="42" t="n">
        <f aca="false">J404*E405*(A405&lt;=$B$6*12)</f>
        <v>0</v>
      </c>
      <c r="I405" s="43" t="n">
        <f aca="false">J404*(1-E405)*G405*(A405&lt;=$B$6*12)</f>
        <v>0</v>
      </c>
      <c r="J405" s="44" t="n">
        <f aca="false">(J404-H405-I405)*(A405&lt;=$B$6*12)</f>
        <v>0</v>
      </c>
      <c r="K405" s="45" t="n">
        <f aca="false">($B$9/$B$10)*(A405&lt;=$B$7*12)*(MOD(A404,12/$B$10)=0)</f>
        <v>0</v>
      </c>
      <c r="L405" s="45" t="n">
        <f aca="false">$B$8*(A405&lt;=$B$7*12)</f>
        <v>0</v>
      </c>
      <c r="M405" s="45" t="n">
        <f aca="false">Assumptions!$B$15*(A405=1)+K405*Assumptions!$B$16*(A405&lt;=12)</f>
        <v>0</v>
      </c>
      <c r="N405" s="45" t="n">
        <f aca="false">(A405&lt;=$B$6*12)*(Assumptions!$B$18/12)*(1+Assumptions!$D$17)^(A405-1) + K405*Assumptions!$B$19*(A405&lt;=$B$7*12)</f>
        <v>0</v>
      </c>
      <c r="O405" s="45" t="n">
        <f aca="false">K405*VLOOKUP(B405,Assumptions!$A$21:$B$26,2,1)</f>
        <v>0</v>
      </c>
      <c r="P405" s="45" t="n">
        <f aca="false">K405*J404</f>
        <v>0</v>
      </c>
      <c r="Q405" s="45" t="n">
        <f aca="false">L405*H405</f>
        <v>0</v>
      </c>
      <c r="R405" s="45" t="n">
        <f aca="false">M405*J404</f>
        <v>0</v>
      </c>
      <c r="S405" s="45" t="n">
        <f aca="false">N405*J404</f>
        <v>0</v>
      </c>
      <c r="T405" s="45" t="n">
        <f aca="false">O405*J404</f>
        <v>0</v>
      </c>
      <c r="U405" s="46" t="n">
        <f aca="false">(1+VLOOKUP(B405,Assumptions!$A$29:$C$39,2,1))^(1/12)-1</f>
        <v>0.00643403011000343</v>
      </c>
      <c r="V405" s="45" t="n">
        <f aca="false">RES!Y405*J405</f>
        <v>0</v>
      </c>
      <c r="W405" s="45" t="n">
        <f aca="false">V405-V404</f>
        <v>0</v>
      </c>
      <c r="X405" s="45" t="n">
        <f aca="false">(P405-R405-S405-T405+V404)*U405</f>
        <v>0</v>
      </c>
      <c r="Y405" s="45" t="n">
        <f aca="false">P405-Q405-R405-S405-T405-W405+X405</f>
        <v>0</v>
      </c>
      <c r="Z405" s="45" t="n">
        <f aca="false">(Y406+Z406)/(1+U406)</f>
        <v>0</v>
      </c>
    </row>
    <row r="406" customFormat="false" ht="13.8" hidden="false" customHeight="false" outlineLevel="0" collapsed="false">
      <c r="A406" s="40" t="n">
        <f aca="false">A405+1</f>
        <v>391</v>
      </c>
      <c r="B406" s="40" t="n">
        <f aca="false">INT((A406-1)/12)+1</f>
        <v>33</v>
      </c>
      <c r="C406" s="41" t="n">
        <f aca="false">$B$4+B406-1</f>
        <v>52</v>
      </c>
      <c r="D406" s="42" t="n">
        <f aca="false">IF($B$5="M",VLOOKUP(C406,Assumptions!$A$42:$C$140,2,1),VLOOKUP(C406,Assumptions!$A$42:$C$140,3,1))*Assumptions!$B$2</f>
        <v>0.000887300670538353</v>
      </c>
      <c r="E406" s="42" t="n">
        <f aca="false">1-(1-D406)^(1/12)</f>
        <v>7.39718101833153E-005</v>
      </c>
      <c r="F406" s="42" t="n">
        <f aca="false">VLOOKUP(B406,Assumptions!$A$5:$C$11,2,1)*(MOD(A406,12/$B$10)=0)</f>
        <v>0</v>
      </c>
      <c r="G406" s="43" t="n">
        <f aca="false">1-(1-F406)^(1/$B$10)</f>
        <v>0</v>
      </c>
      <c r="H406" s="42" t="n">
        <f aca="false">J405*E406*(A406&lt;=$B$6*12)</f>
        <v>0</v>
      </c>
      <c r="I406" s="43" t="n">
        <f aca="false">J405*(1-E406)*G406*(A406&lt;=$B$6*12)</f>
        <v>0</v>
      </c>
      <c r="J406" s="44" t="n">
        <f aca="false">(J405-H406-I406)*(A406&lt;=$B$6*12)</f>
        <v>0</v>
      </c>
      <c r="K406" s="45" t="n">
        <f aca="false">($B$9/$B$10)*(A406&lt;=$B$7*12)*(MOD(A405,12/$B$10)=0)</f>
        <v>0</v>
      </c>
      <c r="L406" s="45" t="n">
        <f aca="false">$B$8*(A406&lt;=$B$7*12)</f>
        <v>0</v>
      </c>
      <c r="M406" s="45" t="n">
        <f aca="false">Assumptions!$B$15*(A406=1)+K406*Assumptions!$B$16*(A406&lt;=12)</f>
        <v>0</v>
      </c>
      <c r="N406" s="45" t="n">
        <f aca="false">(A406&lt;=$B$6*12)*(Assumptions!$B$18/12)*(1+Assumptions!$D$17)^(A406-1) + K406*Assumptions!$B$19*(A406&lt;=$B$7*12)</f>
        <v>0</v>
      </c>
      <c r="O406" s="45" t="n">
        <f aca="false">K406*VLOOKUP(B406,Assumptions!$A$21:$B$26,2,1)</f>
        <v>0</v>
      </c>
      <c r="P406" s="45" t="n">
        <f aca="false">K406*J405</f>
        <v>0</v>
      </c>
      <c r="Q406" s="45" t="n">
        <f aca="false">L406*H406</f>
        <v>0</v>
      </c>
      <c r="R406" s="45" t="n">
        <f aca="false">M406*J405</f>
        <v>0</v>
      </c>
      <c r="S406" s="45" t="n">
        <f aca="false">N406*J405</f>
        <v>0</v>
      </c>
      <c r="T406" s="45" t="n">
        <f aca="false">O406*J405</f>
        <v>0</v>
      </c>
      <c r="U406" s="46" t="n">
        <f aca="false">(1+VLOOKUP(B406,Assumptions!$A$29:$C$39,2,1))^(1/12)-1</f>
        <v>0.00643403011000343</v>
      </c>
      <c r="V406" s="45" t="n">
        <f aca="false">RES!Y406*J406</f>
        <v>0</v>
      </c>
      <c r="W406" s="45" t="n">
        <f aca="false">V406-V405</f>
        <v>0</v>
      </c>
      <c r="X406" s="45" t="n">
        <f aca="false">(P406-R406-S406-T406+V405)*U406</f>
        <v>0</v>
      </c>
      <c r="Y406" s="45" t="n">
        <f aca="false">P406-Q406-R406-S406-T406-W406+X406</f>
        <v>0</v>
      </c>
      <c r="Z406" s="45" t="n">
        <f aca="false">(Y407+Z407)/(1+U407)</f>
        <v>0</v>
      </c>
    </row>
    <row r="407" customFormat="false" ht="13.8" hidden="false" customHeight="false" outlineLevel="0" collapsed="false">
      <c r="A407" s="40" t="n">
        <f aca="false">A406+1</f>
        <v>392</v>
      </c>
      <c r="B407" s="40" t="n">
        <f aca="false">INT((A407-1)/12)+1</f>
        <v>33</v>
      </c>
      <c r="C407" s="41" t="n">
        <f aca="false">$B$4+B407-1</f>
        <v>52</v>
      </c>
      <c r="D407" s="42" t="n">
        <f aca="false">IF($B$5="M",VLOOKUP(C407,Assumptions!$A$42:$C$140,2,1),VLOOKUP(C407,Assumptions!$A$42:$C$140,3,1))*Assumptions!$B$2</f>
        <v>0.000887300670538353</v>
      </c>
      <c r="E407" s="42" t="n">
        <f aca="false">1-(1-D407)^(1/12)</f>
        <v>7.39718101833153E-005</v>
      </c>
      <c r="F407" s="42" t="n">
        <f aca="false">VLOOKUP(B407,Assumptions!$A$5:$C$11,2,1)*(MOD(A407,12/$B$10)=0)</f>
        <v>0</v>
      </c>
      <c r="G407" s="43" t="n">
        <f aca="false">1-(1-F407)^(1/$B$10)</f>
        <v>0</v>
      </c>
      <c r="H407" s="42" t="n">
        <f aca="false">J406*E407*(A407&lt;=$B$6*12)</f>
        <v>0</v>
      </c>
      <c r="I407" s="43" t="n">
        <f aca="false">J406*(1-E407)*G407*(A407&lt;=$B$6*12)</f>
        <v>0</v>
      </c>
      <c r="J407" s="44" t="n">
        <f aca="false">(J406-H407-I407)*(A407&lt;=$B$6*12)</f>
        <v>0</v>
      </c>
      <c r="K407" s="45" t="n">
        <f aca="false">($B$9/$B$10)*(A407&lt;=$B$7*12)*(MOD(A406,12/$B$10)=0)</f>
        <v>0</v>
      </c>
      <c r="L407" s="45" t="n">
        <f aca="false">$B$8*(A407&lt;=$B$7*12)</f>
        <v>0</v>
      </c>
      <c r="M407" s="45" t="n">
        <f aca="false">Assumptions!$B$15*(A407=1)+K407*Assumptions!$B$16*(A407&lt;=12)</f>
        <v>0</v>
      </c>
      <c r="N407" s="45" t="n">
        <f aca="false">(A407&lt;=$B$6*12)*(Assumptions!$B$18/12)*(1+Assumptions!$D$17)^(A407-1) + K407*Assumptions!$B$19*(A407&lt;=$B$7*12)</f>
        <v>0</v>
      </c>
      <c r="O407" s="45" t="n">
        <f aca="false">K407*VLOOKUP(B407,Assumptions!$A$21:$B$26,2,1)</f>
        <v>0</v>
      </c>
      <c r="P407" s="45" t="n">
        <f aca="false">K407*J406</f>
        <v>0</v>
      </c>
      <c r="Q407" s="45" t="n">
        <f aca="false">L407*H407</f>
        <v>0</v>
      </c>
      <c r="R407" s="45" t="n">
        <f aca="false">M407*J406</f>
        <v>0</v>
      </c>
      <c r="S407" s="45" t="n">
        <f aca="false">N407*J406</f>
        <v>0</v>
      </c>
      <c r="T407" s="45" t="n">
        <f aca="false">O407*J406</f>
        <v>0</v>
      </c>
      <c r="U407" s="46" t="n">
        <f aca="false">(1+VLOOKUP(B407,Assumptions!$A$29:$C$39,2,1))^(1/12)-1</f>
        <v>0.00643403011000343</v>
      </c>
      <c r="V407" s="45" t="n">
        <f aca="false">RES!Y407*J407</f>
        <v>0</v>
      </c>
      <c r="W407" s="45" t="n">
        <f aca="false">V407-V406</f>
        <v>0</v>
      </c>
      <c r="X407" s="45" t="n">
        <f aca="false">(P407-R407-S407-T407+V406)*U407</f>
        <v>0</v>
      </c>
      <c r="Y407" s="45" t="n">
        <f aca="false">P407-Q407-R407-S407-T407-W407+X407</f>
        <v>0</v>
      </c>
      <c r="Z407" s="45" t="n">
        <f aca="false">(Y408+Z408)/(1+U408)</f>
        <v>0</v>
      </c>
    </row>
    <row r="408" customFormat="false" ht="13.8" hidden="false" customHeight="false" outlineLevel="0" collapsed="false">
      <c r="A408" s="40" t="n">
        <f aca="false">A407+1</f>
        <v>393</v>
      </c>
      <c r="B408" s="40" t="n">
        <f aca="false">INT((A408-1)/12)+1</f>
        <v>33</v>
      </c>
      <c r="C408" s="41" t="n">
        <f aca="false">$B$4+B408-1</f>
        <v>52</v>
      </c>
      <c r="D408" s="42" t="n">
        <f aca="false">IF($B$5="M",VLOOKUP(C408,Assumptions!$A$42:$C$140,2,1),VLOOKUP(C408,Assumptions!$A$42:$C$140,3,1))*Assumptions!$B$2</f>
        <v>0.000887300670538353</v>
      </c>
      <c r="E408" s="42" t="n">
        <f aca="false">1-(1-D408)^(1/12)</f>
        <v>7.39718101833153E-005</v>
      </c>
      <c r="F408" s="42" t="n">
        <f aca="false">VLOOKUP(B408,Assumptions!$A$5:$C$11,2,1)*(MOD(A408,12/$B$10)=0)</f>
        <v>0</v>
      </c>
      <c r="G408" s="43" t="n">
        <f aca="false">1-(1-F408)^(1/$B$10)</f>
        <v>0</v>
      </c>
      <c r="H408" s="42" t="n">
        <f aca="false">J407*E408*(A408&lt;=$B$6*12)</f>
        <v>0</v>
      </c>
      <c r="I408" s="43" t="n">
        <f aca="false">J407*(1-E408)*G408*(A408&lt;=$B$6*12)</f>
        <v>0</v>
      </c>
      <c r="J408" s="44" t="n">
        <f aca="false">(J407-H408-I408)*(A408&lt;=$B$6*12)</f>
        <v>0</v>
      </c>
      <c r="K408" s="45" t="n">
        <f aca="false">($B$9/$B$10)*(A408&lt;=$B$7*12)*(MOD(A407,12/$B$10)=0)</f>
        <v>0</v>
      </c>
      <c r="L408" s="45" t="n">
        <f aca="false">$B$8*(A408&lt;=$B$7*12)</f>
        <v>0</v>
      </c>
      <c r="M408" s="45" t="n">
        <f aca="false">Assumptions!$B$15*(A408=1)+K408*Assumptions!$B$16*(A408&lt;=12)</f>
        <v>0</v>
      </c>
      <c r="N408" s="45" t="n">
        <f aca="false">(A408&lt;=$B$6*12)*(Assumptions!$B$18/12)*(1+Assumptions!$D$17)^(A408-1) + K408*Assumptions!$B$19*(A408&lt;=$B$7*12)</f>
        <v>0</v>
      </c>
      <c r="O408" s="45" t="n">
        <f aca="false">K408*VLOOKUP(B408,Assumptions!$A$21:$B$26,2,1)</f>
        <v>0</v>
      </c>
      <c r="P408" s="45" t="n">
        <f aca="false">K408*J407</f>
        <v>0</v>
      </c>
      <c r="Q408" s="45" t="n">
        <f aca="false">L408*H408</f>
        <v>0</v>
      </c>
      <c r="R408" s="45" t="n">
        <f aca="false">M408*J407</f>
        <v>0</v>
      </c>
      <c r="S408" s="45" t="n">
        <f aca="false">N408*J407</f>
        <v>0</v>
      </c>
      <c r="T408" s="45" t="n">
        <f aca="false">O408*J407</f>
        <v>0</v>
      </c>
      <c r="U408" s="46" t="n">
        <f aca="false">(1+VLOOKUP(B408,Assumptions!$A$29:$C$39,2,1))^(1/12)-1</f>
        <v>0.00643403011000343</v>
      </c>
      <c r="V408" s="45" t="n">
        <f aca="false">RES!Y408*J408</f>
        <v>0</v>
      </c>
      <c r="W408" s="45" t="n">
        <f aca="false">V408-V407</f>
        <v>0</v>
      </c>
      <c r="X408" s="45" t="n">
        <f aca="false">(P408-R408-S408-T408+V407)*U408</f>
        <v>0</v>
      </c>
      <c r="Y408" s="45" t="n">
        <f aca="false">P408-Q408-R408-S408-T408-W408+X408</f>
        <v>0</v>
      </c>
      <c r="Z408" s="45" t="n">
        <f aca="false">(Y409+Z409)/(1+U409)</f>
        <v>0</v>
      </c>
    </row>
    <row r="409" customFormat="false" ht="13.8" hidden="false" customHeight="false" outlineLevel="0" collapsed="false">
      <c r="A409" s="40" t="n">
        <f aca="false">A408+1</f>
        <v>394</v>
      </c>
      <c r="B409" s="40" t="n">
        <f aca="false">INT((A409-1)/12)+1</f>
        <v>33</v>
      </c>
      <c r="C409" s="41" t="n">
        <f aca="false">$B$4+B409-1</f>
        <v>52</v>
      </c>
      <c r="D409" s="42" t="n">
        <f aca="false">IF($B$5="M",VLOOKUP(C409,Assumptions!$A$42:$C$140,2,1),VLOOKUP(C409,Assumptions!$A$42:$C$140,3,1))*Assumptions!$B$2</f>
        <v>0.000887300670538353</v>
      </c>
      <c r="E409" s="42" t="n">
        <f aca="false">1-(1-D409)^(1/12)</f>
        <v>7.39718101833153E-005</v>
      </c>
      <c r="F409" s="42" t="n">
        <f aca="false">VLOOKUP(B409,Assumptions!$A$5:$C$11,2,1)*(MOD(A409,12/$B$10)=0)</f>
        <v>0</v>
      </c>
      <c r="G409" s="43" t="n">
        <f aca="false">1-(1-F409)^(1/$B$10)</f>
        <v>0</v>
      </c>
      <c r="H409" s="42" t="n">
        <f aca="false">J408*E409*(A409&lt;=$B$6*12)</f>
        <v>0</v>
      </c>
      <c r="I409" s="43" t="n">
        <f aca="false">J408*(1-E409)*G409*(A409&lt;=$B$6*12)</f>
        <v>0</v>
      </c>
      <c r="J409" s="44" t="n">
        <f aca="false">(J408-H409-I409)*(A409&lt;=$B$6*12)</f>
        <v>0</v>
      </c>
      <c r="K409" s="45" t="n">
        <f aca="false">($B$9/$B$10)*(A409&lt;=$B$7*12)*(MOD(A408,12/$B$10)=0)</f>
        <v>0</v>
      </c>
      <c r="L409" s="45" t="n">
        <f aca="false">$B$8*(A409&lt;=$B$7*12)</f>
        <v>0</v>
      </c>
      <c r="M409" s="45" t="n">
        <f aca="false">Assumptions!$B$15*(A409=1)+K409*Assumptions!$B$16*(A409&lt;=12)</f>
        <v>0</v>
      </c>
      <c r="N409" s="45" t="n">
        <f aca="false">(A409&lt;=$B$6*12)*(Assumptions!$B$18/12)*(1+Assumptions!$D$17)^(A409-1) + K409*Assumptions!$B$19*(A409&lt;=$B$7*12)</f>
        <v>0</v>
      </c>
      <c r="O409" s="45" t="n">
        <f aca="false">K409*VLOOKUP(B409,Assumptions!$A$21:$B$26,2,1)</f>
        <v>0</v>
      </c>
      <c r="P409" s="45" t="n">
        <f aca="false">K409*J408</f>
        <v>0</v>
      </c>
      <c r="Q409" s="45" t="n">
        <f aca="false">L409*H409</f>
        <v>0</v>
      </c>
      <c r="R409" s="45" t="n">
        <f aca="false">M409*J408</f>
        <v>0</v>
      </c>
      <c r="S409" s="45" t="n">
        <f aca="false">N409*J408</f>
        <v>0</v>
      </c>
      <c r="T409" s="45" t="n">
        <f aca="false">O409*J408</f>
        <v>0</v>
      </c>
      <c r="U409" s="46" t="n">
        <f aca="false">(1+VLOOKUP(B409,Assumptions!$A$29:$C$39,2,1))^(1/12)-1</f>
        <v>0.00643403011000343</v>
      </c>
      <c r="V409" s="45" t="n">
        <f aca="false">RES!Y409*J409</f>
        <v>0</v>
      </c>
      <c r="W409" s="45" t="n">
        <f aca="false">V409-V408</f>
        <v>0</v>
      </c>
      <c r="X409" s="45" t="n">
        <f aca="false">(P409-R409-S409-T409+V408)*U409</f>
        <v>0</v>
      </c>
      <c r="Y409" s="45" t="n">
        <f aca="false">P409-Q409-R409-S409-T409-W409+X409</f>
        <v>0</v>
      </c>
      <c r="Z409" s="45" t="n">
        <f aca="false">(Y410+Z410)/(1+U410)</f>
        <v>0</v>
      </c>
    </row>
    <row r="410" customFormat="false" ht="13.8" hidden="false" customHeight="false" outlineLevel="0" collapsed="false">
      <c r="A410" s="40" t="n">
        <f aca="false">A409+1</f>
        <v>395</v>
      </c>
      <c r="B410" s="40" t="n">
        <f aca="false">INT((A410-1)/12)+1</f>
        <v>33</v>
      </c>
      <c r="C410" s="41" t="n">
        <f aca="false">$B$4+B410-1</f>
        <v>52</v>
      </c>
      <c r="D410" s="42" t="n">
        <f aca="false">IF($B$5="M",VLOOKUP(C410,Assumptions!$A$42:$C$140,2,1),VLOOKUP(C410,Assumptions!$A$42:$C$140,3,1))*Assumptions!$B$2</f>
        <v>0.000887300670538353</v>
      </c>
      <c r="E410" s="42" t="n">
        <f aca="false">1-(1-D410)^(1/12)</f>
        <v>7.39718101833153E-005</v>
      </c>
      <c r="F410" s="42" t="n">
        <f aca="false">VLOOKUP(B410,Assumptions!$A$5:$C$11,2,1)*(MOD(A410,12/$B$10)=0)</f>
        <v>0</v>
      </c>
      <c r="G410" s="43" t="n">
        <f aca="false">1-(1-F410)^(1/$B$10)</f>
        <v>0</v>
      </c>
      <c r="H410" s="42" t="n">
        <f aca="false">J409*E410*(A410&lt;=$B$6*12)</f>
        <v>0</v>
      </c>
      <c r="I410" s="43" t="n">
        <f aca="false">J409*(1-E410)*G410*(A410&lt;=$B$6*12)</f>
        <v>0</v>
      </c>
      <c r="J410" s="44" t="n">
        <f aca="false">(J409-H410-I410)*(A410&lt;=$B$6*12)</f>
        <v>0</v>
      </c>
      <c r="K410" s="45" t="n">
        <f aca="false">($B$9/$B$10)*(A410&lt;=$B$7*12)*(MOD(A409,12/$B$10)=0)</f>
        <v>0</v>
      </c>
      <c r="L410" s="45" t="n">
        <f aca="false">$B$8*(A410&lt;=$B$7*12)</f>
        <v>0</v>
      </c>
      <c r="M410" s="45" t="n">
        <f aca="false">Assumptions!$B$15*(A410=1)+K410*Assumptions!$B$16*(A410&lt;=12)</f>
        <v>0</v>
      </c>
      <c r="N410" s="45" t="n">
        <f aca="false">(A410&lt;=$B$6*12)*(Assumptions!$B$18/12)*(1+Assumptions!$D$17)^(A410-1) + K410*Assumptions!$B$19*(A410&lt;=$B$7*12)</f>
        <v>0</v>
      </c>
      <c r="O410" s="45" t="n">
        <f aca="false">K410*VLOOKUP(B410,Assumptions!$A$21:$B$26,2,1)</f>
        <v>0</v>
      </c>
      <c r="P410" s="45" t="n">
        <f aca="false">K410*J409</f>
        <v>0</v>
      </c>
      <c r="Q410" s="45" t="n">
        <f aca="false">L410*H410</f>
        <v>0</v>
      </c>
      <c r="R410" s="45" t="n">
        <f aca="false">M410*J409</f>
        <v>0</v>
      </c>
      <c r="S410" s="45" t="n">
        <f aca="false">N410*J409</f>
        <v>0</v>
      </c>
      <c r="T410" s="45" t="n">
        <f aca="false">O410*J409</f>
        <v>0</v>
      </c>
      <c r="U410" s="46" t="n">
        <f aca="false">(1+VLOOKUP(B410,Assumptions!$A$29:$C$39,2,1))^(1/12)-1</f>
        <v>0.00643403011000343</v>
      </c>
      <c r="V410" s="45" t="n">
        <f aca="false">RES!Y410*J410</f>
        <v>0</v>
      </c>
      <c r="W410" s="45" t="n">
        <f aca="false">V410-V409</f>
        <v>0</v>
      </c>
      <c r="X410" s="45" t="n">
        <f aca="false">(P410-R410-S410-T410+V409)*U410</f>
        <v>0</v>
      </c>
      <c r="Y410" s="45" t="n">
        <f aca="false">P410-Q410-R410-S410-T410-W410+X410</f>
        <v>0</v>
      </c>
      <c r="Z410" s="45" t="n">
        <f aca="false">(Y411+Z411)/(1+U411)</f>
        <v>0</v>
      </c>
    </row>
    <row r="411" customFormat="false" ht="13.8" hidden="false" customHeight="false" outlineLevel="0" collapsed="false">
      <c r="A411" s="40" t="n">
        <f aca="false">A410+1</f>
        <v>396</v>
      </c>
      <c r="B411" s="40" t="n">
        <f aca="false">INT((A411-1)/12)+1</f>
        <v>33</v>
      </c>
      <c r="C411" s="41" t="n">
        <f aca="false">$B$4+B411-1</f>
        <v>52</v>
      </c>
      <c r="D411" s="42" t="n">
        <f aca="false">IF($B$5="M",VLOOKUP(C411,Assumptions!$A$42:$C$140,2,1),VLOOKUP(C411,Assumptions!$A$42:$C$140,3,1))*Assumptions!$B$2</f>
        <v>0.000887300670538353</v>
      </c>
      <c r="E411" s="42" t="n">
        <f aca="false">1-(1-D411)^(1/12)</f>
        <v>7.39718101833153E-005</v>
      </c>
      <c r="F411" s="42" t="n">
        <f aca="false">VLOOKUP(B411,Assumptions!$A$5:$C$11,2,1)*(MOD(A411,12/$B$10)=0)</f>
        <v>0.05</v>
      </c>
      <c r="G411" s="43" t="n">
        <f aca="false">1-(1-F411)^(1/$B$10)</f>
        <v>0.05</v>
      </c>
      <c r="H411" s="42" t="n">
        <f aca="false">J410*E411*(A411&lt;=$B$6*12)</f>
        <v>0</v>
      </c>
      <c r="I411" s="43" t="n">
        <f aca="false">J410*(1-E411)*G411*(A411&lt;=$B$6*12)</f>
        <v>0</v>
      </c>
      <c r="J411" s="44" t="n">
        <f aca="false">(J410-H411-I411)*(A411&lt;=$B$6*12)</f>
        <v>0</v>
      </c>
      <c r="K411" s="45" t="n">
        <f aca="false">($B$9/$B$10)*(A411&lt;=$B$7*12)*(MOD(A410,12/$B$10)=0)</f>
        <v>0</v>
      </c>
      <c r="L411" s="45" t="n">
        <f aca="false">$B$8*(A411&lt;=$B$7*12)</f>
        <v>0</v>
      </c>
      <c r="M411" s="45" t="n">
        <f aca="false">Assumptions!$B$15*(A411=1)+K411*Assumptions!$B$16*(A411&lt;=12)</f>
        <v>0</v>
      </c>
      <c r="N411" s="45" t="n">
        <f aca="false">(A411&lt;=$B$6*12)*(Assumptions!$B$18/12)*(1+Assumptions!$D$17)^(A411-1) + K411*Assumptions!$B$19*(A411&lt;=$B$7*12)</f>
        <v>0</v>
      </c>
      <c r="O411" s="45" t="n">
        <f aca="false">K411*VLOOKUP(B411,Assumptions!$A$21:$B$26,2,1)</f>
        <v>0</v>
      </c>
      <c r="P411" s="45" t="n">
        <f aca="false">K411*J410</f>
        <v>0</v>
      </c>
      <c r="Q411" s="45" t="n">
        <f aca="false">L411*H411</f>
        <v>0</v>
      </c>
      <c r="R411" s="45" t="n">
        <f aca="false">M411*J410</f>
        <v>0</v>
      </c>
      <c r="S411" s="45" t="n">
        <f aca="false">N411*J410</f>
        <v>0</v>
      </c>
      <c r="T411" s="45" t="n">
        <f aca="false">O411*J410</f>
        <v>0</v>
      </c>
      <c r="U411" s="46" t="n">
        <f aca="false">(1+VLOOKUP(B411,Assumptions!$A$29:$C$39,2,1))^(1/12)-1</f>
        <v>0.00643403011000343</v>
      </c>
      <c r="V411" s="45" t="n">
        <f aca="false">RES!Y411*J411</f>
        <v>0</v>
      </c>
      <c r="W411" s="45" t="n">
        <f aca="false">V411-V410</f>
        <v>0</v>
      </c>
      <c r="X411" s="45" t="n">
        <f aca="false">(P411-R411-S411-T411+V410)*U411</f>
        <v>0</v>
      </c>
      <c r="Y411" s="45" t="n">
        <f aca="false">P411-Q411-R411-S411-T411-W411+X411</f>
        <v>0</v>
      </c>
      <c r="Z411" s="45" t="n">
        <f aca="false">(Y412+Z412)/(1+U412)</f>
        <v>0</v>
      </c>
    </row>
    <row r="412" customFormat="false" ht="13.8" hidden="false" customHeight="false" outlineLevel="0" collapsed="false">
      <c r="A412" s="40" t="n">
        <f aca="false">A411+1</f>
        <v>397</v>
      </c>
      <c r="B412" s="40" t="n">
        <f aca="false">INT((A412-1)/12)+1</f>
        <v>34</v>
      </c>
      <c r="C412" s="41" t="n">
        <f aca="false">$B$4+B412-1</f>
        <v>53</v>
      </c>
      <c r="D412" s="42" t="n">
        <f aca="false">IF($B$5="M",VLOOKUP(C412,Assumptions!$A$42:$C$140,2,1),VLOOKUP(C412,Assumptions!$A$42:$C$140,3,1))*Assumptions!$B$2</f>
        <v>0.00094571848953305</v>
      </c>
      <c r="E412" s="42" t="n">
        <f aca="false">1-(1-D412)^(1/12)</f>
        <v>7.88440552614844E-005</v>
      </c>
      <c r="F412" s="42" t="n">
        <f aca="false">VLOOKUP(B412,Assumptions!$A$5:$C$11,2,1)*(MOD(A412,12/$B$10)=0)</f>
        <v>0</v>
      </c>
      <c r="G412" s="43" t="n">
        <f aca="false">1-(1-F412)^(1/$B$10)</f>
        <v>0</v>
      </c>
      <c r="H412" s="42" t="n">
        <f aca="false">J411*E412*(A412&lt;=$B$6*12)</f>
        <v>0</v>
      </c>
      <c r="I412" s="43" t="n">
        <f aca="false">J411*(1-E412)*G412*(A412&lt;=$B$6*12)</f>
        <v>0</v>
      </c>
      <c r="J412" s="44" t="n">
        <f aca="false">(J411-H412-I412)*(A412&lt;=$B$6*12)</f>
        <v>0</v>
      </c>
      <c r="K412" s="45" t="n">
        <f aca="false">($B$9/$B$10)*(A412&lt;=$B$7*12)*(MOD(A411,12/$B$10)=0)</f>
        <v>0</v>
      </c>
      <c r="L412" s="45" t="n">
        <f aca="false">$B$8*(A412&lt;=$B$7*12)</f>
        <v>0</v>
      </c>
      <c r="M412" s="45" t="n">
        <f aca="false">Assumptions!$B$15*(A412=1)+K412*Assumptions!$B$16*(A412&lt;=12)</f>
        <v>0</v>
      </c>
      <c r="N412" s="45" t="n">
        <f aca="false">(A412&lt;=$B$6*12)*(Assumptions!$B$18/12)*(1+Assumptions!$D$17)^(A412-1) + K412*Assumptions!$B$19*(A412&lt;=$B$7*12)</f>
        <v>0</v>
      </c>
      <c r="O412" s="45" t="n">
        <f aca="false">K412*VLOOKUP(B412,Assumptions!$A$21:$B$26,2,1)</f>
        <v>0</v>
      </c>
      <c r="P412" s="45" t="n">
        <f aca="false">K412*J411</f>
        <v>0</v>
      </c>
      <c r="Q412" s="45" t="n">
        <f aca="false">L412*H412</f>
        <v>0</v>
      </c>
      <c r="R412" s="45" t="n">
        <f aca="false">M412*J411</f>
        <v>0</v>
      </c>
      <c r="S412" s="45" t="n">
        <f aca="false">N412*J411</f>
        <v>0</v>
      </c>
      <c r="T412" s="45" t="n">
        <f aca="false">O412*J411</f>
        <v>0</v>
      </c>
      <c r="U412" s="46" t="n">
        <f aca="false">(1+VLOOKUP(B412,Assumptions!$A$29:$C$39,2,1))^(1/12)-1</f>
        <v>0.00643403011000343</v>
      </c>
      <c r="V412" s="45" t="n">
        <f aca="false">RES!Y412*J412</f>
        <v>0</v>
      </c>
      <c r="W412" s="45" t="n">
        <f aca="false">V412-V411</f>
        <v>0</v>
      </c>
      <c r="X412" s="45" t="n">
        <f aca="false">(P412-R412-S412-T412+V411)*U412</f>
        <v>0</v>
      </c>
      <c r="Y412" s="45" t="n">
        <f aca="false">P412-Q412-R412-S412-T412-W412+X412</f>
        <v>0</v>
      </c>
      <c r="Z412" s="45" t="n">
        <f aca="false">(Y413+Z413)/(1+U413)</f>
        <v>0</v>
      </c>
    </row>
    <row r="413" customFormat="false" ht="13.8" hidden="false" customHeight="false" outlineLevel="0" collapsed="false">
      <c r="A413" s="40" t="n">
        <f aca="false">A412+1</f>
        <v>398</v>
      </c>
      <c r="B413" s="40" t="n">
        <f aca="false">INT((A413-1)/12)+1</f>
        <v>34</v>
      </c>
      <c r="C413" s="41" t="n">
        <f aca="false">$B$4+B413-1</f>
        <v>53</v>
      </c>
      <c r="D413" s="42" t="n">
        <f aca="false">IF($B$5="M",VLOOKUP(C413,Assumptions!$A$42:$C$140,2,1),VLOOKUP(C413,Assumptions!$A$42:$C$140,3,1))*Assumptions!$B$2</f>
        <v>0.00094571848953305</v>
      </c>
      <c r="E413" s="42" t="n">
        <f aca="false">1-(1-D413)^(1/12)</f>
        <v>7.88440552614844E-005</v>
      </c>
      <c r="F413" s="42" t="n">
        <f aca="false">VLOOKUP(B413,Assumptions!$A$5:$C$11,2,1)*(MOD(A413,12/$B$10)=0)</f>
        <v>0</v>
      </c>
      <c r="G413" s="43" t="n">
        <f aca="false">1-(1-F413)^(1/$B$10)</f>
        <v>0</v>
      </c>
      <c r="H413" s="42" t="n">
        <f aca="false">J412*E413*(A413&lt;=$B$6*12)</f>
        <v>0</v>
      </c>
      <c r="I413" s="43" t="n">
        <f aca="false">J412*(1-E413)*G413*(A413&lt;=$B$6*12)</f>
        <v>0</v>
      </c>
      <c r="J413" s="44" t="n">
        <f aca="false">(J412-H413-I413)*(A413&lt;=$B$6*12)</f>
        <v>0</v>
      </c>
      <c r="K413" s="45" t="n">
        <f aca="false">($B$9/$B$10)*(A413&lt;=$B$7*12)*(MOD(A412,12/$B$10)=0)</f>
        <v>0</v>
      </c>
      <c r="L413" s="45" t="n">
        <f aca="false">$B$8*(A413&lt;=$B$7*12)</f>
        <v>0</v>
      </c>
      <c r="M413" s="45" t="n">
        <f aca="false">Assumptions!$B$15*(A413=1)+K413*Assumptions!$B$16*(A413&lt;=12)</f>
        <v>0</v>
      </c>
      <c r="N413" s="45" t="n">
        <f aca="false">(A413&lt;=$B$6*12)*(Assumptions!$B$18/12)*(1+Assumptions!$D$17)^(A413-1) + K413*Assumptions!$B$19*(A413&lt;=$B$7*12)</f>
        <v>0</v>
      </c>
      <c r="O413" s="45" t="n">
        <f aca="false">K413*VLOOKUP(B413,Assumptions!$A$21:$B$26,2,1)</f>
        <v>0</v>
      </c>
      <c r="P413" s="45" t="n">
        <f aca="false">K413*J412</f>
        <v>0</v>
      </c>
      <c r="Q413" s="45" t="n">
        <f aca="false">L413*H413</f>
        <v>0</v>
      </c>
      <c r="R413" s="45" t="n">
        <f aca="false">M413*J412</f>
        <v>0</v>
      </c>
      <c r="S413" s="45" t="n">
        <f aca="false">N413*J412</f>
        <v>0</v>
      </c>
      <c r="T413" s="45" t="n">
        <f aca="false">O413*J412</f>
        <v>0</v>
      </c>
      <c r="U413" s="46" t="n">
        <f aca="false">(1+VLOOKUP(B413,Assumptions!$A$29:$C$39,2,1))^(1/12)-1</f>
        <v>0.00643403011000343</v>
      </c>
      <c r="V413" s="45" t="n">
        <f aca="false">RES!Y413*J413</f>
        <v>0</v>
      </c>
      <c r="W413" s="45" t="n">
        <f aca="false">V413-V412</f>
        <v>0</v>
      </c>
      <c r="X413" s="45" t="n">
        <f aca="false">(P413-R413-S413-T413+V412)*U413</f>
        <v>0</v>
      </c>
      <c r="Y413" s="45" t="n">
        <f aca="false">P413-Q413-R413-S413-T413-W413+X413</f>
        <v>0</v>
      </c>
      <c r="Z413" s="45" t="n">
        <f aca="false">(Y414+Z414)/(1+U414)</f>
        <v>0</v>
      </c>
    </row>
    <row r="414" customFormat="false" ht="13.8" hidden="false" customHeight="false" outlineLevel="0" collapsed="false">
      <c r="A414" s="40" t="n">
        <f aca="false">A413+1</f>
        <v>399</v>
      </c>
      <c r="B414" s="40" t="n">
        <f aca="false">INT((A414-1)/12)+1</f>
        <v>34</v>
      </c>
      <c r="C414" s="41" t="n">
        <f aca="false">$B$4+B414-1</f>
        <v>53</v>
      </c>
      <c r="D414" s="42" t="n">
        <f aca="false">IF($B$5="M",VLOOKUP(C414,Assumptions!$A$42:$C$140,2,1),VLOOKUP(C414,Assumptions!$A$42:$C$140,3,1))*Assumptions!$B$2</f>
        <v>0.00094571848953305</v>
      </c>
      <c r="E414" s="42" t="n">
        <f aca="false">1-(1-D414)^(1/12)</f>
        <v>7.88440552614844E-005</v>
      </c>
      <c r="F414" s="42" t="n">
        <f aca="false">VLOOKUP(B414,Assumptions!$A$5:$C$11,2,1)*(MOD(A414,12/$B$10)=0)</f>
        <v>0</v>
      </c>
      <c r="G414" s="43" t="n">
        <f aca="false">1-(1-F414)^(1/$B$10)</f>
        <v>0</v>
      </c>
      <c r="H414" s="42" t="n">
        <f aca="false">J413*E414*(A414&lt;=$B$6*12)</f>
        <v>0</v>
      </c>
      <c r="I414" s="43" t="n">
        <f aca="false">J413*(1-E414)*G414*(A414&lt;=$B$6*12)</f>
        <v>0</v>
      </c>
      <c r="J414" s="44" t="n">
        <f aca="false">(J413-H414-I414)*(A414&lt;=$B$6*12)</f>
        <v>0</v>
      </c>
      <c r="K414" s="45" t="n">
        <f aca="false">($B$9/$B$10)*(A414&lt;=$B$7*12)*(MOD(A413,12/$B$10)=0)</f>
        <v>0</v>
      </c>
      <c r="L414" s="45" t="n">
        <f aca="false">$B$8*(A414&lt;=$B$7*12)</f>
        <v>0</v>
      </c>
      <c r="M414" s="45" t="n">
        <f aca="false">Assumptions!$B$15*(A414=1)+K414*Assumptions!$B$16*(A414&lt;=12)</f>
        <v>0</v>
      </c>
      <c r="N414" s="45" t="n">
        <f aca="false">(A414&lt;=$B$6*12)*(Assumptions!$B$18/12)*(1+Assumptions!$D$17)^(A414-1) + K414*Assumptions!$B$19*(A414&lt;=$B$7*12)</f>
        <v>0</v>
      </c>
      <c r="O414" s="45" t="n">
        <f aca="false">K414*VLOOKUP(B414,Assumptions!$A$21:$B$26,2,1)</f>
        <v>0</v>
      </c>
      <c r="P414" s="45" t="n">
        <f aca="false">K414*J413</f>
        <v>0</v>
      </c>
      <c r="Q414" s="45" t="n">
        <f aca="false">L414*H414</f>
        <v>0</v>
      </c>
      <c r="R414" s="45" t="n">
        <f aca="false">M414*J413</f>
        <v>0</v>
      </c>
      <c r="S414" s="45" t="n">
        <f aca="false">N414*J413</f>
        <v>0</v>
      </c>
      <c r="T414" s="45" t="n">
        <f aca="false">O414*J413</f>
        <v>0</v>
      </c>
      <c r="U414" s="46" t="n">
        <f aca="false">(1+VLOOKUP(B414,Assumptions!$A$29:$C$39,2,1))^(1/12)-1</f>
        <v>0.00643403011000343</v>
      </c>
      <c r="V414" s="45" t="n">
        <f aca="false">RES!Y414*J414</f>
        <v>0</v>
      </c>
      <c r="W414" s="45" t="n">
        <f aca="false">V414-V413</f>
        <v>0</v>
      </c>
      <c r="X414" s="45" t="n">
        <f aca="false">(P414-R414-S414-T414+V413)*U414</f>
        <v>0</v>
      </c>
      <c r="Y414" s="45" t="n">
        <f aca="false">P414-Q414-R414-S414-T414-W414+X414</f>
        <v>0</v>
      </c>
      <c r="Z414" s="45" t="n">
        <f aca="false">(Y415+Z415)/(1+U415)</f>
        <v>0</v>
      </c>
    </row>
    <row r="415" customFormat="false" ht="13.8" hidden="false" customHeight="false" outlineLevel="0" collapsed="false">
      <c r="A415" s="40" t="n">
        <f aca="false">A414+1</f>
        <v>400</v>
      </c>
      <c r="B415" s="40" t="n">
        <f aca="false">INT((A415-1)/12)+1</f>
        <v>34</v>
      </c>
      <c r="C415" s="41" t="n">
        <f aca="false">$B$4+B415-1</f>
        <v>53</v>
      </c>
      <c r="D415" s="42" t="n">
        <f aca="false">IF($B$5="M",VLOOKUP(C415,Assumptions!$A$42:$C$140,2,1),VLOOKUP(C415,Assumptions!$A$42:$C$140,3,1))*Assumptions!$B$2</f>
        <v>0.00094571848953305</v>
      </c>
      <c r="E415" s="42" t="n">
        <f aca="false">1-(1-D415)^(1/12)</f>
        <v>7.88440552614844E-005</v>
      </c>
      <c r="F415" s="42" t="n">
        <f aca="false">VLOOKUP(B415,Assumptions!$A$5:$C$11,2,1)*(MOD(A415,12/$B$10)=0)</f>
        <v>0</v>
      </c>
      <c r="G415" s="43" t="n">
        <f aca="false">1-(1-F415)^(1/$B$10)</f>
        <v>0</v>
      </c>
      <c r="H415" s="42" t="n">
        <f aca="false">J414*E415*(A415&lt;=$B$6*12)</f>
        <v>0</v>
      </c>
      <c r="I415" s="43" t="n">
        <f aca="false">J414*(1-E415)*G415*(A415&lt;=$B$6*12)</f>
        <v>0</v>
      </c>
      <c r="J415" s="44" t="n">
        <f aca="false">(J414-H415-I415)*(A415&lt;=$B$6*12)</f>
        <v>0</v>
      </c>
      <c r="K415" s="45" t="n">
        <f aca="false">($B$9/$B$10)*(A415&lt;=$B$7*12)*(MOD(A414,12/$B$10)=0)</f>
        <v>0</v>
      </c>
      <c r="L415" s="45" t="n">
        <f aca="false">$B$8*(A415&lt;=$B$7*12)</f>
        <v>0</v>
      </c>
      <c r="M415" s="45" t="n">
        <f aca="false">Assumptions!$B$15*(A415=1)+K415*Assumptions!$B$16*(A415&lt;=12)</f>
        <v>0</v>
      </c>
      <c r="N415" s="45" t="n">
        <f aca="false">(A415&lt;=$B$6*12)*(Assumptions!$B$18/12)*(1+Assumptions!$D$17)^(A415-1) + K415*Assumptions!$B$19*(A415&lt;=$B$7*12)</f>
        <v>0</v>
      </c>
      <c r="O415" s="45" t="n">
        <f aca="false">K415*VLOOKUP(B415,Assumptions!$A$21:$B$26,2,1)</f>
        <v>0</v>
      </c>
      <c r="P415" s="45" t="n">
        <f aca="false">K415*J414</f>
        <v>0</v>
      </c>
      <c r="Q415" s="45" t="n">
        <f aca="false">L415*H415</f>
        <v>0</v>
      </c>
      <c r="R415" s="45" t="n">
        <f aca="false">M415*J414</f>
        <v>0</v>
      </c>
      <c r="S415" s="45" t="n">
        <f aca="false">N415*J414</f>
        <v>0</v>
      </c>
      <c r="T415" s="45" t="n">
        <f aca="false">O415*J414</f>
        <v>0</v>
      </c>
      <c r="U415" s="46" t="n">
        <f aca="false">(1+VLOOKUP(B415,Assumptions!$A$29:$C$39,2,1))^(1/12)-1</f>
        <v>0.00643403011000343</v>
      </c>
      <c r="V415" s="45" t="n">
        <f aca="false">RES!Y415*J415</f>
        <v>0</v>
      </c>
      <c r="W415" s="45" t="n">
        <f aca="false">V415-V414</f>
        <v>0</v>
      </c>
      <c r="X415" s="45" t="n">
        <f aca="false">(P415-R415-S415-T415+V414)*U415</f>
        <v>0</v>
      </c>
      <c r="Y415" s="45" t="n">
        <f aca="false">P415-Q415-R415-S415-T415-W415+X415</f>
        <v>0</v>
      </c>
      <c r="Z415" s="45" t="n">
        <f aca="false">(Y416+Z416)/(1+U416)</f>
        <v>0</v>
      </c>
    </row>
    <row r="416" customFormat="false" ht="13.8" hidden="false" customHeight="false" outlineLevel="0" collapsed="false">
      <c r="A416" s="40" t="n">
        <f aca="false">A415+1</f>
        <v>401</v>
      </c>
      <c r="B416" s="40" t="n">
        <f aca="false">INT((A416-1)/12)+1</f>
        <v>34</v>
      </c>
      <c r="C416" s="41" t="n">
        <f aca="false">$B$4+B416-1</f>
        <v>53</v>
      </c>
      <c r="D416" s="42" t="n">
        <f aca="false">IF($B$5="M",VLOOKUP(C416,Assumptions!$A$42:$C$140,2,1),VLOOKUP(C416,Assumptions!$A$42:$C$140,3,1))*Assumptions!$B$2</f>
        <v>0.00094571848953305</v>
      </c>
      <c r="E416" s="42" t="n">
        <f aca="false">1-(1-D416)^(1/12)</f>
        <v>7.88440552614844E-005</v>
      </c>
      <c r="F416" s="42" t="n">
        <f aca="false">VLOOKUP(B416,Assumptions!$A$5:$C$11,2,1)*(MOD(A416,12/$B$10)=0)</f>
        <v>0</v>
      </c>
      <c r="G416" s="43" t="n">
        <f aca="false">1-(1-F416)^(1/$B$10)</f>
        <v>0</v>
      </c>
      <c r="H416" s="42" t="n">
        <f aca="false">J415*E416*(A416&lt;=$B$6*12)</f>
        <v>0</v>
      </c>
      <c r="I416" s="43" t="n">
        <f aca="false">J415*(1-E416)*G416*(A416&lt;=$B$6*12)</f>
        <v>0</v>
      </c>
      <c r="J416" s="44" t="n">
        <f aca="false">(J415-H416-I416)*(A416&lt;=$B$6*12)</f>
        <v>0</v>
      </c>
      <c r="K416" s="45" t="n">
        <f aca="false">($B$9/$B$10)*(A416&lt;=$B$7*12)*(MOD(A415,12/$B$10)=0)</f>
        <v>0</v>
      </c>
      <c r="L416" s="45" t="n">
        <f aca="false">$B$8*(A416&lt;=$B$7*12)</f>
        <v>0</v>
      </c>
      <c r="M416" s="45" t="n">
        <f aca="false">Assumptions!$B$15*(A416=1)+K416*Assumptions!$B$16*(A416&lt;=12)</f>
        <v>0</v>
      </c>
      <c r="N416" s="45" t="n">
        <f aca="false">(A416&lt;=$B$6*12)*(Assumptions!$B$18/12)*(1+Assumptions!$D$17)^(A416-1) + K416*Assumptions!$B$19*(A416&lt;=$B$7*12)</f>
        <v>0</v>
      </c>
      <c r="O416" s="45" t="n">
        <f aca="false">K416*VLOOKUP(B416,Assumptions!$A$21:$B$26,2,1)</f>
        <v>0</v>
      </c>
      <c r="P416" s="45" t="n">
        <f aca="false">K416*J415</f>
        <v>0</v>
      </c>
      <c r="Q416" s="45" t="n">
        <f aca="false">L416*H416</f>
        <v>0</v>
      </c>
      <c r="R416" s="45" t="n">
        <f aca="false">M416*J415</f>
        <v>0</v>
      </c>
      <c r="S416" s="45" t="n">
        <f aca="false">N416*J415</f>
        <v>0</v>
      </c>
      <c r="T416" s="45" t="n">
        <f aca="false">O416*J415</f>
        <v>0</v>
      </c>
      <c r="U416" s="46" t="n">
        <f aca="false">(1+VLOOKUP(B416,Assumptions!$A$29:$C$39,2,1))^(1/12)-1</f>
        <v>0.00643403011000343</v>
      </c>
      <c r="V416" s="45" t="n">
        <f aca="false">RES!Y416*J416</f>
        <v>0</v>
      </c>
      <c r="W416" s="45" t="n">
        <f aca="false">V416-V415</f>
        <v>0</v>
      </c>
      <c r="X416" s="45" t="n">
        <f aca="false">(P416-R416-S416-T416+V415)*U416</f>
        <v>0</v>
      </c>
      <c r="Y416" s="45" t="n">
        <f aca="false">P416-Q416-R416-S416-T416-W416+X416</f>
        <v>0</v>
      </c>
      <c r="Z416" s="45" t="n">
        <f aca="false">(Y417+Z417)/(1+U417)</f>
        <v>0</v>
      </c>
    </row>
    <row r="417" customFormat="false" ht="13.8" hidden="false" customHeight="false" outlineLevel="0" collapsed="false">
      <c r="A417" s="40" t="n">
        <f aca="false">A416+1</f>
        <v>402</v>
      </c>
      <c r="B417" s="40" t="n">
        <f aca="false">INT((A417-1)/12)+1</f>
        <v>34</v>
      </c>
      <c r="C417" s="41" t="n">
        <f aca="false">$B$4+B417-1</f>
        <v>53</v>
      </c>
      <c r="D417" s="42" t="n">
        <f aca="false">IF($B$5="M",VLOOKUP(C417,Assumptions!$A$42:$C$140,2,1),VLOOKUP(C417,Assumptions!$A$42:$C$140,3,1))*Assumptions!$B$2</f>
        <v>0.00094571848953305</v>
      </c>
      <c r="E417" s="42" t="n">
        <f aca="false">1-(1-D417)^(1/12)</f>
        <v>7.88440552614844E-005</v>
      </c>
      <c r="F417" s="42" t="n">
        <f aca="false">VLOOKUP(B417,Assumptions!$A$5:$C$11,2,1)*(MOD(A417,12/$B$10)=0)</f>
        <v>0</v>
      </c>
      <c r="G417" s="43" t="n">
        <f aca="false">1-(1-F417)^(1/$B$10)</f>
        <v>0</v>
      </c>
      <c r="H417" s="42" t="n">
        <f aca="false">J416*E417*(A417&lt;=$B$6*12)</f>
        <v>0</v>
      </c>
      <c r="I417" s="43" t="n">
        <f aca="false">J416*(1-E417)*G417*(A417&lt;=$B$6*12)</f>
        <v>0</v>
      </c>
      <c r="J417" s="44" t="n">
        <f aca="false">(J416-H417-I417)*(A417&lt;=$B$6*12)</f>
        <v>0</v>
      </c>
      <c r="K417" s="45" t="n">
        <f aca="false">($B$9/$B$10)*(A417&lt;=$B$7*12)*(MOD(A416,12/$B$10)=0)</f>
        <v>0</v>
      </c>
      <c r="L417" s="45" t="n">
        <f aca="false">$B$8*(A417&lt;=$B$7*12)</f>
        <v>0</v>
      </c>
      <c r="M417" s="45" t="n">
        <f aca="false">Assumptions!$B$15*(A417=1)+K417*Assumptions!$B$16*(A417&lt;=12)</f>
        <v>0</v>
      </c>
      <c r="N417" s="45" t="n">
        <f aca="false">(A417&lt;=$B$6*12)*(Assumptions!$B$18/12)*(1+Assumptions!$D$17)^(A417-1) + K417*Assumptions!$B$19*(A417&lt;=$B$7*12)</f>
        <v>0</v>
      </c>
      <c r="O417" s="45" t="n">
        <f aca="false">K417*VLOOKUP(B417,Assumptions!$A$21:$B$26,2,1)</f>
        <v>0</v>
      </c>
      <c r="P417" s="45" t="n">
        <f aca="false">K417*J416</f>
        <v>0</v>
      </c>
      <c r="Q417" s="45" t="n">
        <f aca="false">L417*H417</f>
        <v>0</v>
      </c>
      <c r="R417" s="45" t="n">
        <f aca="false">M417*J416</f>
        <v>0</v>
      </c>
      <c r="S417" s="45" t="n">
        <f aca="false">N417*J416</f>
        <v>0</v>
      </c>
      <c r="T417" s="45" t="n">
        <f aca="false">O417*J416</f>
        <v>0</v>
      </c>
      <c r="U417" s="46" t="n">
        <f aca="false">(1+VLOOKUP(B417,Assumptions!$A$29:$C$39,2,1))^(1/12)-1</f>
        <v>0.00643403011000343</v>
      </c>
      <c r="V417" s="45" t="n">
        <f aca="false">RES!Y417*J417</f>
        <v>0</v>
      </c>
      <c r="W417" s="45" t="n">
        <f aca="false">V417-V416</f>
        <v>0</v>
      </c>
      <c r="X417" s="45" t="n">
        <f aca="false">(P417-R417-S417-T417+V416)*U417</f>
        <v>0</v>
      </c>
      <c r="Y417" s="45" t="n">
        <f aca="false">P417-Q417-R417-S417-T417-W417+X417</f>
        <v>0</v>
      </c>
      <c r="Z417" s="45" t="n">
        <f aca="false">(Y418+Z418)/(1+U418)</f>
        <v>0</v>
      </c>
    </row>
    <row r="418" customFormat="false" ht="13.8" hidden="false" customHeight="false" outlineLevel="0" collapsed="false">
      <c r="A418" s="40" t="n">
        <f aca="false">A417+1</f>
        <v>403</v>
      </c>
      <c r="B418" s="40" t="n">
        <f aca="false">INT((A418-1)/12)+1</f>
        <v>34</v>
      </c>
      <c r="C418" s="41" t="n">
        <f aca="false">$B$4+B418-1</f>
        <v>53</v>
      </c>
      <c r="D418" s="42" t="n">
        <f aca="false">IF($B$5="M",VLOOKUP(C418,Assumptions!$A$42:$C$140,2,1),VLOOKUP(C418,Assumptions!$A$42:$C$140,3,1))*Assumptions!$B$2</f>
        <v>0.00094571848953305</v>
      </c>
      <c r="E418" s="42" t="n">
        <f aca="false">1-(1-D418)^(1/12)</f>
        <v>7.88440552614844E-005</v>
      </c>
      <c r="F418" s="42" t="n">
        <f aca="false">VLOOKUP(B418,Assumptions!$A$5:$C$11,2,1)*(MOD(A418,12/$B$10)=0)</f>
        <v>0</v>
      </c>
      <c r="G418" s="43" t="n">
        <f aca="false">1-(1-F418)^(1/$B$10)</f>
        <v>0</v>
      </c>
      <c r="H418" s="42" t="n">
        <f aca="false">J417*E418*(A418&lt;=$B$6*12)</f>
        <v>0</v>
      </c>
      <c r="I418" s="43" t="n">
        <f aca="false">J417*(1-E418)*G418*(A418&lt;=$B$6*12)</f>
        <v>0</v>
      </c>
      <c r="J418" s="44" t="n">
        <f aca="false">(J417-H418-I418)*(A418&lt;=$B$6*12)</f>
        <v>0</v>
      </c>
      <c r="K418" s="45" t="n">
        <f aca="false">($B$9/$B$10)*(A418&lt;=$B$7*12)*(MOD(A417,12/$B$10)=0)</f>
        <v>0</v>
      </c>
      <c r="L418" s="45" t="n">
        <f aca="false">$B$8*(A418&lt;=$B$7*12)</f>
        <v>0</v>
      </c>
      <c r="M418" s="45" t="n">
        <f aca="false">Assumptions!$B$15*(A418=1)+K418*Assumptions!$B$16*(A418&lt;=12)</f>
        <v>0</v>
      </c>
      <c r="N418" s="45" t="n">
        <f aca="false">(A418&lt;=$B$6*12)*(Assumptions!$B$18/12)*(1+Assumptions!$D$17)^(A418-1) + K418*Assumptions!$B$19*(A418&lt;=$B$7*12)</f>
        <v>0</v>
      </c>
      <c r="O418" s="45" t="n">
        <f aca="false">K418*VLOOKUP(B418,Assumptions!$A$21:$B$26,2,1)</f>
        <v>0</v>
      </c>
      <c r="P418" s="45" t="n">
        <f aca="false">K418*J417</f>
        <v>0</v>
      </c>
      <c r="Q418" s="45" t="n">
        <f aca="false">L418*H418</f>
        <v>0</v>
      </c>
      <c r="R418" s="45" t="n">
        <f aca="false">M418*J417</f>
        <v>0</v>
      </c>
      <c r="S418" s="45" t="n">
        <f aca="false">N418*J417</f>
        <v>0</v>
      </c>
      <c r="T418" s="45" t="n">
        <f aca="false">O418*J417</f>
        <v>0</v>
      </c>
      <c r="U418" s="46" t="n">
        <f aca="false">(1+VLOOKUP(B418,Assumptions!$A$29:$C$39,2,1))^(1/12)-1</f>
        <v>0.00643403011000343</v>
      </c>
      <c r="V418" s="45" t="n">
        <f aca="false">RES!Y418*J418</f>
        <v>0</v>
      </c>
      <c r="W418" s="45" t="n">
        <f aca="false">V418-V417</f>
        <v>0</v>
      </c>
      <c r="X418" s="45" t="n">
        <f aca="false">(P418-R418-S418-T418+V417)*U418</f>
        <v>0</v>
      </c>
      <c r="Y418" s="45" t="n">
        <f aca="false">P418-Q418-R418-S418-T418-W418+X418</f>
        <v>0</v>
      </c>
      <c r="Z418" s="45" t="n">
        <f aca="false">(Y419+Z419)/(1+U419)</f>
        <v>0</v>
      </c>
    </row>
    <row r="419" customFormat="false" ht="13.8" hidden="false" customHeight="false" outlineLevel="0" collapsed="false">
      <c r="A419" s="40" t="n">
        <f aca="false">A418+1</f>
        <v>404</v>
      </c>
      <c r="B419" s="40" t="n">
        <f aca="false">INT((A419-1)/12)+1</f>
        <v>34</v>
      </c>
      <c r="C419" s="41" t="n">
        <f aca="false">$B$4+B419-1</f>
        <v>53</v>
      </c>
      <c r="D419" s="42" t="n">
        <f aca="false">IF($B$5="M",VLOOKUP(C419,Assumptions!$A$42:$C$140,2,1),VLOOKUP(C419,Assumptions!$A$42:$C$140,3,1))*Assumptions!$B$2</f>
        <v>0.00094571848953305</v>
      </c>
      <c r="E419" s="42" t="n">
        <f aca="false">1-(1-D419)^(1/12)</f>
        <v>7.88440552614844E-005</v>
      </c>
      <c r="F419" s="42" t="n">
        <f aca="false">VLOOKUP(B419,Assumptions!$A$5:$C$11,2,1)*(MOD(A419,12/$B$10)=0)</f>
        <v>0</v>
      </c>
      <c r="G419" s="43" t="n">
        <f aca="false">1-(1-F419)^(1/$B$10)</f>
        <v>0</v>
      </c>
      <c r="H419" s="42" t="n">
        <f aca="false">J418*E419*(A419&lt;=$B$6*12)</f>
        <v>0</v>
      </c>
      <c r="I419" s="43" t="n">
        <f aca="false">J418*(1-E419)*G419*(A419&lt;=$B$6*12)</f>
        <v>0</v>
      </c>
      <c r="J419" s="44" t="n">
        <f aca="false">(J418-H419-I419)*(A419&lt;=$B$6*12)</f>
        <v>0</v>
      </c>
      <c r="K419" s="45" t="n">
        <f aca="false">($B$9/$B$10)*(A419&lt;=$B$7*12)*(MOD(A418,12/$B$10)=0)</f>
        <v>0</v>
      </c>
      <c r="L419" s="45" t="n">
        <f aca="false">$B$8*(A419&lt;=$B$7*12)</f>
        <v>0</v>
      </c>
      <c r="M419" s="45" t="n">
        <f aca="false">Assumptions!$B$15*(A419=1)+K419*Assumptions!$B$16*(A419&lt;=12)</f>
        <v>0</v>
      </c>
      <c r="N419" s="45" t="n">
        <f aca="false">(A419&lt;=$B$6*12)*(Assumptions!$B$18/12)*(1+Assumptions!$D$17)^(A419-1) + K419*Assumptions!$B$19*(A419&lt;=$B$7*12)</f>
        <v>0</v>
      </c>
      <c r="O419" s="45" t="n">
        <f aca="false">K419*VLOOKUP(B419,Assumptions!$A$21:$B$26,2,1)</f>
        <v>0</v>
      </c>
      <c r="P419" s="45" t="n">
        <f aca="false">K419*J418</f>
        <v>0</v>
      </c>
      <c r="Q419" s="45" t="n">
        <f aca="false">L419*H419</f>
        <v>0</v>
      </c>
      <c r="R419" s="45" t="n">
        <f aca="false">M419*J418</f>
        <v>0</v>
      </c>
      <c r="S419" s="45" t="n">
        <f aca="false">N419*J418</f>
        <v>0</v>
      </c>
      <c r="T419" s="45" t="n">
        <f aca="false">O419*J418</f>
        <v>0</v>
      </c>
      <c r="U419" s="46" t="n">
        <f aca="false">(1+VLOOKUP(B419,Assumptions!$A$29:$C$39,2,1))^(1/12)-1</f>
        <v>0.00643403011000343</v>
      </c>
      <c r="V419" s="45" t="n">
        <f aca="false">RES!Y419*J419</f>
        <v>0</v>
      </c>
      <c r="W419" s="45" t="n">
        <f aca="false">V419-V418</f>
        <v>0</v>
      </c>
      <c r="X419" s="45" t="n">
        <f aca="false">(P419-R419-S419-T419+V418)*U419</f>
        <v>0</v>
      </c>
      <c r="Y419" s="45" t="n">
        <f aca="false">P419-Q419-R419-S419-T419-W419+X419</f>
        <v>0</v>
      </c>
      <c r="Z419" s="45" t="n">
        <f aca="false">(Y420+Z420)/(1+U420)</f>
        <v>0</v>
      </c>
    </row>
    <row r="420" customFormat="false" ht="13.8" hidden="false" customHeight="false" outlineLevel="0" collapsed="false">
      <c r="A420" s="40" t="n">
        <f aca="false">A419+1</f>
        <v>405</v>
      </c>
      <c r="B420" s="40" t="n">
        <f aca="false">INT((A420-1)/12)+1</f>
        <v>34</v>
      </c>
      <c r="C420" s="41" t="n">
        <f aca="false">$B$4+B420-1</f>
        <v>53</v>
      </c>
      <c r="D420" s="42" t="n">
        <f aca="false">IF($B$5="M",VLOOKUP(C420,Assumptions!$A$42:$C$140,2,1),VLOOKUP(C420,Assumptions!$A$42:$C$140,3,1))*Assumptions!$B$2</f>
        <v>0.00094571848953305</v>
      </c>
      <c r="E420" s="42" t="n">
        <f aca="false">1-(1-D420)^(1/12)</f>
        <v>7.88440552614844E-005</v>
      </c>
      <c r="F420" s="42" t="n">
        <f aca="false">VLOOKUP(B420,Assumptions!$A$5:$C$11,2,1)*(MOD(A420,12/$B$10)=0)</f>
        <v>0</v>
      </c>
      <c r="G420" s="43" t="n">
        <f aca="false">1-(1-F420)^(1/$B$10)</f>
        <v>0</v>
      </c>
      <c r="H420" s="42" t="n">
        <f aca="false">J419*E420*(A420&lt;=$B$6*12)</f>
        <v>0</v>
      </c>
      <c r="I420" s="43" t="n">
        <f aca="false">J419*(1-E420)*G420*(A420&lt;=$B$6*12)</f>
        <v>0</v>
      </c>
      <c r="J420" s="44" t="n">
        <f aca="false">(J419-H420-I420)*(A420&lt;=$B$6*12)</f>
        <v>0</v>
      </c>
      <c r="K420" s="45" t="n">
        <f aca="false">($B$9/$B$10)*(A420&lt;=$B$7*12)*(MOD(A419,12/$B$10)=0)</f>
        <v>0</v>
      </c>
      <c r="L420" s="45" t="n">
        <f aca="false">$B$8*(A420&lt;=$B$7*12)</f>
        <v>0</v>
      </c>
      <c r="M420" s="45" t="n">
        <f aca="false">Assumptions!$B$15*(A420=1)+K420*Assumptions!$B$16*(A420&lt;=12)</f>
        <v>0</v>
      </c>
      <c r="N420" s="45" t="n">
        <f aca="false">(A420&lt;=$B$6*12)*(Assumptions!$B$18/12)*(1+Assumptions!$D$17)^(A420-1) + K420*Assumptions!$B$19*(A420&lt;=$B$7*12)</f>
        <v>0</v>
      </c>
      <c r="O420" s="45" t="n">
        <f aca="false">K420*VLOOKUP(B420,Assumptions!$A$21:$B$26,2,1)</f>
        <v>0</v>
      </c>
      <c r="P420" s="45" t="n">
        <f aca="false">K420*J419</f>
        <v>0</v>
      </c>
      <c r="Q420" s="45" t="n">
        <f aca="false">L420*H420</f>
        <v>0</v>
      </c>
      <c r="R420" s="45" t="n">
        <f aca="false">M420*J419</f>
        <v>0</v>
      </c>
      <c r="S420" s="45" t="n">
        <f aca="false">N420*J419</f>
        <v>0</v>
      </c>
      <c r="T420" s="45" t="n">
        <f aca="false">O420*J419</f>
        <v>0</v>
      </c>
      <c r="U420" s="46" t="n">
        <f aca="false">(1+VLOOKUP(B420,Assumptions!$A$29:$C$39,2,1))^(1/12)-1</f>
        <v>0.00643403011000343</v>
      </c>
      <c r="V420" s="45" t="n">
        <f aca="false">RES!Y420*J420</f>
        <v>0</v>
      </c>
      <c r="W420" s="45" t="n">
        <f aca="false">V420-V419</f>
        <v>0</v>
      </c>
      <c r="X420" s="45" t="n">
        <f aca="false">(P420-R420-S420-T420+V419)*U420</f>
        <v>0</v>
      </c>
      <c r="Y420" s="45" t="n">
        <f aca="false">P420-Q420-R420-S420-T420-W420+X420</f>
        <v>0</v>
      </c>
      <c r="Z420" s="45" t="n">
        <f aca="false">(Y421+Z421)/(1+U421)</f>
        <v>0</v>
      </c>
    </row>
    <row r="421" customFormat="false" ht="13.8" hidden="false" customHeight="false" outlineLevel="0" collapsed="false">
      <c r="A421" s="40" t="n">
        <f aca="false">A420+1</f>
        <v>406</v>
      </c>
      <c r="B421" s="40" t="n">
        <f aca="false">INT((A421-1)/12)+1</f>
        <v>34</v>
      </c>
      <c r="C421" s="41" t="n">
        <f aca="false">$B$4+B421-1</f>
        <v>53</v>
      </c>
      <c r="D421" s="42" t="n">
        <f aca="false">IF($B$5="M",VLOOKUP(C421,Assumptions!$A$42:$C$140,2,1),VLOOKUP(C421,Assumptions!$A$42:$C$140,3,1))*Assumptions!$B$2</f>
        <v>0.00094571848953305</v>
      </c>
      <c r="E421" s="42" t="n">
        <f aca="false">1-(1-D421)^(1/12)</f>
        <v>7.88440552614844E-005</v>
      </c>
      <c r="F421" s="42" t="n">
        <f aca="false">VLOOKUP(B421,Assumptions!$A$5:$C$11,2,1)*(MOD(A421,12/$B$10)=0)</f>
        <v>0</v>
      </c>
      <c r="G421" s="43" t="n">
        <f aca="false">1-(1-F421)^(1/$B$10)</f>
        <v>0</v>
      </c>
      <c r="H421" s="42" t="n">
        <f aca="false">J420*E421*(A421&lt;=$B$6*12)</f>
        <v>0</v>
      </c>
      <c r="I421" s="43" t="n">
        <f aca="false">J420*(1-E421)*G421*(A421&lt;=$B$6*12)</f>
        <v>0</v>
      </c>
      <c r="J421" s="44" t="n">
        <f aca="false">(J420-H421-I421)*(A421&lt;=$B$6*12)</f>
        <v>0</v>
      </c>
      <c r="K421" s="45" t="n">
        <f aca="false">($B$9/$B$10)*(A421&lt;=$B$7*12)*(MOD(A420,12/$B$10)=0)</f>
        <v>0</v>
      </c>
      <c r="L421" s="45" t="n">
        <f aca="false">$B$8*(A421&lt;=$B$7*12)</f>
        <v>0</v>
      </c>
      <c r="M421" s="45" t="n">
        <f aca="false">Assumptions!$B$15*(A421=1)+K421*Assumptions!$B$16*(A421&lt;=12)</f>
        <v>0</v>
      </c>
      <c r="N421" s="45" t="n">
        <f aca="false">(A421&lt;=$B$6*12)*(Assumptions!$B$18/12)*(1+Assumptions!$D$17)^(A421-1) + K421*Assumptions!$B$19*(A421&lt;=$B$7*12)</f>
        <v>0</v>
      </c>
      <c r="O421" s="45" t="n">
        <f aca="false">K421*VLOOKUP(B421,Assumptions!$A$21:$B$26,2,1)</f>
        <v>0</v>
      </c>
      <c r="P421" s="45" t="n">
        <f aca="false">K421*J420</f>
        <v>0</v>
      </c>
      <c r="Q421" s="45" t="n">
        <f aca="false">L421*H421</f>
        <v>0</v>
      </c>
      <c r="R421" s="45" t="n">
        <f aca="false">M421*J420</f>
        <v>0</v>
      </c>
      <c r="S421" s="45" t="n">
        <f aca="false">N421*J420</f>
        <v>0</v>
      </c>
      <c r="T421" s="45" t="n">
        <f aca="false">O421*J420</f>
        <v>0</v>
      </c>
      <c r="U421" s="46" t="n">
        <f aca="false">(1+VLOOKUP(B421,Assumptions!$A$29:$C$39,2,1))^(1/12)-1</f>
        <v>0.00643403011000343</v>
      </c>
      <c r="V421" s="45" t="n">
        <f aca="false">RES!Y421*J421</f>
        <v>0</v>
      </c>
      <c r="W421" s="45" t="n">
        <f aca="false">V421-V420</f>
        <v>0</v>
      </c>
      <c r="X421" s="45" t="n">
        <f aca="false">(P421-R421-S421-T421+V420)*U421</f>
        <v>0</v>
      </c>
      <c r="Y421" s="45" t="n">
        <f aca="false">P421-Q421-R421-S421-T421-W421+X421</f>
        <v>0</v>
      </c>
      <c r="Z421" s="45" t="n">
        <f aca="false">(Y422+Z422)/(1+U422)</f>
        <v>0</v>
      </c>
    </row>
    <row r="422" customFormat="false" ht="13.8" hidden="false" customHeight="false" outlineLevel="0" collapsed="false">
      <c r="A422" s="40" t="n">
        <f aca="false">A421+1</f>
        <v>407</v>
      </c>
      <c r="B422" s="40" t="n">
        <f aca="false">INT((A422-1)/12)+1</f>
        <v>34</v>
      </c>
      <c r="C422" s="41" t="n">
        <f aca="false">$B$4+B422-1</f>
        <v>53</v>
      </c>
      <c r="D422" s="42" t="n">
        <f aca="false">IF($B$5="M",VLOOKUP(C422,Assumptions!$A$42:$C$140,2,1),VLOOKUP(C422,Assumptions!$A$42:$C$140,3,1))*Assumptions!$B$2</f>
        <v>0.00094571848953305</v>
      </c>
      <c r="E422" s="42" t="n">
        <f aca="false">1-(1-D422)^(1/12)</f>
        <v>7.88440552614844E-005</v>
      </c>
      <c r="F422" s="42" t="n">
        <f aca="false">VLOOKUP(B422,Assumptions!$A$5:$C$11,2,1)*(MOD(A422,12/$B$10)=0)</f>
        <v>0</v>
      </c>
      <c r="G422" s="43" t="n">
        <f aca="false">1-(1-F422)^(1/$B$10)</f>
        <v>0</v>
      </c>
      <c r="H422" s="42" t="n">
        <f aca="false">J421*E422*(A422&lt;=$B$6*12)</f>
        <v>0</v>
      </c>
      <c r="I422" s="43" t="n">
        <f aca="false">J421*(1-E422)*G422*(A422&lt;=$B$6*12)</f>
        <v>0</v>
      </c>
      <c r="J422" s="44" t="n">
        <f aca="false">(J421-H422-I422)*(A422&lt;=$B$6*12)</f>
        <v>0</v>
      </c>
      <c r="K422" s="45" t="n">
        <f aca="false">($B$9/$B$10)*(A422&lt;=$B$7*12)*(MOD(A421,12/$B$10)=0)</f>
        <v>0</v>
      </c>
      <c r="L422" s="45" t="n">
        <f aca="false">$B$8*(A422&lt;=$B$7*12)</f>
        <v>0</v>
      </c>
      <c r="M422" s="45" t="n">
        <f aca="false">Assumptions!$B$15*(A422=1)+K422*Assumptions!$B$16*(A422&lt;=12)</f>
        <v>0</v>
      </c>
      <c r="N422" s="45" t="n">
        <f aca="false">(A422&lt;=$B$6*12)*(Assumptions!$B$18/12)*(1+Assumptions!$D$17)^(A422-1) + K422*Assumptions!$B$19*(A422&lt;=$B$7*12)</f>
        <v>0</v>
      </c>
      <c r="O422" s="45" t="n">
        <f aca="false">K422*VLOOKUP(B422,Assumptions!$A$21:$B$26,2,1)</f>
        <v>0</v>
      </c>
      <c r="P422" s="45" t="n">
        <f aca="false">K422*J421</f>
        <v>0</v>
      </c>
      <c r="Q422" s="45" t="n">
        <f aca="false">L422*H422</f>
        <v>0</v>
      </c>
      <c r="R422" s="45" t="n">
        <f aca="false">M422*J421</f>
        <v>0</v>
      </c>
      <c r="S422" s="45" t="n">
        <f aca="false">N422*J421</f>
        <v>0</v>
      </c>
      <c r="T422" s="45" t="n">
        <f aca="false">O422*J421</f>
        <v>0</v>
      </c>
      <c r="U422" s="46" t="n">
        <f aca="false">(1+VLOOKUP(B422,Assumptions!$A$29:$C$39,2,1))^(1/12)-1</f>
        <v>0.00643403011000343</v>
      </c>
      <c r="V422" s="45" t="n">
        <f aca="false">RES!Y422*J422</f>
        <v>0</v>
      </c>
      <c r="W422" s="45" t="n">
        <f aca="false">V422-V421</f>
        <v>0</v>
      </c>
      <c r="X422" s="45" t="n">
        <f aca="false">(P422-R422-S422-T422+V421)*U422</f>
        <v>0</v>
      </c>
      <c r="Y422" s="45" t="n">
        <f aca="false">P422-Q422-R422-S422-T422-W422+X422</f>
        <v>0</v>
      </c>
      <c r="Z422" s="45" t="n">
        <f aca="false">(Y423+Z423)/(1+U423)</f>
        <v>0</v>
      </c>
    </row>
    <row r="423" customFormat="false" ht="13.8" hidden="false" customHeight="false" outlineLevel="0" collapsed="false">
      <c r="A423" s="40" t="n">
        <f aca="false">A422+1</f>
        <v>408</v>
      </c>
      <c r="B423" s="40" t="n">
        <f aca="false">INT((A423-1)/12)+1</f>
        <v>34</v>
      </c>
      <c r="C423" s="41" t="n">
        <f aca="false">$B$4+B423-1</f>
        <v>53</v>
      </c>
      <c r="D423" s="42" t="n">
        <f aca="false">IF($B$5="M",VLOOKUP(C423,Assumptions!$A$42:$C$140,2,1),VLOOKUP(C423,Assumptions!$A$42:$C$140,3,1))*Assumptions!$B$2</f>
        <v>0.00094571848953305</v>
      </c>
      <c r="E423" s="42" t="n">
        <f aca="false">1-(1-D423)^(1/12)</f>
        <v>7.88440552614844E-005</v>
      </c>
      <c r="F423" s="42" t="n">
        <f aca="false">VLOOKUP(B423,Assumptions!$A$5:$C$11,2,1)*(MOD(A423,12/$B$10)=0)</f>
        <v>0.05</v>
      </c>
      <c r="G423" s="43" t="n">
        <f aca="false">1-(1-F423)^(1/$B$10)</f>
        <v>0.05</v>
      </c>
      <c r="H423" s="42" t="n">
        <f aca="false">J422*E423*(A423&lt;=$B$6*12)</f>
        <v>0</v>
      </c>
      <c r="I423" s="43" t="n">
        <f aca="false">J422*(1-E423)*G423*(A423&lt;=$B$6*12)</f>
        <v>0</v>
      </c>
      <c r="J423" s="44" t="n">
        <f aca="false">(J422-H423-I423)*(A423&lt;=$B$6*12)</f>
        <v>0</v>
      </c>
      <c r="K423" s="45" t="n">
        <f aca="false">($B$9/$B$10)*(A423&lt;=$B$7*12)*(MOD(A422,12/$B$10)=0)</f>
        <v>0</v>
      </c>
      <c r="L423" s="45" t="n">
        <f aca="false">$B$8*(A423&lt;=$B$7*12)</f>
        <v>0</v>
      </c>
      <c r="M423" s="45" t="n">
        <f aca="false">Assumptions!$B$15*(A423=1)+K423*Assumptions!$B$16*(A423&lt;=12)</f>
        <v>0</v>
      </c>
      <c r="N423" s="45" t="n">
        <f aca="false">(A423&lt;=$B$6*12)*(Assumptions!$B$18/12)*(1+Assumptions!$D$17)^(A423-1) + K423*Assumptions!$B$19*(A423&lt;=$B$7*12)</f>
        <v>0</v>
      </c>
      <c r="O423" s="45" t="n">
        <f aca="false">K423*VLOOKUP(B423,Assumptions!$A$21:$B$26,2,1)</f>
        <v>0</v>
      </c>
      <c r="P423" s="45" t="n">
        <f aca="false">K423*J422</f>
        <v>0</v>
      </c>
      <c r="Q423" s="45" t="n">
        <f aca="false">L423*H423</f>
        <v>0</v>
      </c>
      <c r="R423" s="45" t="n">
        <f aca="false">M423*J422</f>
        <v>0</v>
      </c>
      <c r="S423" s="45" t="n">
        <f aca="false">N423*J422</f>
        <v>0</v>
      </c>
      <c r="T423" s="45" t="n">
        <f aca="false">O423*J422</f>
        <v>0</v>
      </c>
      <c r="U423" s="46" t="n">
        <f aca="false">(1+VLOOKUP(B423,Assumptions!$A$29:$C$39,2,1))^(1/12)-1</f>
        <v>0.00643403011000343</v>
      </c>
      <c r="V423" s="45" t="n">
        <f aca="false">RES!Y423*J423</f>
        <v>0</v>
      </c>
      <c r="W423" s="45" t="n">
        <f aca="false">V423-V422</f>
        <v>0</v>
      </c>
      <c r="X423" s="45" t="n">
        <f aca="false">(P423-R423-S423-T423+V422)*U423</f>
        <v>0</v>
      </c>
      <c r="Y423" s="45" t="n">
        <f aca="false">P423-Q423-R423-S423-T423-W423+X423</f>
        <v>0</v>
      </c>
      <c r="Z423" s="45" t="n">
        <f aca="false">(Y424+Z424)/(1+U424)</f>
        <v>0</v>
      </c>
    </row>
    <row r="424" customFormat="false" ht="13.8" hidden="false" customHeight="false" outlineLevel="0" collapsed="false">
      <c r="A424" s="40" t="n">
        <f aca="false">A423+1</f>
        <v>409</v>
      </c>
      <c r="B424" s="40" t="n">
        <f aca="false">INT((A424-1)/12)+1</f>
        <v>35</v>
      </c>
      <c r="C424" s="41" t="n">
        <f aca="false">$B$4+B424-1</f>
        <v>54</v>
      </c>
      <c r="D424" s="42" t="n">
        <f aca="false">IF($B$5="M",VLOOKUP(C424,Assumptions!$A$42:$C$140,2,1),VLOOKUP(C424,Assumptions!$A$42:$C$140,3,1))*Assumptions!$B$2</f>
        <v>0.00100945528140636</v>
      </c>
      <c r="E424" s="42" t="n">
        <f aca="false">1-(1-D424)^(1/12)</f>
        <v>8.41602187073853E-005</v>
      </c>
      <c r="F424" s="42" t="n">
        <f aca="false">VLOOKUP(B424,Assumptions!$A$5:$C$11,2,1)*(MOD(A424,12/$B$10)=0)</f>
        <v>0</v>
      </c>
      <c r="G424" s="43" t="n">
        <f aca="false">1-(1-F424)^(1/$B$10)</f>
        <v>0</v>
      </c>
      <c r="H424" s="42" t="n">
        <f aca="false">J423*E424*(A424&lt;=$B$6*12)</f>
        <v>0</v>
      </c>
      <c r="I424" s="43" t="n">
        <f aca="false">J423*(1-E424)*G424*(A424&lt;=$B$6*12)</f>
        <v>0</v>
      </c>
      <c r="J424" s="44" t="n">
        <f aca="false">(J423-H424-I424)*(A424&lt;=$B$6*12)</f>
        <v>0</v>
      </c>
      <c r="K424" s="45" t="n">
        <f aca="false">($B$9/$B$10)*(A424&lt;=$B$7*12)*(MOD(A423,12/$B$10)=0)</f>
        <v>0</v>
      </c>
      <c r="L424" s="45" t="n">
        <f aca="false">$B$8*(A424&lt;=$B$7*12)</f>
        <v>0</v>
      </c>
      <c r="M424" s="45" t="n">
        <f aca="false">Assumptions!$B$15*(A424=1)+K424*Assumptions!$B$16*(A424&lt;=12)</f>
        <v>0</v>
      </c>
      <c r="N424" s="45" t="n">
        <f aca="false">(A424&lt;=$B$6*12)*(Assumptions!$B$18/12)*(1+Assumptions!$D$17)^(A424-1) + K424*Assumptions!$B$19*(A424&lt;=$B$7*12)</f>
        <v>0</v>
      </c>
      <c r="O424" s="45" t="n">
        <f aca="false">K424*VLOOKUP(B424,Assumptions!$A$21:$B$26,2,1)</f>
        <v>0</v>
      </c>
      <c r="P424" s="45" t="n">
        <f aca="false">K424*J423</f>
        <v>0</v>
      </c>
      <c r="Q424" s="45" t="n">
        <f aca="false">L424*H424</f>
        <v>0</v>
      </c>
      <c r="R424" s="45" t="n">
        <f aca="false">M424*J423</f>
        <v>0</v>
      </c>
      <c r="S424" s="45" t="n">
        <f aca="false">N424*J423</f>
        <v>0</v>
      </c>
      <c r="T424" s="45" t="n">
        <f aca="false">O424*J423</f>
        <v>0</v>
      </c>
      <c r="U424" s="46" t="n">
        <f aca="false">(1+VLOOKUP(B424,Assumptions!$A$29:$C$39,2,1))^(1/12)-1</f>
        <v>0.00643403011000343</v>
      </c>
      <c r="V424" s="45" t="n">
        <f aca="false">RES!Y424*J424</f>
        <v>0</v>
      </c>
      <c r="W424" s="45" t="n">
        <f aca="false">V424-V423</f>
        <v>0</v>
      </c>
      <c r="X424" s="45" t="n">
        <f aca="false">(P424-R424-S424-T424+V423)*U424</f>
        <v>0</v>
      </c>
      <c r="Y424" s="45" t="n">
        <f aca="false">P424-Q424-R424-S424-T424-W424+X424</f>
        <v>0</v>
      </c>
      <c r="Z424" s="45" t="n">
        <f aca="false">(Y425+Z425)/(1+U425)</f>
        <v>0</v>
      </c>
    </row>
    <row r="425" customFormat="false" ht="13.8" hidden="false" customHeight="false" outlineLevel="0" collapsed="false">
      <c r="A425" s="40" t="n">
        <f aca="false">A424+1</f>
        <v>410</v>
      </c>
      <c r="B425" s="40" t="n">
        <f aca="false">INT((A425-1)/12)+1</f>
        <v>35</v>
      </c>
      <c r="C425" s="41" t="n">
        <f aca="false">$B$4+B425-1</f>
        <v>54</v>
      </c>
      <c r="D425" s="42" t="n">
        <f aca="false">IF($B$5="M",VLOOKUP(C425,Assumptions!$A$42:$C$140,2,1),VLOOKUP(C425,Assumptions!$A$42:$C$140,3,1))*Assumptions!$B$2</f>
        <v>0.00100945528140636</v>
      </c>
      <c r="E425" s="42" t="n">
        <f aca="false">1-(1-D425)^(1/12)</f>
        <v>8.41602187073853E-005</v>
      </c>
      <c r="F425" s="42" t="n">
        <f aca="false">VLOOKUP(B425,Assumptions!$A$5:$C$11,2,1)*(MOD(A425,12/$B$10)=0)</f>
        <v>0</v>
      </c>
      <c r="G425" s="43" t="n">
        <f aca="false">1-(1-F425)^(1/$B$10)</f>
        <v>0</v>
      </c>
      <c r="H425" s="42" t="n">
        <f aca="false">J424*E425*(A425&lt;=$B$6*12)</f>
        <v>0</v>
      </c>
      <c r="I425" s="43" t="n">
        <f aca="false">J424*(1-E425)*G425*(A425&lt;=$B$6*12)</f>
        <v>0</v>
      </c>
      <c r="J425" s="44" t="n">
        <f aca="false">(J424-H425-I425)*(A425&lt;=$B$6*12)</f>
        <v>0</v>
      </c>
      <c r="K425" s="45" t="n">
        <f aca="false">($B$9/$B$10)*(A425&lt;=$B$7*12)*(MOD(A424,12/$B$10)=0)</f>
        <v>0</v>
      </c>
      <c r="L425" s="45" t="n">
        <f aca="false">$B$8*(A425&lt;=$B$7*12)</f>
        <v>0</v>
      </c>
      <c r="M425" s="45" t="n">
        <f aca="false">Assumptions!$B$15*(A425=1)+K425*Assumptions!$B$16*(A425&lt;=12)</f>
        <v>0</v>
      </c>
      <c r="N425" s="45" t="n">
        <f aca="false">(A425&lt;=$B$6*12)*(Assumptions!$B$18/12)*(1+Assumptions!$D$17)^(A425-1) + K425*Assumptions!$B$19*(A425&lt;=$B$7*12)</f>
        <v>0</v>
      </c>
      <c r="O425" s="45" t="n">
        <f aca="false">K425*VLOOKUP(B425,Assumptions!$A$21:$B$26,2,1)</f>
        <v>0</v>
      </c>
      <c r="P425" s="45" t="n">
        <f aca="false">K425*J424</f>
        <v>0</v>
      </c>
      <c r="Q425" s="45" t="n">
        <f aca="false">L425*H425</f>
        <v>0</v>
      </c>
      <c r="R425" s="45" t="n">
        <f aca="false">M425*J424</f>
        <v>0</v>
      </c>
      <c r="S425" s="45" t="n">
        <f aca="false">N425*J424</f>
        <v>0</v>
      </c>
      <c r="T425" s="45" t="n">
        <f aca="false">O425*J424</f>
        <v>0</v>
      </c>
      <c r="U425" s="46" t="n">
        <f aca="false">(1+VLOOKUP(B425,Assumptions!$A$29:$C$39,2,1))^(1/12)-1</f>
        <v>0.00643403011000343</v>
      </c>
      <c r="V425" s="45" t="n">
        <f aca="false">RES!Y425*J425</f>
        <v>0</v>
      </c>
      <c r="W425" s="45" t="n">
        <f aca="false">V425-V424</f>
        <v>0</v>
      </c>
      <c r="X425" s="45" t="n">
        <f aca="false">(P425-R425-S425-T425+V424)*U425</f>
        <v>0</v>
      </c>
      <c r="Y425" s="45" t="n">
        <f aca="false">P425-Q425-R425-S425-T425-W425+X425</f>
        <v>0</v>
      </c>
      <c r="Z425" s="45" t="n">
        <f aca="false">(Y426+Z426)/(1+U426)</f>
        <v>0</v>
      </c>
    </row>
    <row r="426" customFormat="false" ht="13.8" hidden="false" customHeight="false" outlineLevel="0" collapsed="false">
      <c r="A426" s="40" t="n">
        <f aca="false">A425+1</f>
        <v>411</v>
      </c>
      <c r="B426" s="40" t="n">
        <f aca="false">INT((A426-1)/12)+1</f>
        <v>35</v>
      </c>
      <c r="C426" s="41" t="n">
        <f aca="false">$B$4+B426-1</f>
        <v>54</v>
      </c>
      <c r="D426" s="42" t="n">
        <f aca="false">IF($B$5="M",VLOOKUP(C426,Assumptions!$A$42:$C$140,2,1),VLOOKUP(C426,Assumptions!$A$42:$C$140,3,1))*Assumptions!$B$2</f>
        <v>0.00100945528140636</v>
      </c>
      <c r="E426" s="42" t="n">
        <f aca="false">1-(1-D426)^(1/12)</f>
        <v>8.41602187073853E-005</v>
      </c>
      <c r="F426" s="42" t="n">
        <f aca="false">VLOOKUP(B426,Assumptions!$A$5:$C$11,2,1)*(MOD(A426,12/$B$10)=0)</f>
        <v>0</v>
      </c>
      <c r="G426" s="43" t="n">
        <f aca="false">1-(1-F426)^(1/$B$10)</f>
        <v>0</v>
      </c>
      <c r="H426" s="42" t="n">
        <f aca="false">J425*E426*(A426&lt;=$B$6*12)</f>
        <v>0</v>
      </c>
      <c r="I426" s="43" t="n">
        <f aca="false">J425*(1-E426)*G426*(A426&lt;=$B$6*12)</f>
        <v>0</v>
      </c>
      <c r="J426" s="44" t="n">
        <f aca="false">(J425-H426-I426)*(A426&lt;=$B$6*12)</f>
        <v>0</v>
      </c>
      <c r="K426" s="45" t="n">
        <f aca="false">($B$9/$B$10)*(A426&lt;=$B$7*12)*(MOD(A425,12/$B$10)=0)</f>
        <v>0</v>
      </c>
      <c r="L426" s="45" t="n">
        <f aca="false">$B$8*(A426&lt;=$B$7*12)</f>
        <v>0</v>
      </c>
      <c r="M426" s="45" t="n">
        <f aca="false">Assumptions!$B$15*(A426=1)+K426*Assumptions!$B$16*(A426&lt;=12)</f>
        <v>0</v>
      </c>
      <c r="N426" s="45" t="n">
        <f aca="false">(A426&lt;=$B$6*12)*(Assumptions!$B$18/12)*(1+Assumptions!$D$17)^(A426-1) + K426*Assumptions!$B$19*(A426&lt;=$B$7*12)</f>
        <v>0</v>
      </c>
      <c r="O426" s="45" t="n">
        <f aca="false">K426*VLOOKUP(B426,Assumptions!$A$21:$B$26,2,1)</f>
        <v>0</v>
      </c>
      <c r="P426" s="45" t="n">
        <f aca="false">K426*J425</f>
        <v>0</v>
      </c>
      <c r="Q426" s="45" t="n">
        <f aca="false">L426*H426</f>
        <v>0</v>
      </c>
      <c r="R426" s="45" t="n">
        <f aca="false">M426*J425</f>
        <v>0</v>
      </c>
      <c r="S426" s="45" t="n">
        <f aca="false">N426*J425</f>
        <v>0</v>
      </c>
      <c r="T426" s="45" t="n">
        <f aca="false">O426*J425</f>
        <v>0</v>
      </c>
      <c r="U426" s="46" t="n">
        <f aca="false">(1+VLOOKUP(B426,Assumptions!$A$29:$C$39,2,1))^(1/12)-1</f>
        <v>0.00643403011000343</v>
      </c>
      <c r="V426" s="45" t="n">
        <f aca="false">RES!Y426*J426</f>
        <v>0</v>
      </c>
      <c r="W426" s="45" t="n">
        <f aca="false">V426-V425</f>
        <v>0</v>
      </c>
      <c r="X426" s="45" t="n">
        <f aca="false">(P426-R426-S426-T426+V425)*U426</f>
        <v>0</v>
      </c>
      <c r="Y426" s="45" t="n">
        <f aca="false">P426-Q426-R426-S426-T426-W426+X426</f>
        <v>0</v>
      </c>
      <c r="Z426" s="45" t="n">
        <f aca="false">(Y427+Z427)/(1+U427)</f>
        <v>0</v>
      </c>
    </row>
    <row r="427" customFormat="false" ht="13.8" hidden="false" customHeight="false" outlineLevel="0" collapsed="false">
      <c r="A427" s="40" t="n">
        <f aca="false">A426+1</f>
        <v>412</v>
      </c>
      <c r="B427" s="40" t="n">
        <f aca="false">INT((A427-1)/12)+1</f>
        <v>35</v>
      </c>
      <c r="C427" s="41" t="n">
        <f aca="false">$B$4+B427-1</f>
        <v>54</v>
      </c>
      <c r="D427" s="42" t="n">
        <f aca="false">IF($B$5="M",VLOOKUP(C427,Assumptions!$A$42:$C$140,2,1),VLOOKUP(C427,Assumptions!$A$42:$C$140,3,1))*Assumptions!$B$2</f>
        <v>0.00100945528140636</v>
      </c>
      <c r="E427" s="42" t="n">
        <f aca="false">1-(1-D427)^(1/12)</f>
        <v>8.41602187073853E-005</v>
      </c>
      <c r="F427" s="42" t="n">
        <f aca="false">VLOOKUP(B427,Assumptions!$A$5:$C$11,2,1)*(MOD(A427,12/$B$10)=0)</f>
        <v>0</v>
      </c>
      <c r="G427" s="43" t="n">
        <f aca="false">1-(1-F427)^(1/$B$10)</f>
        <v>0</v>
      </c>
      <c r="H427" s="42" t="n">
        <f aca="false">J426*E427*(A427&lt;=$B$6*12)</f>
        <v>0</v>
      </c>
      <c r="I427" s="43" t="n">
        <f aca="false">J426*(1-E427)*G427*(A427&lt;=$B$6*12)</f>
        <v>0</v>
      </c>
      <c r="J427" s="44" t="n">
        <f aca="false">(J426-H427-I427)*(A427&lt;=$B$6*12)</f>
        <v>0</v>
      </c>
      <c r="K427" s="45" t="n">
        <f aca="false">($B$9/$B$10)*(A427&lt;=$B$7*12)*(MOD(A426,12/$B$10)=0)</f>
        <v>0</v>
      </c>
      <c r="L427" s="45" t="n">
        <f aca="false">$B$8*(A427&lt;=$B$7*12)</f>
        <v>0</v>
      </c>
      <c r="M427" s="45" t="n">
        <f aca="false">Assumptions!$B$15*(A427=1)+K427*Assumptions!$B$16*(A427&lt;=12)</f>
        <v>0</v>
      </c>
      <c r="N427" s="45" t="n">
        <f aca="false">(A427&lt;=$B$6*12)*(Assumptions!$B$18/12)*(1+Assumptions!$D$17)^(A427-1) + K427*Assumptions!$B$19*(A427&lt;=$B$7*12)</f>
        <v>0</v>
      </c>
      <c r="O427" s="45" t="n">
        <f aca="false">K427*VLOOKUP(B427,Assumptions!$A$21:$B$26,2,1)</f>
        <v>0</v>
      </c>
      <c r="P427" s="45" t="n">
        <f aca="false">K427*J426</f>
        <v>0</v>
      </c>
      <c r="Q427" s="45" t="n">
        <f aca="false">L427*H427</f>
        <v>0</v>
      </c>
      <c r="R427" s="45" t="n">
        <f aca="false">M427*J426</f>
        <v>0</v>
      </c>
      <c r="S427" s="45" t="n">
        <f aca="false">N427*J426</f>
        <v>0</v>
      </c>
      <c r="T427" s="45" t="n">
        <f aca="false">O427*J426</f>
        <v>0</v>
      </c>
      <c r="U427" s="46" t="n">
        <f aca="false">(1+VLOOKUP(B427,Assumptions!$A$29:$C$39,2,1))^(1/12)-1</f>
        <v>0.00643403011000343</v>
      </c>
      <c r="V427" s="45" t="n">
        <f aca="false">RES!Y427*J427</f>
        <v>0</v>
      </c>
      <c r="W427" s="45" t="n">
        <f aca="false">V427-V426</f>
        <v>0</v>
      </c>
      <c r="X427" s="45" t="n">
        <f aca="false">(P427-R427-S427-T427+V426)*U427</f>
        <v>0</v>
      </c>
      <c r="Y427" s="45" t="n">
        <f aca="false">P427-Q427-R427-S427-T427-W427+X427</f>
        <v>0</v>
      </c>
      <c r="Z427" s="45" t="n">
        <f aca="false">(Y428+Z428)/(1+U428)</f>
        <v>0</v>
      </c>
    </row>
    <row r="428" customFormat="false" ht="13.8" hidden="false" customHeight="false" outlineLevel="0" collapsed="false">
      <c r="A428" s="40" t="n">
        <f aca="false">A427+1</f>
        <v>413</v>
      </c>
      <c r="B428" s="40" t="n">
        <f aca="false">INT((A428-1)/12)+1</f>
        <v>35</v>
      </c>
      <c r="C428" s="41" t="n">
        <f aca="false">$B$4+B428-1</f>
        <v>54</v>
      </c>
      <c r="D428" s="42" t="n">
        <f aca="false">IF($B$5="M",VLOOKUP(C428,Assumptions!$A$42:$C$140,2,1),VLOOKUP(C428,Assumptions!$A$42:$C$140,3,1))*Assumptions!$B$2</f>
        <v>0.00100945528140636</v>
      </c>
      <c r="E428" s="42" t="n">
        <f aca="false">1-(1-D428)^(1/12)</f>
        <v>8.41602187073853E-005</v>
      </c>
      <c r="F428" s="42" t="n">
        <f aca="false">VLOOKUP(B428,Assumptions!$A$5:$C$11,2,1)*(MOD(A428,12/$B$10)=0)</f>
        <v>0</v>
      </c>
      <c r="G428" s="43" t="n">
        <f aca="false">1-(1-F428)^(1/$B$10)</f>
        <v>0</v>
      </c>
      <c r="H428" s="42" t="n">
        <f aca="false">J427*E428*(A428&lt;=$B$6*12)</f>
        <v>0</v>
      </c>
      <c r="I428" s="43" t="n">
        <f aca="false">J427*(1-E428)*G428*(A428&lt;=$B$6*12)</f>
        <v>0</v>
      </c>
      <c r="J428" s="44" t="n">
        <f aca="false">(J427-H428-I428)*(A428&lt;=$B$6*12)</f>
        <v>0</v>
      </c>
      <c r="K428" s="45" t="n">
        <f aca="false">($B$9/$B$10)*(A428&lt;=$B$7*12)*(MOD(A427,12/$B$10)=0)</f>
        <v>0</v>
      </c>
      <c r="L428" s="45" t="n">
        <f aca="false">$B$8*(A428&lt;=$B$7*12)</f>
        <v>0</v>
      </c>
      <c r="M428" s="45" t="n">
        <f aca="false">Assumptions!$B$15*(A428=1)+K428*Assumptions!$B$16*(A428&lt;=12)</f>
        <v>0</v>
      </c>
      <c r="N428" s="45" t="n">
        <f aca="false">(A428&lt;=$B$6*12)*(Assumptions!$B$18/12)*(1+Assumptions!$D$17)^(A428-1) + K428*Assumptions!$B$19*(A428&lt;=$B$7*12)</f>
        <v>0</v>
      </c>
      <c r="O428" s="45" t="n">
        <f aca="false">K428*VLOOKUP(B428,Assumptions!$A$21:$B$26,2,1)</f>
        <v>0</v>
      </c>
      <c r="P428" s="45" t="n">
        <f aca="false">K428*J427</f>
        <v>0</v>
      </c>
      <c r="Q428" s="45" t="n">
        <f aca="false">L428*H428</f>
        <v>0</v>
      </c>
      <c r="R428" s="45" t="n">
        <f aca="false">M428*J427</f>
        <v>0</v>
      </c>
      <c r="S428" s="45" t="n">
        <f aca="false">N428*J427</f>
        <v>0</v>
      </c>
      <c r="T428" s="45" t="n">
        <f aca="false">O428*J427</f>
        <v>0</v>
      </c>
      <c r="U428" s="46" t="n">
        <f aca="false">(1+VLOOKUP(B428,Assumptions!$A$29:$C$39,2,1))^(1/12)-1</f>
        <v>0.00643403011000343</v>
      </c>
      <c r="V428" s="45" t="n">
        <f aca="false">RES!Y428*J428</f>
        <v>0</v>
      </c>
      <c r="W428" s="45" t="n">
        <f aca="false">V428-V427</f>
        <v>0</v>
      </c>
      <c r="X428" s="45" t="n">
        <f aca="false">(P428-R428-S428-T428+V427)*U428</f>
        <v>0</v>
      </c>
      <c r="Y428" s="45" t="n">
        <f aca="false">P428-Q428-R428-S428-T428-W428+X428</f>
        <v>0</v>
      </c>
      <c r="Z428" s="45" t="n">
        <f aca="false">(Y429+Z429)/(1+U429)</f>
        <v>0</v>
      </c>
    </row>
    <row r="429" customFormat="false" ht="13.8" hidden="false" customHeight="false" outlineLevel="0" collapsed="false">
      <c r="A429" s="40" t="n">
        <f aca="false">A428+1</f>
        <v>414</v>
      </c>
      <c r="B429" s="40" t="n">
        <f aca="false">INT((A429-1)/12)+1</f>
        <v>35</v>
      </c>
      <c r="C429" s="41" t="n">
        <f aca="false">$B$4+B429-1</f>
        <v>54</v>
      </c>
      <c r="D429" s="42" t="n">
        <f aca="false">IF($B$5="M",VLOOKUP(C429,Assumptions!$A$42:$C$140,2,1),VLOOKUP(C429,Assumptions!$A$42:$C$140,3,1))*Assumptions!$B$2</f>
        <v>0.00100945528140636</v>
      </c>
      <c r="E429" s="42" t="n">
        <f aca="false">1-(1-D429)^(1/12)</f>
        <v>8.41602187073853E-005</v>
      </c>
      <c r="F429" s="42" t="n">
        <f aca="false">VLOOKUP(B429,Assumptions!$A$5:$C$11,2,1)*(MOD(A429,12/$B$10)=0)</f>
        <v>0</v>
      </c>
      <c r="G429" s="43" t="n">
        <f aca="false">1-(1-F429)^(1/$B$10)</f>
        <v>0</v>
      </c>
      <c r="H429" s="42" t="n">
        <f aca="false">J428*E429*(A429&lt;=$B$6*12)</f>
        <v>0</v>
      </c>
      <c r="I429" s="43" t="n">
        <f aca="false">J428*(1-E429)*G429*(A429&lt;=$B$6*12)</f>
        <v>0</v>
      </c>
      <c r="J429" s="44" t="n">
        <f aca="false">(J428-H429-I429)*(A429&lt;=$B$6*12)</f>
        <v>0</v>
      </c>
      <c r="K429" s="45" t="n">
        <f aca="false">($B$9/$B$10)*(A429&lt;=$B$7*12)*(MOD(A428,12/$B$10)=0)</f>
        <v>0</v>
      </c>
      <c r="L429" s="45" t="n">
        <f aca="false">$B$8*(A429&lt;=$B$7*12)</f>
        <v>0</v>
      </c>
      <c r="M429" s="45" t="n">
        <f aca="false">Assumptions!$B$15*(A429=1)+K429*Assumptions!$B$16*(A429&lt;=12)</f>
        <v>0</v>
      </c>
      <c r="N429" s="45" t="n">
        <f aca="false">(A429&lt;=$B$6*12)*(Assumptions!$B$18/12)*(1+Assumptions!$D$17)^(A429-1) + K429*Assumptions!$B$19*(A429&lt;=$B$7*12)</f>
        <v>0</v>
      </c>
      <c r="O429" s="45" t="n">
        <f aca="false">K429*VLOOKUP(B429,Assumptions!$A$21:$B$26,2,1)</f>
        <v>0</v>
      </c>
      <c r="P429" s="45" t="n">
        <f aca="false">K429*J428</f>
        <v>0</v>
      </c>
      <c r="Q429" s="45" t="n">
        <f aca="false">L429*H429</f>
        <v>0</v>
      </c>
      <c r="R429" s="45" t="n">
        <f aca="false">M429*J428</f>
        <v>0</v>
      </c>
      <c r="S429" s="45" t="n">
        <f aca="false">N429*J428</f>
        <v>0</v>
      </c>
      <c r="T429" s="45" t="n">
        <f aca="false">O429*J428</f>
        <v>0</v>
      </c>
      <c r="U429" s="46" t="n">
        <f aca="false">(1+VLOOKUP(B429,Assumptions!$A$29:$C$39,2,1))^(1/12)-1</f>
        <v>0.00643403011000343</v>
      </c>
      <c r="V429" s="45" t="n">
        <f aca="false">RES!Y429*J429</f>
        <v>0</v>
      </c>
      <c r="W429" s="45" t="n">
        <f aca="false">V429-V428</f>
        <v>0</v>
      </c>
      <c r="X429" s="45" t="n">
        <f aca="false">(P429-R429-S429-T429+V428)*U429</f>
        <v>0</v>
      </c>
      <c r="Y429" s="45" t="n">
        <f aca="false">P429-Q429-R429-S429-T429-W429+X429</f>
        <v>0</v>
      </c>
      <c r="Z429" s="45" t="n">
        <f aca="false">(Y430+Z430)/(1+U430)</f>
        <v>0</v>
      </c>
    </row>
    <row r="430" customFormat="false" ht="13.8" hidden="false" customHeight="false" outlineLevel="0" collapsed="false">
      <c r="A430" s="40" t="n">
        <f aca="false">A429+1</f>
        <v>415</v>
      </c>
      <c r="B430" s="40" t="n">
        <f aca="false">INT((A430-1)/12)+1</f>
        <v>35</v>
      </c>
      <c r="C430" s="41" t="n">
        <f aca="false">$B$4+B430-1</f>
        <v>54</v>
      </c>
      <c r="D430" s="42" t="n">
        <f aca="false">IF($B$5="M",VLOOKUP(C430,Assumptions!$A$42:$C$140,2,1),VLOOKUP(C430,Assumptions!$A$42:$C$140,3,1))*Assumptions!$B$2</f>
        <v>0.00100945528140636</v>
      </c>
      <c r="E430" s="42" t="n">
        <f aca="false">1-(1-D430)^(1/12)</f>
        <v>8.41602187073853E-005</v>
      </c>
      <c r="F430" s="42" t="n">
        <f aca="false">VLOOKUP(B430,Assumptions!$A$5:$C$11,2,1)*(MOD(A430,12/$B$10)=0)</f>
        <v>0</v>
      </c>
      <c r="G430" s="43" t="n">
        <f aca="false">1-(1-F430)^(1/$B$10)</f>
        <v>0</v>
      </c>
      <c r="H430" s="42" t="n">
        <f aca="false">J429*E430*(A430&lt;=$B$6*12)</f>
        <v>0</v>
      </c>
      <c r="I430" s="43" t="n">
        <f aca="false">J429*(1-E430)*G430*(A430&lt;=$B$6*12)</f>
        <v>0</v>
      </c>
      <c r="J430" s="44" t="n">
        <f aca="false">(J429-H430-I430)*(A430&lt;=$B$6*12)</f>
        <v>0</v>
      </c>
      <c r="K430" s="45" t="n">
        <f aca="false">($B$9/$B$10)*(A430&lt;=$B$7*12)*(MOD(A429,12/$B$10)=0)</f>
        <v>0</v>
      </c>
      <c r="L430" s="45" t="n">
        <f aca="false">$B$8*(A430&lt;=$B$7*12)</f>
        <v>0</v>
      </c>
      <c r="M430" s="45" t="n">
        <f aca="false">Assumptions!$B$15*(A430=1)+K430*Assumptions!$B$16*(A430&lt;=12)</f>
        <v>0</v>
      </c>
      <c r="N430" s="45" t="n">
        <f aca="false">(A430&lt;=$B$6*12)*(Assumptions!$B$18/12)*(1+Assumptions!$D$17)^(A430-1) + K430*Assumptions!$B$19*(A430&lt;=$B$7*12)</f>
        <v>0</v>
      </c>
      <c r="O430" s="45" t="n">
        <f aca="false">K430*VLOOKUP(B430,Assumptions!$A$21:$B$26,2,1)</f>
        <v>0</v>
      </c>
      <c r="P430" s="45" t="n">
        <f aca="false">K430*J429</f>
        <v>0</v>
      </c>
      <c r="Q430" s="45" t="n">
        <f aca="false">L430*H430</f>
        <v>0</v>
      </c>
      <c r="R430" s="45" t="n">
        <f aca="false">M430*J429</f>
        <v>0</v>
      </c>
      <c r="S430" s="45" t="n">
        <f aca="false">N430*J429</f>
        <v>0</v>
      </c>
      <c r="T430" s="45" t="n">
        <f aca="false">O430*J429</f>
        <v>0</v>
      </c>
      <c r="U430" s="46" t="n">
        <f aca="false">(1+VLOOKUP(B430,Assumptions!$A$29:$C$39,2,1))^(1/12)-1</f>
        <v>0.00643403011000343</v>
      </c>
      <c r="V430" s="45" t="n">
        <f aca="false">RES!Y430*J430</f>
        <v>0</v>
      </c>
      <c r="W430" s="45" t="n">
        <f aca="false">V430-V429</f>
        <v>0</v>
      </c>
      <c r="X430" s="45" t="n">
        <f aca="false">(P430-R430-S430-T430+V429)*U430</f>
        <v>0</v>
      </c>
      <c r="Y430" s="45" t="n">
        <f aca="false">P430-Q430-R430-S430-T430-W430+X430</f>
        <v>0</v>
      </c>
      <c r="Z430" s="45" t="n">
        <f aca="false">(Y431+Z431)/(1+U431)</f>
        <v>0</v>
      </c>
    </row>
    <row r="431" customFormat="false" ht="13.8" hidden="false" customHeight="false" outlineLevel="0" collapsed="false">
      <c r="A431" s="40" t="n">
        <f aca="false">A430+1</f>
        <v>416</v>
      </c>
      <c r="B431" s="40" t="n">
        <f aca="false">INT((A431-1)/12)+1</f>
        <v>35</v>
      </c>
      <c r="C431" s="41" t="n">
        <f aca="false">$B$4+B431-1</f>
        <v>54</v>
      </c>
      <c r="D431" s="42" t="n">
        <f aca="false">IF($B$5="M",VLOOKUP(C431,Assumptions!$A$42:$C$140,2,1),VLOOKUP(C431,Assumptions!$A$42:$C$140,3,1))*Assumptions!$B$2</f>
        <v>0.00100945528140636</v>
      </c>
      <c r="E431" s="42" t="n">
        <f aca="false">1-(1-D431)^(1/12)</f>
        <v>8.41602187073853E-005</v>
      </c>
      <c r="F431" s="42" t="n">
        <f aca="false">VLOOKUP(B431,Assumptions!$A$5:$C$11,2,1)*(MOD(A431,12/$B$10)=0)</f>
        <v>0</v>
      </c>
      <c r="G431" s="43" t="n">
        <f aca="false">1-(1-F431)^(1/$B$10)</f>
        <v>0</v>
      </c>
      <c r="H431" s="42" t="n">
        <f aca="false">J430*E431*(A431&lt;=$B$6*12)</f>
        <v>0</v>
      </c>
      <c r="I431" s="43" t="n">
        <f aca="false">J430*(1-E431)*G431*(A431&lt;=$B$6*12)</f>
        <v>0</v>
      </c>
      <c r="J431" s="44" t="n">
        <f aca="false">(J430-H431-I431)*(A431&lt;=$B$6*12)</f>
        <v>0</v>
      </c>
      <c r="K431" s="45" t="n">
        <f aca="false">($B$9/$B$10)*(A431&lt;=$B$7*12)*(MOD(A430,12/$B$10)=0)</f>
        <v>0</v>
      </c>
      <c r="L431" s="45" t="n">
        <f aca="false">$B$8*(A431&lt;=$B$7*12)</f>
        <v>0</v>
      </c>
      <c r="M431" s="45" t="n">
        <f aca="false">Assumptions!$B$15*(A431=1)+K431*Assumptions!$B$16*(A431&lt;=12)</f>
        <v>0</v>
      </c>
      <c r="N431" s="45" t="n">
        <f aca="false">(A431&lt;=$B$6*12)*(Assumptions!$B$18/12)*(1+Assumptions!$D$17)^(A431-1) + K431*Assumptions!$B$19*(A431&lt;=$B$7*12)</f>
        <v>0</v>
      </c>
      <c r="O431" s="45" t="n">
        <f aca="false">K431*VLOOKUP(B431,Assumptions!$A$21:$B$26,2,1)</f>
        <v>0</v>
      </c>
      <c r="P431" s="45" t="n">
        <f aca="false">K431*J430</f>
        <v>0</v>
      </c>
      <c r="Q431" s="45" t="n">
        <f aca="false">L431*H431</f>
        <v>0</v>
      </c>
      <c r="R431" s="45" t="n">
        <f aca="false">M431*J430</f>
        <v>0</v>
      </c>
      <c r="S431" s="45" t="n">
        <f aca="false">N431*J430</f>
        <v>0</v>
      </c>
      <c r="T431" s="45" t="n">
        <f aca="false">O431*J430</f>
        <v>0</v>
      </c>
      <c r="U431" s="46" t="n">
        <f aca="false">(1+VLOOKUP(B431,Assumptions!$A$29:$C$39,2,1))^(1/12)-1</f>
        <v>0.00643403011000343</v>
      </c>
      <c r="V431" s="45" t="n">
        <f aca="false">RES!Y431*J431</f>
        <v>0</v>
      </c>
      <c r="W431" s="45" t="n">
        <f aca="false">V431-V430</f>
        <v>0</v>
      </c>
      <c r="X431" s="45" t="n">
        <f aca="false">(P431-R431-S431-T431+V430)*U431</f>
        <v>0</v>
      </c>
      <c r="Y431" s="45" t="n">
        <f aca="false">P431-Q431-R431-S431-T431-W431+X431</f>
        <v>0</v>
      </c>
      <c r="Z431" s="45" t="n">
        <f aca="false">(Y432+Z432)/(1+U432)</f>
        <v>0</v>
      </c>
    </row>
    <row r="432" customFormat="false" ht="13.8" hidden="false" customHeight="false" outlineLevel="0" collapsed="false">
      <c r="A432" s="40" t="n">
        <f aca="false">A431+1</f>
        <v>417</v>
      </c>
      <c r="B432" s="40" t="n">
        <f aca="false">INT((A432-1)/12)+1</f>
        <v>35</v>
      </c>
      <c r="C432" s="41" t="n">
        <f aca="false">$B$4+B432-1</f>
        <v>54</v>
      </c>
      <c r="D432" s="42" t="n">
        <f aca="false">IF($B$5="M",VLOOKUP(C432,Assumptions!$A$42:$C$140,2,1),VLOOKUP(C432,Assumptions!$A$42:$C$140,3,1))*Assumptions!$B$2</f>
        <v>0.00100945528140636</v>
      </c>
      <c r="E432" s="42" t="n">
        <f aca="false">1-(1-D432)^(1/12)</f>
        <v>8.41602187073853E-005</v>
      </c>
      <c r="F432" s="42" t="n">
        <f aca="false">VLOOKUP(B432,Assumptions!$A$5:$C$11,2,1)*(MOD(A432,12/$B$10)=0)</f>
        <v>0</v>
      </c>
      <c r="G432" s="43" t="n">
        <f aca="false">1-(1-F432)^(1/$B$10)</f>
        <v>0</v>
      </c>
      <c r="H432" s="42" t="n">
        <f aca="false">J431*E432*(A432&lt;=$B$6*12)</f>
        <v>0</v>
      </c>
      <c r="I432" s="43" t="n">
        <f aca="false">J431*(1-E432)*G432*(A432&lt;=$B$6*12)</f>
        <v>0</v>
      </c>
      <c r="J432" s="44" t="n">
        <f aca="false">(J431-H432-I432)*(A432&lt;=$B$6*12)</f>
        <v>0</v>
      </c>
      <c r="K432" s="45" t="n">
        <f aca="false">($B$9/$B$10)*(A432&lt;=$B$7*12)*(MOD(A431,12/$B$10)=0)</f>
        <v>0</v>
      </c>
      <c r="L432" s="45" t="n">
        <f aca="false">$B$8*(A432&lt;=$B$7*12)</f>
        <v>0</v>
      </c>
      <c r="M432" s="45" t="n">
        <f aca="false">Assumptions!$B$15*(A432=1)+K432*Assumptions!$B$16*(A432&lt;=12)</f>
        <v>0</v>
      </c>
      <c r="N432" s="45" t="n">
        <f aca="false">(A432&lt;=$B$6*12)*(Assumptions!$B$18/12)*(1+Assumptions!$D$17)^(A432-1) + K432*Assumptions!$B$19*(A432&lt;=$B$7*12)</f>
        <v>0</v>
      </c>
      <c r="O432" s="45" t="n">
        <f aca="false">K432*VLOOKUP(B432,Assumptions!$A$21:$B$26,2,1)</f>
        <v>0</v>
      </c>
      <c r="P432" s="45" t="n">
        <f aca="false">K432*J431</f>
        <v>0</v>
      </c>
      <c r="Q432" s="45" t="n">
        <f aca="false">L432*H432</f>
        <v>0</v>
      </c>
      <c r="R432" s="45" t="n">
        <f aca="false">M432*J431</f>
        <v>0</v>
      </c>
      <c r="S432" s="45" t="n">
        <f aca="false">N432*J431</f>
        <v>0</v>
      </c>
      <c r="T432" s="45" t="n">
        <f aca="false">O432*J431</f>
        <v>0</v>
      </c>
      <c r="U432" s="46" t="n">
        <f aca="false">(1+VLOOKUP(B432,Assumptions!$A$29:$C$39,2,1))^(1/12)-1</f>
        <v>0.00643403011000343</v>
      </c>
      <c r="V432" s="45" t="n">
        <f aca="false">RES!Y432*J432</f>
        <v>0</v>
      </c>
      <c r="W432" s="45" t="n">
        <f aca="false">V432-V431</f>
        <v>0</v>
      </c>
      <c r="X432" s="45" t="n">
        <f aca="false">(P432-R432-S432-T432+V431)*U432</f>
        <v>0</v>
      </c>
      <c r="Y432" s="45" t="n">
        <f aca="false">P432-Q432-R432-S432-T432-W432+X432</f>
        <v>0</v>
      </c>
      <c r="Z432" s="45" t="n">
        <f aca="false">(Y433+Z433)/(1+U433)</f>
        <v>0</v>
      </c>
    </row>
    <row r="433" customFormat="false" ht="13.8" hidden="false" customHeight="false" outlineLevel="0" collapsed="false">
      <c r="A433" s="40" t="n">
        <f aca="false">A432+1</f>
        <v>418</v>
      </c>
      <c r="B433" s="40" t="n">
        <f aca="false">INT((A433-1)/12)+1</f>
        <v>35</v>
      </c>
      <c r="C433" s="41" t="n">
        <f aca="false">$B$4+B433-1</f>
        <v>54</v>
      </c>
      <c r="D433" s="42" t="n">
        <f aca="false">IF($B$5="M",VLOOKUP(C433,Assumptions!$A$42:$C$140,2,1),VLOOKUP(C433,Assumptions!$A$42:$C$140,3,1))*Assumptions!$B$2</f>
        <v>0.00100945528140636</v>
      </c>
      <c r="E433" s="42" t="n">
        <f aca="false">1-(1-D433)^(1/12)</f>
        <v>8.41602187073853E-005</v>
      </c>
      <c r="F433" s="42" t="n">
        <f aca="false">VLOOKUP(B433,Assumptions!$A$5:$C$11,2,1)*(MOD(A433,12/$B$10)=0)</f>
        <v>0</v>
      </c>
      <c r="G433" s="43" t="n">
        <f aca="false">1-(1-F433)^(1/$B$10)</f>
        <v>0</v>
      </c>
      <c r="H433" s="42" t="n">
        <f aca="false">J432*E433*(A433&lt;=$B$6*12)</f>
        <v>0</v>
      </c>
      <c r="I433" s="43" t="n">
        <f aca="false">J432*(1-E433)*G433*(A433&lt;=$B$6*12)</f>
        <v>0</v>
      </c>
      <c r="J433" s="44" t="n">
        <f aca="false">(J432-H433-I433)*(A433&lt;=$B$6*12)</f>
        <v>0</v>
      </c>
      <c r="K433" s="45" t="n">
        <f aca="false">($B$9/$B$10)*(A433&lt;=$B$7*12)*(MOD(A432,12/$B$10)=0)</f>
        <v>0</v>
      </c>
      <c r="L433" s="45" t="n">
        <f aca="false">$B$8*(A433&lt;=$B$7*12)</f>
        <v>0</v>
      </c>
      <c r="M433" s="45" t="n">
        <f aca="false">Assumptions!$B$15*(A433=1)+K433*Assumptions!$B$16*(A433&lt;=12)</f>
        <v>0</v>
      </c>
      <c r="N433" s="45" t="n">
        <f aca="false">(A433&lt;=$B$6*12)*(Assumptions!$B$18/12)*(1+Assumptions!$D$17)^(A433-1) + K433*Assumptions!$B$19*(A433&lt;=$B$7*12)</f>
        <v>0</v>
      </c>
      <c r="O433" s="45" t="n">
        <f aca="false">K433*VLOOKUP(B433,Assumptions!$A$21:$B$26,2,1)</f>
        <v>0</v>
      </c>
      <c r="P433" s="45" t="n">
        <f aca="false">K433*J432</f>
        <v>0</v>
      </c>
      <c r="Q433" s="45" t="n">
        <f aca="false">L433*H433</f>
        <v>0</v>
      </c>
      <c r="R433" s="45" t="n">
        <f aca="false">M433*J432</f>
        <v>0</v>
      </c>
      <c r="S433" s="45" t="n">
        <f aca="false">N433*J432</f>
        <v>0</v>
      </c>
      <c r="T433" s="45" t="n">
        <f aca="false">O433*J432</f>
        <v>0</v>
      </c>
      <c r="U433" s="46" t="n">
        <f aca="false">(1+VLOOKUP(B433,Assumptions!$A$29:$C$39,2,1))^(1/12)-1</f>
        <v>0.00643403011000343</v>
      </c>
      <c r="V433" s="45" t="n">
        <f aca="false">RES!Y433*J433</f>
        <v>0</v>
      </c>
      <c r="W433" s="45" t="n">
        <f aca="false">V433-V432</f>
        <v>0</v>
      </c>
      <c r="X433" s="45" t="n">
        <f aca="false">(P433-R433-S433-T433+V432)*U433</f>
        <v>0</v>
      </c>
      <c r="Y433" s="45" t="n">
        <f aca="false">P433-Q433-R433-S433-T433-W433+X433</f>
        <v>0</v>
      </c>
      <c r="Z433" s="45" t="n">
        <f aca="false">(Y434+Z434)/(1+U434)</f>
        <v>0</v>
      </c>
    </row>
    <row r="434" customFormat="false" ht="13.8" hidden="false" customHeight="false" outlineLevel="0" collapsed="false">
      <c r="A434" s="40" t="n">
        <f aca="false">A433+1</f>
        <v>419</v>
      </c>
      <c r="B434" s="40" t="n">
        <f aca="false">INT((A434-1)/12)+1</f>
        <v>35</v>
      </c>
      <c r="C434" s="41" t="n">
        <f aca="false">$B$4+B434-1</f>
        <v>54</v>
      </c>
      <c r="D434" s="42" t="n">
        <f aca="false">IF($B$5="M",VLOOKUP(C434,Assumptions!$A$42:$C$140,2,1),VLOOKUP(C434,Assumptions!$A$42:$C$140,3,1))*Assumptions!$B$2</f>
        <v>0.00100945528140636</v>
      </c>
      <c r="E434" s="42" t="n">
        <f aca="false">1-(1-D434)^(1/12)</f>
        <v>8.41602187073853E-005</v>
      </c>
      <c r="F434" s="42" t="n">
        <f aca="false">VLOOKUP(B434,Assumptions!$A$5:$C$11,2,1)*(MOD(A434,12/$B$10)=0)</f>
        <v>0</v>
      </c>
      <c r="G434" s="43" t="n">
        <f aca="false">1-(1-F434)^(1/$B$10)</f>
        <v>0</v>
      </c>
      <c r="H434" s="42" t="n">
        <f aca="false">J433*E434*(A434&lt;=$B$6*12)</f>
        <v>0</v>
      </c>
      <c r="I434" s="43" t="n">
        <f aca="false">J433*(1-E434)*G434*(A434&lt;=$B$6*12)</f>
        <v>0</v>
      </c>
      <c r="J434" s="44" t="n">
        <f aca="false">(J433-H434-I434)*(A434&lt;=$B$6*12)</f>
        <v>0</v>
      </c>
      <c r="K434" s="45" t="n">
        <f aca="false">($B$9/$B$10)*(A434&lt;=$B$7*12)*(MOD(A433,12/$B$10)=0)</f>
        <v>0</v>
      </c>
      <c r="L434" s="45" t="n">
        <f aca="false">$B$8*(A434&lt;=$B$7*12)</f>
        <v>0</v>
      </c>
      <c r="M434" s="45" t="n">
        <f aca="false">Assumptions!$B$15*(A434=1)+K434*Assumptions!$B$16*(A434&lt;=12)</f>
        <v>0</v>
      </c>
      <c r="N434" s="45" t="n">
        <f aca="false">(A434&lt;=$B$6*12)*(Assumptions!$B$18/12)*(1+Assumptions!$D$17)^(A434-1) + K434*Assumptions!$B$19*(A434&lt;=$B$7*12)</f>
        <v>0</v>
      </c>
      <c r="O434" s="45" t="n">
        <f aca="false">K434*VLOOKUP(B434,Assumptions!$A$21:$B$26,2,1)</f>
        <v>0</v>
      </c>
      <c r="P434" s="45" t="n">
        <f aca="false">K434*J433</f>
        <v>0</v>
      </c>
      <c r="Q434" s="45" t="n">
        <f aca="false">L434*H434</f>
        <v>0</v>
      </c>
      <c r="R434" s="45" t="n">
        <f aca="false">M434*J433</f>
        <v>0</v>
      </c>
      <c r="S434" s="45" t="n">
        <f aca="false">N434*J433</f>
        <v>0</v>
      </c>
      <c r="T434" s="45" t="n">
        <f aca="false">O434*J433</f>
        <v>0</v>
      </c>
      <c r="U434" s="46" t="n">
        <f aca="false">(1+VLOOKUP(B434,Assumptions!$A$29:$C$39,2,1))^(1/12)-1</f>
        <v>0.00643403011000343</v>
      </c>
      <c r="V434" s="45" t="n">
        <f aca="false">RES!Y434*J434</f>
        <v>0</v>
      </c>
      <c r="W434" s="45" t="n">
        <f aca="false">V434-V433</f>
        <v>0</v>
      </c>
      <c r="X434" s="45" t="n">
        <f aca="false">(P434-R434-S434-T434+V433)*U434</f>
        <v>0</v>
      </c>
      <c r="Y434" s="45" t="n">
        <f aca="false">P434-Q434-R434-S434-T434-W434+X434</f>
        <v>0</v>
      </c>
      <c r="Z434" s="45" t="n">
        <f aca="false">(Y435+Z435)/(1+U435)</f>
        <v>0</v>
      </c>
    </row>
    <row r="435" customFormat="false" ht="13.8" hidden="false" customHeight="false" outlineLevel="0" collapsed="false">
      <c r="A435" s="40" t="n">
        <f aca="false">A434+1</f>
        <v>420</v>
      </c>
      <c r="B435" s="40" t="n">
        <f aca="false">INT((A435-1)/12)+1</f>
        <v>35</v>
      </c>
      <c r="C435" s="41" t="n">
        <f aca="false">$B$4+B435-1</f>
        <v>54</v>
      </c>
      <c r="D435" s="42" t="n">
        <f aca="false">IF($B$5="M",VLOOKUP(C435,Assumptions!$A$42:$C$140,2,1),VLOOKUP(C435,Assumptions!$A$42:$C$140,3,1))*Assumptions!$B$2</f>
        <v>0.00100945528140636</v>
      </c>
      <c r="E435" s="42" t="n">
        <f aca="false">1-(1-D435)^(1/12)</f>
        <v>8.41602187073853E-005</v>
      </c>
      <c r="F435" s="42" t="n">
        <f aca="false">VLOOKUP(B435,Assumptions!$A$5:$C$11,2,1)*(MOD(A435,12/$B$10)=0)</f>
        <v>0.05</v>
      </c>
      <c r="G435" s="43" t="n">
        <f aca="false">1-(1-F435)^(1/$B$10)</f>
        <v>0.05</v>
      </c>
      <c r="H435" s="42" t="n">
        <f aca="false">J434*E435*(A435&lt;=$B$6*12)</f>
        <v>0</v>
      </c>
      <c r="I435" s="43" t="n">
        <f aca="false">J434*(1-E435)*G435*(A435&lt;=$B$6*12)</f>
        <v>0</v>
      </c>
      <c r="J435" s="44" t="n">
        <f aca="false">(J434-H435-I435)*(A435&lt;=$B$6*12)</f>
        <v>0</v>
      </c>
      <c r="K435" s="45" t="n">
        <f aca="false">($B$9/$B$10)*(A435&lt;=$B$7*12)*(MOD(A434,12/$B$10)=0)</f>
        <v>0</v>
      </c>
      <c r="L435" s="45" t="n">
        <f aca="false">$B$8*(A435&lt;=$B$7*12)</f>
        <v>0</v>
      </c>
      <c r="M435" s="45" t="n">
        <f aca="false">Assumptions!$B$15*(A435=1)+K435*Assumptions!$B$16*(A435&lt;=12)</f>
        <v>0</v>
      </c>
      <c r="N435" s="45" t="n">
        <f aca="false">(A435&lt;=$B$6*12)*(Assumptions!$B$18/12)*(1+Assumptions!$D$17)^(A435-1) + K435*Assumptions!$B$19*(A435&lt;=$B$7*12)</f>
        <v>0</v>
      </c>
      <c r="O435" s="45" t="n">
        <f aca="false">K435*VLOOKUP(B435,Assumptions!$A$21:$B$26,2,1)</f>
        <v>0</v>
      </c>
      <c r="P435" s="45" t="n">
        <f aca="false">K435*J434</f>
        <v>0</v>
      </c>
      <c r="Q435" s="45" t="n">
        <f aca="false">L435*H435</f>
        <v>0</v>
      </c>
      <c r="R435" s="45" t="n">
        <f aca="false">M435*J434</f>
        <v>0</v>
      </c>
      <c r="S435" s="45" t="n">
        <f aca="false">N435*J434</f>
        <v>0</v>
      </c>
      <c r="T435" s="45" t="n">
        <f aca="false">O435*J434</f>
        <v>0</v>
      </c>
      <c r="U435" s="46" t="n">
        <f aca="false">(1+VLOOKUP(B435,Assumptions!$A$29:$C$39,2,1))^(1/12)-1</f>
        <v>0.00643403011000343</v>
      </c>
      <c r="V435" s="45" t="n">
        <f aca="false">RES!Y435*J435</f>
        <v>0</v>
      </c>
      <c r="W435" s="45" t="n">
        <f aca="false">V435-V434</f>
        <v>0</v>
      </c>
      <c r="X435" s="45" t="n">
        <f aca="false">(P435-R435-S435-T435+V434)*U435</f>
        <v>0</v>
      </c>
      <c r="Y435" s="45" t="n">
        <f aca="false">P435-Q435-R435-S435-T435-W435+X435</f>
        <v>0</v>
      </c>
      <c r="Z435" s="45" t="n">
        <f aca="false">(Y436+Z436)/(1+U436)</f>
        <v>0</v>
      </c>
    </row>
    <row r="436" customFormat="false" ht="13.8" hidden="false" customHeight="false" outlineLevel="0" collapsed="false">
      <c r="A436" s="40" t="n">
        <f aca="false">A435+1</f>
        <v>421</v>
      </c>
      <c r="B436" s="40" t="n">
        <f aca="false">INT((A436-1)/12)+1</f>
        <v>36</v>
      </c>
      <c r="C436" s="41" t="n">
        <f aca="false">$B$4+B436-1</f>
        <v>55</v>
      </c>
      <c r="D436" s="42" t="n">
        <f aca="false">IF($B$5="M",VLOOKUP(C436,Assumptions!$A$42:$C$140,2,1),VLOOKUP(C436,Assumptions!$A$42:$C$140,3,1))*Assumptions!$B$2</f>
        <v>0.00107906796345734</v>
      </c>
      <c r="E436" s="42" t="n">
        <f aca="false">1-(1-D436)^(1/12)</f>
        <v>8.99668341124427E-005</v>
      </c>
      <c r="F436" s="42" t="n">
        <f aca="false">VLOOKUP(B436,Assumptions!$A$5:$C$11,2,1)*(MOD(A436,12/$B$10)=0)</f>
        <v>0</v>
      </c>
      <c r="G436" s="43" t="n">
        <f aca="false">1-(1-F436)^(1/$B$10)</f>
        <v>0</v>
      </c>
      <c r="H436" s="42" t="n">
        <f aca="false">J435*E436*(A436&lt;=$B$6*12)</f>
        <v>0</v>
      </c>
      <c r="I436" s="43" t="n">
        <f aca="false">J435*(1-E436)*G436*(A436&lt;=$B$6*12)</f>
        <v>0</v>
      </c>
      <c r="J436" s="44" t="n">
        <f aca="false">(J435-H436-I436)*(A436&lt;=$B$6*12)</f>
        <v>0</v>
      </c>
      <c r="K436" s="45" t="n">
        <f aca="false">($B$9/$B$10)*(A436&lt;=$B$7*12)*(MOD(A435,12/$B$10)=0)</f>
        <v>0</v>
      </c>
      <c r="L436" s="45" t="n">
        <f aca="false">$B$8*(A436&lt;=$B$7*12)</f>
        <v>0</v>
      </c>
      <c r="M436" s="45" t="n">
        <f aca="false">Assumptions!$B$15*(A436=1)+K436*Assumptions!$B$16*(A436&lt;=12)</f>
        <v>0</v>
      </c>
      <c r="N436" s="45" t="n">
        <f aca="false">(A436&lt;=$B$6*12)*(Assumptions!$B$18/12)*(1+Assumptions!$D$17)^(A436-1) + K436*Assumptions!$B$19*(A436&lt;=$B$7*12)</f>
        <v>0</v>
      </c>
      <c r="O436" s="45" t="n">
        <f aca="false">K436*VLOOKUP(B436,Assumptions!$A$21:$B$26,2,1)</f>
        <v>0</v>
      </c>
      <c r="P436" s="45" t="n">
        <f aca="false">K436*J435</f>
        <v>0</v>
      </c>
      <c r="Q436" s="45" t="n">
        <f aca="false">L436*H436</f>
        <v>0</v>
      </c>
      <c r="R436" s="45" t="n">
        <f aca="false">M436*J435</f>
        <v>0</v>
      </c>
      <c r="S436" s="45" t="n">
        <f aca="false">N436*J435</f>
        <v>0</v>
      </c>
      <c r="T436" s="45" t="n">
        <f aca="false">O436*J435</f>
        <v>0</v>
      </c>
      <c r="U436" s="46" t="n">
        <f aca="false">(1+VLOOKUP(B436,Assumptions!$A$29:$C$39,2,1))^(1/12)-1</f>
        <v>0.00643403011000343</v>
      </c>
      <c r="V436" s="45" t="n">
        <f aca="false">RES!Y436*J436</f>
        <v>0</v>
      </c>
      <c r="W436" s="45" t="n">
        <f aca="false">V436-V435</f>
        <v>0</v>
      </c>
      <c r="X436" s="45" t="n">
        <f aca="false">(P436-R436-S436-T436+V435)*U436</f>
        <v>0</v>
      </c>
      <c r="Y436" s="45" t="n">
        <f aca="false">P436-Q436-R436-S436-T436-W436+X436</f>
        <v>0</v>
      </c>
      <c r="Z436" s="45" t="n">
        <f aca="false">(Y437+Z437)/(1+U437)</f>
        <v>0</v>
      </c>
    </row>
    <row r="437" customFormat="false" ht="13.8" hidden="false" customHeight="false" outlineLevel="0" collapsed="false">
      <c r="A437" s="40" t="n">
        <f aca="false">A436+1</f>
        <v>422</v>
      </c>
      <c r="B437" s="40" t="n">
        <f aca="false">INT((A437-1)/12)+1</f>
        <v>36</v>
      </c>
      <c r="C437" s="41" t="n">
        <f aca="false">$B$4+B437-1</f>
        <v>55</v>
      </c>
      <c r="D437" s="42" t="n">
        <f aca="false">IF($B$5="M",VLOOKUP(C437,Assumptions!$A$42:$C$140,2,1),VLOOKUP(C437,Assumptions!$A$42:$C$140,3,1))*Assumptions!$B$2</f>
        <v>0.00107906796345734</v>
      </c>
      <c r="E437" s="42" t="n">
        <f aca="false">1-(1-D437)^(1/12)</f>
        <v>8.99668341124427E-005</v>
      </c>
      <c r="F437" s="42" t="n">
        <f aca="false">VLOOKUP(B437,Assumptions!$A$5:$C$11,2,1)*(MOD(A437,12/$B$10)=0)</f>
        <v>0</v>
      </c>
      <c r="G437" s="43" t="n">
        <f aca="false">1-(1-F437)^(1/$B$10)</f>
        <v>0</v>
      </c>
      <c r="H437" s="42" t="n">
        <f aca="false">J436*E437*(A437&lt;=$B$6*12)</f>
        <v>0</v>
      </c>
      <c r="I437" s="43" t="n">
        <f aca="false">J436*(1-E437)*G437*(A437&lt;=$B$6*12)</f>
        <v>0</v>
      </c>
      <c r="J437" s="44" t="n">
        <f aca="false">(J436-H437-I437)*(A437&lt;=$B$6*12)</f>
        <v>0</v>
      </c>
      <c r="K437" s="45" t="n">
        <f aca="false">($B$9/$B$10)*(A437&lt;=$B$7*12)*(MOD(A436,12/$B$10)=0)</f>
        <v>0</v>
      </c>
      <c r="L437" s="45" t="n">
        <f aca="false">$B$8*(A437&lt;=$B$7*12)</f>
        <v>0</v>
      </c>
      <c r="M437" s="45" t="n">
        <f aca="false">Assumptions!$B$15*(A437=1)+K437*Assumptions!$B$16*(A437&lt;=12)</f>
        <v>0</v>
      </c>
      <c r="N437" s="45" t="n">
        <f aca="false">(A437&lt;=$B$6*12)*(Assumptions!$B$18/12)*(1+Assumptions!$D$17)^(A437-1) + K437*Assumptions!$B$19*(A437&lt;=$B$7*12)</f>
        <v>0</v>
      </c>
      <c r="O437" s="45" t="n">
        <f aca="false">K437*VLOOKUP(B437,Assumptions!$A$21:$B$26,2,1)</f>
        <v>0</v>
      </c>
      <c r="P437" s="45" t="n">
        <f aca="false">K437*J436</f>
        <v>0</v>
      </c>
      <c r="Q437" s="45" t="n">
        <f aca="false">L437*H437</f>
        <v>0</v>
      </c>
      <c r="R437" s="45" t="n">
        <f aca="false">M437*J436</f>
        <v>0</v>
      </c>
      <c r="S437" s="45" t="n">
        <f aca="false">N437*J436</f>
        <v>0</v>
      </c>
      <c r="T437" s="45" t="n">
        <f aca="false">O437*J436</f>
        <v>0</v>
      </c>
      <c r="U437" s="46" t="n">
        <f aca="false">(1+VLOOKUP(B437,Assumptions!$A$29:$C$39,2,1))^(1/12)-1</f>
        <v>0.00643403011000343</v>
      </c>
      <c r="V437" s="45" t="n">
        <f aca="false">RES!Y437*J437</f>
        <v>0</v>
      </c>
      <c r="W437" s="45" t="n">
        <f aca="false">V437-V436</f>
        <v>0</v>
      </c>
      <c r="X437" s="45" t="n">
        <f aca="false">(P437-R437-S437-T437+V436)*U437</f>
        <v>0</v>
      </c>
      <c r="Y437" s="45" t="n">
        <f aca="false">P437-Q437-R437-S437-T437-W437+X437</f>
        <v>0</v>
      </c>
      <c r="Z437" s="45" t="n">
        <f aca="false">(Y438+Z438)/(1+U438)</f>
        <v>0</v>
      </c>
    </row>
    <row r="438" customFormat="false" ht="13.8" hidden="false" customHeight="false" outlineLevel="0" collapsed="false">
      <c r="A438" s="40" t="n">
        <f aca="false">A437+1</f>
        <v>423</v>
      </c>
      <c r="B438" s="40" t="n">
        <f aca="false">INT((A438-1)/12)+1</f>
        <v>36</v>
      </c>
      <c r="C438" s="41" t="n">
        <f aca="false">$B$4+B438-1</f>
        <v>55</v>
      </c>
      <c r="D438" s="42" t="n">
        <f aca="false">IF($B$5="M",VLOOKUP(C438,Assumptions!$A$42:$C$140,2,1),VLOOKUP(C438,Assumptions!$A$42:$C$140,3,1))*Assumptions!$B$2</f>
        <v>0.00107906796345734</v>
      </c>
      <c r="E438" s="42" t="n">
        <f aca="false">1-(1-D438)^(1/12)</f>
        <v>8.99668341124427E-005</v>
      </c>
      <c r="F438" s="42" t="n">
        <f aca="false">VLOOKUP(B438,Assumptions!$A$5:$C$11,2,1)*(MOD(A438,12/$B$10)=0)</f>
        <v>0</v>
      </c>
      <c r="G438" s="43" t="n">
        <f aca="false">1-(1-F438)^(1/$B$10)</f>
        <v>0</v>
      </c>
      <c r="H438" s="42" t="n">
        <f aca="false">J437*E438*(A438&lt;=$B$6*12)</f>
        <v>0</v>
      </c>
      <c r="I438" s="43" t="n">
        <f aca="false">J437*(1-E438)*G438*(A438&lt;=$B$6*12)</f>
        <v>0</v>
      </c>
      <c r="J438" s="44" t="n">
        <f aca="false">(J437-H438-I438)*(A438&lt;=$B$6*12)</f>
        <v>0</v>
      </c>
      <c r="K438" s="45" t="n">
        <f aca="false">($B$9/$B$10)*(A438&lt;=$B$7*12)*(MOD(A437,12/$B$10)=0)</f>
        <v>0</v>
      </c>
      <c r="L438" s="45" t="n">
        <f aca="false">$B$8*(A438&lt;=$B$7*12)</f>
        <v>0</v>
      </c>
      <c r="M438" s="45" t="n">
        <f aca="false">Assumptions!$B$15*(A438=1)+K438*Assumptions!$B$16*(A438&lt;=12)</f>
        <v>0</v>
      </c>
      <c r="N438" s="45" t="n">
        <f aca="false">(A438&lt;=$B$6*12)*(Assumptions!$B$18/12)*(1+Assumptions!$D$17)^(A438-1) + K438*Assumptions!$B$19*(A438&lt;=$B$7*12)</f>
        <v>0</v>
      </c>
      <c r="O438" s="45" t="n">
        <f aca="false">K438*VLOOKUP(B438,Assumptions!$A$21:$B$26,2,1)</f>
        <v>0</v>
      </c>
      <c r="P438" s="45" t="n">
        <f aca="false">K438*J437</f>
        <v>0</v>
      </c>
      <c r="Q438" s="45" t="n">
        <f aca="false">L438*H438</f>
        <v>0</v>
      </c>
      <c r="R438" s="45" t="n">
        <f aca="false">M438*J437</f>
        <v>0</v>
      </c>
      <c r="S438" s="45" t="n">
        <f aca="false">N438*J437</f>
        <v>0</v>
      </c>
      <c r="T438" s="45" t="n">
        <f aca="false">O438*J437</f>
        <v>0</v>
      </c>
      <c r="U438" s="46" t="n">
        <f aca="false">(1+VLOOKUP(B438,Assumptions!$A$29:$C$39,2,1))^(1/12)-1</f>
        <v>0.00643403011000343</v>
      </c>
      <c r="V438" s="45" t="n">
        <f aca="false">RES!Y438*J438</f>
        <v>0</v>
      </c>
      <c r="W438" s="45" t="n">
        <f aca="false">V438-V437</f>
        <v>0</v>
      </c>
      <c r="X438" s="45" t="n">
        <f aca="false">(P438-R438-S438-T438+V437)*U438</f>
        <v>0</v>
      </c>
      <c r="Y438" s="45" t="n">
        <f aca="false">P438-Q438-R438-S438-T438-W438+X438</f>
        <v>0</v>
      </c>
      <c r="Z438" s="45" t="n">
        <f aca="false">(Y439+Z439)/(1+U439)</f>
        <v>0</v>
      </c>
    </row>
    <row r="439" customFormat="false" ht="13.8" hidden="false" customHeight="false" outlineLevel="0" collapsed="false">
      <c r="A439" s="40" t="n">
        <f aca="false">A438+1</f>
        <v>424</v>
      </c>
      <c r="B439" s="40" t="n">
        <f aca="false">INT((A439-1)/12)+1</f>
        <v>36</v>
      </c>
      <c r="C439" s="41" t="n">
        <f aca="false">$B$4+B439-1</f>
        <v>55</v>
      </c>
      <c r="D439" s="42" t="n">
        <f aca="false">IF($B$5="M",VLOOKUP(C439,Assumptions!$A$42:$C$140,2,1),VLOOKUP(C439,Assumptions!$A$42:$C$140,3,1))*Assumptions!$B$2</f>
        <v>0.00107906796345734</v>
      </c>
      <c r="E439" s="42" t="n">
        <f aca="false">1-(1-D439)^(1/12)</f>
        <v>8.99668341124427E-005</v>
      </c>
      <c r="F439" s="42" t="n">
        <f aca="false">VLOOKUP(B439,Assumptions!$A$5:$C$11,2,1)*(MOD(A439,12/$B$10)=0)</f>
        <v>0</v>
      </c>
      <c r="G439" s="43" t="n">
        <f aca="false">1-(1-F439)^(1/$B$10)</f>
        <v>0</v>
      </c>
      <c r="H439" s="42" t="n">
        <f aca="false">J438*E439*(A439&lt;=$B$6*12)</f>
        <v>0</v>
      </c>
      <c r="I439" s="43" t="n">
        <f aca="false">J438*(1-E439)*G439*(A439&lt;=$B$6*12)</f>
        <v>0</v>
      </c>
      <c r="J439" s="44" t="n">
        <f aca="false">(J438-H439-I439)*(A439&lt;=$B$6*12)</f>
        <v>0</v>
      </c>
      <c r="K439" s="45" t="n">
        <f aca="false">($B$9/$B$10)*(A439&lt;=$B$7*12)*(MOD(A438,12/$B$10)=0)</f>
        <v>0</v>
      </c>
      <c r="L439" s="45" t="n">
        <f aca="false">$B$8*(A439&lt;=$B$7*12)</f>
        <v>0</v>
      </c>
      <c r="M439" s="45" t="n">
        <f aca="false">Assumptions!$B$15*(A439=1)+K439*Assumptions!$B$16*(A439&lt;=12)</f>
        <v>0</v>
      </c>
      <c r="N439" s="45" t="n">
        <f aca="false">(A439&lt;=$B$6*12)*(Assumptions!$B$18/12)*(1+Assumptions!$D$17)^(A439-1) + K439*Assumptions!$B$19*(A439&lt;=$B$7*12)</f>
        <v>0</v>
      </c>
      <c r="O439" s="45" t="n">
        <f aca="false">K439*VLOOKUP(B439,Assumptions!$A$21:$B$26,2,1)</f>
        <v>0</v>
      </c>
      <c r="P439" s="45" t="n">
        <f aca="false">K439*J438</f>
        <v>0</v>
      </c>
      <c r="Q439" s="45" t="n">
        <f aca="false">L439*H439</f>
        <v>0</v>
      </c>
      <c r="R439" s="45" t="n">
        <f aca="false">M439*J438</f>
        <v>0</v>
      </c>
      <c r="S439" s="45" t="n">
        <f aca="false">N439*J438</f>
        <v>0</v>
      </c>
      <c r="T439" s="45" t="n">
        <f aca="false">O439*J438</f>
        <v>0</v>
      </c>
      <c r="U439" s="46" t="n">
        <f aca="false">(1+VLOOKUP(B439,Assumptions!$A$29:$C$39,2,1))^(1/12)-1</f>
        <v>0.00643403011000343</v>
      </c>
      <c r="V439" s="45" t="n">
        <f aca="false">RES!Y439*J439</f>
        <v>0</v>
      </c>
      <c r="W439" s="45" t="n">
        <f aca="false">V439-V438</f>
        <v>0</v>
      </c>
      <c r="X439" s="45" t="n">
        <f aca="false">(P439-R439-S439-T439+V438)*U439</f>
        <v>0</v>
      </c>
      <c r="Y439" s="45" t="n">
        <f aca="false">P439-Q439-R439-S439-T439-W439+X439</f>
        <v>0</v>
      </c>
      <c r="Z439" s="45" t="n">
        <f aca="false">(Y440+Z440)/(1+U440)</f>
        <v>0</v>
      </c>
    </row>
    <row r="440" customFormat="false" ht="13.8" hidden="false" customHeight="false" outlineLevel="0" collapsed="false">
      <c r="A440" s="40" t="n">
        <f aca="false">A439+1</f>
        <v>425</v>
      </c>
      <c r="B440" s="40" t="n">
        <f aca="false">INT((A440-1)/12)+1</f>
        <v>36</v>
      </c>
      <c r="C440" s="41" t="n">
        <f aca="false">$B$4+B440-1</f>
        <v>55</v>
      </c>
      <c r="D440" s="42" t="n">
        <f aca="false">IF($B$5="M",VLOOKUP(C440,Assumptions!$A$42:$C$140,2,1),VLOOKUP(C440,Assumptions!$A$42:$C$140,3,1))*Assumptions!$B$2</f>
        <v>0.00107906796345734</v>
      </c>
      <c r="E440" s="42" t="n">
        <f aca="false">1-(1-D440)^(1/12)</f>
        <v>8.99668341124427E-005</v>
      </c>
      <c r="F440" s="42" t="n">
        <f aca="false">VLOOKUP(B440,Assumptions!$A$5:$C$11,2,1)*(MOD(A440,12/$B$10)=0)</f>
        <v>0</v>
      </c>
      <c r="G440" s="43" t="n">
        <f aca="false">1-(1-F440)^(1/$B$10)</f>
        <v>0</v>
      </c>
      <c r="H440" s="42" t="n">
        <f aca="false">J439*E440*(A440&lt;=$B$6*12)</f>
        <v>0</v>
      </c>
      <c r="I440" s="43" t="n">
        <f aca="false">J439*(1-E440)*G440*(A440&lt;=$B$6*12)</f>
        <v>0</v>
      </c>
      <c r="J440" s="44" t="n">
        <f aca="false">(J439-H440-I440)*(A440&lt;=$B$6*12)</f>
        <v>0</v>
      </c>
      <c r="K440" s="45" t="n">
        <f aca="false">($B$9/$B$10)*(A440&lt;=$B$7*12)*(MOD(A439,12/$B$10)=0)</f>
        <v>0</v>
      </c>
      <c r="L440" s="45" t="n">
        <f aca="false">$B$8*(A440&lt;=$B$7*12)</f>
        <v>0</v>
      </c>
      <c r="M440" s="45" t="n">
        <f aca="false">Assumptions!$B$15*(A440=1)+K440*Assumptions!$B$16*(A440&lt;=12)</f>
        <v>0</v>
      </c>
      <c r="N440" s="45" t="n">
        <f aca="false">(A440&lt;=$B$6*12)*(Assumptions!$B$18/12)*(1+Assumptions!$D$17)^(A440-1) + K440*Assumptions!$B$19*(A440&lt;=$B$7*12)</f>
        <v>0</v>
      </c>
      <c r="O440" s="45" t="n">
        <f aca="false">K440*VLOOKUP(B440,Assumptions!$A$21:$B$26,2,1)</f>
        <v>0</v>
      </c>
      <c r="P440" s="45" t="n">
        <f aca="false">K440*J439</f>
        <v>0</v>
      </c>
      <c r="Q440" s="45" t="n">
        <f aca="false">L440*H440</f>
        <v>0</v>
      </c>
      <c r="R440" s="45" t="n">
        <f aca="false">M440*J439</f>
        <v>0</v>
      </c>
      <c r="S440" s="45" t="n">
        <f aca="false">N440*J439</f>
        <v>0</v>
      </c>
      <c r="T440" s="45" t="n">
        <f aca="false">O440*J439</f>
        <v>0</v>
      </c>
      <c r="U440" s="46" t="n">
        <f aca="false">(1+VLOOKUP(B440,Assumptions!$A$29:$C$39,2,1))^(1/12)-1</f>
        <v>0.00643403011000343</v>
      </c>
      <c r="V440" s="45" t="n">
        <f aca="false">RES!Y440*J440</f>
        <v>0</v>
      </c>
      <c r="W440" s="45" t="n">
        <f aca="false">V440-V439</f>
        <v>0</v>
      </c>
      <c r="X440" s="45" t="n">
        <f aca="false">(P440-R440-S440-T440+V439)*U440</f>
        <v>0</v>
      </c>
      <c r="Y440" s="45" t="n">
        <f aca="false">P440-Q440-R440-S440-T440-W440+X440</f>
        <v>0</v>
      </c>
      <c r="Z440" s="45" t="n">
        <f aca="false">(Y441+Z441)/(1+U441)</f>
        <v>0</v>
      </c>
    </row>
    <row r="441" customFormat="false" ht="13.8" hidden="false" customHeight="false" outlineLevel="0" collapsed="false">
      <c r="A441" s="40" t="n">
        <f aca="false">A440+1</f>
        <v>426</v>
      </c>
      <c r="B441" s="40" t="n">
        <f aca="false">INT((A441-1)/12)+1</f>
        <v>36</v>
      </c>
      <c r="C441" s="41" t="n">
        <f aca="false">$B$4+B441-1</f>
        <v>55</v>
      </c>
      <c r="D441" s="42" t="n">
        <f aca="false">IF($B$5="M",VLOOKUP(C441,Assumptions!$A$42:$C$140,2,1),VLOOKUP(C441,Assumptions!$A$42:$C$140,3,1))*Assumptions!$B$2</f>
        <v>0.00107906796345734</v>
      </c>
      <c r="E441" s="42" t="n">
        <f aca="false">1-(1-D441)^(1/12)</f>
        <v>8.99668341124427E-005</v>
      </c>
      <c r="F441" s="42" t="n">
        <f aca="false">VLOOKUP(B441,Assumptions!$A$5:$C$11,2,1)*(MOD(A441,12/$B$10)=0)</f>
        <v>0</v>
      </c>
      <c r="G441" s="43" t="n">
        <f aca="false">1-(1-F441)^(1/$B$10)</f>
        <v>0</v>
      </c>
      <c r="H441" s="42" t="n">
        <f aca="false">J440*E441*(A441&lt;=$B$6*12)</f>
        <v>0</v>
      </c>
      <c r="I441" s="43" t="n">
        <f aca="false">J440*(1-E441)*G441*(A441&lt;=$B$6*12)</f>
        <v>0</v>
      </c>
      <c r="J441" s="44" t="n">
        <f aca="false">(J440-H441-I441)*(A441&lt;=$B$6*12)</f>
        <v>0</v>
      </c>
      <c r="K441" s="45" t="n">
        <f aca="false">($B$9/$B$10)*(A441&lt;=$B$7*12)*(MOD(A440,12/$B$10)=0)</f>
        <v>0</v>
      </c>
      <c r="L441" s="45" t="n">
        <f aca="false">$B$8*(A441&lt;=$B$7*12)</f>
        <v>0</v>
      </c>
      <c r="M441" s="45" t="n">
        <f aca="false">Assumptions!$B$15*(A441=1)+K441*Assumptions!$B$16*(A441&lt;=12)</f>
        <v>0</v>
      </c>
      <c r="N441" s="45" t="n">
        <f aca="false">(A441&lt;=$B$6*12)*(Assumptions!$B$18/12)*(1+Assumptions!$D$17)^(A441-1) + K441*Assumptions!$B$19*(A441&lt;=$B$7*12)</f>
        <v>0</v>
      </c>
      <c r="O441" s="45" t="n">
        <f aca="false">K441*VLOOKUP(B441,Assumptions!$A$21:$B$26,2,1)</f>
        <v>0</v>
      </c>
      <c r="P441" s="45" t="n">
        <f aca="false">K441*J440</f>
        <v>0</v>
      </c>
      <c r="Q441" s="45" t="n">
        <f aca="false">L441*H441</f>
        <v>0</v>
      </c>
      <c r="R441" s="45" t="n">
        <f aca="false">M441*J440</f>
        <v>0</v>
      </c>
      <c r="S441" s="45" t="n">
        <f aca="false">N441*J440</f>
        <v>0</v>
      </c>
      <c r="T441" s="45" t="n">
        <f aca="false">O441*J440</f>
        <v>0</v>
      </c>
      <c r="U441" s="46" t="n">
        <f aca="false">(1+VLOOKUP(B441,Assumptions!$A$29:$C$39,2,1))^(1/12)-1</f>
        <v>0.00643403011000343</v>
      </c>
      <c r="V441" s="45" t="n">
        <f aca="false">RES!Y441*J441</f>
        <v>0</v>
      </c>
      <c r="W441" s="45" t="n">
        <f aca="false">V441-V440</f>
        <v>0</v>
      </c>
      <c r="X441" s="45" t="n">
        <f aca="false">(P441-R441-S441-T441+V440)*U441</f>
        <v>0</v>
      </c>
      <c r="Y441" s="45" t="n">
        <f aca="false">P441-Q441-R441-S441-T441-W441+X441</f>
        <v>0</v>
      </c>
      <c r="Z441" s="45" t="n">
        <f aca="false">(Y442+Z442)/(1+U442)</f>
        <v>0</v>
      </c>
    </row>
    <row r="442" customFormat="false" ht="13.8" hidden="false" customHeight="false" outlineLevel="0" collapsed="false">
      <c r="A442" s="40" t="n">
        <f aca="false">A441+1</f>
        <v>427</v>
      </c>
      <c r="B442" s="40" t="n">
        <f aca="false">INT((A442-1)/12)+1</f>
        <v>36</v>
      </c>
      <c r="C442" s="41" t="n">
        <f aca="false">$B$4+B442-1</f>
        <v>55</v>
      </c>
      <c r="D442" s="42" t="n">
        <f aca="false">IF($B$5="M",VLOOKUP(C442,Assumptions!$A$42:$C$140,2,1),VLOOKUP(C442,Assumptions!$A$42:$C$140,3,1))*Assumptions!$B$2</f>
        <v>0.00107906796345734</v>
      </c>
      <c r="E442" s="42" t="n">
        <f aca="false">1-(1-D442)^(1/12)</f>
        <v>8.99668341124427E-005</v>
      </c>
      <c r="F442" s="42" t="n">
        <f aca="false">VLOOKUP(B442,Assumptions!$A$5:$C$11,2,1)*(MOD(A442,12/$B$10)=0)</f>
        <v>0</v>
      </c>
      <c r="G442" s="43" t="n">
        <f aca="false">1-(1-F442)^(1/$B$10)</f>
        <v>0</v>
      </c>
      <c r="H442" s="42" t="n">
        <f aca="false">J441*E442*(A442&lt;=$B$6*12)</f>
        <v>0</v>
      </c>
      <c r="I442" s="43" t="n">
        <f aca="false">J441*(1-E442)*G442*(A442&lt;=$B$6*12)</f>
        <v>0</v>
      </c>
      <c r="J442" s="44" t="n">
        <f aca="false">(J441-H442-I442)*(A442&lt;=$B$6*12)</f>
        <v>0</v>
      </c>
      <c r="K442" s="45" t="n">
        <f aca="false">($B$9/$B$10)*(A442&lt;=$B$7*12)*(MOD(A441,12/$B$10)=0)</f>
        <v>0</v>
      </c>
      <c r="L442" s="45" t="n">
        <f aca="false">$B$8*(A442&lt;=$B$7*12)</f>
        <v>0</v>
      </c>
      <c r="M442" s="45" t="n">
        <f aca="false">Assumptions!$B$15*(A442=1)+K442*Assumptions!$B$16*(A442&lt;=12)</f>
        <v>0</v>
      </c>
      <c r="N442" s="45" t="n">
        <f aca="false">(A442&lt;=$B$6*12)*(Assumptions!$B$18/12)*(1+Assumptions!$D$17)^(A442-1) + K442*Assumptions!$B$19*(A442&lt;=$B$7*12)</f>
        <v>0</v>
      </c>
      <c r="O442" s="45" t="n">
        <f aca="false">K442*VLOOKUP(B442,Assumptions!$A$21:$B$26,2,1)</f>
        <v>0</v>
      </c>
      <c r="P442" s="45" t="n">
        <f aca="false">K442*J441</f>
        <v>0</v>
      </c>
      <c r="Q442" s="45" t="n">
        <f aca="false">L442*H442</f>
        <v>0</v>
      </c>
      <c r="R442" s="45" t="n">
        <f aca="false">M442*J441</f>
        <v>0</v>
      </c>
      <c r="S442" s="45" t="n">
        <f aca="false">N442*J441</f>
        <v>0</v>
      </c>
      <c r="T442" s="45" t="n">
        <f aca="false">O442*J441</f>
        <v>0</v>
      </c>
      <c r="U442" s="46" t="n">
        <f aca="false">(1+VLOOKUP(B442,Assumptions!$A$29:$C$39,2,1))^(1/12)-1</f>
        <v>0.00643403011000343</v>
      </c>
      <c r="V442" s="45" t="n">
        <f aca="false">RES!Y442*J442</f>
        <v>0</v>
      </c>
      <c r="W442" s="45" t="n">
        <f aca="false">V442-V441</f>
        <v>0</v>
      </c>
      <c r="X442" s="45" t="n">
        <f aca="false">(P442-R442-S442-T442+V441)*U442</f>
        <v>0</v>
      </c>
      <c r="Y442" s="45" t="n">
        <f aca="false">P442-Q442-R442-S442-T442-W442+X442</f>
        <v>0</v>
      </c>
      <c r="Z442" s="45" t="n">
        <f aca="false">(Y443+Z443)/(1+U443)</f>
        <v>0</v>
      </c>
    </row>
    <row r="443" customFormat="false" ht="13.8" hidden="false" customHeight="false" outlineLevel="0" collapsed="false">
      <c r="A443" s="40" t="n">
        <f aca="false">A442+1</f>
        <v>428</v>
      </c>
      <c r="B443" s="40" t="n">
        <f aca="false">INT((A443-1)/12)+1</f>
        <v>36</v>
      </c>
      <c r="C443" s="41" t="n">
        <f aca="false">$B$4+B443-1</f>
        <v>55</v>
      </c>
      <c r="D443" s="42" t="n">
        <f aca="false">IF($B$5="M",VLOOKUP(C443,Assumptions!$A$42:$C$140,2,1),VLOOKUP(C443,Assumptions!$A$42:$C$140,3,1))*Assumptions!$B$2</f>
        <v>0.00107906796345734</v>
      </c>
      <c r="E443" s="42" t="n">
        <f aca="false">1-(1-D443)^(1/12)</f>
        <v>8.99668341124427E-005</v>
      </c>
      <c r="F443" s="42" t="n">
        <f aca="false">VLOOKUP(B443,Assumptions!$A$5:$C$11,2,1)*(MOD(A443,12/$B$10)=0)</f>
        <v>0</v>
      </c>
      <c r="G443" s="43" t="n">
        <f aca="false">1-(1-F443)^(1/$B$10)</f>
        <v>0</v>
      </c>
      <c r="H443" s="42" t="n">
        <f aca="false">J442*E443*(A443&lt;=$B$6*12)</f>
        <v>0</v>
      </c>
      <c r="I443" s="43" t="n">
        <f aca="false">J442*(1-E443)*G443*(A443&lt;=$B$6*12)</f>
        <v>0</v>
      </c>
      <c r="J443" s="44" t="n">
        <f aca="false">(J442-H443-I443)*(A443&lt;=$B$6*12)</f>
        <v>0</v>
      </c>
      <c r="K443" s="45" t="n">
        <f aca="false">($B$9/$B$10)*(A443&lt;=$B$7*12)*(MOD(A442,12/$B$10)=0)</f>
        <v>0</v>
      </c>
      <c r="L443" s="45" t="n">
        <f aca="false">$B$8*(A443&lt;=$B$7*12)</f>
        <v>0</v>
      </c>
      <c r="M443" s="45" t="n">
        <f aca="false">Assumptions!$B$15*(A443=1)+K443*Assumptions!$B$16*(A443&lt;=12)</f>
        <v>0</v>
      </c>
      <c r="N443" s="45" t="n">
        <f aca="false">(A443&lt;=$B$6*12)*(Assumptions!$B$18/12)*(1+Assumptions!$D$17)^(A443-1) + K443*Assumptions!$B$19*(A443&lt;=$B$7*12)</f>
        <v>0</v>
      </c>
      <c r="O443" s="45" t="n">
        <f aca="false">K443*VLOOKUP(B443,Assumptions!$A$21:$B$26,2,1)</f>
        <v>0</v>
      </c>
      <c r="P443" s="45" t="n">
        <f aca="false">K443*J442</f>
        <v>0</v>
      </c>
      <c r="Q443" s="45" t="n">
        <f aca="false">L443*H443</f>
        <v>0</v>
      </c>
      <c r="R443" s="45" t="n">
        <f aca="false">M443*J442</f>
        <v>0</v>
      </c>
      <c r="S443" s="45" t="n">
        <f aca="false">N443*J442</f>
        <v>0</v>
      </c>
      <c r="T443" s="45" t="n">
        <f aca="false">O443*J442</f>
        <v>0</v>
      </c>
      <c r="U443" s="46" t="n">
        <f aca="false">(1+VLOOKUP(B443,Assumptions!$A$29:$C$39,2,1))^(1/12)-1</f>
        <v>0.00643403011000343</v>
      </c>
      <c r="V443" s="45" t="n">
        <f aca="false">RES!Y443*J443</f>
        <v>0</v>
      </c>
      <c r="W443" s="45" t="n">
        <f aca="false">V443-V442</f>
        <v>0</v>
      </c>
      <c r="X443" s="45" t="n">
        <f aca="false">(P443-R443-S443-T443+V442)*U443</f>
        <v>0</v>
      </c>
      <c r="Y443" s="45" t="n">
        <f aca="false">P443-Q443-R443-S443-T443-W443+X443</f>
        <v>0</v>
      </c>
      <c r="Z443" s="45" t="n">
        <f aca="false">(Y444+Z444)/(1+U444)</f>
        <v>0</v>
      </c>
    </row>
    <row r="444" customFormat="false" ht="13.8" hidden="false" customHeight="false" outlineLevel="0" collapsed="false">
      <c r="A444" s="40" t="n">
        <f aca="false">A443+1</f>
        <v>429</v>
      </c>
      <c r="B444" s="40" t="n">
        <f aca="false">INT((A444-1)/12)+1</f>
        <v>36</v>
      </c>
      <c r="C444" s="41" t="n">
        <f aca="false">$B$4+B444-1</f>
        <v>55</v>
      </c>
      <c r="D444" s="42" t="n">
        <f aca="false">IF($B$5="M",VLOOKUP(C444,Assumptions!$A$42:$C$140,2,1),VLOOKUP(C444,Assumptions!$A$42:$C$140,3,1))*Assumptions!$B$2</f>
        <v>0.00107906796345734</v>
      </c>
      <c r="E444" s="42" t="n">
        <f aca="false">1-(1-D444)^(1/12)</f>
        <v>8.99668341124427E-005</v>
      </c>
      <c r="F444" s="42" t="n">
        <f aca="false">VLOOKUP(B444,Assumptions!$A$5:$C$11,2,1)*(MOD(A444,12/$B$10)=0)</f>
        <v>0</v>
      </c>
      <c r="G444" s="43" t="n">
        <f aca="false">1-(1-F444)^(1/$B$10)</f>
        <v>0</v>
      </c>
      <c r="H444" s="42" t="n">
        <f aca="false">J443*E444*(A444&lt;=$B$6*12)</f>
        <v>0</v>
      </c>
      <c r="I444" s="43" t="n">
        <f aca="false">J443*(1-E444)*G444*(A444&lt;=$B$6*12)</f>
        <v>0</v>
      </c>
      <c r="J444" s="44" t="n">
        <f aca="false">(J443-H444-I444)*(A444&lt;=$B$6*12)</f>
        <v>0</v>
      </c>
      <c r="K444" s="45" t="n">
        <f aca="false">($B$9/$B$10)*(A444&lt;=$B$7*12)*(MOD(A443,12/$B$10)=0)</f>
        <v>0</v>
      </c>
      <c r="L444" s="45" t="n">
        <f aca="false">$B$8*(A444&lt;=$B$7*12)</f>
        <v>0</v>
      </c>
      <c r="M444" s="45" t="n">
        <f aca="false">Assumptions!$B$15*(A444=1)+K444*Assumptions!$B$16*(A444&lt;=12)</f>
        <v>0</v>
      </c>
      <c r="N444" s="45" t="n">
        <f aca="false">(A444&lt;=$B$6*12)*(Assumptions!$B$18/12)*(1+Assumptions!$D$17)^(A444-1) + K444*Assumptions!$B$19*(A444&lt;=$B$7*12)</f>
        <v>0</v>
      </c>
      <c r="O444" s="45" t="n">
        <f aca="false">K444*VLOOKUP(B444,Assumptions!$A$21:$B$26,2,1)</f>
        <v>0</v>
      </c>
      <c r="P444" s="45" t="n">
        <f aca="false">K444*J443</f>
        <v>0</v>
      </c>
      <c r="Q444" s="45" t="n">
        <f aca="false">L444*H444</f>
        <v>0</v>
      </c>
      <c r="R444" s="45" t="n">
        <f aca="false">M444*J443</f>
        <v>0</v>
      </c>
      <c r="S444" s="45" t="n">
        <f aca="false">N444*J443</f>
        <v>0</v>
      </c>
      <c r="T444" s="45" t="n">
        <f aca="false">O444*J443</f>
        <v>0</v>
      </c>
      <c r="U444" s="46" t="n">
        <f aca="false">(1+VLOOKUP(B444,Assumptions!$A$29:$C$39,2,1))^(1/12)-1</f>
        <v>0.00643403011000343</v>
      </c>
      <c r="V444" s="45" t="n">
        <f aca="false">RES!Y444*J444</f>
        <v>0</v>
      </c>
      <c r="W444" s="45" t="n">
        <f aca="false">V444-V443</f>
        <v>0</v>
      </c>
      <c r="X444" s="45" t="n">
        <f aca="false">(P444-R444-S444-T444+V443)*U444</f>
        <v>0</v>
      </c>
      <c r="Y444" s="45" t="n">
        <f aca="false">P444-Q444-R444-S444-T444-W444+X444</f>
        <v>0</v>
      </c>
      <c r="Z444" s="45" t="n">
        <f aca="false">(Y445+Z445)/(1+U445)</f>
        <v>0</v>
      </c>
    </row>
    <row r="445" customFormat="false" ht="13.8" hidden="false" customHeight="false" outlineLevel="0" collapsed="false">
      <c r="A445" s="40" t="n">
        <f aca="false">A444+1</f>
        <v>430</v>
      </c>
      <c r="B445" s="40" t="n">
        <f aca="false">INT((A445-1)/12)+1</f>
        <v>36</v>
      </c>
      <c r="C445" s="41" t="n">
        <f aca="false">$B$4+B445-1</f>
        <v>55</v>
      </c>
      <c r="D445" s="42" t="n">
        <f aca="false">IF($B$5="M",VLOOKUP(C445,Assumptions!$A$42:$C$140,2,1),VLOOKUP(C445,Assumptions!$A$42:$C$140,3,1))*Assumptions!$B$2</f>
        <v>0.00107906796345734</v>
      </c>
      <c r="E445" s="42" t="n">
        <f aca="false">1-(1-D445)^(1/12)</f>
        <v>8.99668341124427E-005</v>
      </c>
      <c r="F445" s="42" t="n">
        <f aca="false">VLOOKUP(B445,Assumptions!$A$5:$C$11,2,1)*(MOD(A445,12/$B$10)=0)</f>
        <v>0</v>
      </c>
      <c r="G445" s="43" t="n">
        <f aca="false">1-(1-F445)^(1/$B$10)</f>
        <v>0</v>
      </c>
      <c r="H445" s="42" t="n">
        <f aca="false">J444*E445*(A445&lt;=$B$6*12)</f>
        <v>0</v>
      </c>
      <c r="I445" s="43" t="n">
        <f aca="false">J444*(1-E445)*G445*(A445&lt;=$B$6*12)</f>
        <v>0</v>
      </c>
      <c r="J445" s="44" t="n">
        <f aca="false">(J444-H445-I445)*(A445&lt;=$B$6*12)</f>
        <v>0</v>
      </c>
      <c r="K445" s="45" t="n">
        <f aca="false">($B$9/$B$10)*(A445&lt;=$B$7*12)*(MOD(A444,12/$B$10)=0)</f>
        <v>0</v>
      </c>
      <c r="L445" s="45" t="n">
        <f aca="false">$B$8*(A445&lt;=$B$7*12)</f>
        <v>0</v>
      </c>
      <c r="M445" s="45" t="n">
        <f aca="false">Assumptions!$B$15*(A445=1)+K445*Assumptions!$B$16*(A445&lt;=12)</f>
        <v>0</v>
      </c>
      <c r="N445" s="45" t="n">
        <f aca="false">(A445&lt;=$B$6*12)*(Assumptions!$B$18/12)*(1+Assumptions!$D$17)^(A445-1) + K445*Assumptions!$B$19*(A445&lt;=$B$7*12)</f>
        <v>0</v>
      </c>
      <c r="O445" s="45" t="n">
        <f aca="false">K445*VLOOKUP(B445,Assumptions!$A$21:$B$26,2,1)</f>
        <v>0</v>
      </c>
      <c r="P445" s="45" t="n">
        <f aca="false">K445*J444</f>
        <v>0</v>
      </c>
      <c r="Q445" s="45" t="n">
        <f aca="false">L445*H445</f>
        <v>0</v>
      </c>
      <c r="R445" s="45" t="n">
        <f aca="false">M445*J444</f>
        <v>0</v>
      </c>
      <c r="S445" s="45" t="n">
        <f aca="false">N445*J444</f>
        <v>0</v>
      </c>
      <c r="T445" s="45" t="n">
        <f aca="false">O445*J444</f>
        <v>0</v>
      </c>
      <c r="U445" s="46" t="n">
        <f aca="false">(1+VLOOKUP(B445,Assumptions!$A$29:$C$39,2,1))^(1/12)-1</f>
        <v>0.00643403011000343</v>
      </c>
      <c r="V445" s="45" t="n">
        <f aca="false">RES!Y445*J445</f>
        <v>0</v>
      </c>
      <c r="W445" s="45" t="n">
        <f aca="false">V445-V444</f>
        <v>0</v>
      </c>
      <c r="X445" s="45" t="n">
        <f aca="false">(P445-R445-S445-T445+V444)*U445</f>
        <v>0</v>
      </c>
      <c r="Y445" s="45" t="n">
        <f aca="false">P445-Q445-R445-S445-T445-W445+X445</f>
        <v>0</v>
      </c>
      <c r="Z445" s="45" t="n">
        <f aca="false">(Y446+Z446)/(1+U446)</f>
        <v>0</v>
      </c>
    </row>
    <row r="446" customFormat="false" ht="13.8" hidden="false" customHeight="false" outlineLevel="0" collapsed="false">
      <c r="A446" s="40" t="n">
        <f aca="false">A445+1</f>
        <v>431</v>
      </c>
      <c r="B446" s="40" t="n">
        <f aca="false">INT((A446-1)/12)+1</f>
        <v>36</v>
      </c>
      <c r="C446" s="41" t="n">
        <f aca="false">$B$4+B446-1</f>
        <v>55</v>
      </c>
      <c r="D446" s="42" t="n">
        <f aca="false">IF($B$5="M",VLOOKUP(C446,Assumptions!$A$42:$C$140,2,1),VLOOKUP(C446,Assumptions!$A$42:$C$140,3,1))*Assumptions!$B$2</f>
        <v>0.00107906796345734</v>
      </c>
      <c r="E446" s="42" t="n">
        <f aca="false">1-(1-D446)^(1/12)</f>
        <v>8.99668341124427E-005</v>
      </c>
      <c r="F446" s="42" t="n">
        <f aca="false">VLOOKUP(B446,Assumptions!$A$5:$C$11,2,1)*(MOD(A446,12/$B$10)=0)</f>
        <v>0</v>
      </c>
      <c r="G446" s="43" t="n">
        <f aca="false">1-(1-F446)^(1/$B$10)</f>
        <v>0</v>
      </c>
      <c r="H446" s="42" t="n">
        <f aca="false">J445*E446*(A446&lt;=$B$6*12)</f>
        <v>0</v>
      </c>
      <c r="I446" s="43" t="n">
        <f aca="false">J445*(1-E446)*G446*(A446&lt;=$B$6*12)</f>
        <v>0</v>
      </c>
      <c r="J446" s="44" t="n">
        <f aca="false">(J445-H446-I446)*(A446&lt;=$B$6*12)</f>
        <v>0</v>
      </c>
      <c r="K446" s="45" t="n">
        <f aca="false">($B$9/$B$10)*(A446&lt;=$B$7*12)*(MOD(A445,12/$B$10)=0)</f>
        <v>0</v>
      </c>
      <c r="L446" s="45" t="n">
        <f aca="false">$B$8*(A446&lt;=$B$7*12)</f>
        <v>0</v>
      </c>
      <c r="M446" s="45" t="n">
        <f aca="false">Assumptions!$B$15*(A446=1)+K446*Assumptions!$B$16*(A446&lt;=12)</f>
        <v>0</v>
      </c>
      <c r="N446" s="45" t="n">
        <f aca="false">(A446&lt;=$B$6*12)*(Assumptions!$B$18/12)*(1+Assumptions!$D$17)^(A446-1) + K446*Assumptions!$B$19*(A446&lt;=$B$7*12)</f>
        <v>0</v>
      </c>
      <c r="O446" s="45" t="n">
        <f aca="false">K446*VLOOKUP(B446,Assumptions!$A$21:$B$26,2,1)</f>
        <v>0</v>
      </c>
      <c r="P446" s="45" t="n">
        <f aca="false">K446*J445</f>
        <v>0</v>
      </c>
      <c r="Q446" s="45" t="n">
        <f aca="false">L446*H446</f>
        <v>0</v>
      </c>
      <c r="R446" s="45" t="n">
        <f aca="false">M446*J445</f>
        <v>0</v>
      </c>
      <c r="S446" s="45" t="n">
        <f aca="false">N446*J445</f>
        <v>0</v>
      </c>
      <c r="T446" s="45" t="n">
        <f aca="false">O446*J445</f>
        <v>0</v>
      </c>
      <c r="U446" s="46" t="n">
        <f aca="false">(1+VLOOKUP(B446,Assumptions!$A$29:$C$39,2,1))^(1/12)-1</f>
        <v>0.00643403011000343</v>
      </c>
      <c r="V446" s="45" t="n">
        <f aca="false">RES!Y446*J446</f>
        <v>0</v>
      </c>
      <c r="W446" s="45" t="n">
        <f aca="false">V446-V445</f>
        <v>0</v>
      </c>
      <c r="X446" s="45" t="n">
        <f aca="false">(P446-R446-S446-T446+V445)*U446</f>
        <v>0</v>
      </c>
      <c r="Y446" s="45" t="n">
        <f aca="false">P446-Q446-R446-S446-T446-W446+X446</f>
        <v>0</v>
      </c>
      <c r="Z446" s="45" t="n">
        <f aca="false">(Y447+Z447)/(1+U447)</f>
        <v>0</v>
      </c>
    </row>
    <row r="447" customFormat="false" ht="13.8" hidden="false" customHeight="false" outlineLevel="0" collapsed="false">
      <c r="A447" s="40" t="n">
        <f aca="false">A446+1</f>
        <v>432</v>
      </c>
      <c r="B447" s="40" t="n">
        <f aca="false">INT((A447-1)/12)+1</f>
        <v>36</v>
      </c>
      <c r="C447" s="41" t="n">
        <f aca="false">$B$4+B447-1</f>
        <v>55</v>
      </c>
      <c r="D447" s="42" t="n">
        <f aca="false">IF($B$5="M",VLOOKUP(C447,Assumptions!$A$42:$C$140,2,1),VLOOKUP(C447,Assumptions!$A$42:$C$140,3,1))*Assumptions!$B$2</f>
        <v>0.00107906796345734</v>
      </c>
      <c r="E447" s="42" t="n">
        <f aca="false">1-(1-D447)^(1/12)</f>
        <v>8.99668341124427E-005</v>
      </c>
      <c r="F447" s="42" t="n">
        <f aca="false">VLOOKUP(B447,Assumptions!$A$5:$C$11,2,1)*(MOD(A447,12/$B$10)=0)</f>
        <v>0.05</v>
      </c>
      <c r="G447" s="43" t="n">
        <f aca="false">1-(1-F447)^(1/$B$10)</f>
        <v>0.05</v>
      </c>
      <c r="H447" s="42" t="n">
        <f aca="false">J446*E447*(A447&lt;=$B$6*12)</f>
        <v>0</v>
      </c>
      <c r="I447" s="43" t="n">
        <f aca="false">J446*(1-E447)*G447*(A447&lt;=$B$6*12)</f>
        <v>0</v>
      </c>
      <c r="J447" s="44" t="n">
        <f aca="false">(J446-H447-I447)*(A447&lt;=$B$6*12)</f>
        <v>0</v>
      </c>
      <c r="K447" s="45" t="n">
        <f aca="false">($B$9/$B$10)*(A447&lt;=$B$7*12)*(MOD(A446,12/$B$10)=0)</f>
        <v>0</v>
      </c>
      <c r="L447" s="45" t="n">
        <f aca="false">$B$8*(A447&lt;=$B$7*12)</f>
        <v>0</v>
      </c>
      <c r="M447" s="45" t="n">
        <f aca="false">Assumptions!$B$15*(A447=1)+K447*Assumptions!$B$16*(A447&lt;=12)</f>
        <v>0</v>
      </c>
      <c r="N447" s="45" t="n">
        <f aca="false">(A447&lt;=$B$6*12)*(Assumptions!$B$18/12)*(1+Assumptions!$D$17)^(A447-1) + K447*Assumptions!$B$19*(A447&lt;=$B$7*12)</f>
        <v>0</v>
      </c>
      <c r="O447" s="45" t="n">
        <f aca="false">K447*VLOOKUP(B447,Assumptions!$A$21:$B$26,2,1)</f>
        <v>0</v>
      </c>
      <c r="P447" s="45" t="n">
        <f aca="false">K447*J446</f>
        <v>0</v>
      </c>
      <c r="Q447" s="45" t="n">
        <f aca="false">L447*H447</f>
        <v>0</v>
      </c>
      <c r="R447" s="45" t="n">
        <f aca="false">M447*J446</f>
        <v>0</v>
      </c>
      <c r="S447" s="45" t="n">
        <f aca="false">N447*J446</f>
        <v>0</v>
      </c>
      <c r="T447" s="45" t="n">
        <f aca="false">O447*J446</f>
        <v>0</v>
      </c>
      <c r="U447" s="46" t="n">
        <f aca="false">(1+VLOOKUP(B447,Assumptions!$A$29:$C$39,2,1))^(1/12)-1</f>
        <v>0.00643403011000343</v>
      </c>
      <c r="V447" s="45" t="n">
        <f aca="false">RES!Y447*J447</f>
        <v>0</v>
      </c>
      <c r="W447" s="45" t="n">
        <f aca="false">V447-V446</f>
        <v>0</v>
      </c>
      <c r="X447" s="45" t="n">
        <f aca="false">(P447-R447-S447-T447+V446)*U447</f>
        <v>0</v>
      </c>
      <c r="Y447" s="45" t="n">
        <f aca="false">P447-Q447-R447-S447-T447-W447+X447</f>
        <v>0</v>
      </c>
      <c r="Z447" s="45" t="n">
        <f aca="false">(Y448+Z448)/(1+U448)</f>
        <v>0</v>
      </c>
    </row>
    <row r="448" customFormat="false" ht="13.8" hidden="false" customHeight="false" outlineLevel="0" collapsed="false">
      <c r="A448" s="40" t="n">
        <f aca="false">A447+1</f>
        <v>433</v>
      </c>
      <c r="B448" s="40" t="n">
        <f aca="false">INT((A448-1)/12)+1</f>
        <v>37</v>
      </c>
      <c r="C448" s="41" t="n">
        <f aca="false">$B$4+B448-1</f>
        <v>56</v>
      </c>
      <c r="D448" s="42" t="n">
        <f aca="false">IF($B$5="M",VLOOKUP(C448,Assumptions!$A$42:$C$140,2,1),VLOOKUP(C448,Assumptions!$A$42:$C$140,3,1))*Assumptions!$B$2</f>
        <v>0.00115517920738498</v>
      </c>
      <c r="E448" s="42" t="n">
        <f aca="false">1-(1-D448)^(1/12)</f>
        <v>9.63159397527891E-005</v>
      </c>
      <c r="F448" s="42" t="n">
        <f aca="false">VLOOKUP(B448,Assumptions!$A$5:$C$11,2,1)*(MOD(A448,12/$B$10)=0)</f>
        <v>0</v>
      </c>
      <c r="G448" s="43" t="n">
        <f aca="false">1-(1-F448)^(1/$B$10)</f>
        <v>0</v>
      </c>
      <c r="H448" s="42" t="n">
        <f aca="false">J447*E448*(A448&lt;=$B$6*12)</f>
        <v>0</v>
      </c>
      <c r="I448" s="43" t="n">
        <f aca="false">J447*(1-E448)*G448*(A448&lt;=$B$6*12)</f>
        <v>0</v>
      </c>
      <c r="J448" s="44" t="n">
        <f aca="false">(J447-H448-I448)*(A448&lt;=$B$6*12)</f>
        <v>0</v>
      </c>
      <c r="K448" s="45" t="n">
        <f aca="false">($B$9/$B$10)*(A448&lt;=$B$7*12)*(MOD(A447,12/$B$10)=0)</f>
        <v>0</v>
      </c>
      <c r="L448" s="45" t="n">
        <f aca="false">$B$8*(A448&lt;=$B$7*12)</f>
        <v>0</v>
      </c>
      <c r="M448" s="45" t="n">
        <f aca="false">Assumptions!$B$15*(A448=1)+K448*Assumptions!$B$16*(A448&lt;=12)</f>
        <v>0</v>
      </c>
      <c r="N448" s="45" t="n">
        <f aca="false">(A448&lt;=$B$6*12)*(Assumptions!$B$18/12)*(1+Assumptions!$D$17)^(A448-1) + K448*Assumptions!$B$19*(A448&lt;=$B$7*12)</f>
        <v>0</v>
      </c>
      <c r="O448" s="45" t="n">
        <f aca="false">K448*VLOOKUP(B448,Assumptions!$A$21:$B$26,2,1)</f>
        <v>0</v>
      </c>
      <c r="P448" s="45" t="n">
        <f aca="false">K448*J447</f>
        <v>0</v>
      </c>
      <c r="Q448" s="45" t="n">
        <f aca="false">L448*H448</f>
        <v>0</v>
      </c>
      <c r="R448" s="45" t="n">
        <f aca="false">M448*J447</f>
        <v>0</v>
      </c>
      <c r="S448" s="45" t="n">
        <f aca="false">N448*J447</f>
        <v>0</v>
      </c>
      <c r="T448" s="45" t="n">
        <f aca="false">O448*J447</f>
        <v>0</v>
      </c>
      <c r="U448" s="46" t="n">
        <f aca="false">(1+VLOOKUP(B448,Assumptions!$A$29:$C$39,2,1))^(1/12)-1</f>
        <v>0.00643403011000343</v>
      </c>
      <c r="V448" s="45" t="n">
        <f aca="false">RES!Y448*J448</f>
        <v>0</v>
      </c>
      <c r="W448" s="45" t="n">
        <f aca="false">V448-V447</f>
        <v>0</v>
      </c>
      <c r="X448" s="45" t="n">
        <f aca="false">(P448-R448-S448-T448+V447)*U448</f>
        <v>0</v>
      </c>
      <c r="Y448" s="45" t="n">
        <f aca="false">P448-Q448-R448-S448-T448-W448+X448</f>
        <v>0</v>
      </c>
      <c r="Z448" s="45" t="n">
        <f aca="false">(Y449+Z449)/(1+U449)</f>
        <v>0</v>
      </c>
    </row>
    <row r="449" customFormat="false" ht="13.8" hidden="false" customHeight="false" outlineLevel="0" collapsed="false">
      <c r="A449" s="40" t="n">
        <f aca="false">A448+1</f>
        <v>434</v>
      </c>
      <c r="B449" s="40" t="n">
        <f aca="false">INT((A449-1)/12)+1</f>
        <v>37</v>
      </c>
      <c r="C449" s="41" t="n">
        <f aca="false">$B$4+B449-1</f>
        <v>56</v>
      </c>
      <c r="D449" s="42" t="n">
        <f aca="false">IF($B$5="M",VLOOKUP(C449,Assumptions!$A$42:$C$140,2,1),VLOOKUP(C449,Assumptions!$A$42:$C$140,3,1))*Assumptions!$B$2</f>
        <v>0.00115517920738498</v>
      </c>
      <c r="E449" s="42" t="n">
        <f aca="false">1-(1-D449)^(1/12)</f>
        <v>9.63159397527891E-005</v>
      </c>
      <c r="F449" s="42" t="n">
        <f aca="false">VLOOKUP(B449,Assumptions!$A$5:$C$11,2,1)*(MOD(A449,12/$B$10)=0)</f>
        <v>0</v>
      </c>
      <c r="G449" s="43" t="n">
        <f aca="false">1-(1-F449)^(1/$B$10)</f>
        <v>0</v>
      </c>
      <c r="H449" s="42" t="n">
        <f aca="false">J448*E449*(A449&lt;=$B$6*12)</f>
        <v>0</v>
      </c>
      <c r="I449" s="43" t="n">
        <f aca="false">J448*(1-E449)*G449*(A449&lt;=$B$6*12)</f>
        <v>0</v>
      </c>
      <c r="J449" s="44" t="n">
        <f aca="false">(J448-H449-I449)*(A449&lt;=$B$6*12)</f>
        <v>0</v>
      </c>
      <c r="K449" s="45" t="n">
        <f aca="false">($B$9/$B$10)*(A449&lt;=$B$7*12)*(MOD(A448,12/$B$10)=0)</f>
        <v>0</v>
      </c>
      <c r="L449" s="45" t="n">
        <f aca="false">$B$8*(A449&lt;=$B$7*12)</f>
        <v>0</v>
      </c>
      <c r="M449" s="45" t="n">
        <f aca="false">Assumptions!$B$15*(A449=1)+K449*Assumptions!$B$16*(A449&lt;=12)</f>
        <v>0</v>
      </c>
      <c r="N449" s="45" t="n">
        <f aca="false">(A449&lt;=$B$6*12)*(Assumptions!$B$18/12)*(1+Assumptions!$D$17)^(A449-1) + K449*Assumptions!$B$19*(A449&lt;=$B$7*12)</f>
        <v>0</v>
      </c>
      <c r="O449" s="45" t="n">
        <f aca="false">K449*VLOOKUP(B449,Assumptions!$A$21:$B$26,2,1)</f>
        <v>0</v>
      </c>
      <c r="P449" s="45" t="n">
        <f aca="false">K449*J448</f>
        <v>0</v>
      </c>
      <c r="Q449" s="45" t="n">
        <f aca="false">L449*H449</f>
        <v>0</v>
      </c>
      <c r="R449" s="45" t="n">
        <f aca="false">M449*J448</f>
        <v>0</v>
      </c>
      <c r="S449" s="45" t="n">
        <f aca="false">N449*J448</f>
        <v>0</v>
      </c>
      <c r="T449" s="45" t="n">
        <f aca="false">O449*J448</f>
        <v>0</v>
      </c>
      <c r="U449" s="46" t="n">
        <f aca="false">(1+VLOOKUP(B449,Assumptions!$A$29:$C$39,2,1))^(1/12)-1</f>
        <v>0.00643403011000343</v>
      </c>
      <c r="V449" s="45" t="n">
        <f aca="false">RES!Y449*J449</f>
        <v>0</v>
      </c>
      <c r="W449" s="45" t="n">
        <f aca="false">V449-V448</f>
        <v>0</v>
      </c>
      <c r="X449" s="45" t="n">
        <f aca="false">(P449-R449-S449-T449+V448)*U449</f>
        <v>0</v>
      </c>
      <c r="Y449" s="45" t="n">
        <f aca="false">P449-Q449-R449-S449-T449-W449+X449</f>
        <v>0</v>
      </c>
      <c r="Z449" s="45" t="n">
        <f aca="false">(Y450+Z450)/(1+U450)</f>
        <v>0</v>
      </c>
    </row>
    <row r="450" customFormat="false" ht="13.8" hidden="false" customHeight="false" outlineLevel="0" collapsed="false">
      <c r="A450" s="40" t="n">
        <f aca="false">A449+1</f>
        <v>435</v>
      </c>
      <c r="B450" s="40" t="n">
        <f aca="false">INT((A450-1)/12)+1</f>
        <v>37</v>
      </c>
      <c r="C450" s="41" t="n">
        <f aca="false">$B$4+B450-1</f>
        <v>56</v>
      </c>
      <c r="D450" s="42" t="n">
        <f aca="false">IF($B$5="M",VLOOKUP(C450,Assumptions!$A$42:$C$140,2,1),VLOOKUP(C450,Assumptions!$A$42:$C$140,3,1))*Assumptions!$B$2</f>
        <v>0.00115517920738498</v>
      </c>
      <c r="E450" s="42" t="n">
        <f aca="false">1-(1-D450)^(1/12)</f>
        <v>9.63159397527891E-005</v>
      </c>
      <c r="F450" s="42" t="n">
        <f aca="false">VLOOKUP(B450,Assumptions!$A$5:$C$11,2,1)*(MOD(A450,12/$B$10)=0)</f>
        <v>0</v>
      </c>
      <c r="G450" s="43" t="n">
        <f aca="false">1-(1-F450)^(1/$B$10)</f>
        <v>0</v>
      </c>
      <c r="H450" s="42" t="n">
        <f aca="false">J449*E450*(A450&lt;=$B$6*12)</f>
        <v>0</v>
      </c>
      <c r="I450" s="43" t="n">
        <f aca="false">J449*(1-E450)*G450*(A450&lt;=$B$6*12)</f>
        <v>0</v>
      </c>
      <c r="J450" s="44" t="n">
        <f aca="false">(J449-H450-I450)*(A450&lt;=$B$6*12)</f>
        <v>0</v>
      </c>
      <c r="K450" s="45" t="n">
        <f aca="false">($B$9/$B$10)*(A450&lt;=$B$7*12)*(MOD(A449,12/$B$10)=0)</f>
        <v>0</v>
      </c>
      <c r="L450" s="45" t="n">
        <f aca="false">$B$8*(A450&lt;=$B$7*12)</f>
        <v>0</v>
      </c>
      <c r="M450" s="45" t="n">
        <f aca="false">Assumptions!$B$15*(A450=1)+K450*Assumptions!$B$16*(A450&lt;=12)</f>
        <v>0</v>
      </c>
      <c r="N450" s="45" t="n">
        <f aca="false">(A450&lt;=$B$6*12)*(Assumptions!$B$18/12)*(1+Assumptions!$D$17)^(A450-1) + K450*Assumptions!$B$19*(A450&lt;=$B$7*12)</f>
        <v>0</v>
      </c>
      <c r="O450" s="45" t="n">
        <f aca="false">K450*VLOOKUP(B450,Assumptions!$A$21:$B$26,2,1)</f>
        <v>0</v>
      </c>
      <c r="P450" s="45" t="n">
        <f aca="false">K450*J449</f>
        <v>0</v>
      </c>
      <c r="Q450" s="45" t="n">
        <f aca="false">L450*H450</f>
        <v>0</v>
      </c>
      <c r="R450" s="45" t="n">
        <f aca="false">M450*J449</f>
        <v>0</v>
      </c>
      <c r="S450" s="45" t="n">
        <f aca="false">N450*J449</f>
        <v>0</v>
      </c>
      <c r="T450" s="45" t="n">
        <f aca="false">O450*J449</f>
        <v>0</v>
      </c>
      <c r="U450" s="46" t="n">
        <f aca="false">(1+VLOOKUP(B450,Assumptions!$A$29:$C$39,2,1))^(1/12)-1</f>
        <v>0.00643403011000343</v>
      </c>
      <c r="V450" s="45" t="n">
        <f aca="false">RES!Y450*J450</f>
        <v>0</v>
      </c>
      <c r="W450" s="45" t="n">
        <f aca="false">V450-V449</f>
        <v>0</v>
      </c>
      <c r="X450" s="45" t="n">
        <f aca="false">(P450-R450-S450-T450+V449)*U450</f>
        <v>0</v>
      </c>
      <c r="Y450" s="45" t="n">
        <f aca="false">P450-Q450-R450-S450-T450-W450+X450</f>
        <v>0</v>
      </c>
      <c r="Z450" s="45" t="n">
        <f aca="false">(Y451+Z451)/(1+U451)</f>
        <v>0</v>
      </c>
    </row>
    <row r="451" customFormat="false" ht="13.8" hidden="false" customHeight="false" outlineLevel="0" collapsed="false">
      <c r="A451" s="40" t="n">
        <f aca="false">A450+1</f>
        <v>436</v>
      </c>
      <c r="B451" s="40" t="n">
        <f aca="false">INT((A451-1)/12)+1</f>
        <v>37</v>
      </c>
      <c r="C451" s="41" t="n">
        <f aca="false">$B$4+B451-1</f>
        <v>56</v>
      </c>
      <c r="D451" s="42" t="n">
        <f aca="false">IF($B$5="M",VLOOKUP(C451,Assumptions!$A$42:$C$140,2,1),VLOOKUP(C451,Assumptions!$A$42:$C$140,3,1))*Assumptions!$B$2</f>
        <v>0.00115517920738498</v>
      </c>
      <c r="E451" s="42" t="n">
        <f aca="false">1-(1-D451)^(1/12)</f>
        <v>9.63159397527891E-005</v>
      </c>
      <c r="F451" s="42" t="n">
        <f aca="false">VLOOKUP(B451,Assumptions!$A$5:$C$11,2,1)*(MOD(A451,12/$B$10)=0)</f>
        <v>0</v>
      </c>
      <c r="G451" s="43" t="n">
        <f aca="false">1-(1-F451)^(1/$B$10)</f>
        <v>0</v>
      </c>
      <c r="H451" s="42" t="n">
        <f aca="false">J450*E451*(A451&lt;=$B$6*12)</f>
        <v>0</v>
      </c>
      <c r="I451" s="43" t="n">
        <f aca="false">J450*(1-E451)*G451*(A451&lt;=$B$6*12)</f>
        <v>0</v>
      </c>
      <c r="J451" s="44" t="n">
        <f aca="false">(J450-H451-I451)*(A451&lt;=$B$6*12)</f>
        <v>0</v>
      </c>
      <c r="K451" s="45" t="n">
        <f aca="false">($B$9/$B$10)*(A451&lt;=$B$7*12)*(MOD(A450,12/$B$10)=0)</f>
        <v>0</v>
      </c>
      <c r="L451" s="45" t="n">
        <f aca="false">$B$8*(A451&lt;=$B$7*12)</f>
        <v>0</v>
      </c>
      <c r="M451" s="45" t="n">
        <f aca="false">Assumptions!$B$15*(A451=1)+K451*Assumptions!$B$16*(A451&lt;=12)</f>
        <v>0</v>
      </c>
      <c r="N451" s="45" t="n">
        <f aca="false">(A451&lt;=$B$6*12)*(Assumptions!$B$18/12)*(1+Assumptions!$D$17)^(A451-1) + K451*Assumptions!$B$19*(A451&lt;=$B$7*12)</f>
        <v>0</v>
      </c>
      <c r="O451" s="45" t="n">
        <f aca="false">K451*VLOOKUP(B451,Assumptions!$A$21:$B$26,2,1)</f>
        <v>0</v>
      </c>
      <c r="P451" s="45" t="n">
        <f aca="false">K451*J450</f>
        <v>0</v>
      </c>
      <c r="Q451" s="45" t="n">
        <f aca="false">L451*H451</f>
        <v>0</v>
      </c>
      <c r="R451" s="45" t="n">
        <f aca="false">M451*J450</f>
        <v>0</v>
      </c>
      <c r="S451" s="45" t="n">
        <f aca="false">N451*J450</f>
        <v>0</v>
      </c>
      <c r="T451" s="45" t="n">
        <f aca="false">O451*J450</f>
        <v>0</v>
      </c>
      <c r="U451" s="46" t="n">
        <f aca="false">(1+VLOOKUP(B451,Assumptions!$A$29:$C$39,2,1))^(1/12)-1</f>
        <v>0.00643403011000343</v>
      </c>
      <c r="V451" s="45" t="n">
        <f aca="false">RES!Y451*J451</f>
        <v>0</v>
      </c>
      <c r="W451" s="45" t="n">
        <f aca="false">V451-V450</f>
        <v>0</v>
      </c>
      <c r="X451" s="45" t="n">
        <f aca="false">(P451-R451-S451-T451+V450)*U451</f>
        <v>0</v>
      </c>
      <c r="Y451" s="45" t="n">
        <f aca="false">P451-Q451-R451-S451-T451-W451+X451</f>
        <v>0</v>
      </c>
      <c r="Z451" s="45" t="n">
        <f aca="false">(Y452+Z452)/(1+U452)</f>
        <v>0</v>
      </c>
    </row>
    <row r="452" customFormat="false" ht="13.8" hidden="false" customHeight="false" outlineLevel="0" collapsed="false">
      <c r="A452" s="40" t="n">
        <f aca="false">A451+1</f>
        <v>437</v>
      </c>
      <c r="B452" s="40" t="n">
        <f aca="false">INT((A452-1)/12)+1</f>
        <v>37</v>
      </c>
      <c r="C452" s="41" t="n">
        <f aca="false">$B$4+B452-1</f>
        <v>56</v>
      </c>
      <c r="D452" s="42" t="n">
        <f aca="false">IF($B$5="M",VLOOKUP(C452,Assumptions!$A$42:$C$140,2,1),VLOOKUP(C452,Assumptions!$A$42:$C$140,3,1))*Assumptions!$B$2</f>
        <v>0.00115517920738498</v>
      </c>
      <c r="E452" s="42" t="n">
        <f aca="false">1-(1-D452)^(1/12)</f>
        <v>9.63159397527891E-005</v>
      </c>
      <c r="F452" s="42" t="n">
        <f aca="false">VLOOKUP(B452,Assumptions!$A$5:$C$11,2,1)*(MOD(A452,12/$B$10)=0)</f>
        <v>0</v>
      </c>
      <c r="G452" s="43" t="n">
        <f aca="false">1-(1-F452)^(1/$B$10)</f>
        <v>0</v>
      </c>
      <c r="H452" s="42" t="n">
        <f aca="false">J451*E452*(A452&lt;=$B$6*12)</f>
        <v>0</v>
      </c>
      <c r="I452" s="43" t="n">
        <f aca="false">J451*(1-E452)*G452*(A452&lt;=$B$6*12)</f>
        <v>0</v>
      </c>
      <c r="J452" s="44" t="n">
        <f aca="false">(J451-H452-I452)*(A452&lt;=$B$6*12)</f>
        <v>0</v>
      </c>
      <c r="K452" s="45" t="n">
        <f aca="false">($B$9/$B$10)*(A452&lt;=$B$7*12)*(MOD(A451,12/$B$10)=0)</f>
        <v>0</v>
      </c>
      <c r="L452" s="45" t="n">
        <f aca="false">$B$8*(A452&lt;=$B$7*12)</f>
        <v>0</v>
      </c>
      <c r="M452" s="45" t="n">
        <f aca="false">Assumptions!$B$15*(A452=1)+K452*Assumptions!$B$16*(A452&lt;=12)</f>
        <v>0</v>
      </c>
      <c r="N452" s="45" t="n">
        <f aca="false">(A452&lt;=$B$6*12)*(Assumptions!$B$18/12)*(1+Assumptions!$D$17)^(A452-1) + K452*Assumptions!$B$19*(A452&lt;=$B$7*12)</f>
        <v>0</v>
      </c>
      <c r="O452" s="45" t="n">
        <f aca="false">K452*VLOOKUP(B452,Assumptions!$A$21:$B$26,2,1)</f>
        <v>0</v>
      </c>
      <c r="P452" s="45" t="n">
        <f aca="false">K452*J451</f>
        <v>0</v>
      </c>
      <c r="Q452" s="45" t="n">
        <f aca="false">L452*H452</f>
        <v>0</v>
      </c>
      <c r="R452" s="45" t="n">
        <f aca="false">M452*J451</f>
        <v>0</v>
      </c>
      <c r="S452" s="45" t="n">
        <f aca="false">N452*J451</f>
        <v>0</v>
      </c>
      <c r="T452" s="45" t="n">
        <f aca="false">O452*J451</f>
        <v>0</v>
      </c>
      <c r="U452" s="46" t="n">
        <f aca="false">(1+VLOOKUP(B452,Assumptions!$A$29:$C$39,2,1))^(1/12)-1</f>
        <v>0.00643403011000343</v>
      </c>
      <c r="V452" s="45" t="n">
        <f aca="false">RES!Y452*J452</f>
        <v>0</v>
      </c>
      <c r="W452" s="45" t="n">
        <f aca="false">V452-V451</f>
        <v>0</v>
      </c>
      <c r="X452" s="45" t="n">
        <f aca="false">(P452-R452-S452-T452+V451)*U452</f>
        <v>0</v>
      </c>
      <c r="Y452" s="45" t="n">
        <f aca="false">P452-Q452-R452-S452-T452-W452+X452</f>
        <v>0</v>
      </c>
      <c r="Z452" s="45" t="n">
        <f aca="false">(Y453+Z453)/(1+U453)</f>
        <v>0</v>
      </c>
    </row>
    <row r="453" customFormat="false" ht="13.8" hidden="false" customHeight="false" outlineLevel="0" collapsed="false">
      <c r="A453" s="40" t="n">
        <f aca="false">A452+1</f>
        <v>438</v>
      </c>
      <c r="B453" s="40" t="n">
        <f aca="false">INT((A453-1)/12)+1</f>
        <v>37</v>
      </c>
      <c r="C453" s="41" t="n">
        <f aca="false">$B$4+B453-1</f>
        <v>56</v>
      </c>
      <c r="D453" s="42" t="n">
        <f aca="false">IF($B$5="M",VLOOKUP(C453,Assumptions!$A$42:$C$140,2,1),VLOOKUP(C453,Assumptions!$A$42:$C$140,3,1))*Assumptions!$B$2</f>
        <v>0.00115517920738498</v>
      </c>
      <c r="E453" s="42" t="n">
        <f aca="false">1-(1-D453)^(1/12)</f>
        <v>9.63159397527891E-005</v>
      </c>
      <c r="F453" s="42" t="n">
        <f aca="false">VLOOKUP(B453,Assumptions!$A$5:$C$11,2,1)*(MOD(A453,12/$B$10)=0)</f>
        <v>0</v>
      </c>
      <c r="G453" s="43" t="n">
        <f aca="false">1-(1-F453)^(1/$B$10)</f>
        <v>0</v>
      </c>
      <c r="H453" s="42" t="n">
        <f aca="false">J452*E453*(A453&lt;=$B$6*12)</f>
        <v>0</v>
      </c>
      <c r="I453" s="43" t="n">
        <f aca="false">J452*(1-E453)*G453*(A453&lt;=$B$6*12)</f>
        <v>0</v>
      </c>
      <c r="J453" s="44" t="n">
        <f aca="false">(J452-H453-I453)*(A453&lt;=$B$6*12)</f>
        <v>0</v>
      </c>
      <c r="K453" s="45" t="n">
        <f aca="false">($B$9/$B$10)*(A453&lt;=$B$7*12)*(MOD(A452,12/$B$10)=0)</f>
        <v>0</v>
      </c>
      <c r="L453" s="45" t="n">
        <f aca="false">$B$8*(A453&lt;=$B$7*12)</f>
        <v>0</v>
      </c>
      <c r="M453" s="45" t="n">
        <f aca="false">Assumptions!$B$15*(A453=1)+K453*Assumptions!$B$16*(A453&lt;=12)</f>
        <v>0</v>
      </c>
      <c r="N453" s="45" t="n">
        <f aca="false">(A453&lt;=$B$6*12)*(Assumptions!$B$18/12)*(1+Assumptions!$D$17)^(A453-1) + K453*Assumptions!$B$19*(A453&lt;=$B$7*12)</f>
        <v>0</v>
      </c>
      <c r="O453" s="45" t="n">
        <f aca="false">K453*VLOOKUP(B453,Assumptions!$A$21:$B$26,2,1)</f>
        <v>0</v>
      </c>
      <c r="P453" s="45" t="n">
        <f aca="false">K453*J452</f>
        <v>0</v>
      </c>
      <c r="Q453" s="45" t="n">
        <f aca="false">L453*H453</f>
        <v>0</v>
      </c>
      <c r="R453" s="45" t="n">
        <f aca="false">M453*J452</f>
        <v>0</v>
      </c>
      <c r="S453" s="45" t="n">
        <f aca="false">N453*J452</f>
        <v>0</v>
      </c>
      <c r="T453" s="45" t="n">
        <f aca="false">O453*J452</f>
        <v>0</v>
      </c>
      <c r="U453" s="46" t="n">
        <f aca="false">(1+VLOOKUP(B453,Assumptions!$A$29:$C$39,2,1))^(1/12)-1</f>
        <v>0.00643403011000343</v>
      </c>
      <c r="V453" s="45" t="n">
        <f aca="false">RES!Y453*J453</f>
        <v>0</v>
      </c>
      <c r="W453" s="45" t="n">
        <f aca="false">V453-V452</f>
        <v>0</v>
      </c>
      <c r="X453" s="45" t="n">
        <f aca="false">(P453-R453-S453-T453+V452)*U453</f>
        <v>0</v>
      </c>
      <c r="Y453" s="45" t="n">
        <f aca="false">P453-Q453-R453-S453-T453-W453+X453</f>
        <v>0</v>
      </c>
      <c r="Z453" s="45" t="n">
        <f aca="false">(Y454+Z454)/(1+U454)</f>
        <v>0</v>
      </c>
    </row>
    <row r="454" customFormat="false" ht="13.8" hidden="false" customHeight="false" outlineLevel="0" collapsed="false">
      <c r="A454" s="40" t="n">
        <f aca="false">A453+1</f>
        <v>439</v>
      </c>
      <c r="B454" s="40" t="n">
        <f aca="false">INT((A454-1)/12)+1</f>
        <v>37</v>
      </c>
      <c r="C454" s="41" t="n">
        <f aca="false">$B$4+B454-1</f>
        <v>56</v>
      </c>
      <c r="D454" s="42" t="n">
        <f aca="false">IF($B$5="M",VLOOKUP(C454,Assumptions!$A$42:$C$140,2,1),VLOOKUP(C454,Assumptions!$A$42:$C$140,3,1))*Assumptions!$B$2</f>
        <v>0.00115517920738498</v>
      </c>
      <c r="E454" s="42" t="n">
        <f aca="false">1-(1-D454)^(1/12)</f>
        <v>9.63159397527891E-005</v>
      </c>
      <c r="F454" s="42" t="n">
        <f aca="false">VLOOKUP(B454,Assumptions!$A$5:$C$11,2,1)*(MOD(A454,12/$B$10)=0)</f>
        <v>0</v>
      </c>
      <c r="G454" s="43" t="n">
        <f aca="false">1-(1-F454)^(1/$B$10)</f>
        <v>0</v>
      </c>
      <c r="H454" s="42" t="n">
        <f aca="false">J453*E454*(A454&lt;=$B$6*12)</f>
        <v>0</v>
      </c>
      <c r="I454" s="43" t="n">
        <f aca="false">J453*(1-E454)*G454*(A454&lt;=$B$6*12)</f>
        <v>0</v>
      </c>
      <c r="J454" s="44" t="n">
        <f aca="false">(J453-H454-I454)*(A454&lt;=$B$6*12)</f>
        <v>0</v>
      </c>
      <c r="K454" s="45" t="n">
        <f aca="false">($B$9/$B$10)*(A454&lt;=$B$7*12)*(MOD(A453,12/$B$10)=0)</f>
        <v>0</v>
      </c>
      <c r="L454" s="45" t="n">
        <f aca="false">$B$8*(A454&lt;=$B$7*12)</f>
        <v>0</v>
      </c>
      <c r="M454" s="45" t="n">
        <f aca="false">Assumptions!$B$15*(A454=1)+K454*Assumptions!$B$16*(A454&lt;=12)</f>
        <v>0</v>
      </c>
      <c r="N454" s="45" t="n">
        <f aca="false">(A454&lt;=$B$6*12)*(Assumptions!$B$18/12)*(1+Assumptions!$D$17)^(A454-1) + K454*Assumptions!$B$19*(A454&lt;=$B$7*12)</f>
        <v>0</v>
      </c>
      <c r="O454" s="45" t="n">
        <f aca="false">K454*VLOOKUP(B454,Assumptions!$A$21:$B$26,2,1)</f>
        <v>0</v>
      </c>
      <c r="P454" s="45" t="n">
        <f aca="false">K454*J453</f>
        <v>0</v>
      </c>
      <c r="Q454" s="45" t="n">
        <f aca="false">L454*H454</f>
        <v>0</v>
      </c>
      <c r="R454" s="45" t="n">
        <f aca="false">M454*J453</f>
        <v>0</v>
      </c>
      <c r="S454" s="45" t="n">
        <f aca="false">N454*J453</f>
        <v>0</v>
      </c>
      <c r="T454" s="45" t="n">
        <f aca="false">O454*J453</f>
        <v>0</v>
      </c>
      <c r="U454" s="46" t="n">
        <f aca="false">(1+VLOOKUP(B454,Assumptions!$A$29:$C$39,2,1))^(1/12)-1</f>
        <v>0.00643403011000343</v>
      </c>
      <c r="V454" s="45" t="n">
        <f aca="false">RES!Y454*J454</f>
        <v>0</v>
      </c>
      <c r="W454" s="45" t="n">
        <f aca="false">V454-V453</f>
        <v>0</v>
      </c>
      <c r="X454" s="45" t="n">
        <f aca="false">(P454-R454-S454-T454+V453)*U454</f>
        <v>0</v>
      </c>
      <c r="Y454" s="45" t="n">
        <f aca="false">P454-Q454-R454-S454-T454-W454+X454</f>
        <v>0</v>
      </c>
      <c r="Z454" s="45" t="n">
        <f aca="false">(Y455+Z455)/(1+U455)</f>
        <v>0</v>
      </c>
    </row>
    <row r="455" customFormat="false" ht="13.8" hidden="false" customHeight="false" outlineLevel="0" collapsed="false">
      <c r="A455" s="40" t="n">
        <f aca="false">A454+1</f>
        <v>440</v>
      </c>
      <c r="B455" s="40" t="n">
        <f aca="false">INT((A455-1)/12)+1</f>
        <v>37</v>
      </c>
      <c r="C455" s="41" t="n">
        <f aca="false">$B$4+B455-1</f>
        <v>56</v>
      </c>
      <c r="D455" s="42" t="n">
        <f aca="false">IF($B$5="M",VLOOKUP(C455,Assumptions!$A$42:$C$140,2,1),VLOOKUP(C455,Assumptions!$A$42:$C$140,3,1))*Assumptions!$B$2</f>
        <v>0.00115517920738498</v>
      </c>
      <c r="E455" s="42" t="n">
        <f aca="false">1-(1-D455)^(1/12)</f>
        <v>9.63159397527891E-005</v>
      </c>
      <c r="F455" s="42" t="n">
        <f aca="false">VLOOKUP(B455,Assumptions!$A$5:$C$11,2,1)*(MOD(A455,12/$B$10)=0)</f>
        <v>0</v>
      </c>
      <c r="G455" s="43" t="n">
        <f aca="false">1-(1-F455)^(1/$B$10)</f>
        <v>0</v>
      </c>
      <c r="H455" s="42" t="n">
        <f aca="false">J454*E455*(A455&lt;=$B$6*12)</f>
        <v>0</v>
      </c>
      <c r="I455" s="43" t="n">
        <f aca="false">J454*(1-E455)*G455*(A455&lt;=$B$6*12)</f>
        <v>0</v>
      </c>
      <c r="J455" s="44" t="n">
        <f aca="false">(J454-H455-I455)*(A455&lt;=$B$6*12)</f>
        <v>0</v>
      </c>
      <c r="K455" s="45" t="n">
        <f aca="false">($B$9/$B$10)*(A455&lt;=$B$7*12)*(MOD(A454,12/$B$10)=0)</f>
        <v>0</v>
      </c>
      <c r="L455" s="45" t="n">
        <f aca="false">$B$8*(A455&lt;=$B$7*12)</f>
        <v>0</v>
      </c>
      <c r="M455" s="45" t="n">
        <f aca="false">Assumptions!$B$15*(A455=1)+K455*Assumptions!$B$16*(A455&lt;=12)</f>
        <v>0</v>
      </c>
      <c r="N455" s="45" t="n">
        <f aca="false">(A455&lt;=$B$6*12)*(Assumptions!$B$18/12)*(1+Assumptions!$D$17)^(A455-1) + K455*Assumptions!$B$19*(A455&lt;=$B$7*12)</f>
        <v>0</v>
      </c>
      <c r="O455" s="45" t="n">
        <f aca="false">K455*VLOOKUP(B455,Assumptions!$A$21:$B$26,2,1)</f>
        <v>0</v>
      </c>
      <c r="P455" s="45" t="n">
        <f aca="false">K455*J454</f>
        <v>0</v>
      </c>
      <c r="Q455" s="45" t="n">
        <f aca="false">L455*H455</f>
        <v>0</v>
      </c>
      <c r="R455" s="45" t="n">
        <f aca="false">M455*J454</f>
        <v>0</v>
      </c>
      <c r="S455" s="45" t="n">
        <f aca="false">N455*J454</f>
        <v>0</v>
      </c>
      <c r="T455" s="45" t="n">
        <f aca="false">O455*J454</f>
        <v>0</v>
      </c>
      <c r="U455" s="46" t="n">
        <f aca="false">(1+VLOOKUP(B455,Assumptions!$A$29:$C$39,2,1))^(1/12)-1</f>
        <v>0.00643403011000343</v>
      </c>
      <c r="V455" s="45" t="n">
        <f aca="false">RES!Y455*J455</f>
        <v>0</v>
      </c>
      <c r="W455" s="45" t="n">
        <f aca="false">V455-V454</f>
        <v>0</v>
      </c>
      <c r="X455" s="45" t="n">
        <f aca="false">(P455-R455-S455-T455+V454)*U455</f>
        <v>0</v>
      </c>
      <c r="Y455" s="45" t="n">
        <f aca="false">P455-Q455-R455-S455-T455-W455+X455</f>
        <v>0</v>
      </c>
      <c r="Z455" s="45" t="n">
        <f aca="false">(Y456+Z456)/(1+U456)</f>
        <v>0</v>
      </c>
    </row>
    <row r="456" customFormat="false" ht="13.8" hidden="false" customHeight="false" outlineLevel="0" collapsed="false">
      <c r="A456" s="40" t="n">
        <f aca="false">A455+1</f>
        <v>441</v>
      </c>
      <c r="B456" s="40" t="n">
        <f aca="false">INT((A456-1)/12)+1</f>
        <v>37</v>
      </c>
      <c r="C456" s="41" t="n">
        <f aca="false">$B$4+B456-1</f>
        <v>56</v>
      </c>
      <c r="D456" s="42" t="n">
        <f aca="false">IF($B$5="M",VLOOKUP(C456,Assumptions!$A$42:$C$140,2,1),VLOOKUP(C456,Assumptions!$A$42:$C$140,3,1))*Assumptions!$B$2</f>
        <v>0.00115517920738498</v>
      </c>
      <c r="E456" s="42" t="n">
        <f aca="false">1-(1-D456)^(1/12)</f>
        <v>9.63159397527891E-005</v>
      </c>
      <c r="F456" s="42" t="n">
        <f aca="false">VLOOKUP(B456,Assumptions!$A$5:$C$11,2,1)*(MOD(A456,12/$B$10)=0)</f>
        <v>0</v>
      </c>
      <c r="G456" s="43" t="n">
        <f aca="false">1-(1-F456)^(1/$B$10)</f>
        <v>0</v>
      </c>
      <c r="H456" s="42" t="n">
        <f aca="false">J455*E456*(A456&lt;=$B$6*12)</f>
        <v>0</v>
      </c>
      <c r="I456" s="43" t="n">
        <f aca="false">J455*(1-E456)*G456*(A456&lt;=$B$6*12)</f>
        <v>0</v>
      </c>
      <c r="J456" s="44" t="n">
        <f aca="false">(J455-H456-I456)*(A456&lt;=$B$6*12)</f>
        <v>0</v>
      </c>
      <c r="K456" s="45" t="n">
        <f aca="false">($B$9/$B$10)*(A456&lt;=$B$7*12)*(MOD(A455,12/$B$10)=0)</f>
        <v>0</v>
      </c>
      <c r="L456" s="45" t="n">
        <f aca="false">$B$8*(A456&lt;=$B$7*12)</f>
        <v>0</v>
      </c>
      <c r="M456" s="45" t="n">
        <f aca="false">Assumptions!$B$15*(A456=1)+K456*Assumptions!$B$16*(A456&lt;=12)</f>
        <v>0</v>
      </c>
      <c r="N456" s="45" t="n">
        <f aca="false">(A456&lt;=$B$6*12)*(Assumptions!$B$18/12)*(1+Assumptions!$D$17)^(A456-1) + K456*Assumptions!$B$19*(A456&lt;=$B$7*12)</f>
        <v>0</v>
      </c>
      <c r="O456" s="45" t="n">
        <f aca="false">K456*VLOOKUP(B456,Assumptions!$A$21:$B$26,2,1)</f>
        <v>0</v>
      </c>
      <c r="P456" s="45" t="n">
        <f aca="false">K456*J455</f>
        <v>0</v>
      </c>
      <c r="Q456" s="45" t="n">
        <f aca="false">L456*H456</f>
        <v>0</v>
      </c>
      <c r="R456" s="45" t="n">
        <f aca="false">M456*J455</f>
        <v>0</v>
      </c>
      <c r="S456" s="45" t="n">
        <f aca="false">N456*J455</f>
        <v>0</v>
      </c>
      <c r="T456" s="45" t="n">
        <f aca="false">O456*J455</f>
        <v>0</v>
      </c>
      <c r="U456" s="46" t="n">
        <f aca="false">(1+VLOOKUP(B456,Assumptions!$A$29:$C$39,2,1))^(1/12)-1</f>
        <v>0.00643403011000343</v>
      </c>
      <c r="V456" s="45" t="n">
        <f aca="false">RES!Y456*J456</f>
        <v>0</v>
      </c>
      <c r="W456" s="45" t="n">
        <f aca="false">V456-V455</f>
        <v>0</v>
      </c>
      <c r="X456" s="45" t="n">
        <f aca="false">(P456-R456-S456-T456+V455)*U456</f>
        <v>0</v>
      </c>
      <c r="Y456" s="45" t="n">
        <f aca="false">P456-Q456-R456-S456-T456-W456+X456</f>
        <v>0</v>
      </c>
      <c r="Z456" s="45" t="n">
        <f aca="false">(Y457+Z457)/(1+U457)</f>
        <v>0</v>
      </c>
    </row>
    <row r="457" customFormat="false" ht="13.8" hidden="false" customHeight="false" outlineLevel="0" collapsed="false">
      <c r="A457" s="40" t="n">
        <f aca="false">A456+1</f>
        <v>442</v>
      </c>
      <c r="B457" s="40" t="n">
        <f aca="false">INT((A457-1)/12)+1</f>
        <v>37</v>
      </c>
      <c r="C457" s="41" t="n">
        <f aca="false">$B$4+B457-1</f>
        <v>56</v>
      </c>
      <c r="D457" s="42" t="n">
        <f aca="false">IF($B$5="M",VLOOKUP(C457,Assumptions!$A$42:$C$140,2,1),VLOOKUP(C457,Assumptions!$A$42:$C$140,3,1))*Assumptions!$B$2</f>
        <v>0.00115517920738498</v>
      </c>
      <c r="E457" s="42" t="n">
        <f aca="false">1-(1-D457)^(1/12)</f>
        <v>9.63159397527891E-005</v>
      </c>
      <c r="F457" s="42" t="n">
        <f aca="false">VLOOKUP(B457,Assumptions!$A$5:$C$11,2,1)*(MOD(A457,12/$B$10)=0)</f>
        <v>0</v>
      </c>
      <c r="G457" s="43" t="n">
        <f aca="false">1-(1-F457)^(1/$B$10)</f>
        <v>0</v>
      </c>
      <c r="H457" s="42" t="n">
        <f aca="false">J456*E457*(A457&lt;=$B$6*12)</f>
        <v>0</v>
      </c>
      <c r="I457" s="43" t="n">
        <f aca="false">J456*(1-E457)*G457*(A457&lt;=$B$6*12)</f>
        <v>0</v>
      </c>
      <c r="J457" s="44" t="n">
        <f aca="false">(J456-H457-I457)*(A457&lt;=$B$6*12)</f>
        <v>0</v>
      </c>
      <c r="K457" s="45" t="n">
        <f aca="false">($B$9/$B$10)*(A457&lt;=$B$7*12)*(MOD(A456,12/$B$10)=0)</f>
        <v>0</v>
      </c>
      <c r="L457" s="45" t="n">
        <f aca="false">$B$8*(A457&lt;=$B$7*12)</f>
        <v>0</v>
      </c>
      <c r="M457" s="45" t="n">
        <f aca="false">Assumptions!$B$15*(A457=1)+K457*Assumptions!$B$16*(A457&lt;=12)</f>
        <v>0</v>
      </c>
      <c r="N457" s="45" t="n">
        <f aca="false">(A457&lt;=$B$6*12)*(Assumptions!$B$18/12)*(1+Assumptions!$D$17)^(A457-1) + K457*Assumptions!$B$19*(A457&lt;=$B$7*12)</f>
        <v>0</v>
      </c>
      <c r="O457" s="45" t="n">
        <f aca="false">K457*VLOOKUP(B457,Assumptions!$A$21:$B$26,2,1)</f>
        <v>0</v>
      </c>
      <c r="P457" s="45" t="n">
        <f aca="false">K457*J456</f>
        <v>0</v>
      </c>
      <c r="Q457" s="45" t="n">
        <f aca="false">L457*H457</f>
        <v>0</v>
      </c>
      <c r="R457" s="45" t="n">
        <f aca="false">M457*J456</f>
        <v>0</v>
      </c>
      <c r="S457" s="45" t="n">
        <f aca="false">N457*J456</f>
        <v>0</v>
      </c>
      <c r="T457" s="45" t="n">
        <f aca="false">O457*J456</f>
        <v>0</v>
      </c>
      <c r="U457" s="46" t="n">
        <f aca="false">(1+VLOOKUP(B457,Assumptions!$A$29:$C$39,2,1))^(1/12)-1</f>
        <v>0.00643403011000343</v>
      </c>
      <c r="V457" s="45" t="n">
        <f aca="false">RES!Y457*J457</f>
        <v>0</v>
      </c>
      <c r="W457" s="45" t="n">
        <f aca="false">V457-V456</f>
        <v>0</v>
      </c>
      <c r="X457" s="45" t="n">
        <f aca="false">(P457-R457-S457-T457+V456)*U457</f>
        <v>0</v>
      </c>
      <c r="Y457" s="45" t="n">
        <f aca="false">P457-Q457-R457-S457-T457-W457+X457</f>
        <v>0</v>
      </c>
      <c r="Z457" s="45" t="n">
        <f aca="false">(Y458+Z458)/(1+U458)</f>
        <v>0</v>
      </c>
    </row>
    <row r="458" customFormat="false" ht="13.8" hidden="false" customHeight="false" outlineLevel="0" collapsed="false">
      <c r="A458" s="40" t="n">
        <f aca="false">A457+1</f>
        <v>443</v>
      </c>
      <c r="B458" s="40" t="n">
        <f aca="false">INT((A458-1)/12)+1</f>
        <v>37</v>
      </c>
      <c r="C458" s="41" t="n">
        <f aca="false">$B$4+B458-1</f>
        <v>56</v>
      </c>
      <c r="D458" s="42" t="n">
        <f aca="false">IF($B$5="M",VLOOKUP(C458,Assumptions!$A$42:$C$140,2,1),VLOOKUP(C458,Assumptions!$A$42:$C$140,3,1))*Assumptions!$B$2</f>
        <v>0.00115517920738498</v>
      </c>
      <c r="E458" s="42" t="n">
        <f aca="false">1-(1-D458)^(1/12)</f>
        <v>9.63159397527891E-005</v>
      </c>
      <c r="F458" s="42" t="n">
        <f aca="false">VLOOKUP(B458,Assumptions!$A$5:$C$11,2,1)*(MOD(A458,12/$B$10)=0)</f>
        <v>0</v>
      </c>
      <c r="G458" s="43" t="n">
        <f aca="false">1-(1-F458)^(1/$B$10)</f>
        <v>0</v>
      </c>
      <c r="H458" s="42" t="n">
        <f aca="false">J457*E458*(A458&lt;=$B$6*12)</f>
        <v>0</v>
      </c>
      <c r="I458" s="43" t="n">
        <f aca="false">J457*(1-E458)*G458*(A458&lt;=$B$6*12)</f>
        <v>0</v>
      </c>
      <c r="J458" s="44" t="n">
        <f aca="false">(J457-H458-I458)*(A458&lt;=$B$6*12)</f>
        <v>0</v>
      </c>
      <c r="K458" s="45" t="n">
        <f aca="false">($B$9/$B$10)*(A458&lt;=$B$7*12)*(MOD(A457,12/$B$10)=0)</f>
        <v>0</v>
      </c>
      <c r="L458" s="45" t="n">
        <f aca="false">$B$8*(A458&lt;=$B$7*12)</f>
        <v>0</v>
      </c>
      <c r="M458" s="45" t="n">
        <f aca="false">Assumptions!$B$15*(A458=1)+K458*Assumptions!$B$16*(A458&lt;=12)</f>
        <v>0</v>
      </c>
      <c r="N458" s="45" t="n">
        <f aca="false">(A458&lt;=$B$6*12)*(Assumptions!$B$18/12)*(1+Assumptions!$D$17)^(A458-1) + K458*Assumptions!$B$19*(A458&lt;=$B$7*12)</f>
        <v>0</v>
      </c>
      <c r="O458" s="45" t="n">
        <f aca="false">K458*VLOOKUP(B458,Assumptions!$A$21:$B$26,2,1)</f>
        <v>0</v>
      </c>
      <c r="P458" s="45" t="n">
        <f aca="false">K458*J457</f>
        <v>0</v>
      </c>
      <c r="Q458" s="45" t="n">
        <f aca="false">L458*H458</f>
        <v>0</v>
      </c>
      <c r="R458" s="45" t="n">
        <f aca="false">M458*J457</f>
        <v>0</v>
      </c>
      <c r="S458" s="45" t="n">
        <f aca="false">N458*J457</f>
        <v>0</v>
      </c>
      <c r="T458" s="45" t="n">
        <f aca="false">O458*J457</f>
        <v>0</v>
      </c>
      <c r="U458" s="46" t="n">
        <f aca="false">(1+VLOOKUP(B458,Assumptions!$A$29:$C$39,2,1))^(1/12)-1</f>
        <v>0.00643403011000343</v>
      </c>
      <c r="V458" s="45" t="n">
        <f aca="false">RES!Y458*J458</f>
        <v>0</v>
      </c>
      <c r="W458" s="45" t="n">
        <f aca="false">V458-V457</f>
        <v>0</v>
      </c>
      <c r="X458" s="45" t="n">
        <f aca="false">(P458-R458-S458-T458+V457)*U458</f>
        <v>0</v>
      </c>
      <c r="Y458" s="45" t="n">
        <f aca="false">P458-Q458-R458-S458-T458-W458+X458</f>
        <v>0</v>
      </c>
      <c r="Z458" s="45" t="n">
        <f aca="false">(Y459+Z459)/(1+U459)</f>
        <v>0</v>
      </c>
    </row>
    <row r="459" customFormat="false" ht="13.8" hidden="false" customHeight="false" outlineLevel="0" collapsed="false">
      <c r="A459" s="40" t="n">
        <f aca="false">A458+1</f>
        <v>444</v>
      </c>
      <c r="B459" s="40" t="n">
        <f aca="false">INT((A459-1)/12)+1</f>
        <v>37</v>
      </c>
      <c r="C459" s="41" t="n">
        <f aca="false">$B$4+B459-1</f>
        <v>56</v>
      </c>
      <c r="D459" s="42" t="n">
        <f aca="false">IF($B$5="M",VLOOKUP(C459,Assumptions!$A$42:$C$140,2,1),VLOOKUP(C459,Assumptions!$A$42:$C$140,3,1))*Assumptions!$B$2</f>
        <v>0.00115517920738498</v>
      </c>
      <c r="E459" s="42" t="n">
        <f aca="false">1-(1-D459)^(1/12)</f>
        <v>9.63159397527891E-005</v>
      </c>
      <c r="F459" s="42" t="n">
        <f aca="false">VLOOKUP(B459,Assumptions!$A$5:$C$11,2,1)*(MOD(A459,12/$B$10)=0)</f>
        <v>0.05</v>
      </c>
      <c r="G459" s="43" t="n">
        <f aca="false">1-(1-F459)^(1/$B$10)</f>
        <v>0.05</v>
      </c>
      <c r="H459" s="42" t="n">
        <f aca="false">J458*E459*(A459&lt;=$B$6*12)</f>
        <v>0</v>
      </c>
      <c r="I459" s="43" t="n">
        <f aca="false">J458*(1-E459)*G459*(A459&lt;=$B$6*12)</f>
        <v>0</v>
      </c>
      <c r="J459" s="44" t="n">
        <f aca="false">(J458-H459-I459)*(A459&lt;=$B$6*12)</f>
        <v>0</v>
      </c>
      <c r="K459" s="45" t="n">
        <f aca="false">($B$9/$B$10)*(A459&lt;=$B$7*12)*(MOD(A458,12/$B$10)=0)</f>
        <v>0</v>
      </c>
      <c r="L459" s="45" t="n">
        <f aca="false">$B$8*(A459&lt;=$B$7*12)</f>
        <v>0</v>
      </c>
      <c r="M459" s="45" t="n">
        <f aca="false">Assumptions!$B$15*(A459=1)+K459*Assumptions!$B$16*(A459&lt;=12)</f>
        <v>0</v>
      </c>
      <c r="N459" s="45" t="n">
        <f aca="false">(A459&lt;=$B$6*12)*(Assumptions!$B$18/12)*(1+Assumptions!$D$17)^(A459-1) + K459*Assumptions!$B$19*(A459&lt;=$B$7*12)</f>
        <v>0</v>
      </c>
      <c r="O459" s="45" t="n">
        <f aca="false">K459*VLOOKUP(B459,Assumptions!$A$21:$B$26,2,1)</f>
        <v>0</v>
      </c>
      <c r="P459" s="45" t="n">
        <f aca="false">K459*J458</f>
        <v>0</v>
      </c>
      <c r="Q459" s="45" t="n">
        <f aca="false">L459*H459</f>
        <v>0</v>
      </c>
      <c r="R459" s="45" t="n">
        <f aca="false">M459*J458</f>
        <v>0</v>
      </c>
      <c r="S459" s="45" t="n">
        <f aca="false">N459*J458</f>
        <v>0</v>
      </c>
      <c r="T459" s="45" t="n">
        <f aca="false">O459*J458</f>
        <v>0</v>
      </c>
      <c r="U459" s="46" t="n">
        <f aca="false">(1+VLOOKUP(B459,Assumptions!$A$29:$C$39,2,1))^(1/12)-1</f>
        <v>0.00643403011000343</v>
      </c>
      <c r="V459" s="45" t="n">
        <f aca="false">RES!Y459*J459</f>
        <v>0</v>
      </c>
      <c r="W459" s="45" t="n">
        <f aca="false">V459-V458</f>
        <v>0</v>
      </c>
      <c r="X459" s="45" t="n">
        <f aca="false">(P459-R459-S459-T459+V458)*U459</f>
        <v>0</v>
      </c>
      <c r="Y459" s="45" t="n">
        <f aca="false">P459-Q459-R459-S459-T459-W459+X459</f>
        <v>0</v>
      </c>
      <c r="Z459" s="45" t="n">
        <f aca="false">(Y460+Z460)/(1+U460)</f>
        <v>0</v>
      </c>
    </row>
    <row r="460" customFormat="false" ht="13.8" hidden="false" customHeight="false" outlineLevel="0" collapsed="false">
      <c r="A460" s="40" t="n">
        <f aca="false">A459+1</f>
        <v>445</v>
      </c>
      <c r="B460" s="40" t="n">
        <f aca="false">INT((A460-1)/12)+1</f>
        <v>38</v>
      </c>
      <c r="C460" s="41" t="n">
        <f aca="false">$B$4+B460-1</f>
        <v>57</v>
      </c>
      <c r="D460" s="42" t="n">
        <f aca="false">IF($B$5="M",VLOOKUP(C460,Assumptions!$A$42:$C$140,2,1),VLOOKUP(C460,Assumptions!$A$42:$C$140,3,1))*Assumptions!$B$2</f>
        <v>0.00123848594961408</v>
      </c>
      <c r="E460" s="42" t="n">
        <f aca="false">1-(1-D460)^(1/12)</f>
        <v>0.000103265793316099</v>
      </c>
      <c r="F460" s="42" t="n">
        <f aca="false">VLOOKUP(B460,Assumptions!$A$5:$C$11,2,1)*(MOD(A460,12/$B$10)=0)</f>
        <v>0</v>
      </c>
      <c r="G460" s="43" t="n">
        <f aca="false">1-(1-F460)^(1/$B$10)</f>
        <v>0</v>
      </c>
      <c r="H460" s="42" t="n">
        <f aca="false">J459*E460*(A460&lt;=$B$6*12)</f>
        <v>0</v>
      </c>
      <c r="I460" s="43" t="n">
        <f aca="false">J459*(1-E460)*G460*(A460&lt;=$B$6*12)</f>
        <v>0</v>
      </c>
      <c r="J460" s="44" t="n">
        <f aca="false">(J459-H460-I460)*(A460&lt;=$B$6*12)</f>
        <v>0</v>
      </c>
      <c r="K460" s="45" t="n">
        <f aca="false">($B$9/$B$10)*(A460&lt;=$B$7*12)*(MOD(A459,12/$B$10)=0)</f>
        <v>0</v>
      </c>
      <c r="L460" s="45" t="n">
        <f aca="false">$B$8*(A460&lt;=$B$7*12)</f>
        <v>0</v>
      </c>
      <c r="M460" s="45" t="n">
        <f aca="false">Assumptions!$B$15*(A460=1)+K460*Assumptions!$B$16*(A460&lt;=12)</f>
        <v>0</v>
      </c>
      <c r="N460" s="45" t="n">
        <f aca="false">(A460&lt;=$B$6*12)*(Assumptions!$B$18/12)*(1+Assumptions!$D$17)^(A460-1) + K460*Assumptions!$B$19*(A460&lt;=$B$7*12)</f>
        <v>0</v>
      </c>
      <c r="O460" s="45" t="n">
        <f aca="false">K460*VLOOKUP(B460,Assumptions!$A$21:$B$26,2,1)</f>
        <v>0</v>
      </c>
      <c r="P460" s="45" t="n">
        <f aca="false">K460*J459</f>
        <v>0</v>
      </c>
      <c r="Q460" s="45" t="n">
        <f aca="false">L460*H460</f>
        <v>0</v>
      </c>
      <c r="R460" s="45" t="n">
        <f aca="false">M460*J459</f>
        <v>0</v>
      </c>
      <c r="S460" s="45" t="n">
        <f aca="false">N460*J459</f>
        <v>0</v>
      </c>
      <c r="T460" s="45" t="n">
        <f aca="false">O460*J459</f>
        <v>0</v>
      </c>
      <c r="U460" s="46" t="n">
        <f aca="false">(1+VLOOKUP(B460,Assumptions!$A$29:$C$39,2,1))^(1/12)-1</f>
        <v>0.00643403011000343</v>
      </c>
      <c r="V460" s="45" t="n">
        <f aca="false">RES!Y460*J460</f>
        <v>0</v>
      </c>
      <c r="W460" s="45" t="n">
        <f aca="false">V460-V459</f>
        <v>0</v>
      </c>
      <c r="X460" s="45" t="n">
        <f aca="false">(P460-R460-S460-T460+V459)*U460</f>
        <v>0</v>
      </c>
      <c r="Y460" s="45" t="n">
        <f aca="false">P460-Q460-R460-S460-T460-W460+X460</f>
        <v>0</v>
      </c>
      <c r="Z460" s="45" t="n">
        <f aca="false">(Y461+Z461)/(1+U461)</f>
        <v>0</v>
      </c>
    </row>
    <row r="461" customFormat="false" ht="13.8" hidden="false" customHeight="false" outlineLevel="0" collapsed="false">
      <c r="A461" s="40" t="n">
        <f aca="false">A460+1</f>
        <v>446</v>
      </c>
      <c r="B461" s="40" t="n">
        <f aca="false">INT((A461-1)/12)+1</f>
        <v>38</v>
      </c>
      <c r="C461" s="41" t="n">
        <f aca="false">$B$4+B461-1</f>
        <v>57</v>
      </c>
      <c r="D461" s="42" t="n">
        <f aca="false">IF($B$5="M",VLOOKUP(C461,Assumptions!$A$42:$C$140,2,1),VLOOKUP(C461,Assumptions!$A$42:$C$140,3,1))*Assumptions!$B$2</f>
        <v>0.00123848594961408</v>
      </c>
      <c r="E461" s="42" t="n">
        <f aca="false">1-(1-D461)^(1/12)</f>
        <v>0.000103265793316099</v>
      </c>
      <c r="F461" s="42" t="n">
        <f aca="false">VLOOKUP(B461,Assumptions!$A$5:$C$11,2,1)*(MOD(A461,12/$B$10)=0)</f>
        <v>0</v>
      </c>
      <c r="G461" s="43" t="n">
        <f aca="false">1-(1-F461)^(1/$B$10)</f>
        <v>0</v>
      </c>
      <c r="H461" s="42" t="n">
        <f aca="false">J460*E461*(A461&lt;=$B$6*12)</f>
        <v>0</v>
      </c>
      <c r="I461" s="43" t="n">
        <f aca="false">J460*(1-E461)*G461*(A461&lt;=$B$6*12)</f>
        <v>0</v>
      </c>
      <c r="J461" s="44" t="n">
        <f aca="false">(J460-H461-I461)*(A461&lt;=$B$6*12)</f>
        <v>0</v>
      </c>
      <c r="K461" s="45" t="n">
        <f aca="false">($B$9/$B$10)*(A461&lt;=$B$7*12)*(MOD(A460,12/$B$10)=0)</f>
        <v>0</v>
      </c>
      <c r="L461" s="45" t="n">
        <f aca="false">$B$8*(A461&lt;=$B$7*12)</f>
        <v>0</v>
      </c>
      <c r="M461" s="45" t="n">
        <f aca="false">Assumptions!$B$15*(A461=1)+K461*Assumptions!$B$16*(A461&lt;=12)</f>
        <v>0</v>
      </c>
      <c r="N461" s="45" t="n">
        <f aca="false">(A461&lt;=$B$6*12)*(Assumptions!$B$18/12)*(1+Assumptions!$D$17)^(A461-1) + K461*Assumptions!$B$19*(A461&lt;=$B$7*12)</f>
        <v>0</v>
      </c>
      <c r="O461" s="45" t="n">
        <f aca="false">K461*VLOOKUP(B461,Assumptions!$A$21:$B$26,2,1)</f>
        <v>0</v>
      </c>
      <c r="P461" s="45" t="n">
        <f aca="false">K461*J460</f>
        <v>0</v>
      </c>
      <c r="Q461" s="45" t="n">
        <f aca="false">L461*H461</f>
        <v>0</v>
      </c>
      <c r="R461" s="45" t="n">
        <f aca="false">M461*J460</f>
        <v>0</v>
      </c>
      <c r="S461" s="45" t="n">
        <f aca="false">N461*J460</f>
        <v>0</v>
      </c>
      <c r="T461" s="45" t="n">
        <f aca="false">O461*J460</f>
        <v>0</v>
      </c>
      <c r="U461" s="46" t="n">
        <f aca="false">(1+VLOOKUP(B461,Assumptions!$A$29:$C$39,2,1))^(1/12)-1</f>
        <v>0.00643403011000343</v>
      </c>
      <c r="V461" s="45" t="n">
        <f aca="false">RES!Y461*J461</f>
        <v>0</v>
      </c>
      <c r="W461" s="45" t="n">
        <f aca="false">V461-V460</f>
        <v>0</v>
      </c>
      <c r="X461" s="45" t="n">
        <f aca="false">(P461-R461-S461-T461+V460)*U461</f>
        <v>0</v>
      </c>
      <c r="Y461" s="45" t="n">
        <f aca="false">P461-Q461-R461-S461-T461-W461+X461</f>
        <v>0</v>
      </c>
      <c r="Z461" s="45" t="n">
        <f aca="false">(Y462+Z462)/(1+U462)</f>
        <v>0</v>
      </c>
    </row>
    <row r="462" customFormat="false" ht="13.8" hidden="false" customHeight="false" outlineLevel="0" collapsed="false">
      <c r="A462" s="40" t="n">
        <f aca="false">A461+1</f>
        <v>447</v>
      </c>
      <c r="B462" s="40" t="n">
        <f aca="false">INT((A462-1)/12)+1</f>
        <v>38</v>
      </c>
      <c r="C462" s="41" t="n">
        <f aca="false">$B$4+B462-1</f>
        <v>57</v>
      </c>
      <c r="D462" s="42" t="n">
        <f aca="false">IF($B$5="M",VLOOKUP(C462,Assumptions!$A$42:$C$140,2,1),VLOOKUP(C462,Assumptions!$A$42:$C$140,3,1))*Assumptions!$B$2</f>
        <v>0.00123848594961408</v>
      </c>
      <c r="E462" s="42" t="n">
        <f aca="false">1-(1-D462)^(1/12)</f>
        <v>0.000103265793316099</v>
      </c>
      <c r="F462" s="42" t="n">
        <f aca="false">VLOOKUP(B462,Assumptions!$A$5:$C$11,2,1)*(MOD(A462,12/$B$10)=0)</f>
        <v>0</v>
      </c>
      <c r="G462" s="43" t="n">
        <f aca="false">1-(1-F462)^(1/$B$10)</f>
        <v>0</v>
      </c>
      <c r="H462" s="42" t="n">
        <f aca="false">J461*E462*(A462&lt;=$B$6*12)</f>
        <v>0</v>
      </c>
      <c r="I462" s="43" t="n">
        <f aca="false">J461*(1-E462)*G462*(A462&lt;=$B$6*12)</f>
        <v>0</v>
      </c>
      <c r="J462" s="44" t="n">
        <f aca="false">(J461-H462-I462)*(A462&lt;=$B$6*12)</f>
        <v>0</v>
      </c>
      <c r="K462" s="45" t="n">
        <f aca="false">($B$9/$B$10)*(A462&lt;=$B$7*12)*(MOD(A461,12/$B$10)=0)</f>
        <v>0</v>
      </c>
      <c r="L462" s="45" t="n">
        <f aca="false">$B$8*(A462&lt;=$B$7*12)</f>
        <v>0</v>
      </c>
      <c r="M462" s="45" t="n">
        <f aca="false">Assumptions!$B$15*(A462=1)+K462*Assumptions!$B$16*(A462&lt;=12)</f>
        <v>0</v>
      </c>
      <c r="N462" s="45" t="n">
        <f aca="false">(A462&lt;=$B$6*12)*(Assumptions!$B$18/12)*(1+Assumptions!$D$17)^(A462-1) + K462*Assumptions!$B$19*(A462&lt;=$B$7*12)</f>
        <v>0</v>
      </c>
      <c r="O462" s="45" t="n">
        <f aca="false">K462*VLOOKUP(B462,Assumptions!$A$21:$B$26,2,1)</f>
        <v>0</v>
      </c>
      <c r="P462" s="45" t="n">
        <f aca="false">K462*J461</f>
        <v>0</v>
      </c>
      <c r="Q462" s="45" t="n">
        <f aca="false">L462*H462</f>
        <v>0</v>
      </c>
      <c r="R462" s="45" t="n">
        <f aca="false">M462*J461</f>
        <v>0</v>
      </c>
      <c r="S462" s="45" t="n">
        <f aca="false">N462*J461</f>
        <v>0</v>
      </c>
      <c r="T462" s="45" t="n">
        <f aca="false">O462*J461</f>
        <v>0</v>
      </c>
      <c r="U462" s="46" t="n">
        <f aca="false">(1+VLOOKUP(B462,Assumptions!$A$29:$C$39,2,1))^(1/12)-1</f>
        <v>0.00643403011000343</v>
      </c>
      <c r="V462" s="45" t="n">
        <f aca="false">RES!Y462*J462</f>
        <v>0</v>
      </c>
      <c r="W462" s="45" t="n">
        <f aca="false">V462-V461</f>
        <v>0</v>
      </c>
      <c r="X462" s="45" t="n">
        <f aca="false">(P462-R462-S462-T462+V461)*U462</f>
        <v>0</v>
      </c>
      <c r="Y462" s="45" t="n">
        <f aca="false">P462-Q462-R462-S462-T462-W462+X462</f>
        <v>0</v>
      </c>
      <c r="Z462" s="45" t="n">
        <f aca="false">(Y463+Z463)/(1+U463)</f>
        <v>0</v>
      </c>
    </row>
    <row r="463" customFormat="false" ht="13.8" hidden="false" customHeight="false" outlineLevel="0" collapsed="false">
      <c r="A463" s="40" t="n">
        <f aca="false">A462+1</f>
        <v>448</v>
      </c>
      <c r="B463" s="40" t="n">
        <f aca="false">INT((A463-1)/12)+1</f>
        <v>38</v>
      </c>
      <c r="C463" s="41" t="n">
        <f aca="false">$B$4+B463-1</f>
        <v>57</v>
      </c>
      <c r="D463" s="42" t="n">
        <f aca="false">IF($B$5="M",VLOOKUP(C463,Assumptions!$A$42:$C$140,2,1),VLOOKUP(C463,Assumptions!$A$42:$C$140,3,1))*Assumptions!$B$2</f>
        <v>0.00123848594961408</v>
      </c>
      <c r="E463" s="42" t="n">
        <f aca="false">1-(1-D463)^(1/12)</f>
        <v>0.000103265793316099</v>
      </c>
      <c r="F463" s="42" t="n">
        <f aca="false">VLOOKUP(B463,Assumptions!$A$5:$C$11,2,1)*(MOD(A463,12/$B$10)=0)</f>
        <v>0</v>
      </c>
      <c r="G463" s="43" t="n">
        <f aca="false">1-(1-F463)^(1/$B$10)</f>
        <v>0</v>
      </c>
      <c r="H463" s="42" t="n">
        <f aca="false">J462*E463*(A463&lt;=$B$6*12)</f>
        <v>0</v>
      </c>
      <c r="I463" s="43" t="n">
        <f aca="false">J462*(1-E463)*G463*(A463&lt;=$B$6*12)</f>
        <v>0</v>
      </c>
      <c r="J463" s="44" t="n">
        <f aca="false">(J462-H463-I463)*(A463&lt;=$B$6*12)</f>
        <v>0</v>
      </c>
      <c r="K463" s="45" t="n">
        <f aca="false">($B$9/$B$10)*(A463&lt;=$B$7*12)*(MOD(A462,12/$B$10)=0)</f>
        <v>0</v>
      </c>
      <c r="L463" s="45" t="n">
        <f aca="false">$B$8*(A463&lt;=$B$7*12)</f>
        <v>0</v>
      </c>
      <c r="M463" s="45" t="n">
        <f aca="false">Assumptions!$B$15*(A463=1)+K463*Assumptions!$B$16*(A463&lt;=12)</f>
        <v>0</v>
      </c>
      <c r="N463" s="45" t="n">
        <f aca="false">(A463&lt;=$B$6*12)*(Assumptions!$B$18/12)*(1+Assumptions!$D$17)^(A463-1) + K463*Assumptions!$B$19*(A463&lt;=$B$7*12)</f>
        <v>0</v>
      </c>
      <c r="O463" s="45" t="n">
        <f aca="false">K463*VLOOKUP(B463,Assumptions!$A$21:$B$26,2,1)</f>
        <v>0</v>
      </c>
      <c r="P463" s="45" t="n">
        <f aca="false">K463*J462</f>
        <v>0</v>
      </c>
      <c r="Q463" s="45" t="n">
        <f aca="false">L463*H463</f>
        <v>0</v>
      </c>
      <c r="R463" s="45" t="n">
        <f aca="false">M463*J462</f>
        <v>0</v>
      </c>
      <c r="S463" s="45" t="n">
        <f aca="false">N463*J462</f>
        <v>0</v>
      </c>
      <c r="T463" s="45" t="n">
        <f aca="false">O463*J462</f>
        <v>0</v>
      </c>
      <c r="U463" s="46" t="n">
        <f aca="false">(1+VLOOKUP(B463,Assumptions!$A$29:$C$39,2,1))^(1/12)-1</f>
        <v>0.00643403011000343</v>
      </c>
      <c r="V463" s="45" t="n">
        <f aca="false">RES!Y463*J463</f>
        <v>0</v>
      </c>
      <c r="W463" s="45" t="n">
        <f aca="false">V463-V462</f>
        <v>0</v>
      </c>
      <c r="X463" s="45" t="n">
        <f aca="false">(P463-R463-S463-T463+V462)*U463</f>
        <v>0</v>
      </c>
      <c r="Y463" s="45" t="n">
        <f aca="false">P463-Q463-R463-S463-T463-W463+X463</f>
        <v>0</v>
      </c>
      <c r="Z463" s="45" t="n">
        <f aca="false">(Y464+Z464)/(1+U464)</f>
        <v>0</v>
      </c>
    </row>
    <row r="464" customFormat="false" ht="13.8" hidden="false" customHeight="false" outlineLevel="0" collapsed="false">
      <c r="A464" s="40" t="n">
        <f aca="false">A463+1</f>
        <v>449</v>
      </c>
      <c r="B464" s="40" t="n">
        <f aca="false">INT((A464-1)/12)+1</f>
        <v>38</v>
      </c>
      <c r="C464" s="41" t="n">
        <f aca="false">$B$4+B464-1</f>
        <v>57</v>
      </c>
      <c r="D464" s="42" t="n">
        <f aca="false">IF($B$5="M",VLOOKUP(C464,Assumptions!$A$42:$C$140,2,1),VLOOKUP(C464,Assumptions!$A$42:$C$140,3,1))*Assumptions!$B$2</f>
        <v>0.00123848594961408</v>
      </c>
      <c r="E464" s="42" t="n">
        <f aca="false">1-(1-D464)^(1/12)</f>
        <v>0.000103265793316099</v>
      </c>
      <c r="F464" s="42" t="n">
        <f aca="false">VLOOKUP(B464,Assumptions!$A$5:$C$11,2,1)*(MOD(A464,12/$B$10)=0)</f>
        <v>0</v>
      </c>
      <c r="G464" s="43" t="n">
        <f aca="false">1-(1-F464)^(1/$B$10)</f>
        <v>0</v>
      </c>
      <c r="H464" s="42" t="n">
        <f aca="false">J463*E464*(A464&lt;=$B$6*12)</f>
        <v>0</v>
      </c>
      <c r="I464" s="43" t="n">
        <f aca="false">J463*(1-E464)*G464*(A464&lt;=$B$6*12)</f>
        <v>0</v>
      </c>
      <c r="J464" s="44" t="n">
        <f aca="false">(J463-H464-I464)*(A464&lt;=$B$6*12)</f>
        <v>0</v>
      </c>
      <c r="K464" s="45" t="n">
        <f aca="false">($B$9/$B$10)*(A464&lt;=$B$7*12)*(MOD(A463,12/$B$10)=0)</f>
        <v>0</v>
      </c>
      <c r="L464" s="45" t="n">
        <f aca="false">$B$8*(A464&lt;=$B$7*12)</f>
        <v>0</v>
      </c>
      <c r="M464" s="45" t="n">
        <f aca="false">Assumptions!$B$15*(A464=1)+K464*Assumptions!$B$16*(A464&lt;=12)</f>
        <v>0</v>
      </c>
      <c r="N464" s="45" t="n">
        <f aca="false">(A464&lt;=$B$6*12)*(Assumptions!$B$18/12)*(1+Assumptions!$D$17)^(A464-1) + K464*Assumptions!$B$19*(A464&lt;=$B$7*12)</f>
        <v>0</v>
      </c>
      <c r="O464" s="45" t="n">
        <f aca="false">K464*VLOOKUP(B464,Assumptions!$A$21:$B$26,2,1)</f>
        <v>0</v>
      </c>
      <c r="P464" s="45" t="n">
        <f aca="false">K464*J463</f>
        <v>0</v>
      </c>
      <c r="Q464" s="45" t="n">
        <f aca="false">L464*H464</f>
        <v>0</v>
      </c>
      <c r="R464" s="45" t="n">
        <f aca="false">M464*J463</f>
        <v>0</v>
      </c>
      <c r="S464" s="45" t="n">
        <f aca="false">N464*J463</f>
        <v>0</v>
      </c>
      <c r="T464" s="45" t="n">
        <f aca="false">O464*J463</f>
        <v>0</v>
      </c>
      <c r="U464" s="46" t="n">
        <f aca="false">(1+VLOOKUP(B464,Assumptions!$A$29:$C$39,2,1))^(1/12)-1</f>
        <v>0.00643403011000343</v>
      </c>
      <c r="V464" s="45" t="n">
        <f aca="false">RES!Y464*J464</f>
        <v>0</v>
      </c>
      <c r="W464" s="45" t="n">
        <f aca="false">V464-V463</f>
        <v>0</v>
      </c>
      <c r="X464" s="45" t="n">
        <f aca="false">(P464-R464-S464-T464+V463)*U464</f>
        <v>0</v>
      </c>
      <c r="Y464" s="45" t="n">
        <f aca="false">P464-Q464-R464-S464-T464-W464+X464</f>
        <v>0</v>
      </c>
      <c r="Z464" s="45" t="n">
        <f aca="false">(Y465+Z465)/(1+U465)</f>
        <v>0</v>
      </c>
    </row>
    <row r="465" customFormat="false" ht="13.8" hidden="false" customHeight="false" outlineLevel="0" collapsed="false">
      <c r="A465" s="40" t="n">
        <f aca="false">A464+1</f>
        <v>450</v>
      </c>
      <c r="B465" s="40" t="n">
        <f aca="false">INT((A465-1)/12)+1</f>
        <v>38</v>
      </c>
      <c r="C465" s="41" t="n">
        <f aca="false">$B$4+B465-1</f>
        <v>57</v>
      </c>
      <c r="D465" s="42" t="n">
        <f aca="false">IF($B$5="M",VLOOKUP(C465,Assumptions!$A$42:$C$140,2,1),VLOOKUP(C465,Assumptions!$A$42:$C$140,3,1))*Assumptions!$B$2</f>
        <v>0.00123848594961408</v>
      </c>
      <c r="E465" s="42" t="n">
        <f aca="false">1-(1-D465)^(1/12)</f>
        <v>0.000103265793316099</v>
      </c>
      <c r="F465" s="42" t="n">
        <f aca="false">VLOOKUP(B465,Assumptions!$A$5:$C$11,2,1)*(MOD(A465,12/$B$10)=0)</f>
        <v>0</v>
      </c>
      <c r="G465" s="43" t="n">
        <f aca="false">1-(1-F465)^(1/$B$10)</f>
        <v>0</v>
      </c>
      <c r="H465" s="42" t="n">
        <f aca="false">J464*E465*(A465&lt;=$B$6*12)</f>
        <v>0</v>
      </c>
      <c r="I465" s="43" t="n">
        <f aca="false">J464*(1-E465)*G465*(A465&lt;=$B$6*12)</f>
        <v>0</v>
      </c>
      <c r="J465" s="44" t="n">
        <f aca="false">(J464-H465-I465)*(A465&lt;=$B$6*12)</f>
        <v>0</v>
      </c>
      <c r="K465" s="45" t="n">
        <f aca="false">($B$9/$B$10)*(A465&lt;=$B$7*12)*(MOD(A464,12/$B$10)=0)</f>
        <v>0</v>
      </c>
      <c r="L465" s="45" t="n">
        <f aca="false">$B$8*(A465&lt;=$B$7*12)</f>
        <v>0</v>
      </c>
      <c r="M465" s="45" t="n">
        <f aca="false">Assumptions!$B$15*(A465=1)+K465*Assumptions!$B$16*(A465&lt;=12)</f>
        <v>0</v>
      </c>
      <c r="N465" s="45" t="n">
        <f aca="false">(A465&lt;=$B$6*12)*(Assumptions!$B$18/12)*(1+Assumptions!$D$17)^(A465-1) + K465*Assumptions!$B$19*(A465&lt;=$B$7*12)</f>
        <v>0</v>
      </c>
      <c r="O465" s="45" t="n">
        <f aca="false">K465*VLOOKUP(B465,Assumptions!$A$21:$B$26,2,1)</f>
        <v>0</v>
      </c>
      <c r="P465" s="45" t="n">
        <f aca="false">K465*J464</f>
        <v>0</v>
      </c>
      <c r="Q465" s="45" t="n">
        <f aca="false">L465*H465</f>
        <v>0</v>
      </c>
      <c r="R465" s="45" t="n">
        <f aca="false">M465*J464</f>
        <v>0</v>
      </c>
      <c r="S465" s="45" t="n">
        <f aca="false">N465*J464</f>
        <v>0</v>
      </c>
      <c r="T465" s="45" t="n">
        <f aca="false">O465*J464</f>
        <v>0</v>
      </c>
      <c r="U465" s="46" t="n">
        <f aca="false">(1+VLOOKUP(B465,Assumptions!$A$29:$C$39,2,1))^(1/12)-1</f>
        <v>0.00643403011000343</v>
      </c>
      <c r="V465" s="45" t="n">
        <f aca="false">RES!Y465*J465</f>
        <v>0</v>
      </c>
      <c r="W465" s="45" t="n">
        <f aca="false">V465-V464</f>
        <v>0</v>
      </c>
      <c r="X465" s="45" t="n">
        <f aca="false">(P465-R465-S465-T465+V464)*U465</f>
        <v>0</v>
      </c>
      <c r="Y465" s="45" t="n">
        <f aca="false">P465-Q465-R465-S465-T465-W465+X465</f>
        <v>0</v>
      </c>
      <c r="Z465" s="45" t="n">
        <f aca="false">(Y466+Z466)/(1+U466)</f>
        <v>0</v>
      </c>
    </row>
    <row r="466" customFormat="false" ht="13.8" hidden="false" customHeight="false" outlineLevel="0" collapsed="false">
      <c r="A466" s="40" t="n">
        <f aca="false">A465+1</f>
        <v>451</v>
      </c>
      <c r="B466" s="40" t="n">
        <f aca="false">INT((A466-1)/12)+1</f>
        <v>38</v>
      </c>
      <c r="C466" s="41" t="n">
        <f aca="false">$B$4+B466-1</f>
        <v>57</v>
      </c>
      <c r="D466" s="42" t="n">
        <f aca="false">IF($B$5="M",VLOOKUP(C466,Assumptions!$A$42:$C$140,2,1),VLOOKUP(C466,Assumptions!$A$42:$C$140,3,1))*Assumptions!$B$2</f>
        <v>0.00123848594961408</v>
      </c>
      <c r="E466" s="42" t="n">
        <f aca="false">1-(1-D466)^(1/12)</f>
        <v>0.000103265793316099</v>
      </c>
      <c r="F466" s="42" t="n">
        <f aca="false">VLOOKUP(B466,Assumptions!$A$5:$C$11,2,1)*(MOD(A466,12/$B$10)=0)</f>
        <v>0</v>
      </c>
      <c r="G466" s="43" t="n">
        <f aca="false">1-(1-F466)^(1/$B$10)</f>
        <v>0</v>
      </c>
      <c r="H466" s="42" t="n">
        <f aca="false">J465*E466*(A466&lt;=$B$6*12)</f>
        <v>0</v>
      </c>
      <c r="I466" s="43" t="n">
        <f aca="false">J465*(1-E466)*G466*(A466&lt;=$B$6*12)</f>
        <v>0</v>
      </c>
      <c r="J466" s="44" t="n">
        <f aca="false">(J465-H466-I466)*(A466&lt;=$B$6*12)</f>
        <v>0</v>
      </c>
      <c r="K466" s="45" t="n">
        <f aca="false">($B$9/$B$10)*(A466&lt;=$B$7*12)*(MOD(A465,12/$B$10)=0)</f>
        <v>0</v>
      </c>
      <c r="L466" s="45" t="n">
        <f aca="false">$B$8*(A466&lt;=$B$7*12)</f>
        <v>0</v>
      </c>
      <c r="M466" s="45" t="n">
        <f aca="false">Assumptions!$B$15*(A466=1)+K466*Assumptions!$B$16*(A466&lt;=12)</f>
        <v>0</v>
      </c>
      <c r="N466" s="45" t="n">
        <f aca="false">(A466&lt;=$B$6*12)*(Assumptions!$B$18/12)*(1+Assumptions!$D$17)^(A466-1) + K466*Assumptions!$B$19*(A466&lt;=$B$7*12)</f>
        <v>0</v>
      </c>
      <c r="O466" s="45" t="n">
        <f aca="false">K466*VLOOKUP(B466,Assumptions!$A$21:$B$26,2,1)</f>
        <v>0</v>
      </c>
      <c r="P466" s="45" t="n">
        <f aca="false">K466*J465</f>
        <v>0</v>
      </c>
      <c r="Q466" s="45" t="n">
        <f aca="false">L466*H466</f>
        <v>0</v>
      </c>
      <c r="R466" s="45" t="n">
        <f aca="false">M466*J465</f>
        <v>0</v>
      </c>
      <c r="S466" s="45" t="n">
        <f aca="false">N466*J465</f>
        <v>0</v>
      </c>
      <c r="T466" s="45" t="n">
        <f aca="false">O466*J465</f>
        <v>0</v>
      </c>
      <c r="U466" s="46" t="n">
        <f aca="false">(1+VLOOKUP(B466,Assumptions!$A$29:$C$39,2,1))^(1/12)-1</f>
        <v>0.00643403011000343</v>
      </c>
      <c r="V466" s="45" t="n">
        <f aca="false">RES!Y466*J466</f>
        <v>0</v>
      </c>
      <c r="W466" s="45" t="n">
        <f aca="false">V466-V465</f>
        <v>0</v>
      </c>
      <c r="X466" s="45" t="n">
        <f aca="false">(P466-R466-S466-T466+V465)*U466</f>
        <v>0</v>
      </c>
      <c r="Y466" s="45" t="n">
        <f aca="false">P466-Q466-R466-S466-T466-W466+X466</f>
        <v>0</v>
      </c>
      <c r="Z466" s="45" t="n">
        <f aca="false">(Y467+Z467)/(1+U467)</f>
        <v>0</v>
      </c>
    </row>
    <row r="467" customFormat="false" ht="13.8" hidden="false" customHeight="false" outlineLevel="0" collapsed="false">
      <c r="A467" s="40" t="n">
        <f aca="false">A466+1</f>
        <v>452</v>
      </c>
      <c r="B467" s="40" t="n">
        <f aca="false">INT((A467-1)/12)+1</f>
        <v>38</v>
      </c>
      <c r="C467" s="41" t="n">
        <f aca="false">$B$4+B467-1</f>
        <v>57</v>
      </c>
      <c r="D467" s="42" t="n">
        <f aca="false">IF($B$5="M",VLOOKUP(C467,Assumptions!$A$42:$C$140,2,1),VLOOKUP(C467,Assumptions!$A$42:$C$140,3,1))*Assumptions!$B$2</f>
        <v>0.00123848594961408</v>
      </c>
      <c r="E467" s="42" t="n">
        <f aca="false">1-(1-D467)^(1/12)</f>
        <v>0.000103265793316099</v>
      </c>
      <c r="F467" s="42" t="n">
        <f aca="false">VLOOKUP(B467,Assumptions!$A$5:$C$11,2,1)*(MOD(A467,12/$B$10)=0)</f>
        <v>0</v>
      </c>
      <c r="G467" s="43" t="n">
        <f aca="false">1-(1-F467)^(1/$B$10)</f>
        <v>0</v>
      </c>
      <c r="H467" s="42" t="n">
        <f aca="false">J466*E467*(A467&lt;=$B$6*12)</f>
        <v>0</v>
      </c>
      <c r="I467" s="43" t="n">
        <f aca="false">J466*(1-E467)*G467*(A467&lt;=$B$6*12)</f>
        <v>0</v>
      </c>
      <c r="J467" s="44" t="n">
        <f aca="false">(J466-H467-I467)*(A467&lt;=$B$6*12)</f>
        <v>0</v>
      </c>
      <c r="K467" s="45" t="n">
        <f aca="false">($B$9/$B$10)*(A467&lt;=$B$7*12)*(MOD(A466,12/$B$10)=0)</f>
        <v>0</v>
      </c>
      <c r="L467" s="45" t="n">
        <f aca="false">$B$8*(A467&lt;=$B$7*12)</f>
        <v>0</v>
      </c>
      <c r="M467" s="45" t="n">
        <f aca="false">Assumptions!$B$15*(A467=1)+K467*Assumptions!$B$16*(A467&lt;=12)</f>
        <v>0</v>
      </c>
      <c r="N467" s="45" t="n">
        <f aca="false">(A467&lt;=$B$6*12)*(Assumptions!$B$18/12)*(1+Assumptions!$D$17)^(A467-1) + K467*Assumptions!$B$19*(A467&lt;=$B$7*12)</f>
        <v>0</v>
      </c>
      <c r="O467" s="45" t="n">
        <f aca="false">K467*VLOOKUP(B467,Assumptions!$A$21:$B$26,2,1)</f>
        <v>0</v>
      </c>
      <c r="P467" s="45" t="n">
        <f aca="false">K467*J466</f>
        <v>0</v>
      </c>
      <c r="Q467" s="45" t="n">
        <f aca="false">L467*H467</f>
        <v>0</v>
      </c>
      <c r="R467" s="45" t="n">
        <f aca="false">M467*J466</f>
        <v>0</v>
      </c>
      <c r="S467" s="45" t="n">
        <f aca="false">N467*J466</f>
        <v>0</v>
      </c>
      <c r="T467" s="45" t="n">
        <f aca="false">O467*J466</f>
        <v>0</v>
      </c>
      <c r="U467" s="46" t="n">
        <f aca="false">(1+VLOOKUP(B467,Assumptions!$A$29:$C$39,2,1))^(1/12)-1</f>
        <v>0.00643403011000343</v>
      </c>
      <c r="V467" s="45" t="n">
        <f aca="false">RES!Y467*J467</f>
        <v>0</v>
      </c>
      <c r="W467" s="45" t="n">
        <f aca="false">V467-V466</f>
        <v>0</v>
      </c>
      <c r="X467" s="45" t="n">
        <f aca="false">(P467-R467-S467-T467+V466)*U467</f>
        <v>0</v>
      </c>
      <c r="Y467" s="45" t="n">
        <f aca="false">P467-Q467-R467-S467-T467-W467+X467</f>
        <v>0</v>
      </c>
      <c r="Z467" s="45" t="n">
        <f aca="false">(Y468+Z468)/(1+U468)</f>
        <v>0</v>
      </c>
    </row>
    <row r="468" customFormat="false" ht="13.8" hidden="false" customHeight="false" outlineLevel="0" collapsed="false">
      <c r="A468" s="40" t="n">
        <f aca="false">A467+1</f>
        <v>453</v>
      </c>
      <c r="B468" s="40" t="n">
        <f aca="false">INT((A468-1)/12)+1</f>
        <v>38</v>
      </c>
      <c r="C468" s="41" t="n">
        <f aca="false">$B$4+B468-1</f>
        <v>57</v>
      </c>
      <c r="D468" s="42" t="n">
        <f aca="false">IF($B$5="M",VLOOKUP(C468,Assumptions!$A$42:$C$140,2,1),VLOOKUP(C468,Assumptions!$A$42:$C$140,3,1))*Assumptions!$B$2</f>
        <v>0.00123848594961408</v>
      </c>
      <c r="E468" s="42" t="n">
        <f aca="false">1-(1-D468)^(1/12)</f>
        <v>0.000103265793316099</v>
      </c>
      <c r="F468" s="42" t="n">
        <f aca="false">VLOOKUP(B468,Assumptions!$A$5:$C$11,2,1)*(MOD(A468,12/$B$10)=0)</f>
        <v>0</v>
      </c>
      <c r="G468" s="43" t="n">
        <f aca="false">1-(1-F468)^(1/$B$10)</f>
        <v>0</v>
      </c>
      <c r="H468" s="42" t="n">
        <f aca="false">J467*E468*(A468&lt;=$B$6*12)</f>
        <v>0</v>
      </c>
      <c r="I468" s="43" t="n">
        <f aca="false">J467*(1-E468)*G468*(A468&lt;=$B$6*12)</f>
        <v>0</v>
      </c>
      <c r="J468" s="44" t="n">
        <f aca="false">(J467-H468-I468)*(A468&lt;=$B$6*12)</f>
        <v>0</v>
      </c>
      <c r="K468" s="45" t="n">
        <f aca="false">($B$9/$B$10)*(A468&lt;=$B$7*12)*(MOD(A467,12/$B$10)=0)</f>
        <v>0</v>
      </c>
      <c r="L468" s="45" t="n">
        <f aca="false">$B$8*(A468&lt;=$B$7*12)</f>
        <v>0</v>
      </c>
      <c r="M468" s="45" t="n">
        <f aca="false">Assumptions!$B$15*(A468=1)+K468*Assumptions!$B$16*(A468&lt;=12)</f>
        <v>0</v>
      </c>
      <c r="N468" s="45" t="n">
        <f aca="false">(A468&lt;=$B$6*12)*(Assumptions!$B$18/12)*(1+Assumptions!$D$17)^(A468-1) + K468*Assumptions!$B$19*(A468&lt;=$B$7*12)</f>
        <v>0</v>
      </c>
      <c r="O468" s="45" t="n">
        <f aca="false">K468*VLOOKUP(B468,Assumptions!$A$21:$B$26,2,1)</f>
        <v>0</v>
      </c>
      <c r="P468" s="45" t="n">
        <f aca="false">K468*J467</f>
        <v>0</v>
      </c>
      <c r="Q468" s="45" t="n">
        <f aca="false">L468*H468</f>
        <v>0</v>
      </c>
      <c r="R468" s="45" t="n">
        <f aca="false">M468*J467</f>
        <v>0</v>
      </c>
      <c r="S468" s="45" t="n">
        <f aca="false">N468*J467</f>
        <v>0</v>
      </c>
      <c r="T468" s="45" t="n">
        <f aca="false">O468*J467</f>
        <v>0</v>
      </c>
      <c r="U468" s="46" t="n">
        <f aca="false">(1+VLOOKUP(B468,Assumptions!$A$29:$C$39,2,1))^(1/12)-1</f>
        <v>0.00643403011000343</v>
      </c>
      <c r="V468" s="45" t="n">
        <f aca="false">RES!Y468*J468</f>
        <v>0</v>
      </c>
      <c r="W468" s="45" t="n">
        <f aca="false">V468-V467</f>
        <v>0</v>
      </c>
      <c r="X468" s="45" t="n">
        <f aca="false">(P468-R468-S468-T468+V467)*U468</f>
        <v>0</v>
      </c>
      <c r="Y468" s="45" t="n">
        <f aca="false">P468-Q468-R468-S468-T468-W468+X468</f>
        <v>0</v>
      </c>
      <c r="Z468" s="45" t="n">
        <f aca="false">(Y469+Z469)/(1+U469)</f>
        <v>0</v>
      </c>
    </row>
    <row r="469" customFormat="false" ht="13.8" hidden="false" customHeight="false" outlineLevel="0" collapsed="false">
      <c r="A469" s="40" t="n">
        <f aca="false">A468+1</f>
        <v>454</v>
      </c>
      <c r="B469" s="40" t="n">
        <f aca="false">INT((A469-1)/12)+1</f>
        <v>38</v>
      </c>
      <c r="C469" s="41" t="n">
        <f aca="false">$B$4+B469-1</f>
        <v>57</v>
      </c>
      <c r="D469" s="42" t="n">
        <f aca="false">IF($B$5="M",VLOOKUP(C469,Assumptions!$A$42:$C$140,2,1),VLOOKUP(C469,Assumptions!$A$42:$C$140,3,1))*Assumptions!$B$2</f>
        <v>0.00123848594961408</v>
      </c>
      <c r="E469" s="42" t="n">
        <f aca="false">1-(1-D469)^(1/12)</f>
        <v>0.000103265793316099</v>
      </c>
      <c r="F469" s="42" t="n">
        <f aca="false">VLOOKUP(B469,Assumptions!$A$5:$C$11,2,1)*(MOD(A469,12/$B$10)=0)</f>
        <v>0</v>
      </c>
      <c r="G469" s="43" t="n">
        <f aca="false">1-(1-F469)^(1/$B$10)</f>
        <v>0</v>
      </c>
      <c r="H469" s="42" t="n">
        <f aca="false">J468*E469*(A469&lt;=$B$6*12)</f>
        <v>0</v>
      </c>
      <c r="I469" s="43" t="n">
        <f aca="false">J468*(1-E469)*G469*(A469&lt;=$B$6*12)</f>
        <v>0</v>
      </c>
      <c r="J469" s="44" t="n">
        <f aca="false">(J468-H469-I469)*(A469&lt;=$B$6*12)</f>
        <v>0</v>
      </c>
      <c r="K469" s="45" t="n">
        <f aca="false">($B$9/$B$10)*(A469&lt;=$B$7*12)*(MOD(A468,12/$B$10)=0)</f>
        <v>0</v>
      </c>
      <c r="L469" s="45" t="n">
        <f aca="false">$B$8*(A469&lt;=$B$7*12)</f>
        <v>0</v>
      </c>
      <c r="M469" s="45" t="n">
        <f aca="false">Assumptions!$B$15*(A469=1)+K469*Assumptions!$B$16*(A469&lt;=12)</f>
        <v>0</v>
      </c>
      <c r="N469" s="45" t="n">
        <f aca="false">(A469&lt;=$B$6*12)*(Assumptions!$B$18/12)*(1+Assumptions!$D$17)^(A469-1) + K469*Assumptions!$B$19*(A469&lt;=$B$7*12)</f>
        <v>0</v>
      </c>
      <c r="O469" s="45" t="n">
        <f aca="false">K469*VLOOKUP(B469,Assumptions!$A$21:$B$26,2,1)</f>
        <v>0</v>
      </c>
      <c r="P469" s="45" t="n">
        <f aca="false">K469*J468</f>
        <v>0</v>
      </c>
      <c r="Q469" s="45" t="n">
        <f aca="false">L469*H469</f>
        <v>0</v>
      </c>
      <c r="R469" s="45" t="n">
        <f aca="false">M469*J468</f>
        <v>0</v>
      </c>
      <c r="S469" s="45" t="n">
        <f aca="false">N469*J468</f>
        <v>0</v>
      </c>
      <c r="T469" s="45" t="n">
        <f aca="false">O469*J468</f>
        <v>0</v>
      </c>
      <c r="U469" s="46" t="n">
        <f aca="false">(1+VLOOKUP(B469,Assumptions!$A$29:$C$39,2,1))^(1/12)-1</f>
        <v>0.00643403011000343</v>
      </c>
      <c r="V469" s="45" t="n">
        <f aca="false">RES!Y469*J469</f>
        <v>0</v>
      </c>
      <c r="W469" s="45" t="n">
        <f aca="false">V469-V468</f>
        <v>0</v>
      </c>
      <c r="X469" s="45" t="n">
        <f aca="false">(P469-R469-S469-T469+V468)*U469</f>
        <v>0</v>
      </c>
      <c r="Y469" s="45" t="n">
        <f aca="false">P469-Q469-R469-S469-T469-W469+X469</f>
        <v>0</v>
      </c>
      <c r="Z469" s="45" t="n">
        <f aca="false">(Y470+Z470)/(1+U470)</f>
        <v>0</v>
      </c>
    </row>
    <row r="470" customFormat="false" ht="13.8" hidden="false" customHeight="false" outlineLevel="0" collapsed="false">
      <c r="A470" s="40" t="n">
        <f aca="false">A469+1</f>
        <v>455</v>
      </c>
      <c r="B470" s="40" t="n">
        <f aca="false">INT((A470-1)/12)+1</f>
        <v>38</v>
      </c>
      <c r="C470" s="41" t="n">
        <f aca="false">$B$4+B470-1</f>
        <v>57</v>
      </c>
      <c r="D470" s="42" t="n">
        <f aca="false">IF($B$5="M",VLOOKUP(C470,Assumptions!$A$42:$C$140,2,1),VLOOKUP(C470,Assumptions!$A$42:$C$140,3,1))*Assumptions!$B$2</f>
        <v>0.00123848594961408</v>
      </c>
      <c r="E470" s="42" t="n">
        <f aca="false">1-(1-D470)^(1/12)</f>
        <v>0.000103265793316099</v>
      </c>
      <c r="F470" s="42" t="n">
        <f aca="false">VLOOKUP(B470,Assumptions!$A$5:$C$11,2,1)*(MOD(A470,12/$B$10)=0)</f>
        <v>0</v>
      </c>
      <c r="G470" s="43" t="n">
        <f aca="false">1-(1-F470)^(1/$B$10)</f>
        <v>0</v>
      </c>
      <c r="H470" s="42" t="n">
        <f aca="false">J469*E470*(A470&lt;=$B$6*12)</f>
        <v>0</v>
      </c>
      <c r="I470" s="43" t="n">
        <f aca="false">J469*(1-E470)*G470*(A470&lt;=$B$6*12)</f>
        <v>0</v>
      </c>
      <c r="J470" s="44" t="n">
        <f aca="false">(J469-H470-I470)*(A470&lt;=$B$6*12)</f>
        <v>0</v>
      </c>
      <c r="K470" s="45" t="n">
        <f aca="false">($B$9/$B$10)*(A470&lt;=$B$7*12)*(MOD(A469,12/$B$10)=0)</f>
        <v>0</v>
      </c>
      <c r="L470" s="45" t="n">
        <f aca="false">$B$8*(A470&lt;=$B$7*12)</f>
        <v>0</v>
      </c>
      <c r="M470" s="45" t="n">
        <f aca="false">Assumptions!$B$15*(A470=1)+K470*Assumptions!$B$16*(A470&lt;=12)</f>
        <v>0</v>
      </c>
      <c r="N470" s="45" t="n">
        <f aca="false">(A470&lt;=$B$6*12)*(Assumptions!$B$18/12)*(1+Assumptions!$D$17)^(A470-1) + K470*Assumptions!$B$19*(A470&lt;=$B$7*12)</f>
        <v>0</v>
      </c>
      <c r="O470" s="45" t="n">
        <f aca="false">K470*VLOOKUP(B470,Assumptions!$A$21:$B$26,2,1)</f>
        <v>0</v>
      </c>
      <c r="P470" s="45" t="n">
        <f aca="false">K470*J469</f>
        <v>0</v>
      </c>
      <c r="Q470" s="45" t="n">
        <f aca="false">L470*H470</f>
        <v>0</v>
      </c>
      <c r="R470" s="45" t="n">
        <f aca="false">M470*J469</f>
        <v>0</v>
      </c>
      <c r="S470" s="45" t="n">
        <f aca="false">N470*J469</f>
        <v>0</v>
      </c>
      <c r="T470" s="45" t="n">
        <f aca="false">O470*J469</f>
        <v>0</v>
      </c>
      <c r="U470" s="46" t="n">
        <f aca="false">(1+VLOOKUP(B470,Assumptions!$A$29:$C$39,2,1))^(1/12)-1</f>
        <v>0.00643403011000343</v>
      </c>
      <c r="V470" s="45" t="n">
        <f aca="false">RES!Y470*J470</f>
        <v>0</v>
      </c>
      <c r="W470" s="45" t="n">
        <f aca="false">V470-V469</f>
        <v>0</v>
      </c>
      <c r="X470" s="45" t="n">
        <f aca="false">(P470-R470-S470-T470+V469)*U470</f>
        <v>0</v>
      </c>
      <c r="Y470" s="45" t="n">
        <f aca="false">P470-Q470-R470-S470-T470-W470+X470</f>
        <v>0</v>
      </c>
      <c r="Z470" s="45" t="n">
        <f aca="false">(Y471+Z471)/(1+U471)</f>
        <v>0</v>
      </c>
    </row>
    <row r="471" customFormat="false" ht="13.8" hidden="false" customHeight="false" outlineLevel="0" collapsed="false">
      <c r="A471" s="40" t="n">
        <f aca="false">A470+1</f>
        <v>456</v>
      </c>
      <c r="B471" s="40" t="n">
        <f aca="false">INT((A471-1)/12)+1</f>
        <v>38</v>
      </c>
      <c r="C471" s="41" t="n">
        <f aca="false">$B$4+B471-1</f>
        <v>57</v>
      </c>
      <c r="D471" s="42" t="n">
        <f aca="false">IF($B$5="M",VLOOKUP(C471,Assumptions!$A$42:$C$140,2,1),VLOOKUP(C471,Assumptions!$A$42:$C$140,3,1))*Assumptions!$B$2</f>
        <v>0.00123848594961408</v>
      </c>
      <c r="E471" s="42" t="n">
        <f aca="false">1-(1-D471)^(1/12)</f>
        <v>0.000103265793316099</v>
      </c>
      <c r="F471" s="42" t="n">
        <f aca="false">VLOOKUP(B471,Assumptions!$A$5:$C$11,2,1)*(MOD(A471,12/$B$10)=0)</f>
        <v>0.05</v>
      </c>
      <c r="G471" s="43" t="n">
        <f aca="false">1-(1-F471)^(1/$B$10)</f>
        <v>0.05</v>
      </c>
      <c r="H471" s="42" t="n">
        <f aca="false">J470*E471*(A471&lt;=$B$6*12)</f>
        <v>0</v>
      </c>
      <c r="I471" s="43" t="n">
        <f aca="false">J470*(1-E471)*G471*(A471&lt;=$B$6*12)</f>
        <v>0</v>
      </c>
      <c r="J471" s="44" t="n">
        <f aca="false">(J470-H471-I471)*(A471&lt;=$B$6*12)</f>
        <v>0</v>
      </c>
      <c r="K471" s="45" t="n">
        <f aca="false">($B$9/$B$10)*(A471&lt;=$B$7*12)*(MOD(A470,12/$B$10)=0)</f>
        <v>0</v>
      </c>
      <c r="L471" s="45" t="n">
        <f aca="false">$B$8*(A471&lt;=$B$7*12)</f>
        <v>0</v>
      </c>
      <c r="M471" s="45" t="n">
        <f aca="false">Assumptions!$B$15*(A471=1)+K471*Assumptions!$B$16*(A471&lt;=12)</f>
        <v>0</v>
      </c>
      <c r="N471" s="45" t="n">
        <f aca="false">(A471&lt;=$B$6*12)*(Assumptions!$B$18/12)*(1+Assumptions!$D$17)^(A471-1) + K471*Assumptions!$B$19*(A471&lt;=$B$7*12)</f>
        <v>0</v>
      </c>
      <c r="O471" s="45" t="n">
        <f aca="false">K471*VLOOKUP(B471,Assumptions!$A$21:$B$26,2,1)</f>
        <v>0</v>
      </c>
      <c r="P471" s="45" t="n">
        <f aca="false">K471*J470</f>
        <v>0</v>
      </c>
      <c r="Q471" s="45" t="n">
        <f aca="false">L471*H471</f>
        <v>0</v>
      </c>
      <c r="R471" s="45" t="n">
        <f aca="false">M471*J470</f>
        <v>0</v>
      </c>
      <c r="S471" s="45" t="n">
        <f aca="false">N471*J470</f>
        <v>0</v>
      </c>
      <c r="T471" s="45" t="n">
        <f aca="false">O471*J470</f>
        <v>0</v>
      </c>
      <c r="U471" s="46" t="n">
        <f aca="false">(1+VLOOKUP(B471,Assumptions!$A$29:$C$39,2,1))^(1/12)-1</f>
        <v>0.00643403011000343</v>
      </c>
      <c r="V471" s="45" t="n">
        <f aca="false">RES!Y471*J471</f>
        <v>0</v>
      </c>
      <c r="W471" s="45" t="n">
        <f aca="false">V471-V470</f>
        <v>0</v>
      </c>
      <c r="X471" s="45" t="n">
        <f aca="false">(P471-R471-S471-T471+V470)*U471</f>
        <v>0</v>
      </c>
      <c r="Y471" s="45" t="n">
        <f aca="false">P471-Q471-R471-S471-T471-W471+X471</f>
        <v>0</v>
      </c>
      <c r="Z471" s="45" t="n">
        <f aca="false">(Y472+Z472)/(1+U472)</f>
        <v>0</v>
      </c>
    </row>
    <row r="472" customFormat="false" ht="13.8" hidden="false" customHeight="false" outlineLevel="0" collapsed="false">
      <c r="A472" s="40" t="n">
        <f aca="false">A471+1</f>
        <v>457</v>
      </c>
      <c r="B472" s="40" t="n">
        <f aca="false">INT((A472-1)/12)+1</f>
        <v>39</v>
      </c>
      <c r="C472" s="41" t="n">
        <f aca="false">$B$4+B472-1</f>
        <v>58</v>
      </c>
      <c r="D472" s="42" t="n">
        <f aca="false">IF($B$5="M",VLOOKUP(C472,Assumptions!$A$42:$C$140,2,1),VLOOKUP(C472,Assumptions!$A$42:$C$140,3,1))*Assumptions!$B$2</f>
        <v>0.00132976909360138</v>
      </c>
      <c r="E472" s="42" t="n">
        <f aca="false">1-(1-D472)^(1/12)</f>
        <v>0.000110881687263698</v>
      </c>
      <c r="F472" s="42" t="n">
        <f aca="false">VLOOKUP(B472,Assumptions!$A$5:$C$11,2,1)*(MOD(A472,12/$B$10)=0)</f>
        <v>0</v>
      </c>
      <c r="G472" s="43" t="n">
        <f aca="false">1-(1-F472)^(1/$B$10)</f>
        <v>0</v>
      </c>
      <c r="H472" s="42" t="n">
        <f aca="false">J471*E472*(A472&lt;=$B$6*12)</f>
        <v>0</v>
      </c>
      <c r="I472" s="43" t="n">
        <f aca="false">J471*(1-E472)*G472*(A472&lt;=$B$6*12)</f>
        <v>0</v>
      </c>
      <c r="J472" s="44" t="n">
        <f aca="false">(J471-H472-I472)*(A472&lt;=$B$6*12)</f>
        <v>0</v>
      </c>
      <c r="K472" s="45" t="n">
        <f aca="false">($B$9/$B$10)*(A472&lt;=$B$7*12)*(MOD(A471,12/$B$10)=0)</f>
        <v>0</v>
      </c>
      <c r="L472" s="45" t="n">
        <f aca="false">$B$8*(A472&lt;=$B$7*12)</f>
        <v>0</v>
      </c>
      <c r="M472" s="45" t="n">
        <f aca="false">Assumptions!$B$15*(A472=1)+K472*Assumptions!$B$16*(A472&lt;=12)</f>
        <v>0</v>
      </c>
      <c r="N472" s="45" t="n">
        <f aca="false">(A472&lt;=$B$6*12)*(Assumptions!$B$18/12)*(1+Assumptions!$D$17)^(A472-1) + K472*Assumptions!$B$19*(A472&lt;=$B$7*12)</f>
        <v>0</v>
      </c>
      <c r="O472" s="45" t="n">
        <f aca="false">K472*VLOOKUP(B472,Assumptions!$A$21:$B$26,2,1)</f>
        <v>0</v>
      </c>
      <c r="P472" s="45" t="n">
        <f aca="false">K472*J471</f>
        <v>0</v>
      </c>
      <c r="Q472" s="45" t="n">
        <f aca="false">L472*H472</f>
        <v>0</v>
      </c>
      <c r="R472" s="45" t="n">
        <f aca="false">M472*J471</f>
        <v>0</v>
      </c>
      <c r="S472" s="45" t="n">
        <f aca="false">N472*J471</f>
        <v>0</v>
      </c>
      <c r="T472" s="45" t="n">
        <f aca="false">O472*J471</f>
        <v>0</v>
      </c>
      <c r="U472" s="46" t="n">
        <f aca="false">(1+VLOOKUP(B472,Assumptions!$A$29:$C$39,2,1))^(1/12)-1</f>
        <v>0.00643403011000343</v>
      </c>
      <c r="V472" s="45" t="n">
        <f aca="false">RES!Y472*J472</f>
        <v>0</v>
      </c>
      <c r="W472" s="45" t="n">
        <f aca="false">V472-V471</f>
        <v>0</v>
      </c>
      <c r="X472" s="45" t="n">
        <f aca="false">(P472-R472-S472-T472+V471)*U472</f>
        <v>0</v>
      </c>
      <c r="Y472" s="45" t="n">
        <f aca="false">P472-Q472-R472-S472-T472-W472+X472</f>
        <v>0</v>
      </c>
      <c r="Z472" s="45" t="n">
        <f aca="false">(Y473+Z473)/(1+U473)</f>
        <v>0</v>
      </c>
    </row>
    <row r="473" customFormat="false" ht="13.8" hidden="false" customHeight="false" outlineLevel="0" collapsed="false">
      <c r="A473" s="40" t="n">
        <f aca="false">A472+1</f>
        <v>458</v>
      </c>
      <c r="B473" s="40" t="n">
        <f aca="false">INT((A473-1)/12)+1</f>
        <v>39</v>
      </c>
      <c r="C473" s="41" t="n">
        <f aca="false">$B$4+B473-1</f>
        <v>58</v>
      </c>
      <c r="D473" s="42" t="n">
        <f aca="false">IF($B$5="M",VLOOKUP(C473,Assumptions!$A$42:$C$140,2,1),VLOOKUP(C473,Assumptions!$A$42:$C$140,3,1))*Assumptions!$B$2</f>
        <v>0.00132976909360138</v>
      </c>
      <c r="E473" s="42" t="n">
        <f aca="false">1-(1-D473)^(1/12)</f>
        <v>0.000110881687263698</v>
      </c>
      <c r="F473" s="42" t="n">
        <f aca="false">VLOOKUP(B473,Assumptions!$A$5:$C$11,2,1)*(MOD(A473,12/$B$10)=0)</f>
        <v>0</v>
      </c>
      <c r="G473" s="43" t="n">
        <f aca="false">1-(1-F473)^(1/$B$10)</f>
        <v>0</v>
      </c>
      <c r="H473" s="42" t="n">
        <f aca="false">J472*E473*(A473&lt;=$B$6*12)</f>
        <v>0</v>
      </c>
      <c r="I473" s="43" t="n">
        <f aca="false">J472*(1-E473)*G473*(A473&lt;=$B$6*12)</f>
        <v>0</v>
      </c>
      <c r="J473" s="44" t="n">
        <f aca="false">(J472-H473-I473)*(A473&lt;=$B$6*12)</f>
        <v>0</v>
      </c>
      <c r="K473" s="45" t="n">
        <f aca="false">($B$9/$B$10)*(A473&lt;=$B$7*12)*(MOD(A472,12/$B$10)=0)</f>
        <v>0</v>
      </c>
      <c r="L473" s="45" t="n">
        <f aca="false">$B$8*(A473&lt;=$B$7*12)</f>
        <v>0</v>
      </c>
      <c r="M473" s="45" t="n">
        <f aca="false">Assumptions!$B$15*(A473=1)+K473*Assumptions!$B$16*(A473&lt;=12)</f>
        <v>0</v>
      </c>
      <c r="N473" s="45" t="n">
        <f aca="false">(A473&lt;=$B$6*12)*(Assumptions!$B$18/12)*(1+Assumptions!$D$17)^(A473-1) + K473*Assumptions!$B$19*(A473&lt;=$B$7*12)</f>
        <v>0</v>
      </c>
      <c r="O473" s="45" t="n">
        <f aca="false">K473*VLOOKUP(B473,Assumptions!$A$21:$B$26,2,1)</f>
        <v>0</v>
      </c>
      <c r="P473" s="45" t="n">
        <f aca="false">K473*J472</f>
        <v>0</v>
      </c>
      <c r="Q473" s="45" t="n">
        <f aca="false">L473*H473</f>
        <v>0</v>
      </c>
      <c r="R473" s="45" t="n">
        <f aca="false">M473*J472</f>
        <v>0</v>
      </c>
      <c r="S473" s="45" t="n">
        <f aca="false">N473*J472</f>
        <v>0</v>
      </c>
      <c r="T473" s="45" t="n">
        <f aca="false">O473*J472</f>
        <v>0</v>
      </c>
      <c r="U473" s="46" t="n">
        <f aca="false">(1+VLOOKUP(B473,Assumptions!$A$29:$C$39,2,1))^(1/12)-1</f>
        <v>0.00643403011000343</v>
      </c>
      <c r="V473" s="45" t="n">
        <f aca="false">RES!Y473*J473</f>
        <v>0</v>
      </c>
      <c r="W473" s="45" t="n">
        <f aca="false">V473-V472</f>
        <v>0</v>
      </c>
      <c r="X473" s="45" t="n">
        <f aca="false">(P473-R473-S473-T473+V472)*U473</f>
        <v>0</v>
      </c>
      <c r="Y473" s="45" t="n">
        <f aca="false">P473-Q473-R473-S473-T473-W473+X473</f>
        <v>0</v>
      </c>
      <c r="Z473" s="45" t="n">
        <f aca="false">(Y474+Z474)/(1+U474)</f>
        <v>0</v>
      </c>
    </row>
    <row r="474" customFormat="false" ht="13.8" hidden="false" customHeight="false" outlineLevel="0" collapsed="false">
      <c r="A474" s="40" t="n">
        <f aca="false">A473+1</f>
        <v>459</v>
      </c>
      <c r="B474" s="40" t="n">
        <f aca="false">INT((A474-1)/12)+1</f>
        <v>39</v>
      </c>
      <c r="C474" s="41" t="n">
        <f aca="false">$B$4+B474-1</f>
        <v>58</v>
      </c>
      <c r="D474" s="42" t="n">
        <f aca="false">IF($B$5="M",VLOOKUP(C474,Assumptions!$A$42:$C$140,2,1),VLOOKUP(C474,Assumptions!$A$42:$C$140,3,1))*Assumptions!$B$2</f>
        <v>0.00132976909360138</v>
      </c>
      <c r="E474" s="42" t="n">
        <f aca="false">1-(1-D474)^(1/12)</f>
        <v>0.000110881687263698</v>
      </c>
      <c r="F474" s="42" t="n">
        <f aca="false">VLOOKUP(B474,Assumptions!$A$5:$C$11,2,1)*(MOD(A474,12/$B$10)=0)</f>
        <v>0</v>
      </c>
      <c r="G474" s="43" t="n">
        <f aca="false">1-(1-F474)^(1/$B$10)</f>
        <v>0</v>
      </c>
      <c r="H474" s="42" t="n">
        <f aca="false">J473*E474*(A474&lt;=$B$6*12)</f>
        <v>0</v>
      </c>
      <c r="I474" s="43" t="n">
        <f aca="false">J473*(1-E474)*G474*(A474&lt;=$B$6*12)</f>
        <v>0</v>
      </c>
      <c r="J474" s="44" t="n">
        <f aca="false">(J473-H474-I474)*(A474&lt;=$B$6*12)</f>
        <v>0</v>
      </c>
      <c r="K474" s="45" t="n">
        <f aca="false">($B$9/$B$10)*(A474&lt;=$B$7*12)*(MOD(A473,12/$B$10)=0)</f>
        <v>0</v>
      </c>
      <c r="L474" s="45" t="n">
        <f aca="false">$B$8*(A474&lt;=$B$7*12)</f>
        <v>0</v>
      </c>
      <c r="M474" s="45" t="n">
        <f aca="false">Assumptions!$B$15*(A474=1)+K474*Assumptions!$B$16*(A474&lt;=12)</f>
        <v>0</v>
      </c>
      <c r="N474" s="45" t="n">
        <f aca="false">(A474&lt;=$B$6*12)*(Assumptions!$B$18/12)*(1+Assumptions!$D$17)^(A474-1) + K474*Assumptions!$B$19*(A474&lt;=$B$7*12)</f>
        <v>0</v>
      </c>
      <c r="O474" s="45" t="n">
        <f aca="false">K474*VLOOKUP(B474,Assumptions!$A$21:$B$26,2,1)</f>
        <v>0</v>
      </c>
      <c r="P474" s="45" t="n">
        <f aca="false">K474*J473</f>
        <v>0</v>
      </c>
      <c r="Q474" s="45" t="n">
        <f aca="false">L474*H474</f>
        <v>0</v>
      </c>
      <c r="R474" s="45" t="n">
        <f aca="false">M474*J473</f>
        <v>0</v>
      </c>
      <c r="S474" s="45" t="n">
        <f aca="false">N474*J473</f>
        <v>0</v>
      </c>
      <c r="T474" s="45" t="n">
        <f aca="false">O474*J473</f>
        <v>0</v>
      </c>
      <c r="U474" s="46" t="n">
        <f aca="false">(1+VLOOKUP(B474,Assumptions!$A$29:$C$39,2,1))^(1/12)-1</f>
        <v>0.00643403011000343</v>
      </c>
      <c r="V474" s="45" t="n">
        <f aca="false">RES!Y474*J474</f>
        <v>0</v>
      </c>
      <c r="W474" s="45" t="n">
        <f aca="false">V474-V473</f>
        <v>0</v>
      </c>
      <c r="X474" s="45" t="n">
        <f aca="false">(P474-R474-S474-T474+V473)*U474</f>
        <v>0</v>
      </c>
      <c r="Y474" s="45" t="n">
        <f aca="false">P474-Q474-R474-S474-T474-W474+X474</f>
        <v>0</v>
      </c>
      <c r="Z474" s="45" t="n">
        <f aca="false">(Y475+Z475)/(1+U475)</f>
        <v>0</v>
      </c>
    </row>
    <row r="475" customFormat="false" ht="13.8" hidden="false" customHeight="false" outlineLevel="0" collapsed="false">
      <c r="A475" s="40" t="n">
        <f aca="false">A474+1</f>
        <v>460</v>
      </c>
      <c r="B475" s="40" t="n">
        <f aca="false">INT((A475-1)/12)+1</f>
        <v>39</v>
      </c>
      <c r="C475" s="41" t="n">
        <f aca="false">$B$4+B475-1</f>
        <v>58</v>
      </c>
      <c r="D475" s="42" t="n">
        <f aca="false">IF($B$5="M",VLOOKUP(C475,Assumptions!$A$42:$C$140,2,1),VLOOKUP(C475,Assumptions!$A$42:$C$140,3,1))*Assumptions!$B$2</f>
        <v>0.00132976909360138</v>
      </c>
      <c r="E475" s="42" t="n">
        <f aca="false">1-(1-D475)^(1/12)</f>
        <v>0.000110881687263698</v>
      </c>
      <c r="F475" s="42" t="n">
        <f aca="false">VLOOKUP(B475,Assumptions!$A$5:$C$11,2,1)*(MOD(A475,12/$B$10)=0)</f>
        <v>0</v>
      </c>
      <c r="G475" s="43" t="n">
        <f aca="false">1-(1-F475)^(1/$B$10)</f>
        <v>0</v>
      </c>
      <c r="H475" s="42" t="n">
        <f aca="false">J474*E475*(A475&lt;=$B$6*12)</f>
        <v>0</v>
      </c>
      <c r="I475" s="43" t="n">
        <f aca="false">J474*(1-E475)*G475*(A475&lt;=$B$6*12)</f>
        <v>0</v>
      </c>
      <c r="J475" s="44" t="n">
        <f aca="false">(J474-H475-I475)*(A475&lt;=$B$6*12)</f>
        <v>0</v>
      </c>
      <c r="K475" s="45" t="n">
        <f aca="false">($B$9/$B$10)*(A475&lt;=$B$7*12)*(MOD(A474,12/$B$10)=0)</f>
        <v>0</v>
      </c>
      <c r="L475" s="45" t="n">
        <f aca="false">$B$8*(A475&lt;=$B$7*12)</f>
        <v>0</v>
      </c>
      <c r="M475" s="45" t="n">
        <f aca="false">Assumptions!$B$15*(A475=1)+K475*Assumptions!$B$16*(A475&lt;=12)</f>
        <v>0</v>
      </c>
      <c r="N475" s="45" t="n">
        <f aca="false">(A475&lt;=$B$6*12)*(Assumptions!$B$18/12)*(1+Assumptions!$D$17)^(A475-1) + K475*Assumptions!$B$19*(A475&lt;=$B$7*12)</f>
        <v>0</v>
      </c>
      <c r="O475" s="45" t="n">
        <f aca="false">K475*VLOOKUP(B475,Assumptions!$A$21:$B$26,2,1)</f>
        <v>0</v>
      </c>
      <c r="P475" s="45" t="n">
        <f aca="false">K475*J474</f>
        <v>0</v>
      </c>
      <c r="Q475" s="45" t="n">
        <f aca="false">L475*H475</f>
        <v>0</v>
      </c>
      <c r="R475" s="45" t="n">
        <f aca="false">M475*J474</f>
        <v>0</v>
      </c>
      <c r="S475" s="45" t="n">
        <f aca="false">N475*J474</f>
        <v>0</v>
      </c>
      <c r="T475" s="45" t="n">
        <f aca="false">O475*J474</f>
        <v>0</v>
      </c>
      <c r="U475" s="46" t="n">
        <f aca="false">(1+VLOOKUP(B475,Assumptions!$A$29:$C$39,2,1))^(1/12)-1</f>
        <v>0.00643403011000343</v>
      </c>
      <c r="V475" s="45" t="n">
        <f aca="false">RES!Y475*J475</f>
        <v>0</v>
      </c>
      <c r="W475" s="45" t="n">
        <f aca="false">V475-V474</f>
        <v>0</v>
      </c>
      <c r="X475" s="45" t="n">
        <f aca="false">(P475-R475-S475-T475+V474)*U475</f>
        <v>0</v>
      </c>
      <c r="Y475" s="45" t="n">
        <f aca="false">P475-Q475-R475-S475-T475-W475+X475</f>
        <v>0</v>
      </c>
      <c r="Z475" s="45" t="n">
        <f aca="false">(Y476+Z476)/(1+U476)</f>
        <v>0</v>
      </c>
    </row>
    <row r="476" customFormat="false" ht="13.8" hidden="false" customHeight="false" outlineLevel="0" collapsed="false">
      <c r="A476" s="40" t="n">
        <f aca="false">A475+1</f>
        <v>461</v>
      </c>
      <c r="B476" s="40" t="n">
        <f aca="false">INT((A476-1)/12)+1</f>
        <v>39</v>
      </c>
      <c r="C476" s="41" t="n">
        <f aca="false">$B$4+B476-1</f>
        <v>58</v>
      </c>
      <c r="D476" s="42" t="n">
        <f aca="false">IF($B$5="M",VLOOKUP(C476,Assumptions!$A$42:$C$140,2,1),VLOOKUP(C476,Assumptions!$A$42:$C$140,3,1))*Assumptions!$B$2</f>
        <v>0.00132976909360138</v>
      </c>
      <c r="E476" s="42" t="n">
        <f aca="false">1-(1-D476)^(1/12)</f>
        <v>0.000110881687263698</v>
      </c>
      <c r="F476" s="42" t="n">
        <f aca="false">VLOOKUP(B476,Assumptions!$A$5:$C$11,2,1)*(MOD(A476,12/$B$10)=0)</f>
        <v>0</v>
      </c>
      <c r="G476" s="43" t="n">
        <f aca="false">1-(1-F476)^(1/$B$10)</f>
        <v>0</v>
      </c>
      <c r="H476" s="42" t="n">
        <f aca="false">J475*E476*(A476&lt;=$B$6*12)</f>
        <v>0</v>
      </c>
      <c r="I476" s="43" t="n">
        <f aca="false">J475*(1-E476)*G476*(A476&lt;=$B$6*12)</f>
        <v>0</v>
      </c>
      <c r="J476" s="44" t="n">
        <f aca="false">(J475-H476-I476)*(A476&lt;=$B$6*12)</f>
        <v>0</v>
      </c>
      <c r="K476" s="45" t="n">
        <f aca="false">($B$9/$B$10)*(A476&lt;=$B$7*12)*(MOD(A475,12/$B$10)=0)</f>
        <v>0</v>
      </c>
      <c r="L476" s="45" t="n">
        <f aca="false">$B$8*(A476&lt;=$B$7*12)</f>
        <v>0</v>
      </c>
      <c r="M476" s="45" t="n">
        <f aca="false">Assumptions!$B$15*(A476=1)+K476*Assumptions!$B$16*(A476&lt;=12)</f>
        <v>0</v>
      </c>
      <c r="N476" s="45" t="n">
        <f aca="false">(A476&lt;=$B$6*12)*(Assumptions!$B$18/12)*(1+Assumptions!$D$17)^(A476-1) + K476*Assumptions!$B$19*(A476&lt;=$B$7*12)</f>
        <v>0</v>
      </c>
      <c r="O476" s="45" t="n">
        <f aca="false">K476*VLOOKUP(B476,Assumptions!$A$21:$B$26,2,1)</f>
        <v>0</v>
      </c>
      <c r="P476" s="45" t="n">
        <f aca="false">K476*J475</f>
        <v>0</v>
      </c>
      <c r="Q476" s="45" t="n">
        <f aca="false">L476*H476</f>
        <v>0</v>
      </c>
      <c r="R476" s="45" t="n">
        <f aca="false">M476*J475</f>
        <v>0</v>
      </c>
      <c r="S476" s="45" t="n">
        <f aca="false">N476*J475</f>
        <v>0</v>
      </c>
      <c r="T476" s="45" t="n">
        <f aca="false">O476*J475</f>
        <v>0</v>
      </c>
      <c r="U476" s="46" t="n">
        <f aca="false">(1+VLOOKUP(B476,Assumptions!$A$29:$C$39,2,1))^(1/12)-1</f>
        <v>0.00643403011000343</v>
      </c>
      <c r="V476" s="45" t="n">
        <f aca="false">RES!Y476*J476</f>
        <v>0</v>
      </c>
      <c r="W476" s="45" t="n">
        <f aca="false">V476-V475</f>
        <v>0</v>
      </c>
      <c r="X476" s="45" t="n">
        <f aca="false">(P476-R476-S476-T476+V475)*U476</f>
        <v>0</v>
      </c>
      <c r="Y476" s="45" t="n">
        <f aca="false">P476-Q476-R476-S476-T476-W476+X476</f>
        <v>0</v>
      </c>
      <c r="Z476" s="45" t="n">
        <f aca="false">(Y477+Z477)/(1+U477)</f>
        <v>0</v>
      </c>
    </row>
    <row r="477" customFormat="false" ht="13.8" hidden="false" customHeight="false" outlineLevel="0" collapsed="false">
      <c r="A477" s="40" t="n">
        <f aca="false">A476+1</f>
        <v>462</v>
      </c>
      <c r="B477" s="40" t="n">
        <f aca="false">INT((A477-1)/12)+1</f>
        <v>39</v>
      </c>
      <c r="C477" s="41" t="n">
        <f aca="false">$B$4+B477-1</f>
        <v>58</v>
      </c>
      <c r="D477" s="42" t="n">
        <f aca="false">IF($B$5="M",VLOOKUP(C477,Assumptions!$A$42:$C$140,2,1),VLOOKUP(C477,Assumptions!$A$42:$C$140,3,1))*Assumptions!$B$2</f>
        <v>0.00132976909360138</v>
      </c>
      <c r="E477" s="42" t="n">
        <f aca="false">1-(1-D477)^(1/12)</f>
        <v>0.000110881687263698</v>
      </c>
      <c r="F477" s="42" t="n">
        <f aca="false">VLOOKUP(B477,Assumptions!$A$5:$C$11,2,1)*(MOD(A477,12/$B$10)=0)</f>
        <v>0</v>
      </c>
      <c r="G477" s="43" t="n">
        <f aca="false">1-(1-F477)^(1/$B$10)</f>
        <v>0</v>
      </c>
      <c r="H477" s="42" t="n">
        <f aca="false">J476*E477*(A477&lt;=$B$6*12)</f>
        <v>0</v>
      </c>
      <c r="I477" s="43" t="n">
        <f aca="false">J476*(1-E477)*G477*(A477&lt;=$B$6*12)</f>
        <v>0</v>
      </c>
      <c r="J477" s="44" t="n">
        <f aca="false">(J476-H477-I477)*(A477&lt;=$B$6*12)</f>
        <v>0</v>
      </c>
      <c r="K477" s="45" t="n">
        <f aca="false">($B$9/$B$10)*(A477&lt;=$B$7*12)*(MOD(A476,12/$B$10)=0)</f>
        <v>0</v>
      </c>
      <c r="L477" s="45" t="n">
        <f aca="false">$B$8*(A477&lt;=$B$7*12)</f>
        <v>0</v>
      </c>
      <c r="M477" s="45" t="n">
        <f aca="false">Assumptions!$B$15*(A477=1)+K477*Assumptions!$B$16*(A477&lt;=12)</f>
        <v>0</v>
      </c>
      <c r="N477" s="45" t="n">
        <f aca="false">(A477&lt;=$B$6*12)*(Assumptions!$B$18/12)*(1+Assumptions!$D$17)^(A477-1) + K477*Assumptions!$B$19*(A477&lt;=$B$7*12)</f>
        <v>0</v>
      </c>
      <c r="O477" s="45" t="n">
        <f aca="false">K477*VLOOKUP(B477,Assumptions!$A$21:$B$26,2,1)</f>
        <v>0</v>
      </c>
      <c r="P477" s="45" t="n">
        <f aca="false">K477*J476</f>
        <v>0</v>
      </c>
      <c r="Q477" s="45" t="n">
        <f aca="false">L477*H477</f>
        <v>0</v>
      </c>
      <c r="R477" s="45" t="n">
        <f aca="false">M477*J476</f>
        <v>0</v>
      </c>
      <c r="S477" s="45" t="n">
        <f aca="false">N477*J476</f>
        <v>0</v>
      </c>
      <c r="T477" s="45" t="n">
        <f aca="false">O477*J476</f>
        <v>0</v>
      </c>
      <c r="U477" s="46" t="n">
        <f aca="false">(1+VLOOKUP(B477,Assumptions!$A$29:$C$39,2,1))^(1/12)-1</f>
        <v>0.00643403011000343</v>
      </c>
      <c r="V477" s="45" t="n">
        <f aca="false">RES!Y477*J477</f>
        <v>0</v>
      </c>
      <c r="W477" s="45" t="n">
        <f aca="false">V477-V476</f>
        <v>0</v>
      </c>
      <c r="X477" s="45" t="n">
        <f aca="false">(P477-R477-S477-T477+V476)*U477</f>
        <v>0</v>
      </c>
      <c r="Y477" s="45" t="n">
        <f aca="false">P477-Q477-R477-S477-T477-W477+X477</f>
        <v>0</v>
      </c>
      <c r="Z477" s="45" t="n">
        <f aca="false">(Y478+Z478)/(1+U478)</f>
        <v>0</v>
      </c>
    </row>
    <row r="478" customFormat="false" ht="13.8" hidden="false" customHeight="false" outlineLevel="0" collapsed="false">
      <c r="A478" s="40" t="n">
        <f aca="false">A477+1</f>
        <v>463</v>
      </c>
      <c r="B478" s="40" t="n">
        <f aca="false">INT((A478-1)/12)+1</f>
        <v>39</v>
      </c>
      <c r="C478" s="41" t="n">
        <f aca="false">$B$4+B478-1</f>
        <v>58</v>
      </c>
      <c r="D478" s="42" t="n">
        <f aca="false">IF($B$5="M",VLOOKUP(C478,Assumptions!$A$42:$C$140,2,1),VLOOKUP(C478,Assumptions!$A$42:$C$140,3,1))*Assumptions!$B$2</f>
        <v>0.00132976909360138</v>
      </c>
      <c r="E478" s="42" t="n">
        <f aca="false">1-(1-D478)^(1/12)</f>
        <v>0.000110881687263698</v>
      </c>
      <c r="F478" s="42" t="n">
        <f aca="false">VLOOKUP(B478,Assumptions!$A$5:$C$11,2,1)*(MOD(A478,12/$B$10)=0)</f>
        <v>0</v>
      </c>
      <c r="G478" s="43" t="n">
        <f aca="false">1-(1-F478)^(1/$B$10)</f>
        <v>0</v>
      </c>
      <c r="H478" s="42" t="n">
        <f aca="false">J477*E478*(A478&lt;=$B$6*12)</f>
        <v>0</v>
      </c>
      <c r="I478" s="43" t="n">
        <f aca="false">J477*(1-E478)*G478*(A478&lt;=$B$6*12)</f>
        <v>0</v>
      </c>
      <c r="J478" s="44" t="n">
        <f aca="false">(J477-H478-I478)*(A478&lt;=$B$6*12)</f>
        <v>0</v>
      </c>
      <c r="K478" s="45" t="n">
        <f aca="false">($B$9/$B$10)*(A478&lt;=$B$7*12)*(MOD(A477,12/$B$10)=0)</f>
        <v>0</v>
      </c>
      <c r="L478" s="45" t="n">
        <f aca="false">$B$8*(A478&lt;=$B$7*12)</f>
        <v>0</v>
      </c>
      <c r="M478" s="45" t="n">
        <f aca="false">Assumptions!$B$15*(A478=1)+K478*Assumptions!$B$16*(A478&lt;=12)</f>
        <v>0</v>
      </c>
      <c r="N478" s="45" t="n">
        <f aca="false">(A478&lt;=$B$6*12)*(Assumptions!$B$18/12)*(1+Assumptions!$D$17)^(A478-1) + K478*Assumptions!$B$19*(A478&lt;=$B$7*12)</f>
        <v>0</v>
      </c>
      <c r="O478" s="45" t="n">
        <f aca="false">K478*VLOOKUP(B478,Assumptions!$A$21:$B$26,2,1)</f>
        <v>0</v>
      </c>
      <c r="P478" s="45" t="n">
        <f aca="false">K478*J477</f>
        <v>0</v>
      </c>
      <c r="Q478" s="45" t="n">
        <f aca="false">L478*H478</f>
        <v>0</v>
      </c>
      <c r="R478" s="45" t="n">
        <f aca="false">M478*J477</f>
        <v>0</v>
      </c>
      <c r="S478" s="45" t="n">
        <f aca="false">N478*J477</f>
        <v>0</v>
      </c>
      <c r="T478" s="45" t="n">
        <f aca="false">O478*J477</f>
        <v>0</v>
      </c>
      <c r="U478" s="46" t="n">
        <f aca="false">(1+VLOOKUP(B478,Assumptions!$A$29:$C$39,2,1))^(1/12)-1</f>
        <v>0.00643403011000343</v>
      </c>
      <c r="V478" s="45" t="n">
        <f aca="false">RES!Y478*J478</f>
        <v>0</v>
      </c>
      <c r="W478" s="45" t="n">
        <f aca="false">V478-V477</f>
        <v>0</v>
      </c>
      <c r="X478" s="45" t="n">
        <f aca="false">(P478-R478-S478-T478+V477)*U478</f>
        <v>0</v>
      </c>
      <c r="Y478" s="45" t="n">
        <f aca="false">P478-Q478-R478-S478-T478-W478+X478</f>
        <v>0</v>
      </c>
      <c r="Z478" s="45" t="n">
        <f aca="false">(Y479+Z479)/(1+U479)</f>
        <v>0</v>
      </c>
    </row>
    <row r="479" customFormat="false" ht="13.8" hidden="false" customHeight="false" outlineLevel="0" collapsed="false">
      <c r="A479" s="40" t="n">
        <f aca="false">A478+1</f>
        <v>464</v>
      </c>
      <c r="B479" s="40" t="n">
        <f aca="false">INT((A479-1)/12)+1</f>
        <v>39</v>
      </c>
      <c r="C479" s="41" t="n">
        <f aca="false">$B$4+B479-1</f>
        <v>58</v>
      </c>
      <c r="D479" s="42" t="n">
        <f aca="false">IF($B$5="M",VLOOKUP(C479,Assumptions!$A$42:$C$140,2,1),VLOOKUP(C479,Assumptions!$A$42:$C$140,3,1))*Assumptions!$B$2</f>
        <v>0.00132976909360138</v>
      </c>
      <c r="E479" s="42" t="n">
        <f aca="false">1-(1-D479)^(1/12)</f>
        <v>0.000110881687263698</v>
      </c>
      <c r="F479" s="42" t="n">
        <f aca="false">VLOOKUP(B479,Assumptions!$A$5:$C$11,2,1)*(MOD(A479,12/$B$10)=0)</f>
        <v>0</v>
      </c>
      <c r="G479" s="43" t="n">
        <f aca="false">1-(1-F479)^(1/$B$10)</f>
        <v>0</v>
      </c>
      <c r="H479" s="42" t="n">
        <f aca="false">J478*E479*(A479&lt;=$B$6*12)</f>
        <v>0</v>
      </c>
      <c r="I479" s="43" t="n">
        <f aca="false">J478*(1-E479)*G479*(A479&lt;=$B$6*12)</f>
        <v>0</v>
      </c>
      <c r="J479" s="44" t="n">
        <f aca="false">(J478-H479-I479)*(A479&lt;=$B$6*12)</f>
        <v>0</v>
      </c>
      <c r="K479" s="45" t="n">
        <f aca="false">($B$9/$B$10)*(A479&lt;=$B$7*12)*(MOD(A478,12/$B$10)=0)</f>
        <v>0</v>
      </c>
      <c r="L479" s="45" t="n">
        <f aca="false">$B$8*(A479&lt;=$B$7*12)</f>
        <v>0</v>
      </c>
      <c r="M479" s="45" t="n">
        <f aca="false">Assumptions!$B$15*(A479=1)+K479*Assumptions!$B$16*(A479&lt;=12)</f>
        <v>0</v>
      </c>
      <c r="N479" s="45" t="n">
        <f aca="false">(A479&lt;=$B$6*12)*(Assumptions!$B$18/12)*(1+Assumptions!$D$17)^(A479-1) + K479*Assumptions!$B$19*(A479&lt;=$B$7*12)</f>
        <v>0</v>
      </c>
      <c r="O479" s="45" t="n">
        <f aca="false">K479*VLOOKUP(B479,Assumptions!$A$21:$B$26,2,1)</f>
        <v>0</v>
      </c>
      <c r="P479" s="45" t="n">
        <f aca="false">K479*J478</f>
        <v>0</v>
      </c>
      <c r="Q479" s="45" t="n">
        <f aca="false">L479*H479</f>
        <v>0</v>
      </c>
      <c r="R479" s="45" t="n">
        <f aca="false">M479*J478</f>
        <v>0</v>
      </c>
      <c r="S479" s="45" t="n">
        <f aca="false">N479*J478</f>
        <v>0</v>
      </c>
      <c r="T479" s="45" t="n">
        <f aca="false">O479*J478</f>
        <v>0</v>
      </c>
      <c r="U479" s="46" t="n">
        <f aca="false">(1+VLOOKUP(B479,Assumptions!$A$29:$C$39,2,1))^(1/12)-1</f>
        <v>0.00643403011000343</v>
      </c>
      <c r="V479" s="45" t="n">
        <f aca="false">RES!Y479*J479</f>
        <v>0</v>
      </c>
      <c r="W479" s="45" t="n">
        <f aca="false">V479-V478</f>
        <v>0</v>
      </c>
      <c r="X479" s="45" t="n">
        <f aca="false">(P479-R479-S479-T479+V478)*U479</f>
        <v>0</v>
      </c>
      <c r="Y479" s="45" t="n">
        <f aca="false">P479-Q479-R479-S479-T479-W479+X479</f>
        <v>0</v>
      </c>
      <c r="Z479" s="45" t="n">
        <f aca="false">(Y480+Z480)/(1+U480)</f>
        <v>0</v>
      </c>
    </row>
    <row r="480" customFormat="false" ht="13.8" hidden="false" customHeight="false" outlineLevel="0" collapsed="false">
      <c r="A480" s="40" t="n">
        <f aca="false">A479+1</f>
        <v>465</v>
      </c>
      <c r="B480" s="40" t="n">
        <f aca="false">INT((A480-1)/12)+1</f>
        <v>39</v>
      </c>
      <c r="C480" s="41" t="n">
        <f aca="false">$B$4+B480-1</f>
        <v>58</v>
      </c>
      <c r="D480" s="42" t="n">
        <f aca="false">IF($B$5="M",VLOOKUP(C480,Assumptions!$A$42:$C$140,2,1),VLOOKUP(C480,Assumptions!$A$42:$C$140,3,1))*Assumptions!$B$2</f>
        <v>0.00132976909360138</v>
      </c>
      <c r="E480" s="42" t="n">
        <f aca="false">1-(1-D480)^(1/12)</f>
        <v>0.000110881687263698</v>
      </c>
      <c r="F480" s="42" t="n">
        <f aca="false">VLOOKUP(B480,Assumptions!$A$5:$C$11,2,1)*(MOD(A480,12/$B$10)=0)</f>
        <v>0</v>
      </c>
      <c r="G480" s="43" t="n">
        <f aca="false">1-(1-F480)^(1/$B$10)</f>
        <v>0</v>
      </c>
      <c r="H480" s="42" t="n">
        <f aca="false">J479*E480*(A480&lt;=$B$6*12)</f>
        <v>0</v>
      </c>
      <c r="I480" s="43" t="n">
        <f aca="false">J479*(1-E480)*G480*(A480&lt;=$B$6*12)</f>
        <v>0</v>
      </c>
      <c r="J480" s="44" t="n">
        <f aca="false">(J479-H480-I480)*(A480&lt;=$B$6*12)</f>
        <v>0</v>
      </c>
      <c r="K480" s="45" t="n">
        <f aca="false">($B$9/$B$10)*(A480&lt;=$B$7*12)*(MOD(A479,12/$B$10)=0)</f>
        <v>0</v>
      </c>
      <c r="L480" s="45" t="n">
        <f aca="false">$B$8*(A480&lt;=$B$7*12)</f>
        <v>0</v>
      </c>
      <c r="M480" s="45" t="n">
        <f aca="false">Assumptions!$B$15*(A480=1)+K480*Assumptions!$B$16*(A480&lt;=12)</f>
        <v>0</v>
      </c>
      <c r="N480" s="45" t="n">
        <f aca="false">(A480&lt;=$B$6*12)*(Assumptions!$B$18/12)*(1+Assumptions!$D$17)^(A480-1) + K480*Assumptions!$B$19*(A480&lt;=$B$7*12)</f>
        <v>0</v>
      </c>
      <c r="O480" s="45" t="n">
        <f aca="false">K480*VLOOKUP(B480,Assumptions!$A$21:$B$26,2,1)</f>
        <v>0</v>
      </c>
      <c r="P480" s="45" t="n">
        <f aca="false">K480*J479</f>
        <v>0</v>
      </c>
      <c r="Q480" s="45" t="n">
        <f aca="false">L480*H480</f>
        <v>0</v>
      </c>
      <c r="R480" s="45" t="n">
        <f aca="false">M480*J479</f>
        <v>0</v>
      </c>
      <c r="S480" s="45" t="n">
        <f aca="false">N480*J479</f>
        <v>0</v>
      </c>
      <c r="T480" s="45" t="n">
        <f aca="false">O480*J479</f>
        <v>0</v>
      </c>
      <c r="U480" s="46" t="n">
        <f aca="false">(1+VLOOKUP(B480,Assumptions!$A$29:$C$39,2,1))^(1/12)-1</f>
        <v>0.00643403011000343</v>
      </c>
      <c r="V480" s="45" t="n">
        <f aca="false">RES!Y480*J480</f>
        <v>0</v>
      </c>
      <c r="W480" s="45" t="n">
        <f aca="false">V480-V479</f>
        <v>0</v>
      </c>
      <c r="X480" s="45" t="n">
        <f aca="false">(P480-R480-S480-T480+V479)*U480</f>
        <v>0</v>
      </c>
      <c r="Y480" s="45" t="n">
        <f aca="false">P480-Q480-R480-S480-T480-W480+X480</f>
        <v>0</v>
      </c>
      <c r="Z480" s="45" t="n">
        <f aca="false">(Y481+Z481)/(1+U481)</f>
        <v>0</v>
      </c>
    </row>
    <row r="481" customFormat="false" ht="13.8" hidden="false" customHeight="false" outlineLevel="0" collapsed="false">
      <c r="A481" s="40" t="n">
        <f aca="false">A480+1</f>
        <v>466</v>
      </c>
      <c r="B481" s="40" t="n">
        <f aca="false">INT((A481-1)/12)+1</f>
        <v>39</v>
      </c>
      <c r="C481" s="41" t="n">
        <f aca="false">$B$4+B481-1</f>
        <v>58</v>
      </c>
      <c r="D481" s="42" t="n">
        <f aca="false">IF($B$5="M",VLOOKUP(C481,Assumptions!$A$42:$C$140,2,1),VLOOKUP(C481,Assumptions!$A$42:$C$140,3,1))*Assumptions!$B$2</f>
        <v>0.00132976909360138</v>
      </c>
      <c r="E481" s="42" t="n">
        <f aca="false">1-(1-D481)^(1/12)</f>
        <v>0.000110881687263698</v>
      </c>
      <c r="F481" s="42" t="n">
        <f aca="false">VLOOKUP(B481,Assumptions!$A$5:$C$11,2,1)*(MOD(A481,12/$B$10)=0)</f>
        <v>0</v>
      </c>
      <c r="G481" s="43" t="n">
        <f aca="false">1-(1-F481)^(1/$B$10)</f>
        <v>0</v>
      </c>
      <c r="H481" s="42" t="n">
        <f aca="false">J480*E481*(A481&lt;=$B$6*12)</f>
        <v>0</v>
      </c>
      <c r="I481" s="43" t="n">
        <f aca="false">J480*(1-E481)*G481*(A481&lt;=$B$6*12)</f>
        <v>0</v>
      </c>
      <c r="J481" s="44" t="n">
        <f aca="false">(J480-H481-I481)*(A481&lt;=$B$6*12)</f>
        <v>0</v>
      </c>
      <c r="K481" s="45" t="n">
        <f aca="false">($B$9/$B$10)*(A481&lt;=$B$7*12)*(MOD(A480,12/$B$10)=0)</f>
        <v>0</v>
      </c>
      <c r="L481" s="45" t="n">
        <f aca="false">$B$8*(A481&lt;=$B$7*12)</f>
        <v>0</v>
      </c>
      <c r="M481" s="45" t="n">
        <f aca="false">Assumptions!$B$15*(A481=1)+K481*Assumptions!$B$16*(A481&lt;=12)</f>
        <v>0</v>
      </c>
      <c r="N481" s="45" t="n">
        <f aca="false">(A481&lt;=$B$6*12)*(Assumptions!$B$18/12)*(1+Assumptions!$D$17)^(A481-1) + K481*Assumptions!$B$19*(A481&lt;=$B$7*12)</f>
        <v>0</v>
      </c>
      <c r="O481" s="45" t="n">
        <f aca="false">K481*VLOOKUP(B481,Assumptions!$A$21:$B$26,2,1)</f>
        <v>0</v>
      </c>
      <c r="P481" s="45" t="n">
        <f aca="false">K481*J480</f>
        <v>0</v>
      </c>
      <c r="Q481" s="45" t="n">
        <f aca="false">L481*H481</f>
        <v>0</v>
      </c>
      <c r="R481" s="45" t="n">
        <f aca="false">M481*J480</f>
        <v>0</v>
      </c>
      <c r="S481" s="45" t="n">
        <f aca="false">N481*J480</f>
        <v>0</v>
      </c>
      <c r="T481" s="45" t="n">
        <f aca="false">O481*J480</f>
        <v>0</v>
      </c>
      <c r="U481" s="46" t="n">
        <f aca="false">(1+VLOOKUP(B481,Assumptions!$A$29:$C$39,2,1))^(1/12)-1</f>
        <v>0.00643403011000343</v>
      </c>
      <c r="V481" s="45" t="n">
        <f aca="false">RES!Y481*J481</f>
        <v>0</v>
      </c>
      <c r="W481" s="45" t="n">
        <f aca="false">V481-V480</f>
        <v>0</v>
      </c>
      <c r="X481" s="45" t="n">
        <f aca="false">(P481-R481-S481-T481+V480)*U481</f>
        <v>0</v>
      </c>
      <c r="Y481" s="45" t="n">
        <f aca="false">P481-Q481-R481-S481-T481-W481+X481</f>
        <v>0</v>
      </c>
      <c r="Z481" s="45" t="n">
        <f aca="false">(Y482+Z482)/(1+U482)</f>
        <v>0</v>
      </c>
    </row>
    <row r="482" customFormat="false" ht="13.8" hidden="false" customHeight="false" outlineLevel="0" collapsed="false">
      <c r="A482" s="40" t="n">
        <f aca="false">A481+1</f>
        <v>467</v>
      </c>
      <c r="B482" s="40" t="n">
        <f aca="false">INT((A482-1)/12)+1</f>
        <v>39</v>
      </c>
      <c r="C482" s="41" t="n">
        <f aca="false">$B$4+B482-1</f>
        <v>58</v>
      </c>
      <c r="D482" s="42" t="n">
        <f aca="false">IF($B$5="M",VLOOKUP(C482,Assumptions!$A$42:$C$140,2,1),VLOOKUP(C482,Assumptions!$A$42:$C$140,3,1))*Assumptions!$B$2</f>
        <v>0.00132976909360138</v>
      </c>
      <c r="E482" s="42" t="n">
        <f aca="false">1-(1-D482)^(1/12)</f>
        <v>0.000110881687263698</v>
      </c>
      <c r="F482" s="42" t="n">
        <f aca="false">VLOOKUP(B482,Assumptions!$A$5:$C$11,2,1)*(MOD(A482,12/$B$10)=0)</f>
        <v>0</v>
      </c>
      <c r="G482" s="43" t="n">
        <f aca="false">1-(1-F482)^(1/$B$10)</f>
        <v>0</v>
      </c>
      <c r="H482" s="42" t="n">
        <f aca="false">J481*E482*(A482&lt;=$B$6*12)</f>
        <v>0</v>
      </c>
      <c r="I482" s="43" t="n">
        <f aca="false">J481*(1-E482)*G482*(A482&lt;=$B$6*12)</f>
        <v>0</v>
      </c>
      <c r="J482" s="44" t="n">
        <f aca="false">(J481-H482-I482)*(A482&lt;=$B$6*12)</f>
        <v>0</v>
      </c>
      <c r="K482" s="45" t="n">
        <f aca="false">($B$9/$B$10)*(A482&lt;=$B$7*12)*(MOD(A481,12/$B$10)=0)</f>
        <v>0</v>
      </c>
      <c r="L482" s="45" t="n">
        <f aca="false">$B$8*(A482&lt;=$B$7*12)</f>
        <v>0</v>
      </c>
      <c r="M482" s="45" t="n">
        <f aca="false">Assumptions!$B$15*(A482=1)+K482*Assumptions!$B$16*(A482&lt;=12)</f>
        <v>0</v>
      </c>
      <c r="N482" s="45" t="n">
        <f aca="false">(A482&lt;=$B$6*12)*(Assumptions!$B$18/12)*(1+Assumptions!$D$17)^(A482-1) + K482*Assumptions!$B$19*(A482&lt;=$B$7*12)</f>
        <v>0</v>
      </c>
      <c r="O482" s="45" t="n">
        <f aca="false">K482*VLOOKUP(B482,Assumptions!$A$21:$B$26,2,1)</f>
        <v>0</v>
      </c>
      <c r="P482" s="45" t="n">
        <f aca="false">K482*J481</f>
        <v>0</v>
      </c>
      <c r="Q482" s="45" t="n">
        <f aca="false">L482*H482</f>
        <v>0</v>
      </c>
      <c r="R482" s="45" t="n">
        <f aca="false">M482*J481</f>
        <v>0</v>
      </c>
      <c r="S482" s="45" t="n">
        <f aca="false">N482*J481</f>
        <v>0</v>
      </c>
      <c r="T482" s="45" t="n">
        <f aca="false">O482*J481</f>
        <v>0</v>
      </c>
      <c r="U482" s="46" t="n">
        <f aca="false">(1+VLOOKUP(B482,Assumptions!$A$29:$C$39,2,1))^(1/12)-1</f>
        <v>0.00643403011000343</v>
      </c>
      <c r="V482" s="45" t="n">
        <f aca="false">RES!Y482*J482</f>
        <v>0</v>
      </c>
      <c r="W482" s="45" t="n">
        <f aca="false">V482-V481</f>
        <v>0</v>
      </c>
      <c r="X482" s="45" t="n">
        <f aca="false">(P482-R482-S482-T482+V481)*U482</f>
        <v>0</v>
      </c>
      <c r="Y482" s="45" t="n">
        <f aca="false">P482-Q482-R482-S482-T482-W482+X482</f>
        <v>0</v>
      </c>
      <c r="Z482" s="45" t="n">
        <f aca="false">(Y483+Z483)/(1+U483)</f>
        <v>0</v>
      </c>
    </row>
    <row r="483" customFormat="false" ht="13.8" hidden="false" customHeight="false" outlineLevel="0" collapsed="false">
      <c r="A483" s="40" t="n">
        <f aca="false">A482+1</f>
        <v>468</v>
      </c>
      <c r="B483" s="40" t="n">
        <f aca="false">INT((A483-1)/12)+1</f>
        <v>39</v>
      </c>
      <c r="C483" s="41" t="n">
        <f aca="false">$B$4+B483-1</f>
        <v>58</v>
      </c>
      <c r="D483" s="42" t="n">
        <f aca="false">IF($B$5="M",VLOOKUP(C483,Assumptions!$A$42:$C$140,2,1),VLOOKUP(C483,Assumptions!$A$42:$C$140,3,1))*Assumptions!$B$2</f>
        <v>0.00132976909360138</v>
      </c>
      <c r="E483" s="42" t="n">
        <f aca="false">1-(1-D483)^(1/12)</f>
        <v>0.000110881687263698</v>
      </c>
      <c r="F483" s="42" t="n">
        <f aca="false">VLOOKUP(B483,Assumptions!$A$5:$C$11,2,1)*(MOD(A483,12/$B$10)=0)</f>
        <v>0.05</v>
      </c>
      <c r="G483" s="43" t="n">
        <f aca="false">1-(1-F483)^(1/$B$10)</f>
        <v>0.05</v>
      </c>
      <c r="H483" s="42" t="n">
        <f aca="false">J482*E483*(A483&lt;=$B$6*12)</f>
        <v>0</v>
      </c>
      <c r="I483" s="43" t="n">
        <f aca="false">J482*(1-E483)*G483*(A483&lt;=$B$6*12)</f>
        <v>0</v>
      </c>
      <c r="J483" s="44" t="n">
        <f aca="false">(J482-H483-I483)*(A483&lt;=$B$6*12)</f>
        <v>0</v>
      </c>
      <c r="K483" s="45" t="n">
        <f aca="false">($B$9/$B$10)*(A483&lt;=$B$7*12)*(MOD(A482,12/$B$10)=0)</f>
        <v>0</v>
      </c>
      <c r="L483" s="45" t="n">
        <f aca="false">$B$8*(A483&lt;=$B$7*12)</f>
        <v>0</v>
      </c>
      <c r="M483" s="45" t="n">
        <f aca="false">Assumptions!$B$15*(A483=1)+K483*Assumptions!$B$16*(A483&lt;=12)</f>
        <v>0</v>
      </c>
      <c r="N483" s="45" t="n">
        <f aca="false">(A483&lt;=$B$6*12)*(Assumptions!$B$18/12)*(1+Assumptions!$D$17)^(A483-1) + K483*Assumptions!$B$19*(A483&lt;=$B$7*12)</f>
        <v>0</v>
      </c>
      <c r="O483" s="45" t="n">
        <f aca="false">K483*VLOOKUP(B483,Assumptions!$A$21:$B$26,2,1)</f>
        <v>0</v>
      </c>
      <c r="P483" s="45" t="n">
        <f aca="false">K483*J482</f>
        <v>0</v>
      </c>
      <c r="Q483" s="45" t="n">
        <f aca="false">L483*H483</f>
        <v>0</v>
      </c>
      <c r="R483" s="45" t="n">
        <f aca="false">M483*J482</f>
        <v>0</v>
      </c>
      <c r="S483" s="45" t="n">
        <f aca="false">N483*J482</f>
        <v>0</v>
      </c>
      <c r="T483" s="45" t="n">
        <f aca="false">O483*J482</f>
        <v>0</v>
      </c>
      <c r="U483" s="46" t="n">
        <f aca="false">(1+VLOOKUP(B483,Assumptions!$A$29:$C$39,2,1))^(1/12)-1</f>
        <v>0.00643403011000343</v>
      </c>
      <c r="V483" s="45" t="n">
        <f aca="false">RES!Y483*J483</f>
        <v>0</v>
      </c>
      <c r="W483" s="45" t="n">
        <f aca="false">V483-V482</f>
        <v>0</v>
      </c>
      <c r="X483" s="45" t="n">
        <f aca="false">(P483-R483-S483-T483+V482)*U483</f>
        <v>0</v>
      </c>
      <c r="Y483" s="45" t="n">
        <f aca="false">P483-Q483-R483-S483-T483-W483+X483</f>
        <v>0</v>
      </c>
      <c r="Z483" s="45" t="n">
        <f aca="false">(Y484+Z484)/(1+U484)</f>
        <v>0</v>
      </c>
    </row>
    <row r="484" customFormat="false" ht="13.8" hidden="false" customHeight="false" outlineLevel="0" collapsed="false">
      <c r="A484" s="40" t="n">
        <f aca="false">A483+1</f>
        <v>469</v>
      </c>
      <c r="B484" s="40" t="n">
        <f aca="false">INT((A484-1)/12)+1</f>
        <v>40</v>
      </c>
      <c r="C484" s="41" t="n">
        <f aca="false">$B$4+B484-1</f>
        <v>59</v>
      </c>
      <c r="D484" s="42" t="n">
        <f aca="false">IF($B$5="M",VLOOKUP(C484,Assumptions!$A$42:$C$140,2,1),VLOOKUP(C484,Assumptions!$A$42:$C$140,3,1))*Assumptions!$B$2</f>
        <v>0.00142990458283967</v>
      </c>
      <c r="E484" s="42" t="n">
        <f aca="false">1-(1-D484)^(1/12)</f>
        <v>0.000119236880050111</v>
      </c>
      <c r="F484" s="42" t="n">
        <f aca="false">VLOOKUP(B484,Assumptions!$A$5:$C$11,2,1)*(MOD(A484,12/$B$10)=0)</f>
        <v>0</v>
      </c>
      <c r="G484" s="43" t="n">
        <f aca="false">1-(1-F484)^(1/$B$10)</f>
        <v>0</v>
      </c>
      <c r="H484" s="42" t="n">
        <f aca="false">J483*E484*(A484&lt;=$B$6*12)</f>
        <v>0</v>
      </c>
      <c r="I484" s="43" t="n">
        <f aca="false">J483*(1-E484)*G484*(A484&lt;=$B$6*12)</f>
        <v>0</v>
      </c>
      <c r="J484" s="44" t="n">
        <f aca="false">(J483-H484-I484)*(A484&lt;=$B$6*12)</f>
        <v>0</v>
      </c>
      <c r="K484" s="45" t="n">
        <f aca="false">($B$9/$B$10)*(A484&lt;=$B$7*12)*(MOD(A483,12/$B$10)=0)</f>
        <v>0</v>
      </c>
      <c r="L484" s="45" t="n">
        <f aca="false">$B$8*(A484&lt;=$B$7*12)</f>
        <v>0</v>
      </c>
      <c r="M484" s="45" t="n">
        <f aca="false">Assumptions!$B$15*(A484=1)+K484*Assumptions!$B$16*(A484&lt;=12)</f>
        <v>0</v>
      </c>
      <c r="N484" s="45" t="n">
        <f aca="false">(A484&lt;=$B$6*12)*(Assumptions!$B$18/12)*(1+Assumptions!$D$17)^(A484-1) + K484*Assumptions!$B$19*(A484&lt;=$B$7*12)</f>
        <v>0</v>
      </c>
      <c r="O484" s="45" t="n">
        <f aca="false">K484*VLOOKUP(B484,Assumptions!$A$21:$B$26,2,1)</f>
        <v>0</v>
      </c>
      <c r="P484" s="45" t="n">
        <f aca="false">K484*J483</f>
        <v>0</v>
      </c>
      <c r="Q484" s="45" t="n">
        <f aca="false">L484*H484</f>
        <v>0</v>
      </c>
      <c r="R484" s="45" t="n">
        <f aca="false">M484*J483</f>
        <v>0</v>
      </c>
      <c r="S484" s="45" t="n">
        <f aca="false">N484*J483</f>
        <v>0</v>
      </c>
      <c r="T484" s="45" t="n">
        <f aca="false">O484*J483</f>
        <v>0</v>
      </c>
      <c r="U484" s="46" t="n">
        <f aca="false">(1+VLOOKUP(B484,Assumptions!$A$29:$C$39,2,1))^(1/12)-1</f>
        <v>0.00643403011000343</v>
      </c>
      <c r="V484" s="45" t="n">
        <f aca="false">RES!Y484*J484</f>
        <v>0</v>
      </c>
      <c r="W484" s="45" t="n">
        <f aca="false">V484-V483</f>
        <v>0</v>
      </c>
      <c r="X484" s="45" t="n">
        <f aca="false">(P484-R484-S484-T484+V483)*U484</f>
        <v>0</v>
      </c>
      <c r="Y484" s="45" t="n">
        <f aca="false">P484-Q484-R484-S484-T484-W484+X484</f>
        <v>0</v>
      </c>
      <c r="Z484" s="45" t="n">
        <f aca="false">(Y485+Z485)/(1+U485)</f>
        <v>0</v>
      </c>
    </row>
    <row r="485" customFormat="false" ht="13.8" hidden="false" customHeight="false" outlineLevel="0" collapsed="false">
      <c r="A485" s="40" t="n">
        <f aca="false">A484+1</f>
        <v>470</v>
      </c>
      <c r="B485" s="40" t="n">
        <f aca="false">INT((A485-1)/12)+1</f>
        <v>40</v>
      </c>
      <c r="C485" s="41" t="n">
        <f aca="false">$B$4+B485-1</f>
        <v>59</v>
      </c>
      <c r="D485" s="42" t="n">
        <f aca="false">IF($B$5="M",VLOOKUP(C485,Assumptions!$A$42:$C$140,2,1),VLOOKUP(C485,Assumptions!$A$42:$C$140,3,1))*Assumptions!$B$2</f>
        <v>0.00142990458283967</v>
      </c>
      <c r="E485" s="42" t="n">
        <f aca="false">1-(1-D485)^(1/12)</f>
        <v>0.000119236880050111</v>
      </c>
      <c r="F485" s="42" t="n">
        <f aca="false">VLOOKUP(B485,Assumptions!$A$5:$C$11,2,1)*(MOD(A485,12/$B$10)=0)</f>
        <v>0</v>
      </c>
      <c r="G485" s="43" t="n">
        <f aca="false">1-(1-F485)^(1/$B$10)</f>
        <v>0</v>
      </c>
      <c r="H485" s="42" t="n">
        <f aca="false">J484*E485*(A485&lt;=$B$6*12)</f>
        <v>0</v>
      </c>
      <c r="I485" s="43" t="n">
        <f aca="false">J484*(1-E485)*G485*(A485&lt;=$B$6*12)</f>
        <v>0</v>
      </c>
      <c r="J485" s="44" t="n">
        <f aca="false">(J484-H485-I485)*(A485&lt;=$B$6*12)</f>
        <v>0</v>
      </c>
      <c r="K485" s="45" t="n">
        <f aca="false">($B$9/$B$10)*(A485&lt;=$B$7*12)*(MOD(A484,12/$B$10)=0)</f>
        <v>0</v>
      </c>
      <c r="L485" s="45" t="n">
        <f aca="false">$B$8*(A485&lt;=$B$7*12)</f>
        <v>0</v>
      </c>
      <c r="M485" s="45" t="n">
        <f aca="false">Assumptions!$B$15*(A485=1)+K485*Assumptions!$B$16*(A485&lt;=12)</f>
        <v>0</v>
      </c>
      <c r="N485" s="45" t="n">
        <f aca="false">(A485&lt;=$B$6*12)*(Assumptions!$B$18/12)*(1+Assumptions!$D$17)^(A485-1) + K485*Assumptions!$B$19*(A485&lt;=$B$7*12)</f>
        <v>0</v>
      </c>
      <c r="O485" s="45" t="n">
        <f aca="false">K485*VLOOKUP(B485,Assumptions!$A$21:$B$26,2,1)</f>
        <v>0</v>
      </c>
      <c r="P485" s="45" t="n">
        <f aca="false">K485*J484</f>
        <v>0</v>
      </c>
      <c r="Q485" s="45" t="n">
        <f aca="false">L485*H485</f>
        <v>0</v>
      </c>
      <c r="R485" s="45" t="n">
        <f aca="false">M485*J484</f>
        <v>0</v>
      </c>
      <c r="S485" s="45" t="n">
        <f aca="false">N485*J484</f>
        <v>0</v>
      </c>
      <c r="T485" s="45" t="n">
        <f aca="false">O485*J484</f>
        <v>0</v>
      </c>
      <c r="U485" s="46" t="n">
        <f aca="false">(1+VLOOKUP(B485,Assumptions!$A$29:$C$39,2,1))^(1/12)-1</f>
        <v>0.00643403011000343</v>
      </c>
      <c r="V485" s="45" t="n">
        <f aca="false">RES!Y485*J485</f>
        <v>0</v>
      </c>
      <c r="W485" s="45" t="n">
        <f aca="false">V485-V484</f>
        <v>0</v>
      </c>
      <c r="X485" s="45" t="n">
        <f aca="false">(P485-R485-S485-T485+V484)*U485</f>
        <v>0</v>
      </c>
      <c r="Y485" s="45" t="n">
        <f aca="false">P485-Q485-R485-S485-T485-W485+X485</f>
        <v>0</v>
      </c>
      <c r="Z485" s="45" t="n">
        <f aca="false">(Y486+Z486)/(1+U486)</f>
        <v>0</v>
      </c>
    </row>
    <row r="486" customFormat="false" ht="13.8" hidden="false" customHeight="false" outlineLevel="0" collapsed="false">
      <c r="A486" s="40" t="n">
        <f aca="false">A485+1</f>
        <v>471</v>
      </c>
      <c r="B486" s="40" t="n">
        <f aca="false">INT((A486-1)/12)+1</f>
        <v>40</v>
      </c>
      <c r="C486" s="41" t="n">
        <f aca="false">$B$4+B486-1</f>
        <v>59</v>
      </c>
      <c r="D486" s="42" t="n">
        <f aca="false">IF($B$5="M",VLOOKUP(C486,Assumptions!$A$42:$C$140,2,1),VLOOKUP(C486,Assumptions!$A$42:$C$140,3,1))*Assumptions!$B$2</f>
        <v>0.00142990458283967</v>
      </c>
      <c r="E486" s="42" t="n">
        <f aca="false">1-(1-D486)^(1/12)</f>
        <v>0.000119236880050111</v>
      </c>
      <c r="F486" s="42" t="n">
        <f aca="false">VLOOKUP(B486,Assumptions!$A$5:$C$11,2,1)*(MOD(A486,12/$B$10)=0)</f>
        <v>0</v>
      </c>
      <c r="G486" s="43" t="n">
        <f aca="false">1-(1-F486)^(1/$B$10)</f>
        <v>0</v>
      </c>
      <c r="H486" s="42" t="n">
        <f aca="false">J485*E486*(A486&lt;=$B$6*12)</f>
        <v>0</v>
      </c>
      <c r="I486" s="43" t="n">
        <f aca="false">J485*(1-E486)*G486*(A486&lt;=$B$6*12)</f>
        <v>0</v>
      </c>
      <c r="J486" s="44" t="n">
        <f aca="false">(J485-H486-I486)*(A486&lt;=$B$6*12)</f>
        <v>0</v>
      </c>
      <c r="K486" s="45" t="n">
        <f aca="false">($B$9/$B$10)*(A486&lt;=$B$7*12)*(MOD(A485,12/$B$10)=0)</f>
        <v>0</v>
      </c>
      <c r="L486" s="45" t="n">
        <f aca="false">$B$8*(A486&lt;=$B$7*12)</f>
        <v>0</v>
      </c>
      <c r="M486" s="45" t="n">
        <f aca="false">Assumptions!$B$15*(A486=1)+K486*Assumptions!$B$16*(A486&lt;=12)</f>
        <v>0</v>
      </c>
      <c r="N486" s="45" t="n">
        <f aca="false">(A486&lt;=$B$6*12)*(Assumptions!$B$18/12)*(1+Assumptions!$D$17)^(A486-1) + K486*Assumptions!$B$19*(A486&lt;=$B$7*12)</f>
        <v>0</v>
      </c>
      <c r="O486" s="45" t="n">
        <f aca="false">K486*VLOOKUP(B486,Assumptions!$A$21:$B$26,2,1)</f>
        <v>0</v>
      </c>
      <c r="P486" s="45" t="n">
        <f aca="false">K486*J485</f>
        <v>0</v>
      </c>
      <c r="Q486" s="45" t="n">
        <f aca="false">L486*H486</f>
        <v>0</v>
      </c>
      <c r="R486" s="45" t="n">
        <f aca="false">M486*J485</f>
        <v>0</v>
      </c>
      <c r="S486" s="45" t="n">
        <f aca="false">N486*J485</f>
        <v>0</v>
      </c>
      <c r="T486" s="45" t="n">
        <f aca="false">O486*J485</f>
        <v>0</v>
      </c>
      <c r="U486" s="46" t="n">
        <f aca="false">(1+VLOOKUP(B486,Assumptions!$A$29:$C$39,2,1))^(1/12)-1</f>
        <v>0.00643403011000343</v>
      </c>
      <c r="V486" s="45" t="n">
        <f aca="false">RES!Y486*J486</f>
        <v>0</v>
      </c>
      <c r="W486" s="45" t="n">
        <f aca="false">V486-V485</f>
        <v>0</v>
      </c>
      <c r="X486" s="45" t="n">
        <f aca="false">(P486-R486-S486-T486+V485)*U486</f>
        <v>0</v>
      </c>
      <c r="Y486" s="45" t="n">
        <f aca="false">P486-Q486-R486-S486-T486-W486+X486</f>
        <v>0</v>
      </c>
      <c r="Z486" s="45" t="n">
        <f aca="false">(Y487+Z487)/(1+U487)</f>
        <v>0</v>
      </c>
    </row>
    <row r="487" customFormat="false" ht="13.8" hidden="false" customHeight="false" outlineLevel="0" collapsed="false">
      <c r="A487" s="40" t="n">
        <f aca="false">A486+1</f>
        <v>472</v>
      </c>
      <c r="B487" s="40" t="n">
        <f aca="false">INT((A487-1)/12)+1</f>
        <v>40</v>
      </c>
      <c r="C487" s="41" t="n">
        <f aca="false">$B$4+B487-1</f>
        <v>59</v>
      </c>
      <c r="D487" s="42" t="n">
        <f aca="false">IF($B$5="M",VLOOKUP(C487,Assumptions!$A$42:$C$140,2,1),VLOOKUP(C487,Assumptions!$A$42:$C$140,3,1))*Assumptions!$B$2</f>
        <v>0.00142990458283967</v>
      </c>
      <c r="E487" s="42" t="n">
        <f aca="false">1-(1-D487)^(1/12)</f>
        <v>0.000119236880050111</v>
      </c>
      <c r="F487" s="42" t="n">
        <f aca="false">VLOOKUP(B487,Assumptions!$A$5:$C$11,2,1)*(MOD(A487,12/$B$10)=0)</f>
        <v>0</v>
      </c>
      <c r="G487" s="43" t="n">
        <f aca="false">1-(1-F487)^(1/$B$10)</f>
        <v>0</v>
      </c>
      <c r="H487" s="42" t="n">
        <f aca="false">J486*E487*(A487&lt;=$B$6*12)</f>
        <v>0</v>
      </c>
      <c r="I487" s="43" t="n">
        <f aca="false">J486*(1-E487)*G487*(A487&lt;=$B$6*12)</f>
        <v>0</v>
      </c>
      <c r="J487" s="44" t="n">
        <f aca="false">(J486-H487-I487)*(A487&lt;=$B$6*12)</f>
        <v>0</v>
      </c>
      <c r="K487" s="45" t="n">
        <f aca="false">($B$9/$B$10)*(A487&lt;=$B$7*12)*(MOD(A486,12/$B$10)=0)</f>
        <v>0</v>
      </c>
      <c r="L487" s="45" t="n">
        <f aca="false">$B$8*(A487&lt;=$B$7*12)</f>
        <v>0</v>
      </c>
      <c r="M487" s="45" t="n">
        <f aca="false">Assumptions!$B$15*(A487=1)+K487*Assumptions!$B$16*(A487&lt;=12)</f>
        <v>0</v>
      </c>
      <c r="N487" s="45" t="n">
        <f aca="false">(A487&lt;=$B$6*12)*(Assumptions!$B$18/12)*(1+Assumptions!$D$17)^(A487-1) + K487*Assumptions!$B$19*(A487&lt;=$B$7*12)</f>
        <v>0</v>
      </c>
      <c r="O487" s="45" t="n">
        <f aca="false">K487*VLOOKUP(B487,Assumptions!$A$21:$B$26,2,1)</f>
        <v>0</v>
      </c>
      <c r="P487" s="45" t="n">
        <f aca="false">K487*J486</f>
        <v>0</v>
      </c>
      <c r="Q487" s="45" t="n">
        <f aca="false">L487*H487</f>
        <v>0</v>
      </c>
      <c r="R487" s="45" t="n">
        <f aca="false">M487*J486</f>
        <v>0</v>
      </c>
      <c r="S487" s="45" t="n">
        <f aca="false">N487*J486</f>
        <v>0</v>
      </c>
      <c r="T487" s="45" t="n">
        <f aca="false">O487*J486</f>
        <v>0</v>
      </c>
      <c r="U487" s="46" t="n">
        <f aca="false">(1+VLOOKUP(B487,Assumptions!$A$29:$C$39,2,1))^(1/12)-1</f>
        <v>0.00643403011000343</v>
      </c>
      <c r="V487" s="45" t="n">
        <f aca="false">RES!Y487*J487</f>
        <v>0</v>
      </c>
      <c r="W487" s="45" t="n">
        <f aca="false">V487-V486</f>
        <v>0</v>
      </c>
      <c r="X487" s="45" t="n">
        <f aca="false">(P487-R487-S487-T487+V486)*U487</f>
        <v>0</v>
      </c>
      <c r="Y487" s="45" t="n">
        <f aca="false">P487-Q487-R487-S487-T487-W487+X487</f>
        <v>0</v>
      </c>
      <c r="Z487" s="45" t="n">
        <f aca="false">(Y488+Z488)/(1+U488)</f>
        <v>0</v>
      </c>
    </row>
    <row r="488" customFormat="false" ht="13.8" hidden="false" customHeight="false" outlineLevel="0" collapsed="false">
      <c r="A488" s="40" t="n">
        <f aca="false">A487+1</f>
        <v>473</v>
      </c>
      <c r="B488" s="40" t="n">
        <f aca="false">INT((A488-1)/12)+1</f>
        <v>40</v>
      </c>
      <c r="C488" s="41" t="n">
        <f aca="false">$B$4+B488-1</f>
        <v>59</v>
      </c>
      <c r="D488" s="42" t="n">
        <f aca="false">IF($B$5="M",VLOOKUP(C488,Assumptions!$A$42:$C$140,2,1),VLOOKUP(C488,Assumptions!$A$42:$C$140,3,1))*Assumptions!$B$2</f>
        <v>0.00142990458283967</v>
      </c>
      <c r="E488" s="42" t="n">
        <f aca="false">1-(1-D488)^(1/12)</f>
        <v>0.000119236880050111</v>
      </c>
      <c r="F488" s="42" t="n">
        <f aca="false">VLOOKUP(B488,Assumptions!$A$5:$C$11,2,1)*(MOD(A488,12/$B$10)=0)</f>
        <v>0</v>
      </c>
      <c r="G488" s="43" t="n">
        <f aca="false">1-(1-F488)^(1/$B$10)</f>
        <v>0</v>
      </c>
      <c r="H488" s="42" t="n">
        <f aca="false">J487*E488*(A488&lt;=$B$6*12)</f>
        <v>0</v>
      </c>
      <c r="I488" s="43" t="n">
        <f aca="false">J487*(1-E488)*G488*(A488&lt;=$B$6*12)</f>
        <v>0</v>
      </c>
      <c r="J488" s="44" t="n">
        <f aca="false">(J487-H488-I488)*(A488&lt;=$B$6*12)</f>
        <v>0</v>
      </c>
      <c r="K488" s="45" t="n">
        <f aca="false">($B$9/$B$10)*(A488&lt;=$B$7*12)*(MOD(A487,12/$B$10)=0)</f>
        <v>0</v>
      </c>
      <c r="L488" s="45" t="n">
        <f aca="false">$B$8*(A488&lt;=$B$7*12)</f>
        <v>0</v>
      </c>
      <c r="M488" s="45" t="n">
        <f aca="false">Assumptions!$B$15*(A488=1)+K488*Assumptions!$B$16*(A488&lt;=12)</f>
        <v>0</v>
      </c>
      <c r="N488" s="45" t="n">
        <f aca="false">(A488&lt;=$B$6*12)*(Assumptions!$B$18/12)*(1+Assumptions!$D$17)^(A488-1) + K488*Assumptions!$B$19*(A488&lt;=$B$7*12)</f>
        <v>0</v>
      </c>
      <c r="O488" s="45" t="n">
        <f aca="false">K488*VLOOKUP(B488,Assumptions!$A$21:$B$26,2,1)</f>
        <v>0</v>
      </c>
      <c r="P488" s="45" t="n">
        <f aca="false">K488*J487</f>
        <v>0</v>
      </c>
      <c r="Q488" s="45" t="n">
        <f aca="false">L488*H488</f>
        <v>0</v>
      </c>
      <c r="R488" s="45" t="n">
        <f aca="false">M488*J487</f>
        <v>0</v>
      </c>
      <c r="S488" s="45" t="n">
        <f aca="false">N488*J487</f>
        <v>0</v>
      </c>
      <c r="T488" s="45" t="n">
        <f aca="false">O488*J487</f>
        <v>0</v>
      </c>
      <c r="U488" s="46" t="n">
        <f aca="false">(1+VLOOKUP(B488,Assumptions!$A$29:$C$39,2,1))^(1/12)-1</f>
        <v>0.00643403011000343</v>
      </c>
      <c r="V488" s="45" t="n">
        <f aca="false">RES!Y488*J488</f>
        <v>0</v>
      </c>
      <c r="W488" s="45" t="n">
        <f aca="false">V488-V487</f>
        <v>0</v>
      </c>
      <c r="X488" s="45" t="n">
        <f aca="false">(P488-R488-S488-T488+V487)*U488</f>
        <v>0</v>
      </c>
      <c r="Y488" s="45" t="n">
        <f aca="false">P488-Q488-R488-S488-T488-W488+X488</f>
        <v>0</v>
      </c>
      <c r="Z488" s="45" t="n">
        <f aca="false">(Y489+Z489)/(1+U489)</f>
        <v>0</v>
      </c>
    </row>
    <row r="489" customFormat="false" ht="13.8" hidden="false" customHeight="false" outlineLevel="0" collapsed="false">
      <c r="A489" s="40" t="n">
        <f aca="false">A488+1</f>
        <v>474</v>
      </c>
      <c r="B489" s="40" t="n">
        <f aca="false">INT((A489-1)/12)+1</f>
        <v>40</v>
      </c>
      <c r="C489" s="41" t="n">
        <f aca="false">$B$4+B489-1</f>
        <v>59</v>
      </c>
      <c r="D489" s="42" t="n">
        <f aca="false">IF($B$5="M",VLOOKUP(C489,Assumptions!$A$42:$C$140,2,1),VLOOKUP(C489,Assumptions!$A$42:$C$140,3,1))*Assumptions!$B$2</f>
        <v>0.00142990458283967</v>
      </c>
      <c r="E489" s="42" t="n">
        <f aca="false">1-(1-D489)^(1/12)</f>
        <v>0.000119236880050111</v>
      </c>
      <c r="F489" s="42" t="n">
        <f aca="false">VLOOKUP(B489,Assumptions!$A$5:$C$11,2,1)*(MOD(A489,12/$B$10)=0)</f>
        <v>0</v>
      </c>
      <c r="G489" s="43" t="n">
        <f aca="false">1-(1-F489)^(1/$B$10)</f>
        <v>0</v>
      </c>
      <c r="H489" s="42" t="n">
        <f aca="false">J488*E489*(A489&lt;=$B$6*12)</f>
        <v>0</v>
      </c>
      <c r="I489" s="43" t="n">
        <f aca="false">J488*(1-E489)*G489*(A489&lt;=$B$6*12)</f>
        <v>0</v>
      </c>
      <c r="J489" s="44" t="n">
        <f aca="false">(J488-H489-I489)*(A489&lt;=$B$6*12)</f>
        <v>0</v>
      </c>
      <c r="K489" s="45" t="n">
        <f aca="false">($B$9/$B$10)*(A489&lt;=$B$7*12)*(MOD(A488,12/$B$10)=0)</f>
        <v>0</v>
      </c>
      <c r="L489" s="45" t="n">
        <f aca="false">$B$8*(A489&lt;=$B$7*12)</f>
        <v>0</v>
      </c>
      <c r="M489" s="45" t="n">
        <f aca="false">Assumptions!$B$15*(A489=1)+K489*Assumptions!$B$16*(A489&lt;=12)</f>
        <v>0</v>
      </c>
      <c r="N489" s="45" t="n">
        <f aca="false">(A489&lt;=$B$6*12)*(Assumptions!$B$18/12)*(1+Assumptions!$D$17)^(A489-1) + K489*Assumptions!$B$19*(A489&lt;=$B$7*12)</f>
        <v>0</v>
      </c>
      <c r="O489" s="45" t="n">
        <f aca="false">K489*VLOOKUP(B489,Assumptions!$A$21:$B$26,2,1)</f>
        <v>0</v>
      </c>
      <c r="P489" s="45" t="n">
        <f aca="false">K489*J488</f>
        <v>0</v>
      </c>
      <c r="Q489" s="45" t="n">
        <f aca="false">L489*H489</f>
        <v>0</v>
      </c>
      <c r="R489" s="45" t="n">
        <f aca="false">M489*J488</f>
        <v>0</v>
      </c>
      <c r="S489" s="45" t="n">
        <f aca="false">N489*J488</f>
        <v>0</v>
      </c>
      <c r="T489" s="45" t="n">
        <f aca="false">O489*J488</f>
        <v>0</v>
      </c>
      <c r="U489" s="46" t="n">
        <f aca="false">(1+VLOOKUP(B489,Assumptions!$A$29:$C$39,2,1))^(1/12)-1</f>
        <v>0.00643403011000343</v>
      </c>
      <c r="V489" s="45" t="n">
        <f aca="false">RES!Y489*J489</f>
        <v>0</v>
      </c>
      <c r="W489" s="45" t="n">
        <f aca="false">V489-V488</f>
        <v>0</v>
      </c>
      <c r="X489" s="45" t="n">
        <f aca="false">(P489-R489-S489-T489+V488)*U489</f>
        <v>0</v>
      </c>
      <c r="Y489" s="45" t="n">
        <f aca="false">P489-Q489-R489-S489-T489-W489+X489</f>
        <v>0</v>
      </c>
      <c r="Z489" s="45" t="n">
        <f aca="false">(Y490+Z490)/(1+U490)</f>
        <v>0</v>
      </c>
    </row>
    <row r="490" customFormat="false" ht="13.8" hidden="false" customHeight="false" outlineLevel="0" collapsed="false">
      <c r="A490" s="40" t="n">
        <f aca="false">A489+1</f>
        <v>475</v>
      </c>
      <c r="B490" s="40" t="n">
        <f aca="false">INT((A490-1)/12)+1</f>
        <v>40</v>
      </c>
      <c r="C490" s="41" t="n">
        <f aca="false">$B$4+B490-1</f>
        <v>59</v>
      </c>
      <c r="D490" s="42" t="n">
        <f aca="false">IF($B$5="M",VLOOKUP(C490,Assumptions!$A$42:$C$140,2,1),VLOOKUP(C490,Assumptions!$A$42:$C$140,3,1))*Assumptions!$B$2</f>
        <v>0.00142990458283967</v>
      </c>
      <c r="E490" s="42" t="n">
        <f aca="false">1-(1-D490)^(1/12)</f>
        <v>0.000119236880050111</v>
      </c>
      <c r="F490" s="42" t="n">
        <f aca="false">VLOOKUP(B490,Assumptions!$A$5:$C$11,2,1)*(MOD(A490,12/$B$10)=0)</f>
        <v>0</v>
      </c>
      <c r="G490" s="43" t="n">
        <f aca="false">1-(1-F490)^(1/$B$10)</f>
        <v>0</v>
      </c>
      <c r="H490" s="42" t="n">
        <f aca="false">J489*E490*(A490&lt;=$B$6*12)</f>
        <v>0</v>
      </c>
      <c r="I490" s="43" t="n">
        <f aca="false">J489*(1-E490)*G490*(A490&lt;=$B$6*12)</f>
        <v>0</v>
      </c>
      <c r="J490" s="44" t="n">
        <f aca="false">(J489-H490-I490)*(A490&lt;=$B$6*12)</f>
        <v>0</v>
      </c>
      <c r="K490" s="45" t="n">
        <f aca="false">($B$9/$B$10)*(A490&lt;=$B$7*12)*(MOD(A489,12/$B$10)=0)</f>
        <v>0</v>
      </c>
      <c r="L490" s="45" t="n">
        <f aca="false">$B$8*(A490&lt;=$B$7*12)</f>
        <v>0</v>
      </c>
      <c r="M490" s="45" t="n">
        <f aca="false">Assumptions!$B$15*(A490=1)+K490*Assumptions!$B$16*(A490&lt;=12)</f>
        <v>0</v>
      </c>
      <c r="N490" s="45" t="n">
        <f aca="false">(A490&lt;=$B$6*12)*(Assumptions!$B$18/12)*(1+Assumptions!$D$17)^(A490-1) + K490*Assumptions!$B$19*(A490&lt;=$B$7*12)</f>
        <v>0</v>
      </c>
      <c r="O490" s="45" t="n">
        <f aca="false">K490*VLOOKUP(B490,Assumptions!$A$21:$B$26,2,1)</f>
        <v>0</v>
      </c>
      <c r="P490" s="45" t="n">
        <f aca="false">K490*J489</f>
        <v>0</v>
      </c>
      <c r="Q490" s="45" t="n">
        <f aca="false">L490*H490</f>
        <v>0</v>
      </c>
      <c r="R490" s="45" t="n">
        <f aca="false">M490*J489</f>
        <v>0</v>
      </c>
      <c r="S490" s="45" t="n">
        <f aca="false">N490*J489</f>
        <v>0</v>
      </c>
      <c r="T490" s="45" t="n">
        <f aca="false">O490*J489</f>
        <v>0</v>
      </c>
      <c r="U490" s="46" t="n">
        <f aca="false">(1+VLOOKUP(B490,Assumptions!$A$29:$C$39,2,1))^(1/12)-1</f>
        <v>0.00643403011000343</v>
      </c>
      <c r="V490" s="45" t="n">
        <f aca="false">RES!Y490*J490</f>
        <v>0</v>
      </c>
      <c r="W490" s="45" t="n">
        <f aca="false">V490-V489</f>
        <v>0</v>
      </c>
      <c r="X490" s="45" t="n">
        <f aca="false">(P490-R490-S490-T490+V489)*U490</f>
        <v>0</v>
      </c>
      <c r="Y490" s="45" t="n">
        <f aca="false">P490-Q490-R490-S490-T490-W490+X490</f>
        <v>0</v>
      </c>
      <c r="Z490" s="45" t="n">
        <f aca="false">(Y491+Z491)/(1+U491)</f>
        <v>0</v>
      </c>
    </row>
    <row r="491" customFormat="false" ht="13.8" hidden="false" customHeight="false" outlineLevel="0" collapsed="false">
      <c r="A491" s="40" t="n">
        <f aca="false">A490+1</f>
        <v>476</v>
      </c>
      <c r="B491" s="40" t="n">
        <f aca="false">INT((A491-1)/12)+1</f>
        <v>40</v>
      </c>
      <c r="C491" s="41" t="n">
        <f aca="false">$B$4+B491-1</f>
        <v>59</v>
      </c>
      <c r="D491" s="42" t="n">
        <f aca="false">IF($B$5="M",VLOOKUP(C491,Assumptions!$A$42:$C$140,2,1),VLOOKUP(C491,Assumptions!$A$42:$C$140,3,1))*Assumptions!$B$2</f>
        <v>0.00142990458283967</v>
      </c>
      <c r="E491" s="42" t="n">
        <f aca="false">1-(1-D491)^(1/12)</f>
        <v>0.000119236880050111</v>
      </c>
      <c r="F491" s="42" t="n">
        <f aca="false">VLOOKUP(B491,Assumptions!$A$5:$C$11,2,1)*(MOD(A491,12/$B$10)=0)</f>
        <v>0</v>
      </c>
      <c r="G491" s="43" t="n">
        <f aca="false">1-(1-F491)^(1/$B$10)</f>
        <v>0</v>
      </c>
      <c r="H491" s="42" t="n">
        <f aca="false">J490*E491*(A491&lt;=$B$6*12)</f>
        <v>0</v>
      </c>
      <c r="I491" s="43" t="n">
        <f aca="false">J490*(1-E491)*G491*(A491&lt;=$B$6*12)</f>
        <v>0</v>
      </c>
      <c r="J491" s="44" t="n">
        <f aca="false">(J490-H491-I491)*(A491&lt;=$B$6*12)</f>
        <v>0</v>
      </c>
      <c r="K491" s="45" t="n">
        <f aca="false">($B$9/$B$10)*(A491&lt;=$B$7*12)*(MOD(A490,12/$B$10)=0)</f>
        <v>0</v>
      </c>
      <c r="L491" s="45" t="n">
        <f aca="false">$B$8*(A491&lt;=$B$7*12)</f>
        <v>0</v>
      </c>
      <c r="M491" s="45" t="n">
        <f aca="false">Assumptions!$B$15*(A491=1)+K491*Assumptions!$B$16*(A491&lt;=12)</f>
        <v>0</v>
      </c>
      <c r="N491" s="45" t="n">
        <f aca="false">(A491&lt;=$B$6*12)*(Assumptions!$B$18/12)*(1+Assumptions!$D$17)^(A491-1) + K491*Assumptions!$B$19*(A491&lt;=$B$7*12)</f>
        <v>0</v>
      </c>
      <c r="O491" s="45" t="n">
        <f aca="false">K491*VLOOKUP(B491,Assumptions!$A$21:$B$26,2,1)</f>
        <v>0</v>
      </c>
      <c r="P491" s="45" t="n">
        <f aca="false">K491*J490</f>
        <v>0</v>
      </c>
      <c r="Q491" s="45" t="n">
        <f aca="false">L491*H491</f>
        <v>0</v>
      </c>
      <c r="R491" s="45" t="n">
        <f aca="false">M491*J490</f>
        <v>0</v>
      </c>
      <c r="S491" s="45" t="n">
        <f aca="false">N491*J490</f>
        <v>0</v>
      </c>
      <c r="T491" s="45" t="n">
        <f aca="false">O491*J490</f>
        <v>0</v>
      </c>
      <c r="U491" s="46" t="n">
        <f aca="false">(1+VLOOKUP(B491,Assumptions!$A$29:$C$39,2,1))^(1/12)-1</f>
        <v>0.00643403011000343</v>
      </c>
      <c r="V491" s="45" t="n">
        <f aca="false">RES!Y491*J491</f>
        <v>0</v>
      </c>
      <c r="W491" s="45" t="n">
        <f aca="false">V491-V490</f>
        <v>0</v>
      </c>
      <c r="X491" s="45" t="n">
        <f aca="false">(P491-R491-S491-T491+V490)*U491</f>
        <v>0</v>
      </c>
      <c r="Y491" s="45" t="n">
        <f aca="false">P491-Q491-R491-S491-T491-W491+X491</f>
        <v>0</v>
      </c>
      <c r="Z491" s="45" t="n">
        <f aca="false">(Y492+Z492)/(1+U492)</f>
        <v>0</v>
      </c>
    </row>
    <row r="492" customFormat="false" ht="13.8" hidden="false" customHeight="false" outlineLevel="0" collapsed="false">
      <c r="A492" s="40" t="n">
        <f aca="false">A491+1</f>
        <v>477</v>
      </c>
      <c r="B492" s="40" t="n">
        <f aca="false">INT((A492-1)/12)+1</f>
        <v>40</v>
      </c>
      <c r="C492" s="41" t="n">
        <f aca="false">$B$4+B492-1</f>
        <v>59</v>
      </c>
      <c r="D492" s="42" t="n">
        <f aca="false">IF($B$5="M",VLOOKUP(C492,Assumptions!$A$42:$C$140,2,1),VLOOKUP(C492,Assumptions!$A$42:$C$140,3,1))*Assumptions!$B$2</f>
        <v>0.00142990458283967</v>
      </c>
      <c r="E492" s="42" t="n">
        <f aca="false">1-(1-D492)^(1/12)</f>
        <v>0.000119236880050111</v>
      </c>
      <c r="F492" s="42" t="n">
        <f aca="false">VLOOKUP(B492,Assumptions!$A$5:$C$11,2,1)*(MOD(A492,12/$B$10)=0)</f>
        <v>0</v>
      </c>
      <c r="G492" s="43" t="n">
        <f aca="false">1-(1-F492)^(1/$B$10)</f>
        <v>0</v>
      </c>
      <c r="H492" s="42" t="n">
        <f aca="false">J491*E492*(A492&lt;=$B$6*12)</f>
        <v>0</v>
      </c>
      <c r="I492" s="43" t="n">
        <f aca="false">J491*(1-E492)*G492*(A492&lt;=$B$6*12)</f>
        <v>0</v>
      </c>
      <c r="J492" s="44" t="n">
        <f aca="false">(J491-H492-I492)*(A492&lt;=$B$6*12)</f>
        <v>0</v>
      </c>
      <c r="K492" s="45" t="n">
        <f aca="false">($B$9/$B$10)*(A492&lt;=$B$7*12)*(MOD(A491,12/$B$10)=0)</f>
        <v>0</v>
      </c>
      <c r="L492" s="45" t="n">
        <f aca="false">$B$8*(A492&lt;=$B$7*12)</f>
        <v>0</v>
      </c>
      <c r="M492" s="45" t="n">
        <f aca="false">Assumptions!$B$15*(A492=1)+K492*Assumptions!$B$16*(A492&lt;=12)</f>
        <v>0</v>
      </c>
      <c r="N492" s="45" t="n">
        <f aca="false">(A492&lt;=$B$6*12)*(Assumptions!$B$18/12)*(1+Assumptions!$D$17)^(A492-1) + K492*Assumptions!$B$19*(A492&lt;=$B$7*12)</f>
        <v>0</v>
      </c>
      <c r="O492" s="45" t="n">
        <f aca="false">K492*VLOOKUP(B492,Assumptions!$A$21:$B$26,2,1)</f>
        <v>0</v>
      </c>
      <c r="P492" s="45" t="n">
        <f aca="false">K492*J491</f>
        <v>0</v>
      </c>
      <c r="Q492" s="45" t="n">
        <f aca="false">L492*H492</f>
        <v>0</v>
      </c>
      <c r="R492" s="45" t="n">
        <f aca="false">M492*J491</f>
        <v>0</v>
      </c>
      <c r="S492" s="45" t="n">
        <f aca="false">N492*J491</f>
        <v>0</v>
      </c>
      <c r="T492" s="45" t="n">
        <f aca="false">O492*J491</f>
        <v>0</v>
      </c>
      <c r="U492" s="46" t="n">
        <f aca="false">(1+VLOOKUP(B492,Assumptions!$A$29:$C$39,2,1))^(1/12)-1</f>
        <v>0.00643403011000343</v>
      </c>
      <c r="V492" s="45" t="n">
        <f aca="false">RES!Y492*J492</f>
        <v>0</v>
      </c>
      <c r="W492" s="45" t="n">
        <f aca="false">V492-V491</f>
        <v>0</v>
      </c>
      <c r="X492" s="45" t="n">
        <f aca="false">(P492-R492-S492-T492+V491)*U492</f>
        <v>0</v>
      </c>
      <c r="Y492" s="45" t="n">
        <f aca="false">P492-Q492-R492-S492-T492-W492+X492</f>
        <v>0</v>
      </c>
      <c r="Z492" s="45" t="n">
        <f aca="false">(Y493+Z493)/(1+U493)</f>
        <v>0</v>
      </c>
    </row>
    <row r="493" customFormat="false" ht="13.8" hidden="false" customHeight="false" outlineLevel="0" collapsed="false">
      <c r="A493" s="40" t="n">
        <f aca="false">A492+1</f>
        <v>478</v>
      </c>
      <c r="B493" s="40" t="n">
        <f aca="false">INT((A493-1)/12)+1</f>
        <v>40</v>
      </c>
      <c r="C493" s="41" t="n">
        <f aca="false">$B$4+B493-1</f>
        <v>59</v>
      </c>
      <c r="D493" s="42" t="n">
        <f aca="false">IF($B$5="M",VLOOKUP(C493,Assumptions!$A$42:$C$140,2,1),VLOOKUP(C493,Assumptions!$A$42:$C$140,3,1))*Assumptions!$B$2</f>
        <v>0.00142990458283967</v>
      </c>
      <c r="E493" s="42" t="n">
        <f aca="false">1-(1-D493)^(1/12)</f>
        <v>0.000119236880050111</v>
      </c>
      <c r="F493" s="42" t="n">
        <f aca="false">VLOOKUP(B493,Assumptions!$A$5:$C$11,2,1)*(MOD(A493,12/$B$10)=0)</f>
        <v>0</v>
      </c>
      <c r="G493" s="43" t="n">
        <f aca="false">1-(1-F493)^(1/$B$10)</f>
        <v>0</v>
      </c>
      <c r="H493" s="42" t="n">
        <f aca="false">J492*E493*(A493&lt;=$B$6*12)</f>
        <v>0</v>
      </c>
      <c r="I493" s="43" t="n">
        <f aca="false">J492*(1-E493)*G493*(A493&lt;=$B$6*12)</f>
        <v>0</v>
      </c>
      <c r="J493" s="44" t="n">
        <f aca="false">(J492-H493-I493)*(A493&lt;=$B$6*12)</f>
        <v>0</v>
      </c>
      <c r="K493" s="45" t="n">
        <f aca="false">($B$9/$B$10)*(A493&lt;=$B$7*12)*(MOD(A492,12/$B$10)=0)</f>
        <v>0</v>
      </c>
      <c r="L493" s="45" t="n">
        <f aca="false">$B$8*(A493&lt;=$B$7*12)</f>
        <v>0</v>
      </c>
      <c r="M493" s="45" t="n">
        <f aca="false">Assumptions!$B$15*(A493=1)+K493*Assumptions!$B$16*(A493&lt;=12)</f>
        <v>0</v>
      </c>
      <c r="N493" s="45" t="n">
        <f aca="false">(A493&lt;=$B$6*12)*(Assumptions!$B$18/12)*(1+Assumptions!$D$17)^(A493-1) + K493*Assumptions!$B$19*(A493&lt;=$B$7*12)</f>
        <v>0</v>
      </c>
      <c r="O493" s="45" t="n">
        <f aca="false">K493*VLOOKUP(B493,Assumptions!$A$21:$B$26,2,1)</f>
        <v>0</v>
      </c>
      <c r="P493" s="45" t="n">
        <f aca="false">K493*J492</f>
        <v>0</v>
      </c>
      <c r="Q493" s="45" t="n">
        <f aca="false">L493*H493</f>
        <v>0</v>
      </c>
      <c r="R493" s="45" t="n">
        <f aca="false">M493*J492</f>
        <v>0</v>
      </c>
      <c r="S493" s="45" t="n">
        <f aca="false">N493*J492</f>
        <v>0</v>
      </c>
      <c r="T493" s="45" t="n">
        <f aca="false">O493*J492</f>
        <v>0</v>
      </c>
      <c r="U493" s="46" t="n">
        <f aca="false">(1+VLOOKUP(B493,Assumptions!$A$29:$C$39,2,1))^(1/12)-1</f>
        <v>0.00643403011000343</v>
      </c>
      <c r="V493" s="45" t="n">
        <f aca="false">RES!Y493*J493</f>
        <v>0</v>
      </c>
      <c r="W493" s="45" t="n">
        <f aca="false">V493-V492</f>
        <v>0</v>
      </c>
      <c r="X493" s="45" t="n">
        <f aca="false">(P493-R493-S493-T493+V492)*U493</f>
        <v>0</v>
      </c>
      <c r="Y493" s="45" t="n">
        <f aca="false">P493-Q493-R493-S493-T493-W493+X493</f>
        <v>0</v>
      </c>
      <c r="Z493" s="45" t="n">
        <f aca="false">(Y494+Z494)/(1+U494)</f>
        <v>0</v>
      </c>
    </row>
    <row r="494" customFormat="false" ht="13.8" hidden="false" customHeight="false" outlineLevel="0" collapsed="false">
      <c r="A494" s="40" t="n">
        <f aca="false">A493+1</f>
        <v>479</v>
      </c>
      <c r="B494" s="40" t="n">
        <f aca="false">INT((A494-1)/12)+1</f>
        <v>40</v>
      </c>
      <c r="C494" s="41" t="n">
        <f aca="false">$B$4+B494-1</f>
        <v>59</v>
      </c>
      <c r="D494" s="42" t="n">
        <f aca="false">IF($B$5="M",VLOOKUP(C494,Assumptions!$A$42:$C$140,2,1),VLOOKUP(C494,Assumptions!$A$42:$C$140,3,1))*Assumptions!$B$2</f>
        <v>0.00142990458283967</v>
      </c>
      <c r="E494" s="42" t="n">
        <f aca="false">1-(1-D494)^(1/12)</f>
        <v>0.000119236880050111</v>
      </c>
      <c r="F494" s="42" t="n">
        <f aca="false">VLOOKUP(B494,Assumptions!$A$5:$C$11,2,1)*(MOD(A494,12/$B$10)=0)</f>
        <v>0</v>
      </c>
      <c r="G494" s="43" t="n">
        <f aca="false">1-(1-F494)^(1/$B$10)</f>
        <v>0</v>
      </c>
      <c r="H494" s="42" t="n">
        <f aca="false">J493*E494*(A494&lt;=$B$6*12)</f>
        <v>0</v>
      </c>
      <c r="I494" s="43" t="n">
        <f aca="false">J493*(1-E494)*G494*(A494&lt;=$B$6*12)</f>
        <v>0</v>
      </c>
      <c r="J494" s="44" t="n">
        <f aca="false">(J493-H494-I494)*(A494&lt;=$B$6*12)</f>
        <v>0</v>
      </c>
      <c r="K494" s="45" t="n">
        <f aca="false">($B$9/$B$10)*(A494&lt;=$B$7*12)*(MOD(A493,12/$B$10)=0)</f>
        <v>0</v>
      </c>
      <c r="L494" s="45" t="n">
        <f aca="false">$B$8*(A494&lt;=$B$7*12)</f>
        <v>0</v>
      </c>
      <c r="M494" s="45" t="n">
        <f aca="false">Assumptions!$B$15*(A494=1)+K494*Assumptions!$B$16*(A494&lt;=12)</f>
        <v>0</v>
      </c>
      <c r="N494" s="45" t="n">
        <f aca="false">(A494&lt;=$B$6*12)*(Assumptions!$B$18/12)*(1+Assumptions!$D$17)^(A494-1) + K494*Assumptions!$B$19*(A494&lt;=$B$7*12)</f>
        <v>0</v>
      </c>
      <c r="O494" s="45" t="n">
        <f aca="false">K494*VLOOKUP(B494,Assumptions!$A$21:$B$26,2,1)</f>
        <v>0</v>
      </c>
      <c r="P494" s="45" t="n">
        <f aca="false">K494*J493</f>
        <v>0</v>
      </c>
      <c r="Q494" s="45" t="n">
        <f aca="false">L494*H494</f>
        <v>0</v>
      </c>
      <c r="R494" s="45" t="n">
        <f aca="false">M494*J493</f>
        <v>0</v>
      </c>
      <c r="S494" s="45" t="n">
        <f aca="false">N494*J493</f>
        <v>0</v>
      </c>
      <c r="T494" s="45" t="n">
        <f aca="false">O494*J493</f>
        <v>0</v>
      </c>
      <c r="U494" s="46" t="n">
        <f aca="false">(1+VLOOKUP(B494,Assumptions!$A$29:$C$39,2,1))^(1/12)-1</f>
        <v>0.00643403011000343</v>
      </c>
      <c r="V494" s="45" t="n">
        <f aca="false">RES!Y494*J494</f>
        <v>0</v>
      </c>
      <c r="W494" s="45" t="n">
        <f aca="false">V494-V493</f>
        <v>0</v>
      </c>
      <c r="X494" s="45" t="n">
        <f aca="false">(P494-R494-S494-T494+V493)*U494</f>
        <v>0</v>
      </c>
      <c r="Y494" s="45" t="n">
        <f aca="false">P494-Q494-R494-S494-T494-W494+X494</f>
        <v>0</v>
      </c>
      <c r="Z494" s="45" t="n">
        <f aca="false">(Y495+Z495)/(1+U495)</f>
        <v>0</v>
      </c>
    </row>
    <row r="495" customFormat="false" ht="13.8" hidden="false" customHeight="false" outlineLevel="0" collapsed="false">
      <c r="A495" s="40" t="n">
        <f aca="false">A494+1</f>
        <v>480</v>
      </c>
      <c r="B495" s="40" t="n">
        <f aca="false">INT((A495-1)/12)+1</f>
        <v>40</v>
      </c>
      <c r="C495" s="41" t="n">
        <f aca="false">$B$4+B495-1</f>
        <v>59</v>
      </c>
      <c r="D495" s="42" t="n">
        <f aca="false">IF($B$5="M",VLOOKUP(C495,Assumptions!$A$42:$C$140,2,1),VLOOKUP(C495,Assumptions!$A$42:$C$140,3,1))*Assumptions!$B$2</f>
        <v>0.00142990458283967</v>
      </c>
      <c r="E495" s="42" t="n">
        <f aca="false">1-(1-D495)^(1/12)</f>
        <v>0.000119236880050111</v>
      </c>
      <c r="F495" s="42" t="n">
        <f aca="false">VLOOKUP(B495,Assumptions!$A$5:$C$11,2,1)*(MOD(A495,12/$B$10)=0)</f>
        <v>0.05</v>
      </c>
      <c r="G495" s="43" t="n">
        <f aca="false">1-(1-F495)^(1/$B$10)</f>
        <v>0.05</v>
      </c>
      <c r="H495" s="42" t="n">
        <f aca="false">J494*E495*(A495&lt;=$B$6*12)</f>
        <v>0</v>
      </c>
      <c r="I495" s="43" t="n">
        <f aca="false">J494*(1-E495)*G495*(A495&lt;=$B$6*12)</f>
        <v>0</v>
      </c>
      <c r="J495" s="44" t="n">
        <f aca="false">(J494-H495-I495)*(A495&lt;=$B$6*12)</f>
        <v>0</v>
      </c>
      <c r="K495" s="45" t="n">
        <f aca="false">($B$9/$B$10)*(A495&lt;=$B$7*12)*(MOD(A494,12/$B$10)=0)</f>
        <v>0</v>
      </c>
      <c r="L495" s="45" t="n">
        <f aca="false">$B$8*(A495&lt;=$B$7*12)</f>
        <v>0</v>
      </c>
      <c r="M495" s="45" t="n">
        <f aca="false">Assumptions!$B$15*(A495=1)+K495*Assumptions!$B$16*(A495&lt;=12)</f>
        <v>0</v>
      </c>
      <c r="N495" s="45" t="n">
        <f aca="false">(A495&lt;=$B$6*12)*(Assumptions!$B$18/12)*(1+Assumptions!$D$17)^(A495-1) + K495*Assumptions!$B$19*(A495&lt;=$B$7*12)</f>
        <v>0</v>
      </c>
      <c r="O495" s="45" t="n">
        <f aca="false">K495*VLOOKUP(B495,Assumptions!$A$21:$B$26,2,1)</f>
        <v>0</v>
      </c>
      <c r="P495" s="45" t="n">
        <f aca="false">K495*J494</f>
        <v>0</v>
      </c>
      <c r="Q495" s="45" t="n">
        <f aca="false">L495*H495</f>
        <v>0</v>
      </c>
      <c r="R495" s="45" t="n">
        <f aca="false">M495*J494</f>
        <v>0</v>
      </c>
      <c r="S495" s="45" t="n">
        <f aca="false">N495*J494</f>
        <v>0</v>
      </c>
      <c r="T495" s="45" t="n">
        <f aca="false">O495*J494</f>
        <v>0</v>
      </c>
      <c r="U495" s="46" t="n">
        <f aca="false">(1+VLOOKUP(B495,Assumptions!$A$29:$C$39,2,1))^(1/12)-1</f>
        <v>0.00643403011000343</v>
      </c>
      <c r="V495" s="45" t="n">
        <f aca="false">RES!Y495*J495</f>
        <v>0</v>
      </c>
      <c r="W495" s="45" t="n">
        <f aca="false">V495-V494</f>
        <v>0</v>
      </c>
      <c r="X495" s="45" t="n">
        <f aca="false">(P495-R495-S495-T495+V494)*U495</f>
        <v>0</v>
      </c>
      <c r="Y495" s="45" t="n">
        <f aca="false">P495-Q495-R495-S495-T495-W495+X495</f>
        <v>0</v>
      </c>
      <c r="Z495" s="45" t="n">
        <f aca="false">(Y496+Z496)/(1+U496)</f>
        <v>0</v>
      </c>
    </row>
    <row r="496" customFormat="false" ht="13.8" hidden="false" customHeight="false" outlineLevel="0" collapsed="false">
      <c r="A496" s="40" t="n">
        <f aca="false">A495+1</f>
        <v>481</v>
      </c>
      <c r="B496" s="40" t="n">
        <f aca="false">INT((A496-1)/12)+1</f>
        <v>41</v>
      </c>
      <c r="C496" s="41" t="n">
        <f aca="false">$B$4+B496-1</f>
        <v>60</v>
      </c>
      <c r="D496" s="42" t="n">
        <f aca="false">IF($B$5="M",VLOOKUP(C496,Assumptions!$A$42:$C$140,2,1),VLOOKUP(C496,Assumptions!$A$42:$C$140,3,1))*Assumptions!$B$2</f>
        <v>0.00153987605174322</v>
      </c>
      <c r="E496" s="42" t="n">
        <f aca="false">1-(1-D496)^(1/12)</f>
        <v>0.000128413660877014</v>
      </c>
      <c r="F496" s="42" t="n">
        <f aca="false">VLOOKUP(B496,Assumptions!$A$5:$C$11,2,1)*(MOD(A496,12/$B$10)=0)</f>
        <v>0</v>
      </c>
      <c r="G496" s="43" t="n">
        <f aca="false">1-(1-F496)^(1/$B$10)</f>
        <v>0</v>
      </c>
      <c r="H496" s="42" t="n">
        <f aca="false">J495*E496*(A496&lt;=$B$6*12)</f>
        <v>0</v>
      </c>
      <c r="I496" s="43" t="n">
        <f aca="false">J495*(1-E496)*G496*(A496&lt;=$B$6*12)</f>
        <v>0</v>
      </c>
      <c r="J496" s="44" t="n">
        <f aca="false">(J495-H496-I496)*(A496&lt;=$B$6*12)</f>
        <v>0</v>
      </c>
      <c r="K496" s="45" t="n">
        <f aca="false">($B$9/$B$10)*(A496&lt;=$B$7*12)*(MOD(A495,12/$B$10)=0)</f>
        <v>0</v>
      </c>
      <c r="L496" s="45" t="n">
        <f aca="false">$B$8*(A496&lt;=$B$7*12)</f>
        <v>0</v>
      </c>
      <c r="M496" s="45" t="n">
        <f aca="false">Assumptions!$B$15*(A496=1)+K496*Assumptions!$B$16*(A496&lt;=12)</f>
        <v>0</v>
      </c>
      <c r="N496" s="45" t="n">
        <f aca="false">(A496&lt;=$B$6*12)*(Assumptions!$B$18/12)*(1+Assumptions!$D$17)^(A496-1) + K496*Assumptions!$B$19*(A496&lt;=$B$7*12)</f>
        <v>0</v>
      </c>
      <c r="O496" s="45" t="n">
        <f aca="false">K496*VLOOKUP(B496,Assumptions!$A$21:$B$26,2,1)</f>
        <v>0</v>
      </c>
      <c r="P496" s="45" t="n">
        <f aca="false">K496*J495</f>
        <v>0</v>
      </c>
      <c r="Q496" s="45" t="n">
        <f aca="false">L496*H496</f>
        <v>0</v>
      </c>
      <c r="R496" s="45" t="n">
        <f aca="false">M496*J495</f>
        <v>0</v>
      </c>
      <c r="S496" s="45" t="n">
        <f aca="false">N496*J495</f>
        <v>0</v>
      </c>
      <c r="T496" s="45" t="n">
        <f aca="false">O496*J495</f>
        <v>0</v>
      </c>
      <c r="U496" s="46" t="n">
        <f aca="false">(1+VLOOKUP(B496,Assumptions!$A$29:$C$39,2,1))^(1/12)-1</f>
        <v>0.00643403011000343</v>
      </c>
      <c r="V496" s="45" t="n">
        <f aca="false">RES!Y496*J496</f>
        <v>0</v>
      </c>
      <c r="W496" s="45" t="n">
        <f aca="false">V496-V495</f>
        <v>0</v>
      </c>
      <c r="X496" s="45" t="n">
        <f aca="false">(P496-R496-S496-T496+V495)*U496</f>
        <v>0</v>
      </c>
      <c r="Y496" s="45" t="n">
        <f aca="false">P496-Q496-R496-S496-T496-W496+X496</f>
        <v>0</v>
      </c>
      <c r="Z496" s="45" t="n">
        <f aca="false">(Y497+Z497)/(1+U497)</f>
        <v>0</v>
      </c>
    </row>
    <row r="497" customFormat="false" ht="13.8" hidden="false" customHeight="false" outlineLevel="0" collapsed="false">
      <c r="A497" s="40" t="n">
        <f aca="false">A496+1</f>
        <v>482</v>
      </c>
      <c r="B497" s="40" t="n">
        <f aca="false">INT((A497-1)/12)+1</f>
        <v>41</v>
      </c>
      <c r="C497" s="41" t="n">
        <f aca="false">$B$4+B497-1</f>
        <v>60</v>
      </c>
      <c r="D497" s="42" t="n">
        <f aca="false">IF($B$5="M",VLOOKUP(C497,Assumptions!$A$42:$C$140,2,1),VLOOKUP(C497,Assumptions!$A$42:$C$140,3,1))*Assumptions!$B$2</f>
        <v>0.00153987605174322</v>
      </c>
      <c r="E497" s="42" t="n">
        <f aca="false">1-(1-D497)^(1/12)</f>
        <v>0.000128413660877014</v>
      </c>
      <c r="F497" s="42" t="n">
        <f aca="false">VLOOKUP(B497,Assumptions!$A$5:$C$11,2,1)*(MOD(A497,12/$B$10)=0)</f>
        <v>0</v>
      </c>
      <c r="G497" s="43" t="n">
        <f aca="false">1-(1-F497)^(1/$B$10)</f>
        <v>0</v>
      </c>
      <c r="H497" s="42" t="n">
        <f aca="false">J496*E497*(A497&lt;=$B$6*12)</f>
        <v>0</v>
      </c>
      <c r="I497" s="43" t="n">
        <f aca="false">J496*(1-E497)*G497*(A497&lt;=$B$6*12)</f>
        <v>0</v>
      </c>
      <c r="J497" s="44" t="n">
        <f aca="false">(J496-H497-I497)*(A497&lt;=$B$6*12)</f>
        <v>0</v>
      </c>
      <c r="K497" s="45" t="n">
        <f aca="false">($B$9/$B$10)*(A497&lt;=$B$7*12)*(MOD(A496,12/$B$10)=0)</f>
        <v>0</v>
      </c>
      <c r="L497" s="45" t="n">
        <f aca="false">$B$8*(A497&lt;=$B$7*12)</f>
        <v>0</v>
      </c>
      <c r="M497" s="45" t="n">
        <f aca="false">Assumptions!$B$15*(A497=1)+K497*Assumptions!$B$16*(A497&lt;=12)</f>
        <v>0</v>
      </c>
      <c r="N497" s="45" t="n">
        <f aca="false">(A497&lt;=$B$6*12)*(Assumptions!$B$18/12)*(1+Assumptions!$D$17)^(A497-1) + K497*Assumptions!$B$19*(A497&lt;=$B$7*12)</f>
        <v>0</v>
      </c>
      <c r="O497" s="45" t="n">
        <f aca="false">K497*VLOOKUP(B497,Assumptions!$A$21:$B$26,2,1)</f>
        <v>0</v>
      </c>
      <c r="P497" s="45" t="n">
        <f aca="false">K497*J496</f>
        <v>0</v>
      </c>
      <c r="Q497" s="45" t="n">
        <f aca="false">L497*H497</f>
        <v>0</v>
      </c>
      <c r="R497" s="45" t="n">
        <f aca="false">M497*J496</f>
        <v>0</v>
      </c>
      <c r="S497" s="45" t="n">
        <f aca="false">N497*J496</f>
        <v>0</v>
      </c>
      <c r="T497" s="45" t="n">
        <f aca="false">O497*J496</f>
        <v>0</v>
      </c>
      <c r="U497" s="46" t="n">
        <f aca="false">(1+VLOOKUP(B497,Assumptions!$A$29:$C$39,2,1))^(1/12)-1</f>
        <v>0.00643403011000343</v>
      </c>
      <c r="V497" s="45" t="n">
        <f aca="false">RES!Y497*J497</f>
        <v>0</v>
      </c>
      <c r="W497" s="45" t="n">
        <f aca="false">V497-V496</f>
        <v>0</v>
      </c>
      <c r="X497" s="45" t="n">
        <f aca="false">(P497-R497-S497-T497+V496)*U497</f>
        <v>0</v>
      </c>
      <c r="Y497" s="45" t="n">
        <f aca="false">P497-Q497-R497-S497-T497-W497+X497</f>
        <v>0</v>
      </c>
      <c r="Z497" s="45" t="n">
        <f aca="false">(Y498+Z498)/(1+U498)</f>
        <v>0</v>
      </c>
    </row>
    <row r="498" customFormat="false" ht="13.8" hidden="false" customHeight="false" outlineLevel="0" collapsed="false">
      <c r="A498" s="40" t="n">
        <f aca="false">A497+1</f>
        <v>483</v>
      </c>
      <c r="B498" s="40" t="n">
        <f aca="false">INT((A498-1)/12)+1</f>
        <v>41</v>
      </c>
      <c r="C498" s="41" t="n">
        <f aca="false">$B$4+B498-1</f>
        <v>60</v>
      </c>
      <c r="D498" s="42" t="n">
        <f aca="false">IF($B$5="M",VLOOKUP(C498,Assumptions!$A$42:$C$140,2,1),VLOOKUP(C498,Assumptions!$A$42:$C$140,3,1))*Assumptions!$B$2</f>
        <v>0.00153987605174322</v>
      </c>
      <c r="E498" s="42" t="n">
        <f aca="false">1-(1-D498)^(1/12)</f>
        <v>0.000128413660877014</v>
      </c>
      <c r="F498" s="42" t="n">
        <f aca="false">VLOOKUP(B498,Assumptions!$A$5:$C$11,2,1)*(MOD(A498,12/$B$10)=0)</f>
        <v>0</v>
      </c>
      <c r="G498" s="43" t="n">
        <f aca="false">1-(1-F498)^(1/$B$10)</f>
        <v>0</v>
      </c>
      <c r="H498" s="42" t="n">
        <f aca="false">J497*E498*(A498&lt;=$B$6*12)</f>
        <v>0</v>
      </c>
      <c r="I498" s="43" t="n">
        <f aca="false">J497*(1-E498)*G498*(A498&lt;=$B$6*12)</f>
        <v>0</v>
      </c>
      <c r="J498" s="44" t="n">
        <f aca="false">(J497-H498-I498)*(A498&lt;=$B$6*12)</f>
        <v>0</v>
      </c>
      <c r="K498" s="45" t="n">
        <f aca="false">($B$9/$B$10)*(A498&lt;=$B$7*12)*(MOD(A497,12/$B$10)=0)</f>
        <v>0</v>
      </c>
      <c r="L498" s="45" t="n">
        <f aca="false">$B$8*(A498&lt;=$B$7*12)</f>
        <v>0</v>
      </c>
      <c r="M498" s="45" t="n">
        <f aca="false">Assumptions!$B$15*(A498=1)+K498*Assumptions!$B$16*(A498&lt;=12)</f>
        <v>0</v>
      </c>
      <c r="N498" s="45" t="n">
        <f aca="false">(A498&lt;=$B$6*12)*(Assumptions!$B$18/12)*(1+Assumptions!$D$17)^(A498-1) + K498*Assumptions!$B$19*(A498&lt;=$B$7*12)</f>
        <v>0</v>
      </c>
      <c r="O498" s="45" t="n">
        <f aca="false">K498*VLOOKUP(B498,Assumptions!$A$21:$B$26,2,1)</f>
        <v>0</v>
      </c>
      <c r="P498" s="45" t="n">
        <f aca="false">K498*J497</f>
        <v>0</v>
      </c>
      <c r="Q498" s="45" t="n">
        <f aca="false">L498*H498</f>
        <v>0</v>
      </c>
      <c r="R498" s="45" t="n">
        <f aca="false">M498*J497</f>
        <v>0</v>
      </c>
      <c r="S498" s="45" t="n">
        <f aca="false">N498*J497</f>
        <v>0</v>
      </c>
      <c r="T498" s="45" t="n">
        <f aca="false">O498*J497</f>
        <v>0</v>
      </c>
      <c r="U498" s="46" t="n">
        <f aca="false">(1+VLOOKUP(B498,Assumptions!$A$29:$C$39,2,1))^(1/12)-1</f>
        <v>0.00643403011000343</v>
      </c>
      <c r="V498" s="45" t="n">
        <f aca="false">RES!Y498*J498</f>
        <v>0</v>
      </c>
      <c r="W498" s="45" t="n">
        <f aca="false">V498-V497</f>
        <v>0</v>
      </c>
      <c r="X498" s="45" t="n">
        <f aca="false">(P498-R498-S498-T498+V497)*U498</f>
        <v>0</v>
      </c>
      <c r="Y498" s="45" t="n">
        <f aca="false">P498-Q498-R498-S498-T498-W498+X498</f>
        <v>0</v>
      </c>
      <c r="Z498" s="45" t="n">
        <f aca="false">(Y499+Z499)/(1+U499)</f>
        <v>0</v>
      </c>
    </row>
    <row r="499" customFormat="false" ht="13.8" hidden="false" customHeight="false" outlineLevel="0" collapsed="false">
      <c r="A499" s="40" t="n">
        <f aca="false">A498+1</f>
        <v>484</v>
      </c>
      <c r="B499" s="40" t="n">
        <f aca="false">INT((A499-1)/12)+1</f>
        <v>41</v>
      </c>
      <c r="C499" s="41" t="n">
        <f aca="false">$B$4+B499-1</f>
        <v>60</v>
      </c>
      <c r="D499" s="42" t="n">
        <f aca="false">IF($B$5="M",VLOOKUP(C499,Assumptions!$A$42:$C$140,2,1),VLOOKUP(C499,Assumptions!$A$42:$C$140,3,1))*Assumptions!$B$2</f>
        <v>0.00153987605174322</v>
      </c>
      <c r="E499" s="42" t="n">
        <f aca="false">1-(1-D499)^(1/12)</f>
        <v>0.000128413660877014</v>
      </c>
      <c r="F499" s="42" t="n">
        <f aca="false">VLOOKUP(B499,Assumptions!$A$5:$C$11,2,1)*(MOD(A499,12/$B$10)=0)</f>
        <v>0</v>
      </c>
      <c r="G499" s="43" t="n">
        <f aca="false">1-(1-F499)^(1/$B$10)</f>
        <v>0</v>
      </c>
      <c r="H499" s="42" t="n">
        <f aca="false">J498*E499*(A499&lt;=$B$6*12)</f>
        <v>0</v>
      </c>
      <c r="I499" s="43" t="n">
        <f aca="false">J498*(1-E499)*G499*(A499&lt;=$B$6*12)</f>
        <v>0</v>
      </c>
      <c r="J499" s="44" t="n">
        <f aca="false">(J498-H499-I499)*(A499&lt;=$B$6*12)</f>
        <v>0</v>
      </c>
      <c r="K499" s="45" t="n">
        <f aca="false">($B$9/$B$10)*(A499&lt;=$B$7*12)*(MOD(A498,12/$B$10)=0)</f>
        <v>0</v>
      </c>
      <c r="L499" s="45" t="n">
        <f aca="false">$B$8*(A499&lt;=$B$7*12)</f>
        <v>0</v>
      </c>
      <c r="M499" s="45" t="n">
        <f aca="false">Assumptions!$B$15*(A499=1)+K499*Assumptions!$B$16*(A499&lt;=12)</f>
        <v>0</v>
      </c>
      <c r="N499" s="45" t="n">
        <f aca="false">(A499&lt;=$B$6*12)*(Assumptions!$B$18/12)*(1+Assumptions!$D$17)^(A499-1) + K499*Assumptions!$B$19*(A499&lt;=$B$7*12)</f>
        <v>0</v>
      </c>
      <c r="O499" s="45" t="n">
        <f aca="false">K499*VLOOKUP(B499,Assumptions!$A$21:$B$26,2,1)</f>
        <v>0</v>
      </c>
      <c r="P499" s="45" t="n">
        <f aca="false">K499*J498</f>
        <v>0</v>
      </c>
      <c r="Q499" s="45" t="n">
        <f aca="false">L499*H499</f>
        <v>0</v>
      </c>
      <c r="R499" s="45" t="n">
        <f aca="false">M499*J498</f>
        <v>0</v>
      </c>
      <c r="S499" s="45" t="n">
        <f aca="false">N499*J498</f>
        <v>0</v>
      </c>
      <c r="T499" s="45" t="n">
        <f aca="false">O499*J498</f>
        <v>0</v>
      </c>
      <c r="U499" s="46" t="n">
        <f aca="false">(1+VLOOKUP(B499,Assumptions!$A$29:$C$39,2,1))^(1/12)-1</f>
        <v>0.00643403011000343</v>
      </c>
      <c r="V499" s="45" t="n">
        <f aca="false">RES!Y499*J499</f>
        <v>0</v>
      </c>
      <c r="W499" s="45" t="n">
        <f aca="false">V499-V498</f>
        <v>0</v>
      </c>
      <c r="X499" s="45" t="n">
        <f aca="false">(P499-R499-S499-T499+V498)*U499</f>
        <v>0</v>
      </c>
      <c r="Y499" s="45" t="n">
        <f aca="false">P499-Q499-R499-S499-T499-W499+X499</f>
        <v>0</v>
      </c>
      <c r="Z499" s="45" t="n">
        <f aca="false">(Y500+Z500)/(1+U500)</f>
        <v>0</v>
      </c>
    </row>
    <row r="500" customFormat="false" ht="13.8" hidden="false" customHeight="false" outlineLevel="0" collapsed="false">
      <c r="A500" s="40" t="n">
        <f aca="false">A499+1</f>
        <v>485</v>
      </c>
      <c r="B500" s="40" t="n">
        <f aca="false">INT((A500-1)/12)+1</f>
        <v>41</v>
      </c>
      <c r="C500" s="41" t="n">
        <f aca="false">$B$4+B500-1</f>
        <v>60</v>
      </c>
      <c r="D500" s="42" t="n">
        <f aca="false">IF($B$5="M",VLOOKUP(C500,Assumptions!$A$42:$C$140,2,1),VLOOKUP(C500,Assumptions!$A$42:$C$140,3,1))*Assumptions!$B$2</f>
        <v>0.00153987605174322</v>
      </c>
      <c r="E500" s="42" t="n">
        <f aca="false">1-(1-D500)^(1/12)</f>
        <v>0.000128413660877014</v>
      </c>
      <c r="F500" s="42" t="n">
        <f aca="false">VLOOKUP(B500,Assumptions!$A$5:$C$11,2,1)*(MOD(A500,12/$B$10)=0)</f>
        <v>0</v>
      </c>
      <c r="G500" s="43" t="n">
        <f aca="false">1-(1-F500)^(1/$B$10)</f>
        <v>0</v>
      </c>
      <c r="H500" s="42" t="n">
        <f aca="false">J499*E500*(A500&lt;=$B$6*12)</f>
        <v>0</v>
      </c>
      <c r="I500" s="43" t="n">
        <f aca="false">J499*(1-E500)*G500*(A500&lt;=$B$6*12)</f>
        <v>0</v>
      </c>
      <c r="J500" s="44" t="n">
        <f aca="false">(J499-H500-I500)*(A500&lt;=$B$6*12)</f>
        <v>0</v>
      </c>
      <c r="K500" s="45" t="n">
        <f aca="false">($B$9/$B$10)*(A500&lt;=$B$7*12)*(MOD(A499,12/$B$10)=0)</f>
        <v>0</v>
      </c>
      <c r="L500" s="45" t="n">
        <f aca="false">$B$8*(A500&lt;=$B$7*12)</f>
        <v>0</v>
      </c>
      <c r="M500" s="45" t="n">
        <f aca="false">Assumptions!$B$15*(A500=1)+K500*Assumptions!$B$16*(A500&lt;=12)</f>
        <v>0</v>
      </c>
      <c r="N500" s="45" t="n">
        <f aca="false">(A500&lt;=$B$6*12)*(Assumptions!$B$18/12)*(1+Assumptions!$D$17)^(A500-1) + K500*Assumptions!$B$19*(A500&lt;=$B$7*12)</f>
        <v>0</v>
      </c>
      <c r="O500" s="45" t="n">
        <f aca="false">K500*VLOOKUP(B500,Assumptions!$A$21:$B$26,2,1)</f>
        <v>0</v>
      </c>
      <c r="P500" s="45" t="n">
        <f aca="false">K500*J499</f>
        <v>0</v>
      </c>
      <c r="Q500" s="45" t="n">
        <f aca="false">L500*H500</f>
        <v>0</v>
      </c>
      <c r="R500" s="45" t="n">
        <f aca="false">M500*J499</f>
        <v>0</v>
      </c>
      <c r="S500" s="45" t="n">
        <f aca="false">N500*J499</f>
        <v>0</v>
      </c>
      <c r="T500" s="45" t="n">
        <f aca="false">O500*J499</f>
        <v>0</v>
      </c>
      <c r="U500" s="46" t="n">
        <f aca="false">(1+VLOOKUP(B500,Assumptions!$A$29:$C$39,2,1))^(1/12)-1</f>
        <v>0.00643403011000343</v>
      </c>
      <c r="V500" s="45" t="n">
        <f aca="false">RES!Y500*J500</f>
        <v>0</v>
      </c>
      <c r="W500" s="45" t="n">
        <f aca="false">V500-V499</f>
        <v>0</v>
      </c>
      <c r="X500" s="45" t="n">
        <f aca="false">(P500-R500-S500-T500+V499)*U500</f>
        <v>0</v>
      </c>
      <c r="Y500" s="45" t="n">
        <f aca="false">P500-Q500-R500-S500-T500-W500+X500</f>
        <v>0</v>
      </c>
      <c r="Z500" s="45" t="n">
        <f aca="false">(Y501+Z501)/(1+U501)</f>
        <v>0</v>
      </c>
    </row>
    <row r="501" customFormat="false" ht="13.8" hidden="false" customHeight="false" outlineLevel="0" collapsed="false">
      <c r="A501" s="40" t="n">
        <f aca="false">A500+1</f>
        <v>486</v>
      </c>
      <c r="B501" s="40" t="n">
        <f aca="false">INT((A501-1)/12)+1</f>
        <v>41</v>
      </c>
      <c r="C501" s="41" t="n">
        <f aca="false">$B$4+B501-1</f>
        <v>60</v>
      </c>
      <c r="D501" s="42" t="n">
        <f aca="false">IF($B$5="M",VLOOKUP(C501,Assumptions!$A$42:$C$140,2,1),VLOOKUP(C501,Assumptions!$A$42:$C$140,3,1))*Assumptions!$B$2</f>
        <v>0.00153987605174322</v>
      </c>
      <c r="E501" s="42" t="n">
        <f aca="false">1-(1-D501)^(1/12)</f>
        <v>0.000128413660877014</v>
      </c>
      <c r="F501" s="42" t="n">
        <f aca="false">VLOOKUP(B501,Assumptions!$A$5:$C$11,2,1)*(MOD(A501,12/$B$10)=0)</f>
        <v>0</v>
      </c>
      <c r="G501" s="43" t="n">
        <f aca="false">1-(1-F501)^(1/$B$10)</f>
        <v>0</v>
      </c>
      <c r="H501" s="42" t="n">
        <f aca="false">J500*E501*(A501&lt;=$B$6*12)</f>
        <v>0</v>
      </c>
      <c r="I501" s="43" t="n">
        <f aca="false">J500*(1-E501)*G501*(A501&lt;=$B$6*12)</f>
        <v>0</v>
      </c>
      <c r="J501" s="44" t="n">
        <f aca="false">(J500-H501-I501)*(A501&lt;=$B$6*12)</f>
        <v>0</v>
      </c>
      <c r="K501" s="45" t="n">
        <f aca="false">($B$9/$B$10)*(A501&lt;=$B$7*12)*(MOD(A500,12/$B$10)=0)</f>
        <v>0</v>
      </c>
      <c r="L501" s="45" t="n">
        <f aca="false">$B$8*(A501&lt;=$B$7*12)</f>
        <v>0</v>
      </c>
      <c r="M501" s="45" t="n">
        <f aca="false">Assumptions!$B$15*(A501=1)+K501*Assumptions!$B$16*(A501&lt;=12)</f>
        <v>0</v>
      </c>
      <c r="N501" s="45" t="n">
        <f aca="false">(A501&lt;=$B$6*12)*(Assumptions!$B$18/12)*(1+Assumptions!$D$17)^(A501-1) + K501*Assumptions!$B$19*(A501&lt;=$B$7*12)</f>
        <v>0</v>
      </c>
      <c r="O501" s="45" t="n">
        <f aca="false">K501*VLOOKUP(B501,Assumptions!$A$21:$B$26,2,1)</f>
        <v>0</v>
      </c>
      <c r="P501" s="45" t="n">
        <f aca="false">K501*J500</f>
        <v>0</v>
      </c>
      <c r="Q501" s="45" t="n">
        <f aca="false">L501*H501</f>
        <v>0</v>
      </c>
      <c r="R501" s="45" t="n">
        <f aca="false">M501*J500</f>
        <v>0</v>
      </c>
      <c r="S501" s="45" t="n">
        <f aca="false">N501*J500</f>
        <v>0</v>
      </c>
      <c r="T501" s="45" t="n">
        <f aca="false">O501*J500</f>
        <v>0</v>
      </c>
      <c r="U501" s="46" t="n">
        <f aca="false">(1+VLOOKUP(B501,Assumptions!$A$29:$C$39,2,1))^(1/12)-1</f>
        <v>0.00643403011000343</v>
      </c>
      <c r="V501" s="45" t="n">
        <f aca="false">RES!Y501*J501</f>
        <v>0</v>
      </c>
      <c r="W501" s="45" t="n">
        <f aca="false">V501-V500</f>
        <v>0</v>
      </c>
      <c r="X501" s="45" t="n">
        <f aca="false">(P501-R501-S501-T501+V500)*U501</f>
        <v>0</v>
      </c>
      <c r="Y501" s="45" t="n">
        <f aca="false">P501-Q501-R501-S501-T501-W501+X501</f>
        <v>0</v>
      </c>
      <c r="Z501" s="45" t="n">
        <f aca="false">(Y502+Z502)/(1+U502)</f>
        <v>0</v>
      </c>
    </row>
    <row r="502" customFormat="false" ht="13.8" hidden="false" customHeight="false" outlineLevel="0" collapsed="false">
      <c r="A502" s="40" t="n">
        <f aca="false">A501+1</f>
        <v>487</v>
      </c>
      <c r="B502" s="40" t="n">
        <f aca="false">INT((A502-1)/12)+1</f>
        <v>41</v>
      </c>
      <c r="C502" s="41" t="n">
        <f aca="false">$B$4+B502-1</f>
        <v>60</v>
      </c>
      <c r="D502" s="42" t="n">
        <f aca="false">IF($B$5="M",VLOOKUP(C502,Assumptions!$A$42:$C$140,2,1),VLOOKUP(C502,Assumptions!$A$42:$C$140,3,1))*Assumptions!$B$2</f>
        <v>0.00153987605174322</v>
      </c>
      <c r="E502" s="42" t="n">
        <f aca="false">1-(1-D502)^(1/12)</f>
        <v>0.000128413660877014</v>
      </c>
      <c r="F502" s="42" t="n">
        <f aca="false">VLOOKUP(B502,Assumptions!$A$5:$C$11,2,1)*(MOD(A502,12/$B$10)=0)</f>
        <v>0</v>
      </c>
      <c r="G502" s="43" t="n">
        <f aca="false">1-(1-F502)^(1/$B$10)</f>
        <v>0</v>
      </c>
      <c r="H502" s="42" t="n">
        <f aca="false">J501*E502*(A502&lt;=$B$6*12)</f>
        <v>0</v>
      </c>
      <c r="I502" s="43" t="n">
        <f aca="false">J501*(1-E502)*G502*(A502&lt;=$B$6*12)</f>
        <v>0</v>
      </c>
      <c r="J502" s="44" t="n">
        <f aca="false">(J501-H502-I502)*(A502&lt;=$B$6*12)</f>
        <v>0</v>
      </c>
      <c r="K502" s="45" t="n">
        <f aca="false">($B$9/$B$10)*(A502&lt;=$B$7*12)*(MOD(A501,12/$B$10)=0)</f>
        <v>0</v>
      </c>
      <c r="L502" s="45" t="n">
        <f aca="false">$B$8*(A502&lt;=$B$7*12)</f>
        <v>0</v>
      </c>
      <c r="M502" s="45" t="n">
        <f aca="false">Assumptions!$B$15*(A502=1)+K502*Assumptions!$B$16*(A502&lt;=12)</f>
        <v>0</v>
      </c>
      <c r="N502" s="45" t="n">
        <f aca="false">(A502&lt;=$B$6*12)*(Assumptions!$B$18/12)*(1+Assumptions!$D$17)^(A502-1) + K502*Assumptions!$B$19*(A502&lt;=$B$7*12)</f>
        <v>0</v>
      </c>
      <c r="O502" s="45" t="n">
        <f aca="false">K502*VLOOKUP(B502,Assumptions!$A$21:$B$26,2,1)</f>
        <v>0</v>
      </c>
      <c r="P502" s="45" t="n">
        <f aca="false">K502*J501</f>
        <v>0</v>
      </c>
      <c r="Q502" s="45" t="n">
        <f aca="false">L502*H502</f>
        <v>0</v>
      </c>
      <c r="R502" s="45" t="n">
        <f aca="false">M502*J501</f>
        <v>0</v>
      </c>
      <c r="S502" s="45" t="n">
        <f aca="false">N502*J501</f>
        <v>0</v>
      </c>
      <c r="T502" s="45" t="n">
        <f aca="false">O502*J501</f>
        <v>0</v>
      </c>
      <c r="U502" s="46" t="n">
        <f aca="false">(1+VLOOKUP(B502,Assumptions!$A$29:$C$39,2,1))^(1/12)-1</f>
        <v>0.00643403011000343</v>
      </c>
      <c r="V502" s="45" t="n">
        <f aca="false">RES!Y502*J502</f>
        <v>0</v>
      </c>
      <c r="W502" s="45" t="n">
        <f aca="false">V502-V501</f>
        <v>0</v>
      </c>
      <c r="X502" s="45" t="n">
        <f aca="false">(P502-R502-S502-T502+V501)*U502</f>
        <v>0</v>
      </c>
      <c r="Y502" s="45" t="n">
        <f aca="false">P502-Q502-R502-S502-T502-W502+X502</f>
        <v>0</v>
      </c>
      <c r="Z502" s="45" t="n">
        <f aca="false">(Y503+Z503)/(1+U503)</f>
        <v>0</v>
      </c>
    </row>
    <row r="503" customFormat="false" ht="13.8" hidden="false" customHeight="false" outlineLevel="0" collapsed="false">
      <c r="A503" s="40" t="n">
        <f aca="false">A502+1</f>
        <v>488</v>
      </c>
      <c r="B503" s="40" t="n">
        <f aca="false">INT((A503-1)/12)+1</f>
        <v>41</v>
      </c>
      <c r="C503" s="41" t="n">
        <f aca="false">$B$4+B503-1</f>
        <v>60</v>
      </c>
      <c r="D503" s="42" t="n">
        <f aca="false">IF($B$5="M",VLOOKUP(C503,Assumptions!$A$42:$C$140,2,1),VLOOKUP(C503,Assumptions!$A$42:$C$140,3,1))*Assumptions!$B$2</f>
        <v>0.00153987605174322</v>
      </c>
      <c r="E503" s="42" t="n">
        <f aca="false">1-(1-D503)^(1/12)</f>
        <v>0.000128413660877014</v>
      </c>
      <c r="F503" s="42" t="n">
        <f aca="false">VLOOKUP(B503,Assumptions!$A$5:$C$11,2,1)*(MOD(A503,12/$B$10)=0)</f>
        <v>0</v>
      </c>
      <c r="G503" s="43" t="n">
        <f aca="false">1-(1-F503)^(1/$B$10)</f>
        <v>0</v>
      </c>
      <c r="H503" s="42" t="n">
        <f aca="false">J502*E503*(A503&lt;=$B$6*12)</f>
        <v>0</v>
      </c>
      <c r="I503" s="43" t="n">
        <f aca="false">J502*(1-E503)*G503*(A503&lt;=$B$6*12)</f>
        <v>0</v>
      </c>
      <c r="J503" s="44" t="n">
        <f aca="false">(J502-H503-I503)*(A503&lt;=$B$6*12)</f>
        <v>0</v>
      </c>
      <c r="K503" s="45" t="n">
        <f aca="false">($B$9/$B$10)*(A503&lt;=$B$7*12)*(MOD(A502,12/$B$10)=0)</f>
        <v>0</v>
      </c>
      <c r="L503" s="45" t="n">
        <f aca="false">$B$8*(A503&lt;=$B$7*12)</f>
        <v>0</v>
      </c>
      <c r="M503" s="45" t="n">
        <f aca="false">Assumptions!$B$15*(A503=1)+K503*Assumptions!$B$16*(A503&lt;=12)</f>
        <v>0</v>
      </c>
      <c r="N503" s="45" t="n">
        <f aca="false">(A503&lt;=$B$6*12)*(Assumptions!$B$18/12)*(1+Assumptions!$D$17)^(A503-1) + K503*Assumptions!$B$19*(A503&lt;=$B$7*12)</f>
        <v>0</v>
      </c>
      <c r="O503" s="45" t="n">
        <f aca="false">K503*VLOOKUP(B503,Assumptions!$A$21:$B$26,2,1)</f>
        <v>0</v>
      </c>
      <c r="P503" s="45" t="n">
        <f aca="false">K503*J502</f>
        <v>0</v>
      </c>
      <c r="Q503" s="45" t="n">
        <f aca="false">L503*H503</f>
        <v>0</v>
      </c>
      <c r="R503" s="45" t="n">
        <f aca="false">M503*J502</f>
        <v>0</v>
      </c>
      <c r="S503" s="45" t="n">
        <f aca="false">N503*J502</f>
        <v>0</v>
      </c>
      <c r="T503" s="45" t="n">
        <f aca="false">O503*J502</f>
        <v>0</v>
      </c>
      <c r="U503" s="46" t="n">
        <f aca="false">(1+VLOOKUP(B503,Assumptions!$A$29:$C$39,2,1))^(1/12)-1</f>
        <v>0.00643403011000343</v>
      </c>
      <c r="V503" s="45" t="n">
        <f aca="false">RES!Y503*J503</f>
        <v>0</v>
      </c>
      <c r="W503" s="45" t="n">
        <f aca="false">V503-V502</f>
        <v>0</v>
      </c>
      <c r="X503" s="45" t="n">
        <f aca="false">(P503-R503-S503-T503+V502)*U503</f>
        <v>0</v>
      </c>
      <c r="Y503" s="45" t="n">
        <f aca="false">P503-Q503-R503-S503-T503-W503+X503</f>
        <v>0</v>
      </c>
      <c r="Z503" s="45" t="n">
        <f aca="false">(Y504+Z504)/(1+U504)</f>
        <v>0</v>
      </c>
    </row>
    <row r="504" customFormat="false" ht="13.8" hidden="false" customHeight="false" outlineLevel="0" collapsed="false">
      <c r="A504" s="40" t="n">
        <f aca="false">A503+1</f>
        <v>489</v>
      </c>
      <c r="B504" s="40" t="n">
        <f aca="false">INT((A504-1)/12)+1</f>
        <v>41</v>
      </c>
      <c r="C504" s="41" t="n">
        <f aca="false">$B$4+B504-1</f>
        <v>60</v>
      </c>
      <c r="D504" s="42" t="n">
        <f aca="false">IF($B$5="M",VLOOKUP(C504,Assumptions!$A$42:$C$140,2,1),VLOOKUP(C504,Assumptions!$A$42:$C$140,3,1))*Assumptions!$B$2</f>
        <v>0.00153987605174322</v>
      </c>
      <c r="E504" s="42" t="n">
        <f aca="false">1-(1-D504)^(1/12)</f>
        <v>0.000128413660877014</v>
      </c>
      <c r="F504" s="42" t="n">
        <f aca="false">VLOOKUP(B504,Assumptions!$A$5:$C$11,2,1)*(MOD(A504,12/$B$10)=0)</f>
        <v>0</v>
      </c>
      <c r="G504" s="43" t="n">
        <f aca="false">1-(1-F504)^(1/$B$10)</f>
        <v>0</v>
      </c>
      <c r="H504" s="42" t="n">
        <f aca="false">J503*E504*(A504&lt;=$B$6*12)</f>
        <v>0</v>
      </c>
      <c r="I504" s="43" t="n">
        <f aca="false">J503*(1-E504)*G504*(A504&lt;=$B$6*12)</f>
        <v>0</v>
      </c>
      <c r="J504" s="44" t="n">
        <f aca="false">(J503-H504-I504)*(A504&lt;=$B$6*12)</f>
        <v>0</v>
      </c>
      <c r="K504" s="45" t="n">
        <f aca="false">($B$9/$B$10)*(A504&lt;=$B$7*12)*(MOD(A503,12/$B$10)=0)</f>
        <v>0</v>
      </c>
      <c r="L504" s="45" t="n">
        <f aca="false">$B$8*(A504&lt;=$B$7*12)</f>
        <v>0</v>
      </c>
      <c r="M504" s="45" t="n">
        <f aca="false">Assumptions!$B$15*(A504=1)+K504*Assumptions!$B$16*(A504&lt;=12)</f>
        <v>0</v>
      </c>
      <c r="N504" s="45" t="n">
        <f aca="false">(A504&lt;=$B$6*12)*(Assumptions!$B$18/12)*(1+Assumptions!$D$17)^(A504-1) + K504*Assumptions!$B$19*(A504&lt;=$B$7*12)</f>
        <v>0</v>
      </c>
      <c r="O504" s="45" t="n">
        <f aca="false">K504*VLOOKUP(B504,Assumptions!$A$21:$B$26,2,1)</f>
        <v>0</v>
      </c>
      <c r="P504" s="45" t="n">
        <f aca="false">K504*J503</f>
        <v>0</v>
      </c>
      <c r="Q504" s="45" t="n">
        <f aca="false">L504*H504</f>
        <v>0</v>
      </c>
      <c r="R504" s="45" t="n">
        <f aca="false">M504*J503</f>
        <v>0</v>
      </c>
      <c r="S504" s="45" t="n">
        <f aca="false">N504*J503</f>
        <v>0</v>
      </c>
      <c r="T504" s="45" t="n">
        <f aca="false">O504*J503</f>
        <v>0</v>
      </c>
      <c r="U504" s="46" t="n">
        <f aca="false">(1+VLOOKUP(B504,Assumptions!$A$29:$C$39,2,1))^(1/12)-1</f>
        <v>0.00643403011000343</v>
      </c>
      <c r="V504" s="45" t="n">
        <f aca="false">RES!Y504*J504</f>
        <v>0</v>
      </c>
      <c r="W504" s="45" t="n">
        <f aca="false">V504-V503</f>
        <v>0</v>
      </c>
      <c r="X504" s="45" t="n">
        <f aca="false">(P504-R504-S504-T504+V503)*U504</f>
        <v>0</v>
      </c>
      <c r="Y504" s="45" t="n">
        <f aca="false">P504-Q504-R504-S504-T504-W504+X504</f>
        <v>0</v>
      </c>
      <c r="Z504" s="45" t="n">
        <f aca="false">(Y505+Z505)/(1+U505)</f>
        <v>0</v>
      </c>
    </row>
    <row r="505" customFormat="false" ht="13.8" hidden="false" customHeight="false" outlineLevel="0" collapsed="false">
      <c r="A505" s="40" t="n">
        <f aca="false">A504+1</f>
        <v>490</v>
      </c>
      <c r="B505" s="40" t="n">
        <f aca="false">INT((A505-1)/12)+1</f>
        <v>41</v>
      </c>
      <c r="C505" s="41" t="n">
        <f aca="false">$B$4+B505-1</f>
        <v>60</v>
      </c>
      <c r="D505" s="42" t="n">
        <f aca="false">IF($B$5="M",VLOOKUP(C505,Assumptions!$A$42:$C$140,2,1),VLOOKUP(C505,Assumptions!$A$42:$C$140,3,1))*Assumptions!$B$2</f>
        <v>0.00153987605174322</v>
      </c>
      <c r="E505" s="42" t="n">
        <f aca="false">1-(1-D505)^(1/12)</f>
        <v>0.000128413660877014</v>
      </c>
      <c r="F505" s="42" t="n">
        <f aca="false">VLOOKUP(B505,Assumptions!$A$5:$C$11,2,1)*(MOD(A505,12/$B$10)=0)</f>
        <v>0</v>
      </c>
      <c r="G505" s="43" t="n">
        <f aca="false">1-(1-F505)^(1/$B$10)</f>
        <v>0</v>
      </c>
      <c r="H505" s="42" t="n">
        <f aca="false">J504*E505*(A505&lt;=$B$6*12)</f>
        <v>0</v>
      </c>
      <c r="I505" s="43" t="n">
        <f aca="false">J504*(1-E505)*G505*(A505&lt;=$B$6*12)</f>
        <v>0</v>
      </c>
      <c r="J505" s="44" t="n">
        <f aca="false">(J504-H505-I505)*(A505&lt;=$B$6*12)</f>
        <v>0</v>
      </c>
      <c r="K505" s="45" t="n">
        <f aca="false">($B$9/$B$10)*(A505&lt;=$B$7*12)*(MOD(A504,12/$B$10)=0)</f>
        <v>0</v>
      </c>
      <c r="L505" s="45" t="n">
        <f aca="false">$B$8*(A505&lt;=$B$7*12)</f>
        <v>0</v>
      </c>
      <c r="M505" s="45" t="n">
        <f aca="false">Assumptions!$B$15*(A505=1)+K505*Assumptions!$B$16*(A505&lt;=12)</f>
        <v>0</v>
      </c>
      <c r="N505" s="45" t="n">
        <f aca="false">(A505&lt;=$B$6*12)*(Assumptions!$B$18/12)*(1+Assumptions!$D$17)^(A505-1) + K505*Assumptions!$B$19*(A505&lt;=$B$7*12)</f>
        <v>0</v>
      </c>
      <c r="O505" s="45" t="n">
        <f aca="false">K505*VLOOKUP(B505,Assumptions!$A$21:$B$26,2,1)</f>
        <v>0</v>
      </c>
      <c r="P505" s="45" t="n">
        <f aca="false">K505*J504</f>
        <v>0</v>
      </c>
      <c r="Q505" s="45" t="n">
        <f aca="false">L505*H505</f>
        <v>0</v>
      </c>
      <c r="R505" s="45" t="n">
        <f aca="false">M505*J504</f>
        <v>0</v>
      </c>
      <c r="S505" s="45" t="n">
        <f aca="false">N505*J504</f>
        <v>0</v>
      </c>
      <c r="T505" s="45" t="n">
        <f aca="false">O505*J504</f>
        <v>0</v>
      </c>
      <c r="U505" s="46" t="n">
        <f aca="false">(1+VLOOKUP(B505,Assumptions!$A$29:$C$39,2,1))^(1/12)-1</f>
        <v>0.00643403011000343</v>
      </c>
      <c r="V505" s="45" t="n">
        <f aca="false">RES!Y505*J505</f>
        <v>0</v>
      </c>
      <c r="W505" s="45" t="n">
        <f aca="false">V505-V504</f>
        <v>0</v>
      </c>
      <c r="X505" s="45" t="n">
        <f aca="false">(P505-R505-S505-T505+V504)*U505</f>
        <v>0</v>
      </c>
      <c r="Y505" s="45" t="n">
        <f aca="false">P505-Q505-R505-S505-T505-W505+X505</f>
        <v>0</v>
      </c>
      <c r="Z505" s="45" t="n">
        <f aca="false">(Y506+Z506)/(1+U506)</f>
        <v>0</v>
      </c>
    </row>
    <row r="506" customFormat="false" ht="13.8" hidden="false" customHeight="false" outlineLevel="0" collapsed="false">
      <c r="A506" s="40" t="n">
        <f aca="false">A505+1</f>
        <v>491</v>
      </c>
      <c r="B506" s="40" t="n">
        <f aca="false">INT((A506-1)/12)+1</f>
        <v>41</v>
      </c>
      <c r="C506" s="41" t="n">
        <f aca="false">$B$4+B506-1</f>
        <v>60</v>
      </c>
      <c r="D506" s="42" t="n">
        <f aca="false">IF($B$5="M",VLOOKUP(C506,Assumptions!$A$42:$C$140,2,1),VLOOKUP(C506,Assumptions!$A$42:$C$140,3,1))*Assumptions!$B$2</f>
        <v>0.00153987605174322</v>
      </c>
      <c r="E506" s="42" t="n">
        <f aca="false">1-(1-D506)^(1/12)</f>
        <v>0.000128413660877014</v>
      </c>
      <c r="F506" s="42" t="n">
        <f aca="false">VLOOKUP(B506,Assumptions!$A$5:$C$11,2,1)*(MOD(A506,12/$B$10)=0)</f>
        <v>0</v>
      </c>
      <c r="G506" s="43" t="n">
        <f aca="false">1-(1-F506)^(1/$B$10)</f>
        <v>0</v>
      </c>
      <c r="H506" s="42" t="n">
        <f aca="false">J505*E506*(A506&lt;=$B$6*12)</f>
        <v>0</v>
      </c>
      <c r="I506" s="43" t="n">
        <f aca="false">J505*(1-E506)*G506*(A506&lt;=$B$6*12)</f>
        <v>0</v>
      </c>
      <c r="J506" s="44" t="n">
        <f aca="false">(J505-H506-I506)*(A506&lt;=$B$6*12)</f>
        <v>0</v>
      </c>
      <c r="K506" s="45" t="n">
        <f aca="false">($B$9/$B$10)*(A506&lt;=$B$7*12)*(MOD(A505,12/$B$10)=0)</f>
        <v>0</v>
      </c>
      <c r="L506" s="45" t="n">
        <f aca="false">$B$8*(A506&lt;=$B$7*12)</f>
        <v>0</v>
      </c>
      <c r="M506" s="45" t="n">
        <f aca="false">Assumptions!$B$15*(A506=1)+K506*Assumptions!$B$16*(A506&lt;=12)</f>
        <v>0</v>
      </c>
      <c r="N506" s="45" t="n">
        <f aca="false">(A506&lt;=$B$6*12)*(Assumptions!$B$18/12)*(1+Assumptions!$D$17)^(A506-1) + K506*Assumptions!$B$19*(A506&lt;=$B$7*12)</f>
        <v>0</v>
      </c>
      <c r="O506" s="45" t="n">
        <f aca="false">K506*VLOOKUP(B506,Assumptions!$A$21:$B$26,2,1)</f>
        <v>0</v>
      </c>
      <c r="P506" s="45" t="n">
        <f aca="false">K506*J505</f>
        <v>0</v>
      </c>
      <c r="Q506" s="45" t="n">
        <f aca="false">L506*H506</f>
        <v>0</v>
      </c>
      <c r="R506" s="45" t="n">
        <f aca="false">M506*J505</f>
        <v>0</v>
      </c>
      <c r="S506" s="45" t="n">
        <f aca="false">N506*J505</f>
        <v>0</v>
      </c>
      <c r="T506" s="45" t="n">
        <f aca="false">O506*J505</f>
        <v>0</v>
      </c>
      <c r="U506" s="46" t="n">
        <f aca="false">(1+VLOOKUP(B506,Assumptions!$A$29:$C$39,2,1))^(1/12)-1</f>
        <v>0.00643403011000343</v>
      </c>
      <c r="V506" s="45" t="n">
        <f aca="false">RES!Y506*J506</f>
        <v>0</v>
      </c>
      <c r="W506" s="45" t="n">
        <f aca="false">V506-V505</f>
        <v>0</v>
      </c>
      <c r="X506" s="45" t="n">
        <f aca="false">(P506-R506-S506-T506+V505)*U506</f>
        <v>0</v>
      </c>
      <c r="Y506" s="45" t="n">
        <f aca="false">P506-Q506-R506-S506-T506-W506+X506</f>
        <v>0</v>
      </c>
      <c r="Z506" s="45" t="n">
        <f aca="false">(Y507+Z507)/(1+U507)</f>
        <v>0</v>
      </c>
    </row>
    <row r="507" customFormat="false" ht="13.8" hidden="false" customHeight="false" outlineLevel="0" collapsed="false">
      <c r="A507" s="40" t="n">
        <f aca="false">A506+1</f>
        <v>492</v>
      </c>
      <c r="B507" s="40" t="n">
        <f aca="false">INT((A507-1)/12)+1</f>
        <v>41</v>
      </c>
      <c r="C507" s="41" t="n">
        <f aca="false">$B$4+B507-1</f>
        <v>60</v>
      </c>
      <c r="D507" s="42" t="n">
        <f aca="false">IF($B$5="M",VLOOKUP(C507,Assumptions!$A$42:$C$140,2,1),VLOOKUP(C507,Assumptions!$A$42:$C$140,3,1))*Assumptions!$B$2</f>
        <v>0.00153987605174322</v>
      </c>
      <c r="E507" s="42" t="n">
        <f aca="false">1-(1-D507)^(1/12)</f>
        <v>0.000128413660877014</v>
      </c>
      <c r="F507" s="42" t="n">
        <f aca="false">VLOOKUP(B507,Assumptions!$A$5:$C$11,2,1)*(MOD(A507,12/$B$10)=0)</f>
        <v>0.05</v>
      </c>
      <c r="G507" s="43" t="n">
        <f aca="false">1-(1-F507)^(1/$B$10)</f>
        <v>0.05</v>
      </c>
      <c r="H507" s="42" t="n">
        <f aca="false">J506*E507*(A507&lt;=$B$6*12)</f>
        <v>0</v>
      </c>
      <c r="I507" s="43" t="n">
        <f aca="false">J506*(1-E507)*G507*(A507&lt;=$B$6*12)</f>
        <v>0</v>
      </c>
      <c r="J507" s="44" t="n">
        <f aca="false">(J506-H507-I507)*(A507&lt;=$B$6*12)</f>
        <v>0</v>
      </c>
      <c r="K507" s="45" t="n">
        <f aca="false">($B$9/$B$10)*(A507&lt;=$B$7*12)*(MOD(A506,12/$B$10)=0)</f>
        <v>0</v>
      </c>
      <c r="L507" s="45" t="n">
        <f aca="false">$B$8*(A507&lt;=$B$7*12)</f>
        <v>0</v>
      </c>
      <c r="M507" s="45" t="n">
        <f aca="false">Assumptions!$B$15*(A507=1)+K507*Assumptions!$B$16*(A507&lt;=12)</f>
        <v>0</v>
      </c>
      <c r="N507" s="45" t="n">
        <f aca="false">(A507&lt;=$B$6*12)*(Assumptions!$B$18/12)*(1+Assumptions!$D$17)^(A507-1) + K507*Assumptions!$B$19*(A507&lt;=$B$7*12)</f>
        <v>0</v>
      </c>
      <c r="O507" s="45" t="n">
        <f aca="false">K507*VLOOKUP(B507,Assumptions!$A$21:$B$26,2,1)</f>
        <v>0</v>
      </c>
      <c r="P507" s="45" t="n">
        <f aca="false">K507*J506</f>
        <v>0</v>
      </c>
      <c r="Q507" s="45" t="n">
        <f aca="false">L507*H507</f>
        <v>0</v>
      </c>
      <c r="R507" s="45" t="n">
        <f aca="false">M507*J506</f>
        <v>0</v>
      </c>
      <c r="S507" s="45" t="n">
        <f aca="false">N507*J506</f>
        <v>0</v>
      </c>
      <c r="T507" s="45" t="n">
        <f aca="false">O507*J506</f>
        <v>0</v>
      </c>
      <c r="U507" s="46" t="n">
        <f aca="false">(1+VLOOKUP(B507,Assumptions!$A$29:$C$39,2,1))^(1/12)-1</f>
        <v>0.00643403011000343</v>
      </c>
      <c r="V507" s="45" t="n">
        <f aca="false">RES!Y507*J507</f>
        <v>0</v>
      </c>
      <c r="W507" s="45" t="n">
        <f aca="false">V507-V506</f>
        <v>0</v>
      </c>
      <c r="X507" s="45" t="n">
        <f aca="false">(P507-R507-S507-T507+V506)*U507</f>
        <v>0</v>
      </c>
      <c r="Y507" s="45" t="n">
        <f aca="false">P507-Q507-R507-S507-T507-W507+X507</f>
        <v>0</v>
      </c>
      <c r="Z507" s="45" t="n">
        <f aca="false">(Y508+Z508)/(1+U508)</f>
        <v>0</v>
      </c>
    </row>
    <row r="508" customFormat="false" ht="13.8" hidden="false" customHeight="false" outlineLevel="0" collapsed="false">
      <c r="A508" s="40" t="n">
        <f aca="false">A507+1</f>
        <v>493</v>
      </c>
      <c r="B508" s="40" t="n">
        <f aca="false">INT((A508-1)/12)+1</f>
        <v>42</v>
      </c>
      <c r="C508" s="41" t="n">
        <f aca="false">$B$4+B508-1</f>
        <v>61</v>
      </c>
      <c r="D508" s="42" t="n">
        <f aca="false">IF($B$5="M",VLOOKUP(C508,Assumptions!$A$42:$C$140,2,1),VLOOKUP(C508,Assumptions!$A$42:$C$140,3,1))*Assumptions!$B$2</f>
        <v>0.00166078929485154</v>
      </c>
      <c r="E508" s="42" t="n">
        <f aca="false">1-(1-D508)^(1/12)</f>
        <v>0.00013850456854303</v>
      </c>
      <c r="F508" s="42" t="n">
        <f aca="false">VLOOKUP(B508,Assumptions!$A$5:$C$11,2,1)*(MOD(A508,12/$B$10)=0)</f>
        <v>0</v>
      </c>
      <c r="G508" s="43" t="n">
        <f aca="false">1-(1-F508)^(1/$B$10)</f>
        <v>0</v>
      </c>
      <c r="H508" s="42" t="n">
        <f aca="false">J507*E508*(A508&lt;=$B$6*12)</f>
        <v>0</v>
      </c>
      <c r="I508" s="43" t="n">
        <f aca="false">J507*(1-E508)*G508*(A508&lt;=$B$6*12)</f>
        <v>0</v>
      </c>
      <c r="J508" s="44" t="n">
        <f aca="false">(J507-H508-I508)*(A508&lt;=$B$6*12)</f>
        <v>0</v>
      </c>
      <c r="K508" s="45" t="n">
        <f aca="false">($B$9/$B$10)*(A508&lt;=$B$7*12)*(MOD(A507,12/$B$10)=0)</f>
        <v>0</v>
      </c>
      <c r="L508" s="45" t="n">
        <f aca="false">$B$8*(A508&lt;=$B$7*12)</f>
        <v>0</v>
      </c>
      <c r="M508" s="45" t="n">
        <f aca="false">Assumptions!$B$15*(A508=1)+K508*Assumptions!$B$16*(A508&lt;=12)</f>
        <v>0</v>
      </c>
      <c r="N508" s="45" t="n">
        <f aca="false">(A508&lt;=$B$6*12)*(Assumptions!$B$18/12)*(1+Assumptions!$D$17)^(A508-1) + K508*Assumptions!$B$19*(A508&lt;=$B$7*12)</f>
        <v>0</v>
      </c>
      <c r="O508" s="45" t="n">
        <f aca="false">K508*VLOOKUP(B508,Assumptions!$A$21:$B$26,2,1)</f>
        <v>0</v>
      </c>
      <c r="P508" s="45" t="n">
        <f aca="false">K508*J507</f>
        <v>0</v>
      </c>
      <c r="Q508" s="45" t="n">
        <f aca="false">L508*H508</f>
        <v>0</v>
      </c>
      <c r="R508" s="45" t="n">
        <f aca="false">M508*J507</f>
        <v>0</v>
      </c>
      <c r="S508" s="45" t="n">
        <f aca="false">N508*J507</f>
        <v>0</v>
      </c>
      <c r="T508" s="45" t="n">
        <f aca="false">O508*J507</f>
        <v>0</v>
      </c>
      <c r="U508" s="46" t="n">
        <f aca="false">(1+VLOOKUP(B508,Assumptions!$A$29:$C$39,2,1))^(1/12)-1</f>
        <v>0.00643403011000343</v>
      </c>
      <c r="V508" s="45" t="n">
        <f aca="false">RES!Y508*J508</f>
        <v>0</v>
      </c>
      <c r="W508" s="45" t="n">
        <f aca="false">V508-V507</f>
        <v>0</v>
      </c>
      <c r="X508" s="45" t="n">
        <f aca="false">(P508-R508-S508-T508+V507)*U508</f>
        <v>0</v>
      </c>
      <c r="Y508" s="45" t="n">
        <f aca="false">P508-Q508-R508-S508-T508-W508+X508</f>
        <v>0</v>
      </c>
      <c r="Z508" s="45" t="n">
        <f aca="false">(Y509+Z509)/(1+U509)</f>
        <v>0</v>
      </c>
    </row>
    <row r="509" customFormat="false" ht="13.8" hidden="false" customHeight="false" outlineLevel="0" collapsed="false">
      <c r="A509" s="40" t="n">
        <f aca="false">A508+1</f>
        <v>494</v>
      </c>
      <c r="B509" s="40" t="n">
        <f aca="false">INT((A509-1)/12)+1</f>
        <v>42</v>
      </c>
      <c r="C509" s="41" t="n">
        <f aca="false">$B$4+B509-1</f>
        <v>61</v>
      </c>
      <c r="D509" s="42" t="n">
        <f aca="false">IF($B$5="M",VLOOKUP(C509,Assumptions!$A$42:$C$140,2,1),VLOOKUP(C509,Assumptions!$A$42:$C$140,3,1))*Assumptions!$B$2</f>
        <v>0.00166078929485154</v>
      </c>
      <c r="E509" s="42" t="n">
        <f aca="false">1-(1-D509)^(1/12)</f>
        <v>0.00013850456854303</v>
      </c>
      <c r="F509" s="42" t="n">
        <f aca="false">VLOOKUP(B509,Assumptions!$A$5:$C$11,2,1)*(MOD(A509,12/$B$10)=0)</f>
        <v>0</v>
      </c>
      <c r="G509" s="43" t="n">
        <f aca="false">1-(1-F509)^(1/$B$10)</f>
        <v>0</v>
      </c>
      <c r="H509" s="42" t="n">
        <f aca="false">J508*E509*(A509&lt;=$B$6*12)</f>
        <v>0</v>
      </c>
      <c r="I509" s="43" t="n">
        <f aca="false">J508*(1-E509)*G509*(A509&lt;=$B$6*12)</f>
        <v>0</v>
      </c>
      <c r="J509" s="44" t="n">
        <f aca="false">(J508-H509-I509)*(A509&lt;=$B$6*12)</f>
        <v>0</v>
      </c>
      <c r="K509" s="45" t="n">
        <f aca="false">($B$9/$B$10)*(A509&lt;=$B$7*12)*(MOD(A508,12/$B$10)=0)</f>
        <v>0</v>
      </c>
      <c r="L509" s="45" t="n">
        <f aca="false">$B$8*(A509&lt;=$B$7*12)</f>
        <v>0</v>
      </c>
      <c r="M509" s="45" t="n">
        <f aca="false">Assumptions!$B$15*(A509=1)+K509*Assumptions!$B$16*(A509&lt;=12)</f>
        <v>0</v>
      </c>
      <c r="N509" s="45" t="n">
        <f aca="false">(A509&lt;=$B$6*12)*(Assumptions!$B$18/12)*(1+Assumptions!$D$17)^(A509-1) + K509*Assumptions!$B$19*(A509&lt;=$B$7*12)</f>
        <v>0</v>
      </c>
      <c r="O509" s="45" t="n">
        <f aca="false">K509*VLOOKUP(B509,Assumptions!$A$21:$B$26,2,1)</f>
        <v>0</v>
      </c>
      <c r="P509" s="45" t="n">
        <f aca="false">K509*J508</f>
        <v>0</v>
      </c>
      <c r="Q509" s="45" t="n">
        <f aca="false">L509*H509</f>
        <v>0</v>
      </c>
      <c r="R509" s="45" t="n">
        <f aca="false">M509*J508</f>
        <v>0</v>
      </c>
      <c r="S509" s="45" t="n">
        <f aca="false">N509*J508</f>
        <v>0</v>
      </c>
      <c r="T509" s="45" t="n">
        <f aca="false">O509*J508</f>
        <v>0</v>
      </c>
      <c r="U509" s="46" t="n">
        <f aca="false">(1+VLOOKUP(B509,Assumptions!$A$29:$C$39,2,1))^(1/12)-1</f>
        <v>0.00643403011000343</v>
      </c>
      <c r="V509" s="45" t="n">
        <f aca="false">RES!Y509*J509</f>
        <v>0</v>
      </c>
      <c r="W509" s="45" t="n">
        <f aca="false">V509-V508</f>
        <v>0</v>
      </c>
      <c r="X509" s="45" t="n">
        <f aca="false">(P509-R509-S509-T509+V508)*U509</f>
        <v>0</v>
      </c>
      <c r="Y509" s="45" t="n">
        <f aca="false">P509-Q509-R509-S509-T509-W509+X509</f>
        <v>0</v>
      </c>
      <c r="Z509" s="45" t="n">
        <f aca="false">(Y510+Z510)/(1+U510)</f>
        <v>0</v>
      </c>
    </row>
    <row r="510" customFormat="false" ht="13.8" hidden="false" customHeight="false" outlineLevel="0" collapsed="false">
      <c r="A510" s="40" t="n">
        <f aca="false">A509+1</f>
        <v>495</v>
      </c>
      <c r="B510" s="40" t="n">
        <f aca="false">INT((A510-1)/12)+1</f>
        <v>42</v>
      </c>
      <c r="C510" s="41" t="n">
        <f aca="false">$B$4+B510-1</f>
        <v>61</v>
      </c>
      <c r="D510" s="42" t="n">
        <f aca="false">IF($B$5="M",VLOOKUP(C510,Assumptions!$A$42:$C$140,2,1),VLOOKUP(C510,Assumptions!$A$42:$C$140,3,1))*Assumptions!$B$2</f>
        <v>0.00166078929485154</v>
      </c>
      <c r="E510" s="42" t="n">
        <f aca="false">1-(1-D510)^(1/12)</f>
        <v>0.00013850456854303</v>
      </c>
      <c r="F510" s="42" t="n">
        <f aca="false">VLOOKUP(B510,Assumptions!$A$5:$C$11,2,1)*(MOD(A510,12/$B$10)=0)</f>
        <v>0</v>
      </c>
      <c r="G510" s="43" t="n">
        <f aca="false">1-(1-F510)^(1/$B$10)</f>
        <v>0</v>
      </c>
      <c r="H510" s="42" t="n">
        <f aca="false">J509*E510*(A510&lt;=$B$6*12)</f>
        <v>0</v>
      </c>
      <c r="I510" s="43" t="n">
        <f aca="false">J509*(1-E510)*G510*(A510&lt;=$B$6*12)</f>
        <v>0</v>
      </c>
      <c r="J510" s="44" t="n">
        <f aca="false">(J509-H510-I510)*(A510&lt;=$B$6*12)</f>
        <v>0</v>
      </c>
      <c r="K510" s="45" t="n">
        <f aca="false">($B$9/$B$10)*(A510&lt;=$B$7*12)*(MOD(A509,12/$B$10)=0)</f>
        <v>0</v>
      </c>
      <c r="L510" s="45" t="n">
        <f aca="false">$B$8*(A510&lt;=$B$7*12)</f>
        <v>0</v>
      </c>
      <c r="M510" s="45" t="n">
        <f aca="false">Assumptions!$B$15*(A510=1)+K510*Assumptions!$B$16*(A510&lt;=12)</f>
        <v>0</v>
      </c>
      <c r="N510" s="45" t="n">
        <f aca="false">(A510&lt;=$B$6*12)*(Assumptions!$B$18/12)*(1+Assumptions!$D$17)^(A510-1) + K510*Assumptions!$B$19*(A510&lt;=$B$7*12)</f>
        <v>0</v>
      </c>
      <c r="O510" s="45" t="n">
        <f aca="false">K510*VLOOKUP(B510,Assumptions!$A$21:$B$26,2,1)</f>
        <v>0</v>
      </c>
      <c r="P510" s="45" t="n">
        <f aca="false">K510*J509</f>
        <v>0</v>
      </c>
      <c r="Q510" s="45" t="n">
        <f aca="false">L510*H510</f>
        <v>0</v>
      </c>
      <c r="R510" s="45" t="n">
        <f aca="false">M510*J509</f>
        <v>0</v>
      </c>
      <c r="S510" s="45" t="n">
        <f aca="false">N510*J509</f>
        <v>0</v>
      </c>
      <c r="T510" s="45" t="n">
        <f aca="false">O510*J509</f>
        <v>0</v>
      </c>
      <c r="U510" s="46" t="n">
        <f aca="false">(1+VLOOKUP(B510,Assumptions!$A$29:$C$39,2,1))^(1/12)-1</f>
        <v>0.00643403011000343</v>
      </c>
      <c r="V510" s="45" t="n">
        <f aca="false">RES!Y510*J510</f>
        <v>0</v>
      </c>
      <c r="W510" s="45" t="n">
        <f aca="false">V510-V509</f>
        <v>0</v>
      </c>
      <c r="X510" s="45" t="n">
        <f aca="false">(P510-R510-S510-T510+V509)*U510</f>
        <v>0</v>
      </c>
      <c r="Y510" s="45" t="n">
        <f aca="false">P510-Q510-R510-S510-T510-W510+X510</f>
        <v>0</v>
      </c>
      <c r="Z510" s="45" t="n">
        <f aca="false">(Y511+Z511)/(1+U511)</f>
        <v>0</v>
      </c>
    </row>
    <row r="511" customFormat="false" ht="13.8" hidden="false" customHeight="false" outlineLevel="0" collapsed="false">
      <c r="A511" s="40" t="n">
        <f aca="false">A510+1</f>
        <v>496</v>
      </c>
      <c r="B511" s="40" t="n">
        <f aca="false">INT((A511-1)/12)+1</f>
        <v>42</v>
      </c>
      <c r="C511" s="41" t="n">
        <f aca="false">$B$4+B511-1</f>
        <v>61</v>
      </c>
      <c r="D511" s="42" t="n">
        <f aca="false">IF($B$5="M",VLOOKUP(C511,Assumptions!$A$42:$C$140,2,1),VLOOKUP(C511,Assumptions!$A$42:$C$140,3,1))*Assumptions!$B$2</f>
        <v>0.00166078929485154</v>
      </c>
      <c r="E511" s="42" t="n">
        <f aca="false">1-(1-D511)^(1/12)</f>
        <v>0.00013850456854303</v>
      </c>
      <c r="F511" s="42" t="n">
        <f aca="false">VLOOKUP(B511,Assumptions!$A$5:$C$11,2,1)*(MOD(A511,12/$B$10)=0)</f>
        <v>0</v>
      </c>
      <c r="G511" s="43" t="n">
        <f aca="false">1-(1-F511)^(1/$B$10)</f>
        <v>0</v>
      </c>
      <c r="H511" s="42" t="n">
        <f aca="false">J510*E511*(A511&lt;=$B$6*12)</f>
        <v>0</v>
      </c>
      <c r="I511" s="43" t="n">
        <f aca="false">J510*(1-E511)*G511*(A511&lt;=$B$6*12)</f>
        <v>0</v>
      </c>
      <c r="J511" s="44" t="n">
        <f aca="false">(J510-H511-I511)*(A511&lt;=$B$6*12)</f>
        <v>0</v>
      </c>
      <c r="K511" s="45" t="n">
        <f aca="false">($B$9/$B$10)*(A511&lt;=$B$7*12)*(MOD(A510,12/$B$10)=0)</f>
        <v>0</v>
      </c>
      <c r="L511" s="45" t="n">
        <f aca="false">$B$8*(A511&lt;=$B$7*12)</f>
        <v>0</v>
      </c>
      <c r="M511" s="45" t="n">
        <f aca="false">Assumptions!$B$15*(A511=1)+K511*Assumptions!$B$16*(A511&lt;=12)</f>
        <v>0</v>
      </c>
      <c r="N511" s="45" t="n">
        <f aca="false">(A511&lt;=$B$6*12)*(Assumptions!$B$18/12)*(1+Assumptions!$D$17)^(A511-1) + K511*Assumptions!$B$19*(A511&lt;=$B$7*12)</f>
        <v>0</v>
      </c>
      <c r="O511" s="45" t="n">
        <f aca="false">K511*VLOOKUP(B511,Assumptions!$A$21:$B$26,2,1)</f>
        <v>0</v>
      </c>
      <c r="P511" s="45" t="n">
        <f aca="false">K511*J510</f>
        <v>0</v>
      </c>
      <c r="Q511" s="45" t="n">
        <f aca="false">L511*H511</f>
        <v>0</v>
      </c>
      <c r="R511" s="45" t="n">
        <f aca="false">M511*J510</f>
        <v>0</v>
      </c>
      <c r="S511" s="45" t="n">
        <f aca="false">N511*J510</f>
        <v>0</v>
      </c>
      <c r="T511" s="45" t="n">
        <f aca="false">O511*J510</f>
        <v>0</v>
      </c>
      <c r="U511" s="46" t="n">
        <f aca="false">(1+VLOOKUP(B511,Assumptions!$A$29:$C$39,2,1))^(1/12)-1</f>
        <v>0.00643403011000343</v>
      </c>
      <c r="V511" s="45" t="n">
        <f aca="false">RES!Y511*J511</f>
        <v>0</v>
      </c>
      <c r="W511" s="45" t="n">
        <f aca="false">V511-V510</f>
        <v>0</v>
      </c>
      <c r="X511" s="45" t="n">
        <f aca="false">(P511-R511-S511-T511+V510)*U511</f>
        <v>0</v>
      </c>
      <c r="Y511" s="45" t="n">
        <f aca="false">P511-Q511-R511-S511-T511-W511+X511</f>
        <v>0</v>
      </c>
      <c r="Z511" s="45" t="n">
        <f aca="false">(Y512+Z512)/(1+U512)</f>
        <v>0</v>
      </c>
    </row>
    <row r="512" customFormat="false" ht="13.8" hidden="false" customHeight="false" outlineLevel="0" collapsed="false">
      <c r="A512" s="40" t="n">
        <f aca="false">A511+1</f>
        <v>497</v>
      </c>
      <c r="B512" s="40" t="n">
        <f aca="false">INT((A512-1)/12)+1</f>
        <v>42</v>
      </c>
      <c r="C512" s="41" t="n">
        <f aca="false">$B$4+B512-1</f>
        <v>61</v>
      </c>
      <c r="D512" s="42" t="n">
        <f aca="false">IF($B$5="M",VLOOKUP(C512,Assumptions!$A$42:$C$140,2,1),VLOOKUP(C512,Assumptions!$A$42:$C$140,3,1))*Assumptions!$B$2</f>
        <v>0.00166078929485154</v>
      </c>
      <c r="E512" s="42" t="n">
        <f aca="false">1-(1-D512)^(1/12)</f>
        <v>0.00013850456854303</v>
      </c>
      <c r="F512" s="42" t="n">
        <f aca="false">VLOOKUP(B512,Assumptions!$A$5:$C$11,2,1)*(MOD(A512,12/$B$10)=0)</f>
        <v>0</v>
      </c>
      <c r="G512" s="43" t="n">
        <f aca="false">1-(1-F512)^(1/$B$10)</f>
        <v>0</v>
      </c>
      <c r="H512" s="42" t="n">
        <f aca="false">J511*E512*(A512&lt;=$B$6*12)</f>
        <v>0</v>
      </c>
      <c r="I512" s="43" t="n">
        <f aca="false">J511*(1-E512)*G512*(A512&lt;=$B$6*12)</f>
        <v>0</v>
      </c>
      <c r="J512" s="44" t="n">
        <f aca="false">(J511-H512-I512)*(A512&lt;=$B$6*12)</f>
        <v>0</v>
      </c>
      <c r="K512" s="45" t="n">
        <f aca="false">($B$9/$B$10)*(A512&lt;=$B$7*12)*(MOD(A511,12/$B$10)=0)</f>
        <v>0</v>
      </c>
      <c r="L512" s="45" t="n">
        <f aca="false">$B$8*(A512&lt;=$B$7*12)</f>
        <v>0</v>
      </c>
      <c r="M512" s="45" t="n">
        <f aca="false">Assumptions!$B$15*(A512=1)+K512*Assumptions!$B$16*(A512&lt;=12)</f>
        <v>0</v>
      </c>
      <c r="N512" s="45" t="n">
        <f aca="false">(A512&lt;=$B$6*12)*(Assumptions!$B$18/12)*(1+Assumptions!$D$17)^(A512-1) + K512*Assumptions!$B$19*(A512&lt;=$B$7*12)</f>
        <v>0</v>
      </c>
      <c r="O512" s="45" t="n">
        <f aca="false">K512*VLOOKUP(B512,Assumptions!$A$21:$B$26,2,1)</f>
        <v>0</v>
      </c>
      <c r="P512" s="45" t="n">
        <f aca="false">K512*J511</f>
        <v>0</v>
      </c>
      <c r="Q512" s="45" t="n">
        <f aca="false">L512*H512</f>
        <v>0</v>
      </c>
      <c r="R512" s="45" t="n">
        <f aca="false">M512*J511</f>
        <v>0</v>
      </c>
      <c r="S512" s="45" t="n">
        <f aca="false">N512*J511</f>
        <v>0</v>
      </c>
      <c r="T512" s="45" t="n">
        <f aca="false">O512*J511</f>
        <v>0</v>
      </c>
      <c r="U512" s="46" t="n">
        <f aca="false">(1+VLOOKUP(B512,Assumptions!$A$29:$C$39,2,1))^(1/12)-1</f>
        <v>0.00643403011000343</v>
      </c>
      <c r="V512" s="45" t="n">
        <f aca="false">RES!Y512*J512</f>
        <v>0</v>
      </c>
      <c r="W512" s="45" t="n">
        <f aca="false">V512-V511</f>
        <v>0</v>
      </c>
      <c r="X512" s="45" t="n">
        <f aca="false">(P512-R512-S512-T512+V511)*U512</f>
        <v>0</v>
      </c>
      <c r="Y512" s="45" t="n">
        <f aca="false">P512-Q512-R512-S512-T512-W512+X512</f>
        <v>0</v>
      </c>
      <c r="Z512" s="45" t="n">
        <f aca="false">(Y513+Z513)/(1+U513)</f>
        <v>0</v>
      </c>
    </row>
    <row r="513" customFormat="false" ht="13.8" hidden="false" customHeight="false" outlineLevel="0" collapsed="false">
      <c r="A513" s="40" t="n">
        <f aca="false">A512+1</f>
        <v>498</v>
      </c>
      <c r="B513" s="40" t="n">
        <f aca="false">INT((A513-1)/12)+1</f>
        <v>42</v>
      </c>
      <c r="C513" s="41" t="n">
        <f aca="false">$B$4+B513-1</f>
        <v>61</v>
      </c>
      <c r="D513" s="42" t="n">
        <f aca="false">IF($B$5="M",VLOOKUP(C513,Assumptions!$A$42:$C$140,2,1),VLOOKUP(C513,Assumptions!$A$42:$C$140,3,1))*Assumptions!$B$2</f>
        <v>0.00166078929485154</v>
      </c>
      <c r="E513" s="42" t="n">
        <f aca="false">1-(1-D513)^(1/12)</f>
        <v>0.00013850456854303</v>
      </c>
      <c r="F513" s="42" t="n">
        <f aca="false">VLOOKUP(B513,Assumptions!$A$5:$C$11,2,1)*(MOD(A513,12/$B$10)=0)</f>
        <v>0</v>
      </c>
      <c r="G513" s="43" t="n">
        <f aca="false">1-(1-F513)^(1/$B$10)</f>
        <v>0</v>
      </c>
      <c r="H513" s="42" t="n">
        <f aca="false">J512*E513*(A513&lt;=$B$6*12)</f>
        <v>0</v>
      </c>
      <c r="I513" s="43" t="n">
        <f aca="false">J512*(1-E513)*G513*(A513&lt;=$B$6*12)</f>
        <v>0</v>
      </c>
      <c r="J513" s="44" t="n">
        <f aca="false">(J512-H513-I513)*(A513&lt;=$B$6*12)</f>
        <v>0</v>
      </c>
      <c r="K513" s="45" t="n">
        <f aca="false">($B$9/$B$10)*(A513&lt;=$B$7*12)*(MOD(A512,12/$B$10)=0)</f>
        <v>0</v>
      </c>
      <c r="L513" s="45" t="n">
        <f aca="false">$B$8*(A513&lt;=$B$7*12)</f>
        <v>0</v>
      </c>
      <c r="M513" s="45" t="n">
        <f aca="false">Assumptions!$B$15*(A513=1)+K513*Assumptions!$B$16*(A513&lt;=12)</f>
        <v>0</v>
      </c>
      <c r="N513" s="45" t="n">
        <f aca="false">(A513&lt;=$B$6*12)*(Assumptions!$B$18/12)*(1+Assumptions!$D$17)^(A513-1) + K513*Assumptions!$B$19*(A513&lt;=$B$7*12)</f>
        <v>0</v>
      </c>
      <c r="O513" s="45" t="n">
        <f aca="false">K513*VLOOKUP(B513,Assumptions!$A$21:$B$26,2,1)</f>
        <v>0</v>
      </c>
      <c r="P513" s="45" t="n">
        <f aca="false">K513*J512</f>
        <v>0</v>
      </c>
      <c r="Q513" s="45" t="n">
        <f aca="false">L513*H513</f>
        <v>0</v>
      </c>
      <c r="R513" s="45" t="n">
        <f aca="false">M513*J512</f>
        <v>0</v>
      </c>
      <c r="S513" s="45" t="n">
        <f aca="false">N513*J512</f>
        <v>0</v>
      </c>
      <c r="T513" s="45" t="n">
        <f aca="false">O513*J512</f>
        <v>0</v>
      </c>
      <c r="U513" s="46" t="n">
        <f aca="false">(1+VLOOKUP(B513,Assumptions!$A$29:$C$39,2,1))^(1/12)-1</f>
        <v>0.00643403011000343</v>
      </c>
      <c r="V513" s="45" t="n">
        <f aca="false">RES!Y513*J513</f>
        <v>0</v>
      </c>
      <c r="W513" s="45" t="n">
        <f aca="false">V513-V512</f>
        <v>0</v>
      </c>
      <c r="X513" s="45" t="n">
        <f aca="false">(P513-R513-S513-T513+V512)*U513</f>
        <v>0</v>
      </c>
      <c r="Y513" s="45" t="n">
        <f aca="false">P513-Q513-R513-S513-T513-W513+X513</f>
        <v>0</v>
      </c>
      <c r="Z513" s="45" t="n">
        <f aca="false">(Y514+Z514)/(1+U514)</f>
        <v>0</v>
      </c>
    </row>
    <row r="514" customFormat="false" ht="13.8" hidden="false" customHeight="false" outlineLevel="0" collapsed="false">
      <c r="A514" s="40" t="n">
        <f aca="false">A513+1</f>
        <v>499</v>
      </c>
      <c r="B514" s="40" t="n">
        <f aca="false">INT((A514-1)/12)+1</f>
        <v>42</v>
      </c>
      <c r="C514" s="41" t="n">
        <f aca="false">$B$4+B514-1</f>
        <v>61</v>
      </c>
      <c r="D514" s="42" t="n">
        <f aca="false">IF($B$5="M",VLOOKUP(C514,Assumptions!$A$42:$C$140,2,1),VLOOKUP(C514,Assumptions!$A$42:$C$140,3,1))*Assumptions!$B$2</f>
        <v>0.00166078929485154</v>
      </c>
      <c r="E514" s="42" t="n">
        <f aca="false">1-(1-D514)^(1/12)</f>
        <v>0.00013850456854303</v>
      </c>
      <c r="F514" s="42" t="n">
        <f aca="false">VLOOKUP(B514,Assumptions!$A$5:$C$11,2,1)*(MOD(A514,12/$B$10)=0)</f>
        <v>0</v>
      </c>
      <c r="G514" s="43" t="n">
        <f aca="false">1-(1-F514)^(1/$B$10)</f>
        <v>0</v>
      </c>
      <c r="H514" s="42" t="n">
        <f aca="false">J513*E514*(A514&lt;=$B$6*12)</f>
        <v>0</v>
      </c>
      <c r="I514" s="43" t="n">
        <f aca="false">J513*(1-E514)*G514*(A514&lt;=$B$6*12)</f>
        <v>0</v>
      </c>
      <c r="J514" s="44" t="n">
        <f aca="false">(J513-H514-I514)*(A514&lt;=$B$6*12)</f>
        <v>0</v>
      </c>
      <c r="K514" s="45" t="n">
        <f aca="false">($B$9/$B$10)*(A514&lt;=$B$7*12)*(MOD(A513,12/$B$10)=0)</f>
        <v>0</v>
      </c>
      <c r="L514" s="45" t="n">
        <f aca="false">$B$8*(A514&lt;=$B$7*12)</f>
        <v>0</v>
      </c>
      <c r="M514" s="45" t="n">
        <f aca="false">Assumptions!$B$15*(A514=1)+K514*Assumptions!$B$16*(A514&lt;=12)</f>
        <v>0</v>
      </c>
      <c r="N514" s="45" t="n">
        <f aca="false">(A514&lt;=$B$6*12)*(Assumptions!$B$18/12)*(1+Assumptions!$D$17)^(A514-1) + K514*Assumptions!$B$19*(A514&lt;=$B$7*12)</f>
        <v>0</v>
      </c>
      <c r="O514" s="45" t="n">
        <f aca="false">K514*VLOOKUP(B514,Assumptions!$A$21:$B$26,2,1)</f>
        <v>0</v>
      </c>
      <c r="P514" s="45" t="n">
        <f aca="false">K514*J513</f>
        <v>0</v>
      </c>
      <c r="Q514" s="45" t="n">
        <f aca="false">L514*H514</f>
        <v>0</v>
      </c>
      <c r="R514" s="45" t="n">
        <f aca="false">M514*J513</f>
        <v>0</v>
      </c>
      <c r="S514" s="45" t="n">
        <f aca="false">N514*J513</f>
        <v>0</v>
      </c>
      <c r="T514" s="45" t="n">
        <f aca="false">O514*J513</f>
        <v>0</v>
      </c>
      <c r="U514" s="46" t="n">
        <f aca="false">(1+VLOOKUP(B514,Assumptions!$A$29:$C$39,2,1))^(1/12)-1</f>
        <v>0.00643403011000343</v>
      </c>
      <c r="V514" s="45" t="n">
        <f aca="false">RES!Y514*J514</f>
        <v>0</v>
      </c>
      <c r="W514" s="45" t="n">
        <f aca="false">V514-V513</f>
        <v>0</v>
      </c>
      <c r="X514" s="45" t="n">
        <f aca="false">(P514-R514-S514-T514+V513)*U514</f>
        <v>0</v>
      </c>
      <c r="Y514" s="45" t="n">
        <f aca="false">P514-Q514-R514-S514-T514-W514+X514</f>
        <v>0</v>
      </c>
      <c r="Z514" s="45" t="n">
        <f aca="false">(Y515+Z515)/(1+U515)</f>
        <v>0</v>
      </c>
    </row>
    <row r="515" customFormat="false" ht="13.8" hidden="false" customHeight="false" outlineLevel="0" collapsed="false">
      <c r="A515" s="40" t="n">
        <f aca="false">A514+1</f>
        <v>500</v>
      </c>
      <c r="B515" s="40" t="n">
        <f aca="false">INT((A515-1)/12)+1</f>
        <v>42</v>
      </c>
      <c r="C515" s="41" t="n">
        <f aca="false">$B$4+B515-1</f>
        <v>61</v>
      </c>
      <c r="D515" s="42" t="n">
        <f aca="false">IF($B$5="M",VLOOKUP(C515,Assumptions!$A$42:$C$140,2,1),VLOOKUP(C515,Assumptions!$A$42:$C$140,3,1))*Assumptions!$B$2</f>
        <v>0.00166078929485154</v>
      </c>
      <c r="E515" s="42" t="n">
        <f aca="false">1-(1-D515)^(1/12)</f>
        <v>0.00013850456854303</v>
      </c>
      <c r="F515" s="42" t="n">
        <f aca="false">VLOOKUP(B515,Assumptions!$A$5:$C$11,2,1)*(MOD(A515,12/$B$10)=0)</f>
        <v>0</v>
      </c>
      <c r="G515" s="43" t="n">
        <f aca="false">1-(1-F515)^(1/$B$10)</f>
        <v>0</v>
      </c>
      <c r="H515" s="42" t="n">
        <f aca="false">J514*E515*(A515&lt;=$B$6*12)</f>
        <v>0</v>
      </c>
      <c r="I515" s="43" t="n">
        <f aca="false">J514*(1-E515)*G515*(A515&lt;=$B$6*12)</f>
        <v>0</v>
      </c>
      <c r="J515" s="44" t="n">
        <f aca="false">(J514-H515-I515)*(A515&lt;=$B$6*12)</f>
        <v>0</v>
      </c>
      <c r="K515" s="45" t="n">
        <f aca="false">($B$9/$B$10)*(A515&lt;=$B$7*12)*(MOD(A514,12/$B$10)=0)</f>
        <v>0</v>
      </c>
      <c r="L515" s="45" t="n">
        <f aca="false">$B$8*(A515&lt;=$B$7*12)</f>
        <v>0</v>
      </c>
      <c r="M515" s="45" t="n">
        <f aca="false">Assumptions!$B$15*(A515=1)+K515*Assumptions!$B$16*(A515&lt;=12)</f>
        <v>0</v>
      </c>
      <c r="N515" s="45" t="n">
        <f aca="false">(A515&lt;=$B$6*12)*(Assumptions!$B$18/12)*(1+Assumptions!$D$17)^(A515-1) + K515*Assumptions!$B$19*(A515&lt;=$B$7*12)</f>
        <v>0</v>
      </c>
      <c r="O515" s="45" t="n">
        <f aca="false">K515*VLOOKUP(B515,Assumptions!$A$21:$B$26,2,1)</f>
        <v>0</v>
      </c>
      <c r="P515" s="45" t="n">
        <f aca="false">K515*J514</f>
        <v>0</v>
      </c>
      <c r="Q515" s="45" t="n">
        <f aca="false">L515*H515</f>
        <v>0</v>
      </c>
      <c r="R515" s="45" t="n">
        <f aca="false">M515*J514</f>
        <v>0</v>
      </c>
      <c r="S515" s="45" t="n">
        <f aca="false">N515*J514</f>
        <v>0</v>
      </c>
      <c r="T515" s="45" t="n">
        <f aca="false">O515*J514</f>
        <v>0</v>
      </c>
      <c r="U515" s="46" t="n">
        <f aca="false">(1+VLOOKUP(B515,Assumptions!$A$29:$C$39,2,1))^(1/12)-1</f>
        <v>0.00643403011000343</v>
      </c>
      <c r="V515" s="45" t="n">
        <f aca="false">RES!Y515*J515</f>
        <v>0</v>
      </c>
      <c r="W515" s="45" t="n">
        <f aca="false">V515-V514</f>
        <v>0</v>
      </c>
      <c r="X515" s="45" t="n">
        <f aca="false">(P515-R515-S515-T515+V514)*U515</f>
        <v>0</v>
      </c>
      <c r="Y515" s="45" t="n">
        <f aca="false">P515-Q515-R515-S515-T515-W515+X515</f>
        <v>0</v>
      </c>
      <c r="Z515" s="45" t="n">
        <f aca="false">(Y516+Z516)/(1+U516)</f>
        <v>0</v>
      </c>
    </row>
    <row r="516" customFormat="false" ht="13.8" hidden="false" customHeight="false" outlineLevel="0" collapsed="false">
      <c r="A516" s="40" t="n">
        <f aca="false">A515+1</f>
        <v>501</v>
      </c>
      <c r="B516" s="40" t="n">
        <f aca="false">INT((A516-1)/12)+1</f>
        <v>42</v>
      </c>
      <c r="C516" s="41" t="n">
        <f aca="false">$B$4+B516-1</f>
        <v>61</v>
      </c>
      <c r="D516" s="42" t="n">
        <f aca="false">IF($B$5="M",VLOOKUP(C516,Assumptions!$A$42:$C$140,2,1),VLOOKUP(C516,Assumptions!$A$42:$C$140,3,1))*Assumptions!$B$2</f>
        <v>0.00166078929485154</v>
      </c>
      <c r="E516" s="42" t="n">
        <f aca="false">1-(1-D516)^(1/12)</f>
        <v>0.00013850456854303</v>
      </c>
      <c r="F516" s="42" t="n">
        <f aca="false">VLOOKUP(B516,Assumptions!$A$5:$C$11,2,1)*(MOD(A516,12/$B$10)=0)</f>
        <v>0</v>
      </c>
      <c r="G516" s="43" t="n">
        <f aca="false">1-(1-F516)^(1/$B$10)</f>
        <v>0</v>
      </c>
      <c r="H516" s="42" t="n">
        <f aca="false">J515*E516*(A516&lt;=$B$6*12)</f>
        <v>0</v>
      </c>
      <c r="I516" s="43" t="n">
        <f aca="false">J515*(1-E516)*G516*(A516&lt;=$B$6*12)</f>
        <v>0</v>
      </c>
      <c r="J516" s="44" t="n">
        <f aca="false">(J515-H516-I516)*(A516&lt;=$B$6*12)</f>
        <v>0</v>
      </c>
      <c r="K516" s="45" t="n">
        <f aca="false">($B$9/$B$10)*(A516&lt;=$B$7*12)*(MOD(A515,12/$B$10)=0)</f>
        <v>0</v>
      </c>
      <c r="L516" s="45" t="n">
        <f aca="false">$B$8*(A516&lt;=$B$7*12)</f>
        <v>0</v>
      </c>
      <c r="M516" s="45" t="n">
        <f aca="false">Assumptions!$B$15*(A516=1)+K516*Assumptions!$B$16*(A516&lt;=12)</f>
        <v>0</v>
      </c>
      <c r="N516" s="45" t="n">
        <f aca="false">(A516&lt;=$B$6*12)*(Assumptions!$B$18/12)*(1+Assumptions!$D$17)^(A516-1) + K516*Assumptions!$B$19*(A516&lt;=$B$7*12)</f>
        <v>0</v>
      </c>
      <c r="O516" s="45" t="n">
        <f aca="false">K516*VLOOKUP(B516,Assumptions!$A$21:$B$26,2,1)</f>
        <v>0</v>
      </c>
      <c r="P516" s="45" t="n">
        <f aca="false">K516*J515</f>
        <v>0</v>
      </c>
      <c r="Q516" s="45" t="n">
        <f aca="false">L516*H516</f>
        <v>0</v>
      </c>
      <c r="R516" s="45" t="n">
        <f aca="false">M516*J515</f>
        <v>0</v>
      </c>
      <c r="S516" s="45" t="n">
        <f aca="false">N516*J515</f>
        <v>0</v>
      </c>
      <c r="T516" s="45" t="n">
        <f aca="false">O516*J515</f>
        <v>0</v>
      </c>
      <c r="U516" s="46" t="n">
        <f aca="false">(1+VLOOKUP(B516,Assumptions!$A$29:$C$39,2,1))^(1/12)-1</f>
        <v>0.00643403011000343</v>
      </c>
      <c r="V516" s="45" t="n">
        <f aca="false">RES!Y516*J516</f>
        <v>0</v>
      </c>
      <c r="W516" s="45" t="n">
        <f aca="false">V516-V515</f>
        <v>0</v>
      </c>
      <c r="X516" s="45" t="n">
        <f aca="false">(P516-R516-S516-T516+V515)*U516</f>
        <v>0</v>
      </c>
      <c r="Y516" s="45" t="n">
        <f aca="false">P516-Q516-R516-S516-T516-W516+X516</f>
        <v>0</v>
      </c>
      <c r="Z516" s="45" t="n">
        <f aca="false">(Y517+Z517)/(1+U517)</f>
        <v>0</v>
      </c>
    </row>
    <row r="517" customFormat="false" ht="13.8" hidden="false" customHeight="false" outlineLevel="0" collapsed="false">
      <c r="A517" s="40" t="n">
        <f aca="false">A516+1</f>
        <v>502</v>
      </c>
      <c r="B517" s="40" t="n">
        <f aca="false">INT((A517-1)/12)+1</f>
        <v>42</v>
      </c>
      <c r="C517" s="41" t="n">
        <f aca="false">$B$4+B517-1</f>
        <v>61</v>
      </c>
      <c r="D517" s="42" t="n">
        <f aca="false">IF($B$5="M",VLOOKUP(C517,Assumptions!$A$42:$C$140,2,1),VLOOKUP(C517,Assumptions!$A$42:$C$140,3,1))*Assumptions!$B$2</f>
        <v>0.00166078929485154</v>
      </c>
      <c r="E517" s="42" t="n">
        <f aca="false">1-(1-D517)^(1/12)</f>
        <v>0.00013850456854303</v>
      </c>
      <c r="F517" s="42" t="n">
        <f aca="false">VLOOKUP(B517,Assumptions!$A$5:$C$11,2,1)*(MOD(A517,12/$B$10)=0)</f>
        <v>0</v>
      </c>
      <c r="G517" s="43" t="n">
        <f aca="false">1-(1-F517)^(1/$B$10)</f>
        <v>0</v>
      </c>
      <c r="H517" s="42" t="n">
        <f aca="false">J516*E517*(A517&lt;=$B$6*12)</f>
        <v>0</v>
      </c>
      <c r="I517" s="43" t="n">
        <f aca="false">J516*(1-E517)*G517*(A517&lt;=$B$6*12)</f>
        <v>0</v>
      </c>
      <c r="J517" s="44" t="n">
        <f aca="false">(J516-H517-I517)*(A517&lt;=$B$6*12)</f>
        <v>0</v>
      </c>
      <c r="K517" s="45" t="n">
        <f aca="false">($B$9/$B$10)*(A517&lt;=$B$7*12)*(MOD(A516,12/$B$10)=0)</f>
        <v>0</v>
      </c>
      <c r="L517" s="45" t="n">
        <f aca="false">$B$8*(A517&lt;=$B$7*12)</f>
        <v>0</v>
      </c>
      <c r="M517" s="45" t="n">
        <f aca="false">Assumptions!$B$15*(A517=1)+K517*Assumptions!$B$16*(A517&lt;=12)</f>
        <v>0</v>
      </c>
      <c r="N517" s="45" t="n">
        <f aca="false">(A517&lt;=$B$6*12)*(Assumptions!$B$18/12)*(1+Assumptions!$D$17)^(A517-1) + K517*Assumptions!$B$19*(A517&lt;=$B$7*12)</f>
        <v>0</v>
      </c>
      <c r="O517" s="45" t="n">
        <f aca="false">K517*VLOOKUP(B517,Assumptions!$A$21:$B$26,2,1)</f>
        <v>0</v>
      </c>
      <c r="P517" s="45" t="n">
        <f aca="false">K517*J516</f>
        <v>0</v>
      </c>
      <c r="Q517" s="45" t="n">
        <f aca="false">L517*H517</f>
        <v>0</v>
      </c>
      <c r="R517" s="45" t="n">
        <f aca="false">M517*J516</f>
        <v>0</v>
      </c>
      <c r="S517" s="45" t="n">
        <f aca="false">N517*J516</f>
        <v>0</v>
      </c>
      <c r="T517" s="45" t="n">
        <f aca="false">O517*J516</f>
        <v>0</v>
      </c>
      <c r="U517" s="46" t="n">
        <f aca="false">(1+VLOOKUP(B517,Assumptions!$A$29:$C$39,2,1))^(1/12)-1</f>
        <v>0.00643403011000343</v>
      </c>
      <c r="V517" s="45" t="n">
        <f aca="false">RES!Y517*J517</f>
        <v>0</v>
      </c>
      <c r="W517" s="45" t="n">
        <f aca="false">V517-V516</f>
        <v>0</v>
      </c>
      <c r="X517" s="45" t="n">
        <f aca="false">(P517-R517-S517-T517+V516)*U517</f>
        <v>0</v>
      </c>
      <c r="Y517" s="45" t="n">
        <f aca="false">P517-Q517-R517-S517-T517-W517+X517</f>
        <v>0</v>
      </c>
      <c r="Z517" s="45" t="n">
        <f aca="false">(Y518+Z518)/(1+U518)</f>
        <v>0</v>
      </c>
    </row>
    <row r="518" customFormat="false" ht="13.8" hidden="false" customHeight="false" outlineLevel="0" collapsed="false">
      <c r="A518" s="40" t="n">
        <f aca="false">A517+1</f>
        <v>503</v>
      </c>
      <c r="B518" s="40" t="n">
        <f aca="false">INT((A518-1)/12)+1</f>
        <v>42</v>
      </c>
      <c r="C518" s="41" t="n">
        <f aca="false">$B$4+B518-1</f>
        <v>61</v>
      </c>
      <c r="D518" s="42" t="n">
        <f aca="false">IF($B$5="M",VLOOKUP(C518,Assumptions!$A$42:$C$140,2,1),VLOOKUP(C518,Assumptions!$A$42:$C$140,3,1))*Assumptions!$B$2</f>
        <v>0.00166078929485154</v>
      </c>
      <c r="E518" s="42" t="n">
        <f aca="false">1-(1-D518)^(1/12)</f>
        <v>0.00013850456854303</v>
      </c>
      <c r="F518" s="42" t="n">
        <f aca="false">VLOOKUP(B518,Assumptions!$A$5:$C$11,2,1)*(MOD(A518,12/$B$10)=0)</f>
        <v>0</v>
      </c>
      <c r="G518" s="43" t="n">
        <f aca="false">1-(1-F518)^(1/$B$10)</f>
        <v>0</v>
      </c>
      <c r="H518" s="42" t="n">
        <f aca="false">J517*E518*(A518&lt;=$B$6*12)</f>
        <v>0</v>
      </c>
      <c r="I518" s="43" t="n">
        <f aca="false">J517*(1-E518)*G518*(A518&lt;=$B$6*12)</f>
        <v>0</v>
      </c>
      <c r="J518" s="44" t="n">
        <f aca="false">(J517-H518-I518)*(A518&lt;=$B$6*12)</f>
        <v>0</v>
      </c>
      <c r="K518" s="45" t="n">
        <f aca="false">($B$9/$B$10)*(A518&lt;=$B$7*12)*(MOD(A517,12/$B$10)=0)</f>
        <v>0</v>
      </c>
      <c r="L518" s="45" t="n">
        <f aca="false">$B$8*(A518&lt;=$B$7*12)</f>
        <v>0</v>
      </c>
      <c r="M518" s="45" t="n">
        <f aca="false">Assumptions!$B$15*(A518=1)+K518*Assumptions!$B$16*(A518&lt;=12)</f>
        <v>0</v>
      </c>
      <c r="N518" s="45" t="n">
        <f aca="false">(A518&lt;=$B$6*12)*(Assumptions!$B$18/12)*(1+Assumptions!$D$17)^(A518-1) + K518*Assumptions!$B$19*(A518&lt;=$B$7*12)</f>
        <v>0</v>
      </c>
      <c r="O518" s="45" t="n">
        <f aca="false">K518*VLOOKUP(B518,Assumptions!$A$21:$B$26,2,1)</f>
        <v>0</v>
      </c>
      <c r="P518" s="45" t="n">
        <f aca="false">K518*J517</f>
        <v>0</v>
      </c>
      <c r="Q518" s="45" t="n">
        <f aca="false">L518*H518</f>
        <v>0</v>
      </c>
      <c r="R518" s="45" t="n">
        <f aca="false">M518*J517</f>
        <v>0</v>
      </c>
      <c r="S518" s="45" t="n">
        <f aca="false">N518*J517</f>
        <v>0</v>
      </c>
      <c r="T518" s="45" t="n">
        <f aca="false">O518*J517</f>
        <v>0</v>
      </c>
      <c r="U518" s="46" t="n">
        <f aca="false">(1+VLOOKUP(B518,Assumptions!$A$29:$C$39,2,1))^(1/12)-1</f>
        <v>0.00643403011000343</v>
      </c>
      <c r="V518" s="45" t="n">
        <f aca="false">RES!Y518*J518</f>
        <v>0</v>
      </c>
      <c r="W518" s="45" t="n">
        <f aca="false">V518-V517</f>
        <v>0</v>
      </c>
      <c r="X518" s="45" t="n">
        <f aca="false">(P518-R518-S518-T518+V517)*U518</f>
        <v>0</v>
      </c>
      <c r="Y518" s="45" t="n">
        <f aca="false">P518-Q518-R518-S518-T518-W518+X518</f>
        <v>0</v>
      </c>
      <c r="Z518" s="45" t="n">
        <f aca="false">(Y519+Z519)/(1+U519)</f>
        <v>0</v>
      </c>
    </row>
    <row r="519" customFormat="false" ht="13.8" hidden="false" customHeight="false" outlineLevel="0" collapsed="false">
      <c r="A519" s="40" t="n">
        <f aca="false">A518+1</f>
        <v>504</v>
      </c>
      <c r="B519" s="40" t="n">
        <f aca="false">INT((A519-1)/12)+1</f>
        <v>42</v>
      </c>
      <c r="C519" s="41" t="n">
        <f aca="false">$B$4+B519-1</f>
        <v>61</v>
      </c>
      <c r="D519" s="42" t="n">
        <f aca="false">IF($B$5="M",VLOOKUP(C519,Assumptions!$A$42:$C$140,2,1),VLOOKUP(C519,Assumptions!$A$42:$C$140,3,1))*Assumptions!$B$2</f>
        <v>0.00166078929485154</v>
      </c>
      <c r="E519" s="42" t="n">
        <f aca="false">1-(1-D519)^(1/12)</f>
        <v>0.00013850456854303</v>
      </c>
      <c r="F519" s="42" t="n">
        <f aca="false">VLOOKUP(B519,Assumptions!$A$5:$C$11,2,1)*(MOD(A519,12/$B$10)=0)</f>
        <v>0.05</v>
      </c>
      <c r="G519" s="43" t="n">
        <f aca="false">1-(1-F519)^(1/$B$10)</f>
        <v>0.05</v>
      </c>
      <c r="H519" s="42" t="n">
        <f aca="false">J518*E519*(A519&lt;=$B$6*12)</f>
        <v>0</v>
      </c>
      <c r="I519" s="43" t="n">
        <f aca="false">J518*(1-E519)*G519*(A519&lt;=$B$6*12)</f>
        <v>0</v>
      </c>
      <c r="J519" s="44" t="n">
        <f aca="false">(J518-H519-I519)*(A519&lt;=$B$6*12)</f>
        <v>0</v>
      </c>
      <c r="K519" s="45" t="n">
        <f aca="false">($B$9/$B$10)*(A519&lt;=$B$7*12)*(MOD(A518,12/$B$10)=0)</f>
        <v>0</v>
      </c>
      <c r="L519" s="45" t="n">
        <f aca="false">$B$8*(A519&lt;=$B$7*12)</f>
        <v>0</v>
      </c>
      <c r="M519" s="45" t="n">
        <f aca="false">Assumptions!$B$15*(A519=1)+K519*Assumptions!$B$16*(A519&lt;=12)</f>
        <v>0</v>
      </c>
      <c r="N519" s="45" t="n">
        <f aca="false">(A519&lt;=$B$6*12)*(Assumptions!$B$18/12)*(1+Assumptions!$D$17)^(A519-1) + K519*Assumptions!$B$19*(A519&lt;=$B$7*12)</f>
        <v>0</v>
      </c>
      <c r="O519" s="45" t="n">
        <f aca="false">K519*VLOOKUP(B519,Assumptions!$A$21:$B$26,2,1)</f>
        <v>0</v>
      </c>
      <c r="P519" s="45" t="n">
        <f aca="false">K519*J518</f>
        <v>0</v>
      </c>
      <c r="Q519" s="45" t="n">
        <f aca="false">L519*H519</f>
        <v>0</v>
      </c>
      <c r="R519" s="45" t="n">
        <f aca="false">M519*J518</f>
        <v>0</v>
      </c>
      <c r="S519" s="45" t="n">
        <f aca="false">N519*J518</f>
        <v>0</v>
      </c>
      <c r="T519" s="45" t="n">
        <f aca="false">O519*J518</f>
        <v>0</v>
      </c>
      <c r="U519" s="46" t="n">
        <f aca="false">(1+VLOOKUP(B519,Assumptions!$A$29:$C$39,2,1))^(1/12)-1</f>
        <v>0.00643403011000343</v>
      </c>
      <c r="V519" s="45" t="n">
        <f aca="false">RES!Y519*J519</f>
        <v>0</v>
      </c>
      <c r="W519" s="45" t="n">
        <f aca="false">V519-V518</f>
        <v>0</v>
      </c>
      <c r="X519" s="45" t="n">
        <f aca="false">(P519-R519-S519-T519+V518)*U519</f>
        <v>0</v>
      </c>
      <c r="Y519" s="45" t="n">
        <f aca="false">P519-Q519-R519-S519-T519-W519+X519</f>
        <v>0</v>
      </c>
      <c r="Z519" s="45" t="n">
        <f aca="false">(Y520+Z520)/(1+U520)</f>
        <v>0</v>
      </c>
    </row>
    <row r="520" customFormat="false" ht="13.8" hidden="false" customHeight="false" outlineLevel="0" collapsed="false">
      <c r="A520" s="40" t="n">
        <f aca="false">A519+1</f>
        <v>505</v>
      </c>
      <c r="B520" s="40" t="n">
        <f aca="false">INT((A520-1)/12)+1</f>
        <v>43</v>
      </c>
      <c r="C520" s="41" t="n">
        <f aca="false">$B$4+B520-1</f>
        <v>62</v>
      </c>
      <c r="D520" s="42" t="n">
        <f aca="false">IF($B$5="M",VLOOKUP(C520,Assumptions!$A$42:$C$140,2,1),VLOOKUP(C520,Assumptions!$A$42:$C$140,3,1))*Assumptions!$B$2</f>
        <v>0.00179388883367505</v>
      </c>
      <c r="E520" s="42" t="n">
        <f aca="false">1-(1-D520)^(1/12)</f>
        <v>0.000149613788333114</v>
      </c>
      <c r="F520" s="42" t="n">
        <f aca="false">VLOOKUP(B520,Assumptions!$A$5:$C$11,2,1)*(MOD(A520,12/$B$10)=0)</f>
        <v>0</v>
      </c>
      <c r="G520" s="43" t="n">
        <f aca="false">1-(1-F520)^(1/$B$10)</f>
        <v>0</v>
      </c>
      <c r="H520" s="42" t="n">
        <f aca="false">J519*E520*(A520&lt;=$B$6*12)</f>
        <v>0</v>
      </c>
      <c r="I520" s="43" t="n">
        <f aca="false">J519*(1-E520)*G520*(A520&lt;=$B$6*12)</f>
        <v>0</v>
      </c>
      <c r="J520" s="44" t="n">
        <f aca="false">(J519-H520-I520)*(A520&lt;=$B$6*12)</f>
        <v>0</v>
      </c>
      <c r="K520" s="45" t="n">
        <f aca="false">($B$9/$B$10)*(A520&lt;=$B$7*12)*(MOD(A519,12/$B$10)=0)</f>
        <v>0</v>
      </c>
      <c r="L520" s="45" t="n">
        <f aca="false">$B$8*(A520&lt;=$B$7*12)</f>
        <v>0</v>
      </c>
      <c r="M520" s="45" t="n">
        <f aca="false">Assumptions!$B$15*(A520=1)+K520*Assumptions!$B$16*(A520&lt;=12)</f>
        <v>0</v>
      </c>
      <c r="N520" s="45" t="n">
        <f aca="false">(A520&lt;=$B$6*12)*(Assumptions!$B$18/12)*(1+Assumptions!$D$17)^(A520-1) + K520*Assumptions!$B$19*(A520&lt;=$B$7*12)</f>
        <v>0</v>
      </c>
      <c r="O520" s="45" t="n">
        <f aca="false">K520*VLOOKUP(B520,Assumptions!$A$21:$B$26,2,1)</f>
        <v>0</v>
      </c>
      <c r="P520" s="45" t="n">
        <f aca="false">K520*J519</f>
        <v>0</v>
      </c>
      <c r="Q520" s="45" t="n">
        <f aca="false">L520*H520</f>
        <v>0</v>
      </c>
      <c r="R520" s="45" t="n">
        <f aca="false">M520*J519</f>
        <v>0</v>
      </c>
      <c r="S520" s="45" t="n">
        <f aca="false">N520*J519</f>
        <v>0</v>
      </c>
      <c r="T520" s="45" t="n">
        <f aca="false">O520*J519</f>
        <v>0</v>
      </c>
      <c r="U520" s="46" t="n">
        <f aca="false">(1+VLOOKUP(B520,Assumptions!$A$29:$C$39,2,1))^(1/12)-1</f>
        <v>0.00643403011000343</v>
      </c>
      <c r="V520" s="45" t="n">
        <f aca="false">RES!Y520*J520</f>
        <v>0</v>
      </c>
      <c r="W520" s="45" t="n">
        <f aca="false">V520-V519</f>
        <v>0</v>
      </c>
      <c r="X520" s="45" t="n">
        <f aca="false">(P520-R520-S520-T520+V519)*U520</f>
        <v>0</v>
      </c>
      <c r="Y520" s="45" t="n">
        <f aca="false">P520-Q520-R520-S520-T520-W520+X520</f>
        <v>0</v>
      </c>
      <c r="Z520" s="45" t="n">
        <f aca="false">(Y521+Z521)/(1+U521)</f>
        <v>0</v>
      </c>
    </row>
    <row r="521" customFormat="false" ht="13.8" hidden="false" customHeight="false" outlineLevel="0" collapsed="false">
      <c r="A521" s="40" t="n">
        <f aca="false">A520+1</f>
        <v>506</v>
      </c>
      <c r="B521" s="40" t="n">
        <f aca="false">INT((A521-1)/12)+1</f>
        <v>43</v>
      </c>
      <c r="C521" s="41" t="n">
        <f aca="false">$B$4+B521-1</f>
        <v>62</v>
      </c>
      <c r="D521" s="42" t="n">
        <f aca="false">IF($B$5="M",VLOOKUP(C521,Assumptions!$A$42:$C$140,2,1),VLOOKUP(C521,Assumptions!$A$42:$C$140,3,1))*Assumptions!$B$2</f>
        <v>0.00179388883367505</v>
      </c>
      <c r="E521" s="42" t="n">
        <f aca="false">1-(1-D521)^(1/12)</f>
        <v>0.000149613788333114</v>
      </c>
      <c r="F521" s="42" t="n">
        <f aca="false">VLOOKUP(B521,Assumptions!$A$5:$C$11,2,1)*(MOD(A521,12/$B$10)=0)</f>
        <v>0</v>
      </c>
      <c r="G521" s="43" t="n">
        <f aca="false">1-(1-F521)^(1/$B$10)</f>
        <v>0</v>
      </c>
      <c r="H521" s="42" t="n">
        <f aca="false">J520*E521*(A521&lt;=$B$6*12)</f>
        <v>0</v>
      </c>
      <c r="I521" s="43" t="n">
        <f aca="false">J520*(1-E521)*G521*(A521&lt;=$B$6*12)</f>
        <v>0</v>
      </c>
      <c r="J521" s="44" t="n">
        <f aca="false">(J520-H521-I521)*(A521&lt;=$B$6*12)</f>
        <v>0</v>
      </c>
      <c r="K521" s="45" t="n">
        <f aca="false">($B$9/$B$10)*(A521&lt;=$B$7*12)*(MOD(A520,12/$B$10)=0)</f>
        <v>0</v>
      </c>
      <c r="L521" s="45" t="n">
        <f aca="false">$B$8*(A521&lt;=$B$7*12)</f>
        <v>0</v>
      </c>
      <c r="M521" s="45" t="n">
        <f aca="false">Assumptions!$B$15*(A521=1)+K521*Assumptions!$B$16*(A521&lt;=12)</f>
        <v>0</v>
      </c>
      <c r="N521" s="45" t="n">
        <f aca="false">(A521&lt;=$B$6*12)*(Assumptions!$B$18/12)*(1+Assumptions!$D$17)^(A521-1) + K521*Assumptions!$B$19*(A521&lt;=$B$7*12)</f>
        <v>0</v>
      </c>
      <c r="O521" s="45" t="n">
        <f aca="false">K521*VLOOKUP(B521,Assumptions!$A$21:$B$26,2,1)</f>
        <v>0</v>
      </c>
      <c r="P521" s="45" t="n">
        <f aca="false">K521*J520</f>
        <v>0</v>
      </c>
      <c r="Q521" s="45" t="n">
        <f aca="false">L521*H521</f>
        <v>0</v>
      </c>
      <c r="R521" s="45" t="n">
        <f aca="false">M521*J520</f>
        <v>0</v>
      </c>
      <c r="S521" s="45" t="n">
        <f aca="false">N521*J520</f>
        <v>0</v>
      </c>
      <c r="T521" s="45" t="n">
        <f aca="false">O521*J520</f>
        <v>0</v>
      </c>
      <c r="U521" s="46" t="n">
        <f aca="false">(1+VLOOKUP(B521,Assumptions!$A$29:$C$39,2,1))^(1/12)-1</f>
        <v>0.00643403011000343</v>
      </c>
      <c r="V521" s="45" t="n">
        <f aca="false">RES!Y521*J521</f>
        <v>0</v>
      </c>
      <c r="W521" s="45" t="n">
        <f aca="false">V521-V520</f>
        <v>0</v>
      </c>
      <c r="X521" s="45" t="n">
        <f aca="false">(P521-R521-S521-T521+V520)*U521</f>
        <v>0</v>
      </c>
      <c r="Y521" s="45" t="n">
        <f aca="false">P521-Q521-R521-S521-T521-W521+X521</f>
        <v>0</v>
      </c>
      <c r="Z521" s="45" t="n">
        <f aca="false">(Y522+Z522)/(1+U522)</f>
        <v>0</v>
      </c>
    </row>
    <row r="522" customFormat="false" ht="13.8" hidden="false" customHeight="false" outlineLevel="0" collapsed="false">
      <c r="A522" s="40" t="n">
        <f aca="false">A521+1</f>
        <v>507</v>
      </c>
      <c r="B522" s="40" t="n">
        <f aca="false">INT((A522-1)/12)+1</f>
        <v>43</v>
      </c>
      <c r="C522" s="41" t="n">
        <f aca="false">$B$4+B522-1</f>
        <v>62</v>
      </c>
      <c r="D522" s="42" t="n">
        <f aca="false">IF($B$5="M",VLOOKUP(C522,Assumptions!$A$42:$C$140,2,1),VLOOKUP(C522,Assumptions!$A$42:$C$140,3,1))*Assumptions!$B$2</f>
        <v>0.00179388883367505</v>
      </c>
      <c r="E522" s="42" t="n">
        <f aca="false">1-(1-D522)^(1/12)</f>
        <v>0.000149613788333114</v>
      </c>
      <c r="F522" s="42" t="n">
        <f aca="false">VLOOKUP(B522,Assumptions!$A$5:$C$11,2,1)*(MOD(A522,12/$B$10)=0)</f>
        <v>0</v>
      </c>
      <c r="G522" s="43" t="n">
        <f aca="false">1-(1-F522)^(1/$B$10)</f>
        <v>0</v>
      </c>
      <c r="H522" s="42" t="n">
        <f aca="false">J521*E522*(A522&lt;=$B$6*12)</f>
        <v>0</v>
      </c>
      <c r="I522" s="43" t="n">
        <f aca="false">J521*(1-E522)*G522*(A522&lt;=$B$6*12)</f>
        <v>0</v>
      </c>
      <c r="J522" s="44" t="n">
        <f aca="false">(J521-H522-I522)*(A522&lt;=$B$6*12)</f>
        <v>0</v>
      </c>
      <c r="K522" s="45" t="n">
        <f aca="false">($B$9/$B$10)*(A522&lt;=$B$7*12)*(MOD(A521,12/$B$10)=0)</f>
        <v>0</v>
      </c>
      <c r="L522" s="45" t="n">
        <f aca="false">$B$8*(A522&lt;=$B$7*12)</f>
        <v>0</v>
      </c>
      <c r="M522" s="45" t="n">
        <f aca="false">Assumptions!$B$15*(A522=1)+K522*Assumptions!$B$16*(A522&lt;=12)</f>
        <v>0</v>
      </c>
      <c r="N522" s="45" t="n">
        <f aca="false">(A522&lt;=$B$6*12)*(Assumptions!$B$18/12)*(1+Assumptions!$D$17)^(A522-1) + K522*Assumptions!$B$19*(A522&lt;=$B$7*12)</f>
        <v>0</v>
      </c>
      <c r="O522" s="45" t="n">
        <f aca="false">K522*VLOOKUP(B522,Assumptions!$A$21:$B$26,2,1)</f>
        <v>0</v>
      </c>
      <c r="P522" s="45" t="n">
        <f aca="false">K522*J521</f>
        <v>0</v>
      </c>
      <c r="Q522" s="45" t="n">
        <f aca="false">L522*H522</f>
        <v>0</v>
      </c>
      <c r="R522" s="45" t="n">
        <f aca="false">M522*J521</f>
        <v>0</v>
      </c>
      <c r="S522" s="45" t="n">
        <f aca="false">N522*J521</f>
        <v>0</v>
      </c>
      <c r="T522" s="45" t="n">
        <f aca="false">O522*J521</f>
        <v>0</v>
      </c>
      <c r="U522" s="46" t="n">
        <f aca="false">(1+VLOOKUP(B522,Assumptions!$A$29:$C$39,2,1))^(1/12)-1</f>
        <v>0.00643403011000343</v>
      </c>
      <c r="V522" s="45" t="n">
        <f aca="false">RES!Y522*J522</f>
        <v>0</v>
      </c>
      <c r="W522" s="45" t="n">
        <f aca="false">V522-V521</f>
        <v>0</v>
      </c>
      <c r="X522" s="45" t="n">
        <f aca="false">(P522-R522-S522-T522+V521)*U522</f>
        <v>0</v>
      </c>
      <c r="Y522" s="45" t="n">
        <f aca="false">P522-Q522-R522-S522-T522-W522+X522</f>
        <v>0</v>
      </c>
      <c r="Z522" s="45" t="n">
        <f aca="false">(Y523+Z523)/(1+U523)</f>
        <v>0</v>
      </c>
    </row>
    <row r="523" customFormat="false" ht="13.8" hidden="false" customHeight="false" outlineLevel="0" collapsed="false">
      <c r="A523" s="40" t="n">
        <f aca="false">A522+1</f>
        <v>508</v>
      </c>
      <c r="B523" s="40" t="n">
        <f aca="false">INT((A523-1)/12)+1</f>
        <v>43</v>
      </c>
      <c r="C523" s="41" t="n">
        <f aca="false">$B$4+B523-1</f>
        <v>62</v>
      </c>
      <c r="D523" s="42" t="n">
        <f aca="false">IF($B$5="M",VLOOKUP(C523,Assumptions!$A$42:$C$140,2,1),VLOOKUP(C523,Assumptions!$A$42:$C$140,3,1))*Assumptions!$B$2</f>
        <v>0.00179388883367505</v>
      </c>
      <c r="E523" s="42" t="n">
        <f aca="false">1-(1-D523)^(1/12)</f>
        <v>0.000149613788333114</v>
      </c>
      <c r="F523" s="42" t="n">
        <f aca="false">VLOOKUP(B523,Assumptions!$A$5:$C$11,2,1)*(MOD(A523,12/$B$10)=0)</f>
        <v>0</v>
      </c>
      <c r="G523" s="43" t="n">
        <f aca="false">1-(1-F523)^(1/$B$10)</f>
        <v>0</v>
      </c>
      <c r="H523" s="42" t="n">
        <f aca="false">J522*E523*(A523&lt;=$B$6*12)</f>
        <v>0</v>
      </c>
      <c r="I523" s="43" t="n">
        <f aca="false">J522*(1-E523)*G523*(A523&lt;=$B$6*12)</f>
        <v>0</v>
      </c>
      <c r="J523" s="44" t="n">
        <f aca="false">(J522-H523-I523)*(A523&lt;=$B$6*12)</f>
        <v>0</v>
      </c>
      <c r="K523" s="45" t="n">
        <f aca="false">($B$9/$B$10)*(A523&lt;=$B$7*12)*(MOD(A522,12/$B$10)=0)</f>
        <v>0</v>
      </c>
      <c r="L523" s="45" t="n">
        <f aca="false">$B$8*(A523&lt;=$B$7*12)</f>
        <v>0</v>
      </c>
      <c r="M523" s="45" t="n">
        <f aca="false">Assumptions!$B$15*(A523=1)+K523*Assumptions!$B$16*(A523&lt;=12)</f>
        <v>0</v>
      </c>
      <c r="N523" s="45" t="n">
        <f aca="false">(A523&lt;=$B$6*12)*(Assumptions!$B$18/12)*(1+Assumptions!$D$17)^(A523-1) + K523*Assumptions!$B$19*(A523&lt;=$B$7*12)</f>
        <v>0</v>
      </c>
      <c r="O523" s="45" t="n">
        <f aca="false">K523*VLOOKUP(B523,Assumptions!$A$21:$B$26,2,1)</f>
        <v>0</v>
      </c>
      <c r="P523" s="45" t="n">
        <f aca="false">K523*J522</f>
        <v>0</v>
      </c>
      <c r="Q523" s="45" t="n">
        <f aca="false">L523*H523</f>
        <v>0</v>
      </c>
      <c r="R523" s="45" t="n">
        <f aca="false">M523*J522</f>
        <v>0</v>
      </c>
      <c r="S523" s="45" t="n">
        <f aca="false">N523*J522</f>
        <v>0</v>
      </c>
      <c r="T523" s="45" t="n">
        <f aca="false">O523*J522</f>
        <v>0</v>
      </c>
      <c r="U523" s="46" t="n">
        <f aca="false">(1+VLOOKUP(B523,Assumptions!$A$29:$C$39,2,1))^(1/12)-1</f>
        <v>0.00643403011000343</v>
      </c>
      <c r="V523" s="45" t="n">
        <f aca="false">RES!Y523*J523</f>
        <v>0</v>
      </c>
      <c r="W523" s="45" t="n">
        <f aca="false">V523-V522</f>
        <v>0</v>
      </c>
      <c r="X523" s="45" t="n">
        <f aca="false">(P523-R523-S523-T523+V522)*U523</f>
        <v>0</v>
      </c>
      <c r="Y523" s="45" t="n">
        <f aca="false">P523-Q523-R523-S523-T523-W523+X523</f>
        <v>0</v>
      </c>
      <c r="Z523" s="45" t="n">
        <f aca="false">(Y524+Z524)/(1+U524)</f>
        <v>0</v>
      </c>
    </row>
    <row r="524" customFormat="false" ht="13.8" hidden="false" customHeight="false" outlineLevel="0" collapsed="false">
      <c r="A524" s="40" t="n">
        <f aca="false">A523+1</f>
        <v>509</v>
      </c>
      <c r="B524" s="40" t="n">
        <f aca="false">INT((A524-1)/12)+1</f>
        <v>43</v>
      </c>
      <c r="C524" s="41" t="n">
        <f aca="false">$B$4+B524-1</f>
        <v>62</v>
      </c>
      <c r="D524" s="42" t="n">
        <f aca="false">IF($B$5="M",VLOOKUP(C524,Assumptions!$A$42:$C$140,2,1),VLOOKUP(C524,Assumptions!$A$42:$C$140,3,1))*Assumptions!$B$2</f>
        <v>0.00179388883367505</v>
      </c>
      <c r="E524" s="42" t="n">
        <f aca="false">1-(1-D524)^(1/12)</f>
        <v>0.000149613788333114</v>
      </c>
      <c r="F524" s="42" t="n">
        <f aca="false">VLOOKUP(B524,Assumptions!$A$5:$C$11,2,1)*(MOD(A524,12/$B$10)=0)</f>
        <v>0</v>
      </c>
      <c r="G524" s="43" t="n">
        <f aca="false">1-(1-F524)^(1/$B$10)</f>
        <v>0</v>
      </c>
      <c r="H524" s="42" t="n">
        <f aca="false">J523*E524*(A524&lt;=$B$6*12)</f>
        <v>0</v>
      </c>
      <c r="I524" s="43" t="n">
        <f aca="false">J523*(1-E524)*G524*(A524&lt;=$B$6*12)</f>
        <v>0</v>
      </c>
      <c r="J524" s="44" t="n">
        <f aca="false">(J523-H524-I524)*(A524&lt;=$B$6*12)</f>
        <v>0</v>
      </c>
      <c r="K524" s="45" t="n">
        <f aca="false">($B$9/$B$10)*(A524&lt;=$B$7*12)*(MOD(A523,12/$B$10)=0)</f>
        <v>0</v>
      </c>
      <c r="L524" s="45" t="n">
        <f aca="false">$B$8*(A524&lt;=$B$7*12)</f>
        <v>0</v>
      </c>
      <c r="M524" s="45" t="n">
        <f aca="false">Assumptions!$B$15*(A524=1)+K524*Assumptions!$B$16*(A524&lt;=12)</f>
        <v>0</v>
      </c>
      <c r="N524" s="45" t="n">
        <f aca="false">(A524&lt;=$B$6*12)*(Assumptions!$B$18/12)*(1+Assumptions!$D$17)^(A524-1) + K524*Assumptions!$B$19*(A524&lt;=$B$7*12)</f>
        <v>0</v>
      </c>
      <c r="O524" s="45" t="n">
        <f aca="false">K524*VLOOKUP(B524,Assumptions!$A$21:$B$26,2,1)</f>
        <v>0</v>
      </c>
      <c r="P524" s="45" t="n">
        <f aca="false">K524*J523</f>
        <v>0</v>
      </c>
      <c r="Q524" s="45" t="n">
        <f aca="false">L524*H524</f>
        <v>0</v>
      </c>
      <c r="R524" s="45" t="n">
        <f aca="false">M524*J523</f>
        <v>0</v>
      </c>
      <c r="S524" s="45" t="n">
        <f aca="false">N524*J523</f>
        <v>0</v>
      </c>
      <c r="T524" s="45" t="n">
        <f aca="false">O524*J523</f>
        <v>0</v>
      </c>
      <c r="U524" s="46" t="n">
        <f aca="false">(1+VLOOKUP(B524,Assumptions!$A$29:$C$39,2,1))^(1/12)-1</f>
        <v>0.00643403011000343</v>
      </c>
      <c r="V524" s="45" t="n">
        <f aca="false">RES!Y524*J524</f>
        <v>0</v>
      </c>
      <c r="W524" s="45" t="n">
        <f aca="false">V524-V523</f>
        <v>0</v>
      </c>
      <c r="X524" s="45" t="n">
        <f aca="false">(P524-R524-S524-T524+V523)*U524</f>
        <v>0</v>
      </c>
      <c r="Y524" s="45" t="n">
        <f aca="false">P524-Q524-R524-S524-T524-W524+X524</f>
        <v>0</v>
      </c>
      <c r="Z524" s="45" t="n">
        <f aca="false">(Y525+Z525)/(1+U525)</f>
        <v>0</v>
      </c>
    </row>
    <row r="525" customFormat="false" ht="13.8" hidden="false" customHeight="false" outlineLevel="0" collapsed="false">
      <c r="A525" s="40" t="n">
        <f aca="false">A524+1</f>
        <v>510</v>
      </c>
      <c r="B525" s="40" t="n">
        <f aca="false">INT((A525-1)/12)+1</f>
        <v>43</v>
      </c>
      <c r="C525" s="41" t="n">
        <f aca="false">$B$4+B525-1</f>
        <v>62</v>
      </c>
      <c r="D525" s="42" t="n">
        <f aca="false">IF($B$5="M",VLOOKUP(C525,Assumptions!$A$42:$C$140,2,1),VLOOKUP(C525,Assumptions!$A$42:$C$140,3,1))*Assumptions!$B$2</f>
        <v>0.00179388883367505</v>
      </c>
      <c r="E525" s="42" t="n">
        <f aca="false">1-(1-D525)^(1/12)</f>
        <v>0.000149613788333114</v>
      </c>
      <c r="F525" s="42" t="n">
        <f aca="false">VLOOKUP(B525,Assumptions!$A$5:$C$11,2,1)*(MOD(A525,12/$B$10)=0)</f>
        <v>0</v>
      </c>
      <c r="G525" s="43" t="n">
        <f aca="false">1-(1-F525)^(1/$B$10)</f>
        <v>0</v>
      </c>
      <c r="H525" s="42" t="n">
        <f aca="false">J524*E525*(A525&lt;=$B$6*12)</f>
        <v>0</v>
      </c>
      <c r="I525" s="43" t="n">
        <f aca="false">J524*(1-E525)*G525*(A525&lt;=$B$6*12)</f>
        <v>0</v>
      </c>
      <c r="J525" s="44" t="n">
        <f aca="false">(J524-H525-I525)*(A525&lt;=$B$6*12)</f>
        <v>0</v>
      </c>
      <c r="K525" s="45" t="n">
        <f aca="false">($B$9/$B$10)*(A525&lt;=$B$7*12)*(MOD(A524,12/$B$10)=0)</f>
        <v>0</v>
      </c>
      <c r="L525" s="45" t="n">
        <f aca="false">$B$8*(A525&lt;=$B$7*12)</f>
        <v>0</v>
      </c>
      <c r="M525" s="45" t="n">
        <f aca="false">Assumptions!$B$15*(A525=1)+K525*Assumptions!$B$16*(A525&lt;=12)</f>
        <v>0</v>
      </c>
      <c r="N525" s="45" t="n">
        <f aca="false">(A525&lt;=$B$6*12)*(Assumptions!$B$18/12)*(1+Assumptions!$D$17)^(A525-1) + K525*Assumptions!$B$19*(A525&lt;=$B$7*12)</f>
        <v>0</v>
      </c>
      <c r="O525" s="45" t="n">
        <f aca="false">K525*VLOOKUP(B525,Assumptions!$A$21:$B$26,2,1)</f>
        <v>0</v>
      </c>
      <c r="P525" s="45" t="n">
        <f aca="false">K525*J524</f>
        <v>0</v>
      </c>
      <c r="Q525" s="45" t="n">
        <f aca="false">L525*H525</f>
        <v>0</v>
      </c>
      <c r="R525" s="45" t="n">
        <f aca="false">M525*J524</f>
        <v>0</v>
      </c>
      <c r="S525" s="45" t="n">
        <f aca="false">N525*J524</f>
        <v>0</v>
      </c>
      <c r="T525" s="45" t="n">
        <f aca="false">O525*J524</f>
        <v>0</v>
      </c>
      <c r="U525" s="46" t="n">
        <f aca="false">(1+VLOOKUP(B525,Assumptions!$A$29:$C$39,2,1))^(1/12)-1</f>
        <v>0.00643403011000343</v>
      </c>
      <c r="V525" s="45" t="n">
        <f aca="false">RES!Y525*J525</f>
        <v>0</v>
      </c>
      <c r="W525" s="45" t="n">
        <f aca="false">V525-V524</f>
        <v>0</v>
      </c>
      <c r="X525" s="45" t="n">
        <f aca="false">(P525-R525-S525-T525+V524)*U525</f>
        <v>0</v>
      </c>
      <c r="Y525" s="45" t="n">
        <f aca="false">P525-Q525-R525-S525-T525-W525+X525</f>
        <v>0</v>
      </c>
      <c r="Z525" s="45" t="n">
        <f aca="false">(Y526+Z526)/(1+U526)</f>
        <v>0</v>
      </c>
    </row>
    <row r="526" customFormat="false" ht="13.8" hidden="false" customHeight="false" outlineLevel="0" collapsed="false">
      <c r="A526" s="40" t="n">
        <f aca="false">A525+1</f>
        <v>511</v>
      </c>
      <c r="B526" s="40" t="n">
        <f aca="false">INT((A526-1)/12)+1</f>
        <v>43</v>
      </c>
      <c r="C526" s="41" t="n">
        <f aca="false">$B$4+B526-1</f>
        <v>62</v>
      </c>
      <c r="D526" s="42" t="n">
        <f aca="false">IF($B$5="M",VLOOKUP(C526,Assumptions!$A$42:$C$140,2,1),VLOOKUP(C526,Assumptions!$A$42:$C$140,3,1))*Assumptions!$B$2</f>
        <v>0.00179388883367505</v>
      </c>
      <c r="E526" s="42" t="n">
        <f aca="false">1-(1-D526)^(1/12)</f>
        <v>0.000149613788333114</v>
      </c>
      <c r="F526" s="42" t="n">
        <f aca="false">VLOOKUP(B526,Assumptions!$A$5:$C$11,2,1)*(MOD(A526,12/$B$10)=0)</f>
        <v>0</v>
      </c>
      <c r="G526" s="43" t="n">
        <f aca="false">1-(1-F526)^(1/$B$10)</f>
        <v>0</v>
      </c>
      <c r="H526" s="42" t="n">
        <f aca="false">J525*E526*(A526&lt;=$B$6*12)</f>
        <v>0</v>
      </c>
      <c r="I526" s="43" t="n">
        <f aca="false">J525*(1-E526)*G526*(A526&lt;=$B$6*12)</f>
        <v>0</v>
      </c>
      <c r="J526" s="44" t="n">
        <f aca="false">(J525-H526-I526)*(A526&lt;=$B$6*12)</f>
        <v>0</v>
      </c>
      <c r="K526" s="45" t="n">
        <f aca="false">($B$9/$B$10)*(A526&lt;=$B$7*12)*(MOD(A525,12/$B$10)=0)</f>
        <v>0</v>
      </c>
      <c r="L526" s="45" t="n">
        <f aca="false">$B$8*(A526&lt;=$B$7*12)</f>
        <v>0</v>
      </c>
      <c r="M526" s="45" t="n">
        <f aca="false">Assumptions!$B$15*(A526=1)+K526*Assumptions!$B$16*(A526&lt;=12)</f>
        <v>0</v>
      </c>
      <c r="N526" s="45" t="n">
        <f aca="false">(A526&lt;=$B$6*12)*(Assumptions!$B$18/12)*(1+Assumptions!$D$17)^(A526-1) + K526*Assumptions!$B$19*(A526&lt;=$B$7*12)</f>
        <v>0</v>
      </c>
      <c r="O526" s="45" t="n">
        <f aca="false">K526*VLOOKUP(B526,Assumptions!$A$21:$B$26,2,1)</f>
        <v>0</v>
      </c>
      <c r="P526" s="45" t="n">
        <f aca="false">K526*J525</f>
        <v>0</v>
      </c>
      <c r="Q526" s="45" t="n">
        <f aca="false">L526*H526</f>
        <v>0</v>
      </c>
      <c r="R526" s="45" t="n">
        <f aca="false">M526*J525</f>
        <v>0</v>
      </c>
      <c r="S526" s="45" t="n">
        <f aca="false">N526*J525</f>
        <v>0</v>
      </c>
      <c r="T526" s="45" t="n">
        <f aca="false">O526*J525</f>
        <v>0</v>
      </c>
      <c r="U526" s="46" t="n">
        <f aca="false">(1+VLOOKUP(B526,Assumptions!$A$29:$C$39,2,1))^(1/12)-1</f>
        <v>0.00643403011000343</v>
      </c>
      <c r="V526" s="45" t="n">
        <f aca="false">RES!Y526*J526</f>
        <v>0</v>
      </c>
      <c r="W526" s="45" t="n">
        <f aca="false">V526-V525</f>
        <v>0</v>
      </c>
      <c r="X526" s="45" t="n">
        <f aca="false">(P526-R526-S526-T526+V525)*U526</f>
        <v>0</v>
      </c>
      <c r="Y526" s="45" t="n">
        <f aca="false">P526-Q526-R526-S526-T526-W526+X526</f>
        <v>0</v>
      </c>
      <c r="Z526" s="45" t="n">
        <f aca="false">(Y527+Z527)/(1+U527)</f>
        <v>0</v>
      </c>
    </row>
    <row r="527" customFormat="false" ht="13.8" hidden="false" customHeight="false" outlineLevel="0" collapsed="false">
      <c r="A527" s="40" t="n">
        <f aca="false">A526+1</f>
        <v>512</v>
      </c>
      <c r="B527" s="40" t="n">
        <f aca="false">INT((A527-1)/12)+1</f>
        <v>43</v>
      </c>
      <c r="C527" s="41" t="n">
        <f aca="false">$B$4+B527-1</f>
        <v>62</v>
      </c>
      <c r="D527" s="42" t="n">
        <f aca="false">IF($B$5="M",VLOOKUP(C527,Assumptions!$A$42:$C$140,2,1),VLOOKUP(C527,Assumptions!$A$42:$C$140,3,1))*Assumptions!$B$2</f>
        <v>0.00179388883367505</v>
      </c>
      <c r="E527" s="42" t="n">
        <f aca="false">1-(1-D527)^(1/12)</f>
        <v>0.000149613788333114</v>
      </c>
      <c r="F527" s="42" t="n">
        <f aca="false">VLOOKUP(B527,Assumptions!$A$5:$C$11,2,1)*(MOD(A527,12/$B$10)=0)</f>
        <v>0</v>
      </c>
      <c r="G527" s="43" t="n">
        <f aca="false">1-(1-F527)^(1/$B$10)</f>
        <v>0</v>
      </c>
      <c r="H527" s="42" t="n">
        <f aca="false">J526*E527*(A527&lt;=$B$6*12)</f>
        <v>0</v>
      </c>
      <c r="I527" s="43" t="n">
        <f aca="false">J526*(1-E527)*G527*(A527&lt;=$B$6*12)</f>
        <v>0</v>
      </c>
      <c r="J527" s="44" t="n">
        <f aca="false">(J526-H527-I527)*(A527&lt;=$B$6*12)</f>
        <v>0</v>
      </c>
      <c r="K527" s="45" t="n">
        <f aca="false">($B$9/$B$10)*(A527&lt;=$B$7*12)*(MOD(A526,12/$B$10)=0)</f>
        <v>0</v>
      </c>
      <c r="L527" s="45" t="n">
        <f aca="false">$B$8*(A527&lt;=$B$7*12)</f>
        <v>0</v>
      </c>
      <c r="M527" s="45" t="n">
        <f aca="false">Assumptions!$B$15*(A527=1)+K527*Assumptions!$B$16*(A527&lt;=12)</f>
        <v>0</v>
      </c>
      <c r="N527" s="45" t="n">
        <f aca="false">(A527&lt;=$B$6*12)*(Assumptions!$B$18/12)*(1+Assumptions!$D$17)^(A527-1) + K527*Assumptions!$B$19*(A527&lt;=$B$7*12)</f>
        <v>0</v>
      </c>
      <c r="O527" s="45" t="n">
        <f aca="false">K527*VLOOKUP(B527,Assumptions!$A$21:$B$26,2,1)</f>
        <v>0</v>
      </c>
      <c r="P527" s="45" t="n">
        <f aca="false">K527*J526</f>
        <v>0</v>
      </c>
      <c r="Q527" s="45" t="n">
        <f aca="false">L527*H527</f>
        <v>0</v>
      </c>
      <c r="R527" s="45" t="n">
        <f aca="false">M527*J526</f>
        <v>0</v>
      </c>
      <c r="S527" s="45" t="n">
        <f aca="false">N527*J526</f>
        <v>0</v>
      </c>
      <c r="T527" s="45" t="n">
        <f aca="false">O527*J526</f>
        <v>0</v>
      </c>
      <c r="U527" s="46" t="n">
        <f aca="false">(1+VLOOKUP(B527,Assumptions!$A$29:$C$39,2,1))^(1/12)-1</f>
        <v>0.00643403011000343</v>
      </c>
      <c r="V527" s="45" t="n">
        <f aca="false">RES!Y527*J527</f>
        <v>0</v>
      </c>
      <c r="W527" s="45" t="n">
        <f aca="false">V527-V526</f>
        <v>0</v>
      </c>
      <c r="X527" s="45" t="n">
        <f aca="false">(P527-R527-S527-T527+V526)*U527</f>
        <v>0</v>
      </c>
      <c r="Y527" s="45" t="n">
        <f aca="false">P527-Q527-R527-S527-T527-W527+X527</f>
        <v>0</v>
      </c>
      <c r="Z527" s="45" t="n">
        <f aca="false">(Y528+Z528)/(1+U528)</f>
        <v>0</v>
      </c>
    </row>
    <row r="528" customFormat="false" ht="13.8" hidden="false" customHeight="false" outlineLevel="0" collapsed="false">
      <c r="A528" s="40" t="n">
        <f aca="false">A527+1</f>
        <v>513</v>
      </c>
      <c r="B528" s="40" t="n">
        <f aca="false">INT((A528-1)/12)+1</f>
        <v>43</v>
      </c>
      <c r="C528" s="41" t="n">
        <f aca="false">$B$4+B528-1</f>
        <v>62</v>
      </c>
      <c r="D528" s="42" t="n">
        <f aca="false">IF($B$5="M",VLOOKUP(C528,Assumptions!$A$42:$C$140,2,1),VLOOKUP(C528,Assumptions!$A$42:$C$140,3,1))*Assumptions!$B$2</f>
        <v>0.00179388883367505</v>
      </c>
      <c r="E528" s="42" t="n">
        <f aca="false">1-(1-D528)^(1/12)</f>
        <v>0.000149613788333114</v>
      </c>
      <c r="F528" s="42" t="n">
        <f aca="false">VLOOKUP(B528,Assumptions!$A$5:$C$11,2,1)*(MOD(A528,12/$B$10)=0)</f>
        <v>0</v>
      </c>
      <c r="G528" s="43" t="n">
        <f aca="false">1-(1-F528)^(1/$B$10)</f>
        <v>0</v>
      </c>
      <c r="H528" s="42" t="n">
        <f aca="false">J527*E528*(A528&lt;=$B$6*12)</f>
        <v>0</v>
      </c>
      <c r="I528" s="43" t="n">
        <f aca="false">J527*(1-E528)*G528*(A528&lt;=$B$6*12)</f>
        <v>0</v>
      </c>
      <c r="J528" s="44" t="n">
        <f aca="false">(J527-H528-I528)*(A528&lt;=$B$6*12)</f>
        <v>0</v>
      </c>
      <c r="K528" s="45" t="n">
        <f aca="false">($B$9/$B$10)*(A528&lt;=$B$7*12)*(MOD(A527,12/$B$10)=0)</f>
        <v>0</v>
      </c>
      <c r="L528" s="45" t="n">
        <f aca="false">$B$8*(A528&lt;=$B$7*12)</f>
        <v>0</v>
      </c>
      <c r="M528" s="45" t="n">
        <f aca="false">Assumptions!$B$15*(A528=1)+K528*Assumptions!$B$16*(A528&lt;=12)</f>
        <v>0</v>
      </c>
      <c r="N528" s="45" t="n">
        <f aca="false">(A528&lt;=$B$6*12)*(Assumptions!$B$18/12)*(1+Assumptions!$D$17)^(A528-1) + K528*Assumptions!$B$19*(A528&lt;=$B$7*12)</f>
        <v>0</v>
      </c>
      <c r="O528" s="45" t="n">
        <f aca="false">K528*VLOOKUP(B528,Assumptions!$A$21:$B$26,2,1)</f>
        <v>0</v>
      </c>
      <c r="P528" s="45" t="n">
        <f aca="false">K528*J527</f>
        <v>0</v>
      </c>
      <c r="Q528" s="45" t="n">
        <f aca="false">L528*H528</f>
        <v>0</v>
      </c>
      <c r="R528" s="45" t="n">
        <f aca="false">M528*J527</f>
        <v>0</v>
      </c>
      <c r="S528" s="45" t="n">
        <f aca="false">N528*J527</f>
        <v>0</v>
      </c>
      <c r="T528" s="45" t="n">
        <f aca="false">O528*J527</f>
        <v>0</v>
      </c>
      <c r="U528" s="46" t="n">
        <f aca="false">(1+VLOOKUP(B528,Assumptions!$A$29:$C$39,2,1))^(1/12)-1</f>
        <v>0.00643403011000343</v>
      </c>
      <c r="V528" s="45" t="n">
        <f aca="false">RES!Y528*J528</f>
        <v>0</v>
      </c>
      <c r="W528" s="45" t="n">
        <f aca="false">V528-V527</f>
        <v>0</v>
      </c>
      <c r="X528" s="45" t="n">
        <f aca="false">(P528-R528-S528-T528+V527)*U528</f>
        <v>0</v>
      </c>
      <c r="Y528" s="45" t="n">
        <f aca="false">P528-Q528-R528-S528-T528-W528+X528</f>
        <v>0</v>
      </c>
      <c r="Z528" s="45" t="n">
        <f aca="false">(Y529+Z529)/(1+U529)</f>
        <v>0</v>
      </c>
    </row>
    <row r="529" customFormat="false" ht="13.8" hidden="false" customHeight="false" outlineLevel="0" collapsed="false">
      <c r="A529" s="40" t="n">
        <f aca="false">A528+1</f>
        <v>514</v>
      </c>
      <c r="B529" s="40" t="n">
        <f aca="false">INT((A529-1)/12)+1</f>
        <v>43</v>
      </c>
      <c r="C529" s="41" t="n">
        <f aca="false">$B$4+B529-1</f>
        <v>62</v>
      </c>
      <c r="D529" s="42" t="n">
        <f aca="false">IF($B$5="M",VLOOKUP(C529,Assumptions!$A$42:$C$140,2,1),VLOOKUP(C529,Assumptions!$A$42:$C$140,3,1))*Assumptions!$B$2</f>
        <v>0.00179388883367505</v>
      </c>
      <c r="E529" s="42" t="n">
        <f aca="false">1-(1-D529)^(1/12)</f>
        <v>0.000149613788333114</v>
      </c>
      <c r="F529" s="42" t="n">
        <f aca="false">VLOOKUP(B529,Assumptions!$A$5:$C$11,2,1)*(MOD(A529,12/$B$10)=0)</f>
        <v>0</v>
      </c>
      <c r="G529" s="43" t="n">
        <f aca="false">1-(1-F529)^(1/$B$10)</f>
        <v>0</v>
      </c>
      <c r="H529" s="42" t="n">
        <f aca="false">J528*E529*(A529&lt;=$B$6*12)</f>
        <v>0</v>
      </c>
      <c r="I529" s="43" t="n">
        <f aca="false">J528*(1-E529)*G529*(A529&lt;=$B$6*12)</f>
        <v>0</v>
      </c>
      <c r="J529" s="44" t="n">
        <f aca="false">(J528-H529-I529)*(A529&lt;=$B$6*12)</f>
        <v>0</v>
      </c>
      <c r="K529" s="45" t="n">
        <f aca="false">($B$9/$B$10)*(A529&lt;=$B$7*12)*(MOD(A528,12/$B$10)=0)</f>
        <v>0</v>
      </c>
      <c r="L529" s="45" t="n">
        <f aca="false">$B$8*(A529&lt;=$B$7*12)</f>
        <v>0</v>
      </c>
      <c r="M529" s="45" t="n">
        <f aca="false">Assumptions!$B$15*(A529=1)+K529*Assumptions!$B$16*(A529&lt;=12)</f>
        <v>0</v>
      </c>
      <c r="N529" s="45" t="n">
        <f aca="false">(A529&lt;=$B$6*12)*(Assumptions!$B$18/12)*(1+Assumptions!$D$17)^(A529-1) + K529*Assumptions!$B$19*(A529&lt;=$B$7*12)</f>
        <v>0</v>
      </c>
      <c r="O529" s="45" t="n">
        <f aca="false">K529*VLOOKUP(B529,Assumptions!$A$21:$B$26,2,1)</f>
        <v>0</v>
      </c>
      <c r="P529" s="45" t="n">
        <f aca="false">K529*J528</f>
        <v>0</v>
      </c>
      <c r="Q529" s="45" t="n">
        <f aca="false">L529*H529</f>
        <v>0</v>
      </c>
      <c r="R529" s="45" t="n">
        <f aca="false">M529*J528</f>
        <v>0</v>
      </c>
      <c r="S529" s="45" t="n">
        <f aca="false">N529*J528</f>
        <v>0</v>
      </c>
      <c r="T529" s="45" t="n">
        <f aca="false">O529*J528</f>
        <v>0</v>
      </c>
      <c r="U529" s="46" t="n">
        <f aca="false">(1+VLOOKUP(B529,Assumptions!$A$29:$C$39,2,1))^(1/12)-1</f>
        <v>0.00643403011000343</v>
      </c>
      <c r="V529" s="45" t="n">
        <f aca="false">RES!Y529*J529</f>
        <v>0</v>
      </c>
      <c r="W529" s="45" t="n">
        <f aca="false">V529-V528</f>
        <v>0</v>
      </c>
      <c r="X529" s="45" t="n">
        <f aca="false">(P529-R529-S529-T529+V528)*U529</f>
        <v>0</v>
      </c>
      <c r="Y529" s="45" t="n">
        <f aca="false">P529-Q529-R529-S529-T529-W529+X529</f>
        <v>0</v>
      </c>
      <c r="Z529" s="45" t="n">
        <f aca="false">(Y530+Z530)/(1+U530)</f>
        <v>0</v>
      </c>
    </row>
    <row r="530" customFormat="false" ht="13.8" hidden="false" customHeight="false" outlineLevel="0" collapsed="false">
      <c r="A530" s="40" t="n">
        <f aca="false">A529+1</f>
        <v>515</v>
      </c>
      <c r="B530" s="40" t="n">
        <f aca="false">INT((A530-1)/12)+1</f>
        <v>43</v>
      </c>
      <c r="C530" s="41" t="n">
        <f aca="false">$B$4+B530-1</f>
        <v>62</v>
      </c>
      <c r="D530" s="42" t="n">
        <f aca="false">IF($B$5="M",VLOOKUP(C530,Assumptions!$A$42:$C$140,2,1),VLOOKUP(C530,Assumptions!$A$42:$C$140,3,1))*Assumptions!$B$2</f>
        <v>0.00179388883367505</v>
      </c>
      <c r="E530" s="42" t="n">
        <f aca="false">1-(1-D530)^(1/12)</f>
        <v>0.000149613788333114</v>
      </c>
      <c r="F530" s="42" t="n">
        <f aca="false">VLOOKUP(B530,Assumptions!$A$5:$C$11,2,1)*(MOD(A530,12/$B$10)=0)</f>
        <v>0</v>
      </c>
      <c r="G530" s="43" t="n">
        <f aca="false">1-(1-F530)^(1/$B$10)</f>
        <v>0</v>
      </c>
      <c r="H530" s="42" t="n">
        <f aca="false">J529*E530*(A530&lt;=$B$6*12)</f>
        <v>0</v>
      </c>
      <c r="I530" s="43" t="n">
        <f aca="false">J529*(1-E530)*G530*(A530&lt;=$B$6*12)</f>
        <v>0</v>
      </c>
      <c r="J530" s="44" t="n">
        <f aca="false">(J529-H530-I530)*(A530&lt;=$B$6*12)</f>
        <v>0</v>
      </c>
      <c r="K530" s="45" t="n">
        <f aca="false">($B$9/$B$10)*(A530&lt;=$B$7*12)*(MOD(A529,12/$B$10)=0)</f>
        <v>0</v>
      </c>
      <c r="L530" s="45" t="n">
        <f aca="false">$B$8*(A530&lt;=$B$7*12)</f>
        <v>0</v>
      </c>
      <c r="M530" s="45" t="n">
        <f aca="false">Assumptions!$B$15*(A530=1)+K530*Assumptions!$B$16*(A530&lt;=12)</f>
        <v>0</v>
      </c>
      <c r="N530" s="45" t="n">
        <f aca="false">(A530&lt;=$B$6*12)*(Assumptions!$B$18/12)*(1+Assumptions!$D$17)^(A530-1) + K530*Assumptions!$B$19*(A530&lt;=$B$7*12)</f>
        <v>0</v>
      </c>
      <c r="O530" s="45" t="n">
        <f aca="false">K530*VLOOKUP(B530,Assumptions!$A$21:$B$26,2,1)</f>
        <v>0</v>
      </c>
      <c r="P530" s="45" t="n">
        <f aca="false">K530*J529</f>
        <v>0</v>
      </c>
      <c r="Q530" s="45" t="n">
        <f aca="false">L530*H530</f>
        <v>0</v>
      </c>
      <c r="R530" s="45" t="n">
        <f aca="false">M530*J529</f>
        <v>0</v>
      </c>
      <c r="S530" s="45" t="n">
        <f aca="false">N530*J529</f>
        <v>0</v>
      </c>
      <c r="T530" s="45" t="n">
        <f aca="false">O530*J529</f>
        <v>0</v>
      </c>
      <c r="U530" s="46" t="n">
        <f aca="false">(1+VLOOKUP(B530,Assumptions!$A$29:$C$39,2,1))^(1/12)-1</f>
        <v>0.00643403011000343</v>
      </c>
      <c r="V530" s="45" t="n">
        <f aca="false">RES!Y530*J530</f>
        <v>0</v>
      </c>
      <c r="W530" s="45" t="n">
        <f aca="false">V530-V529</f>
        <v>0</v>
      </c>
      <c r="X530" s="45" t="n">
        <f aca="false">(P530-R530-S530-T530+V529)*U530</f>
        <v>0</v>
      </c>
      <c r="Y530" s="45" t="n">
        <f aca="false">P530-Q530-R530-S530-T530-W530+X530</f>
        <v>0</v>
      </c>
      <c r="Z530" s="45" t="n">
        <f aca="false">(Y531+Z531)/(1+U531)</f>
        <v>0</v>
      </c>
    </row>
    <row r="531" customFormat="false" ht="13.8" hidden="false" customHeight="false" outlineLevel="0" collapsed="false">
      <c r="A531" s="40" t="n">
        <f aca="false">A530+1</f>
        <v>516</v>
      </c>
      <c r="B531" s="40" t="n">
        <f aca="false">INT((A531-1)/12)+1</f>
        <v>43</v>
      </c>
      <c r="C531" s="41" t="n">
        <f aca="false">$B$4+B531-1</f>
        <v>62</v>
      </c>
      <c r="D531" s="42" t="n">
        <f aca="false">IF($B$5="M",VLOOKUP(C531,Assumptions!$A$42:$C$140,2,1),VLOOKUP(C531,Assumptions!$A$42:$C$140,3,1))*Assumptions!$B$2</f>
        <v>0.00179388883367505</v>
      </c>
      <c r="E531" s="42" t="n">
        <f aca="false">1-(1-D531)^(1/12)</f>
        <v>0.000149613788333114</v>
      </c>
      <c r="F531" s="42" t="n">
        <f aca="false">VLOOKUP(B531,Assumptions!$A$5:$C$11,2,1)*(MOD(A531,12/$B$10)=0)</f>
        <v>0.05</v>
      </c>
      <c r="G531" s="43" t="n">
        <f aca="false">1-(1-F531)^(1/$B$10)</f>
        <v>0.05</v>
      </c>
      <c r="H531" s="42" t="n">
        <f aca="false">J530*E531*(A531&lt;=$B$6*12)</f>
        <v>0</v>
      </c>
      <c r="I531" s="43" t="n">
        <f aca="false">J530*(1-E531)*G531*(A531&lt;=$B$6*12)</f>
        <v>0</v>
      </c>
      <c r="J531" s="44" t="n">
        <f aca="false">(J530-H531-I531)*(A531&lt;=$B$6*12)</f>
        <v>0</v>
      </c>
      <c r="K531" s="45" t="n">
        <f aca="false">($B$9/$B$10)*(A531&lt;=$B$7*12)*(MOD(A530,12/$B$10)=0)</f>
        <v>0</v>
      </c>
      <c r="L531" s="45" t="n">
        <f aca="false">$B$8*(A531&lt;=$B$7*12)</f>
        <v>0</v>
      </c>
      <c r="M531" s="45" t="n">
        <f aca="false">Assumptions!$B$15*(A531=1)+K531*Assumptions!$B$16*(A531&lt;=12)</f>
        <v>0</v>
      </c>
      <c r="N531" s="45" t="n">
        <f aca="false">(A531&lt;=$B$6*12)*(Assumptions!$B$18/12)*(1+Assumptions!$D$17)^(A531-1) + K531*Assumptions!$B$19*(A531&lt;=$B$7*12)</f>
        <v>0</v>
      </c>
      <c r="O531" s="45" t="n">
        <f aca="false">K531*VLOOKUP(B531,Assumptions!$A$21:$B$26,2,1)</f>
        <v>0</v>
      </c>
      <c r="P531" s="45" t="n">
        <f aca="false">K531*J530</f>
        <v>0</v>
      </c>
      <c r="Q531" s="45" t="n">
        <f aca="false">L531*H531</f>
        <v>0</v>
      </c>
      <c r="R531" s="45" t="n">
        <f aca="false">M531*J530</f>
        <v>0</v>
      </c>
      <c r="S531" s="45" t="n">
        <f aca="false">N531*J530</f>
        <v>0</v>
      </c>
      <c r="T531" s="45" t="n">
        <f aca="false">O531*J530</f>
        <v>0</v>
      </c>
      <c r="U531" s="46" t="n">
        <f aca="false">(1+VLOOKUP(B531,Assumptions!$A$29:$C$39,2,1))^(1/12)-1</f>
        <v>0.00643403011000343</v>
      </c>
      <c r="V531" s="45" t="n">
        <f aca="false">RES!Y531*J531</f>
        <v>0</v>
      </c>
      <c r="W531" s="45" t="n">
        <f aca="false">V531-V530</f>
        <v>0</v>
      </c>
      <c r="X531" s="45" t="n">
        <f aca="false">(P531-R531-S531-T531+V530)*U531</f>
        <v>0</v>
      </c>
      <c r="Y531" s="45" t="n">
        <f aca="false">P531-Q531-R531-S531-T531-W531+X531</f>
        <v>0</v>
      </c>
      <c r="Z531" s="45" t="n">
        <f aca="false">(Y532+Z532)/(1+U532)</f>
        <v>0</v>
      </c>
    </row>
    <row r="532" customFormat="false" ht="13.8" hidden="false" customHeight="false" outlineLevel="0" collapsed="false">
      <c r="A532" s="40" t="n">
        <f aca="false">A531+1</f>
        <v>517</v>
      </c>
      <c r="B532" s="40" t="n">
        <f aca="false">INT((A532-1)/12)+1</f>
        <v>44</v>
      </c>
      <c r="C532" s="41" t="n">
        <f aca="false">$B$4+B532-1</f>
        <v>63</v>
      </c>
      <c r="D532" s="42" t="n">
        <f aca="false">IF($B$5="M",VLOOKUP(C532,Assumptions!$A$42:$C$140,2,1),VLOOKUP(C532,Assumptions!$A$42:$C$140,3,1))*Assumptions!$B$2</f>
        <v>0.00194057690602957</v>
      </c>
      <c r="E532" s="42" t="n">
        <f aca="false">1-(1-D532)^(1/12)</f>
        <v>0.000161858754867406</v>
      </c>
      <c r="F532" s="42" t="n">
        <f aca="false">VLOOKUP(B532,Assumptions!$A$5:$C$11,2,1)*(MOD(A532,12/$B$10)=0)</f>
        <v>0</v>
      </c>
      <c r="G532" s="43" t="n">
        <f aca="false">1-(1-F532)^(1/$B$10)</f>
        <v>0</v>
      </c>
      <c r="H532" s="42" t="n">
        <f aca="false">J531*E532*(A532&lt;=$B$6*12)</f>
        <v>0</v>
      </c>
      <c r="I532" s="43" t="n">
        <f aca="false">J531*(1-E532)*G532*(A532&lt;=$B$6*12)</f>
        <v>0</v>
      </c>
      <c r="J532" s="44" t="n">
        <f aca="false">(J531-H532-I532)*(A532&lt;=$B$6*12)</f>
        <v>0</v>
      </c>
      <c r="K532" s="45" t="n">
        <f aca="false">($B$9/$B$10)*(A532&lt;=$B$7*12)*(MOD(A531,12/$B$10)=0)</f>
        <v>0</v>
      </c>
      <c r="L532" s="45" t="n">
        <f aca="false">$B$8*(A532&lt;=$B$7*12)</f>
        <v>0</v>
      </c>
      <c r="M532" s="45" t="n">
        <f aca="false">Assumptions!$B$15*(A532=1)+K532*Assumptions!$B$16*(A532&lt;=12)</f>
        <v>0</v>
      </c>
      <c r="N532" s="45" t="n">
        <f aca="false">(A532&lt;=$B$6*12)*(Assumptions!$B$18/12)*(1+Assumptions!$D$17)^(A532-1) + K532*Assumptions!$B$19*(A532&lt;=$B$7*12)</f>
        <v>0</v>
      </c>
      <c r="O532" s="45" t="n">
        <f aca="false">K532*VLOOKUP(B532,Assumptions!$A$21:$B$26,2,1)</f>
        <v>0</v>
      </c>
      <c r="P532" s="45" t="n">
        <f aca="false">K532*J531</f>
        <v>0</v>
      </c>
      <c r="Q532" s="45" t="n">
        <f aca="false">L532*H532</f>
        <v>0</v>
      </c>
      <c r="R532" s="45" t="n">
        <f aca="false">M532*J531</f>
        <v>0</v>
      </c>
      <c r="S532" s="45" t="n">
        <f aca="false">N532*J531</f>
        <v>0</v>
      </c>
      <c r="T532" s="45" t="n">
        <f aca="false">O532*J531</f>
        <v>0</v>
      </c>
      <c r="U532" s="46" t="n">
        <f aca="false">(1+VLOOKUP(B532,Assumptions!$A$29:$C$39,2,1))^(1/12)-1</f>
        <v>0.00643403011000343</v>
      </c>
      <c r="V532" s="45" t="n">
        <f aca="false">RES!Y532*J532</f>
        <v>0</v>
      </c>
      <c r="W532" s="45" t="n">
        <f aca="false">V532-V531</f>
        <v>0</v>
      </c>
      <c r="X532" s="45" t="n">
        <f aca="false">(P532-R532-S532-T532+V531)*U532</f>
        <v>0</v>
      </c>
      <c r="Y532" s="45" t="n">
        <f aca="false">P532-Q532-R532-S532-T532-W532+X532</f>
        <v>0</v>
      </c>
      <c r="Z532" s="45" t="n">
        <f aca="false">(Y533+Z533)/(1+U533)</f>
        <v>0</v>
      </c>
    </row>
    <row r="533" customFormat="false" ht="13.8" hidden="false" customHeight="false" outlineLevel="0" collapsed="false">
      <c r="A533" s="40" t="n">
        <f aca="false">A532+1</f>
        <v>518</v>
      </c>
      <c r="B533" s="40" t="n">
        <f aca="false">INT((A533-1)/12)+1</f>
        <v>44</v>
      </c>
      <c r="C533" s="41" t="n">
        <f aca="false">$B$4+B533-1</f>
        <v>63</v>
      </c>
      <c r="D533" s="42" t="n">
        <f aca="false">IF($B$5="M",VLOOKUP(C533,Assumptions!$A$42:$C$140,2,1),VLOOKUP(C533,Assumptions!$A$42:$C$140,3,1))*Assumptions!$B$2</f>
        <v>0.00194057690602957</v>
      </c>
      <c r="E533" s="42" t="n">
        <f aca="false">1-(1-D533)^(1/12)</f>
        <v>0.000161858754867406</v>
      </c>
      <c r="F533" s="42" t="n">
        <f aca="false">VLOOKUP(B533,Assumptions!$A$5:$C$11,2,1)*(MOD(A533,12/$B$10)=0)</f>
        <v>0</v>
      </c>
      <c r="G533" s="43" t="n">
        <f aca="false">1-(1-F533)^(1/$B$10)</f>
        <v>0</v>
      </c>
      <c r="H533" s="42" t="n">
        <f aca="false">J532*E533*(A533&lt;=$B$6*12)</f>
        <v>0</v>
      </c>
      <c r="I533" s="43" t="n">
        <f aca="false">J532*(1-E533)*G533*(A533&lt;=$B$6*12)</f>
        <v>0</v>
      </c>
      <c r="J533" s="44" t="n">
        <f aca="false">(J532-H533-I533)*(A533&lt;=$B$6*12)</f>
        <v>0</v>
      </c>
      <c r="K533" s="45" t="n">
        <f aca="false">($B$9/$B$10)*(A533&lt;=$B$7*12)*(MOD(A532,12/$B$10)=0)</f>
        <v>0</v>
      </c>
      <c r="L533" s="45" t="n">
        <f aca="false">$B$8*(A533&lt;=$B$7*12)</f>
        <v>0</v>
      </c>
      <c r="M533" s="45" t="n">
        <f aca="false">Assumptions!$B$15*(A533=1)+K533*Assumptions!$B$16*(A533&lt;=12)</f>
        <v>0</v>
      </c>
      <c r="N533" s="45" t="n">
        <f aca="false">(A533&lt;=$B$6*12)*(Assumptions!$B$18/12)*(1+Assumptions!$D$17)^(A533-1) + K533*Assumptions!$B$19*(A533&lt;=$B$7*12)</f>
        <v>0</v>
      </c>
      <c r="O533" s="45" t="n">
        <f aca="false">K533*VLOOKUP(B533,Assumptions!$A$21:$B$26,2,1)</f>
        <v>0</v>
      </c>
      <c r="P533" s="45" t="n">
        <f aca="false">K533*J532</f>
        <v>0</v>
      </c>
      <c r="Q533" s="45" t="n">
        <f aca="false">L533*H533</f>
        <v>0</v>
      </c>
      <c r="R533" s="45" t="n">
        <f aca="false">M533*J532</f>
        <v>0</v>
      </c>
      <c r="S533" s="45" t="n">
        <f aca="false">N533*J532</f>
        <v>0</v>
      </c>
      <c r="T533" s="45" t="n">
        <f aca="false">O533*J532</f>
        <v>0</v>
      </c>
      <c r="U533" s="46" t="n">
        <f aca="false">(1+VLOOKUP(B533,Assumptions!$A$29:$C$39,2,1))^(1/12)-1</f>
        <v>0.00643403011000343</v>
      </c>
      <c r="V533" s="45" t="n">
        <f aca="false">RES!Y533*J533</f>
        <v>0</v>
      </c>
      <c r="W533" s="45" t="n">
        <f aca="false">V533-V532</f>
        <v>0</v>
      </c>
      <c r="X533" s="45" t="n">
        <f aca="false">(P533-R533-S533-T533+V532)*U533</f>
        <v>0</v>
      </c>
      <c r="Y533" s="45" t="n">
        <f aca="false">P533-Q533-R533-S533-T533-W533+X533</f>
        <v>0</v>
      </c>
      <c r="Z533" s="45" t="n">
        <f aca="false">(Y534+Z534)/(1+U534)</f>
        <v>0</v>
      </c>
    </row>
    <row r="534" customFormat="false" ht="13.8" hidden="false" customHeight="false" outlineLevel="0" collapsed="false">
      <c r="A534" s="40" t="n">
        <f aca="false">A533+1</f>
        <v>519</v>
      </c>
      <c r="B534" s="40" t="n">
        <f aca="false">INT((A534-1)/12)+1</f>
        <v>44</v>
      </c>
      <c r="C534" s="41" t="n">
        <f aca="false">$B$4+B534-1</f>
        <v>63</v>
      </c>
      <c r="D534" s="42" t="n">
        <f aca="false">IF($B$5="M",VLOOKUP(C534,Assumptions!$A$42:$C$140,2,1),VLOOKUP(C534,Assumptions!$A$42:$C$140,3,1))*Assumptions!$B$2</f>
        <v>0.00194057690602957</v>
      </c>
      <c r="E534" s="42" t="n">
        <f aca="false">1-(1-D534)^(1/12)</f>
        <v>0.000161858754867406</v>
      </c>
      <c r="F534" s="42" t="n">
        <f aca="false">VLOOKUP(B534,Assumptions!$A$5:$C$11,2,1)*(MOD(A534,12/$B$10)=0)</f>
        <v>0</v>
      </c>
      <c r="G534" s="43" t="n">
        <f aca="false">1-(1-F534)^(1/$B$10)</f>
        <v>0</v>
      </c>
      <c r="H534" s="42" t="n">
        <f aca="false">J533*E534*(A534&lt;=$B$6*12)</f>
        <v>0</v>
      </c>
      <c r="I534" s="43" t="n">
        <f aca="false">J533*(1-E534)*G534*(A534&lt;=$B$6*12)</f>
        <v>0</v>
      </c>
      <c r="J534" s="44" t="n">
        <f aca="false">(J533-H534-I534)*(A534&lt;=$B$6*12)</f>
        <v>0</v>
      </c>
      <c r="K534" s="45" t="n">
        <f aca="false">($B$9/$B$10)*(A534&lt;=$B$7*12)*(MOD(A533,12/$B$10)=0)</f>
        <v>0</v>
      </c>
      <c r="L534" s="45" t="n">
        <f aca="false">$B$8*(A534&lt;=$B$7*12)</f>
        <v>0</v>
      </c>
      <c r="M534" s="45" t="n">
        <f aca="false">Assumptions!$B$15*(A534=1)+K534*Assumptions!$B$16*(A534&lt;=12)</f>
        <v>0</v>
      </c>
      <c r="N534" s="45" t="n">
        <f aca="false">(A534&lt;=$B$6*12)*(Assumptions!$B$18/12)*(1+Assumptions!$D$17)^(A534-1) + K534*Assumptions!$B$19*(A534&lt;=$B$7*12)</f>
        <v>0</v>
      </c>
      <c r="O534" s="45" t="n">
        <f aca="false">K534*VLOOKUP(B534,Assumptions!$A$21:$B$26,2,1)</f>
        <v>0</v>
      </c>
      <c r="P534" s="45" t="n">
        <f aca="false">K534*J533</f>
        <v>0</v>
      </c>
      <c r="Q534" s="45" t="n">
        <f aca="false">L534*H534</f>
        <v>0</v>
      </c>
      <c r="R534" s="45" t="n">
        <f aca="false">M534*J533</f>
        <v>0</v>
      </c>
      <c r="S534" s="45" t="n">
        <f aca="false">N534*J533</f>
        <v>0</v>
      </c>
      <c r="T534" s="45" t="n">
        <f aca="false">O534*J533</f>
        <v>0</v>
      </c>
      <c r="U534" s="46" t="n">
        <f aca="false">(1+VLOOKUP(B534,Assumptions!$A$29:$C$39,2,1))^(1/12)-1</f>
        <v>0.00643403011000343</v>
      </c>
      <c r="V534" s="45" t="n">
        <f aca="false">RES!Y534*J534</f>
        <v>0</v>
      </c>
      <c r="W534" s="45" t="n">
        <f aca="false">V534-V533</f>
        <v>0</v>
      </c>
      <c r="X534" s="45" t="n">
        <f aca="false">(P534-R534-S534-T534+V533)*U534</f>
        <v>0</v>
      </c>
      <c r="Y534" s="45" t="n">
        <f aca="false">P534-Q534-R534-S534-T534-W534+X534</f>
        <v>0</v>
      </c>
      <c r="Z534" s="45" t="n">
        <f aca="false">(Y535+Z535)/(1+U535)</f>
        <v>0</v>
      </c>
    </row>
    <row r="535" customFormat="false" ht="13.8" hidden="false" customHeight="false" outlineLevel="0" collapsed="false">
      <c r="A535" s="40" t="n">
        <f aca="false">A534+1</f>
        <v>520</v>
      </c>
      <c r="B535" s="40" t="n">
        <f aca="false">INT((A535-1)/12)+1</f>
        <v>44</v>
      </c>
      <c r="C535" s="41" t="n">
        <f aca="false">$B$4+B535-1</f>
        <v>63</v>
      </c>
      <c r="D535" s="42" t="n">
        <f aca="false">IF($B$5="M",VLOOKUP(C535,Assumptions!$A$42:$C$140,2,1),VLOOKUP(C535,Assumptions!$A$42:$C$140,3,1))*Assumptions!$B$2</f>
        <v>0.00194057690602957</v>
      </c>
      <c r="E535" s="42" t="n">
        <f aca="false">1-(1-D535)^(1/12)</f>
        <v>0.000161858754867406</v>
      </c>
      <c r="F535" s="42" t="n">
        <f aca="false">VLOOKUP(B535,Assumptions!$A$5:$C$11,2,1)*(MOD(A535,12/$B$10)=0)</f>
        <v>0</v>
      </c>
      <c r="G535" s="43" t="n">
        <f aca="false">1-(1-F535)^(1/$B$10)</f>
        <v>0</v>
      </c>
      <c r="H535" s="42" t="n">
        <f aca="false">J534*E535*(A535&lt;=$B$6*12)</f>
        <v>0</v>
      </c>
      <c r="I535" s="43" t="n">
        <f aca="false">J534*(1-E535)*G535*(A535&lt;=$B$6*12)</f>
        <v>0</v>
      </c>
      <c r="J535" s="44" t="n">
        <f aca="false">(J534-H535-I535)*(A535&lt;=$B$6*12)</f>
        <v>0</v>
      </c>
      <c r="K535" s="45" t="n">
        <f aca="false">($B$9/$B$10)*(A535&lt;=$B$7*12)*(MOD(A534,12/$B$10)=0)</f>
        <v>0</v>
      </c>
      <c r="L535" s="45" t="n">
        <f aca="false">$B$8*(A535&lt;=$B$7*12)</f>
        <v>0</v>
      </c>
      <c r="M535" s="45" t="n">
        <f aca="false">Assumptions!$B$15*(A535=1)+K535*Assumptions!$B$16*(A535&lt;=12)</f>
        <v>0</v>
      </c>
      <c r="N535" s="45" t="n">
        <f aca="false">(A535&lt;=$B$6*12)*(Assumptions!$B$18/12)*(1+Assumptions!$D$17)^(A535-1) + K535*Assumptions!$B$19*(A535&lt;=$B$7*12)</f>
        <v>0</v>
      </c>
      <c r="O535" s="45" t="n">
        <f aca="false">K535*VLOOKUP(B535,Assumptions!$A$21:$B$26,2,1)</f>
        <v>0</v>
      </c>
      <c r="P535" s="45" t="n">
        <f aca="false">K535*J534</f>
        <v>0</v>
      </c>
      <c r="Q535" s="45" t="n">
        <f aca="false">L535*H535</f>
        <v>0</v>
      </c>
      <c r="R535" s="45" t="n">
        <f aca="false">M535*J534</f>
        <v>0</v>
      </c>
      <c r="S535" s="45" t="n">
        <f aca="false">N535*J534</f>
        <v>0</v>
      </c>
      <c r="T535" s="45" t="n">
        <f aca="false">O535*J534</f>
        <v>0</v>
      </c>
      <c r="U535" s="46" t="n">
        <f aca="false">(1+VLOOKUP(B535,Assumptions!$A$29:$C$39,2,1))^(1/12)-1</f>
        <v>0.00643403011000343</v>
      </c>
      <c r="V535" s="45" t="n">
        <f aca="false">RES!Y535*J535</f>
        <v>0</v>
      </c>
      <c r="W535" s="45" t="n">
        <f aca="false">V535-V534</f>
        <v>0</v>
      </c>
      <c r="X535" s="45" t="n">
        <f aca="false">(P535-R535-S535-T535+V534)*U535</f>
        <v>0</v>
      </c>
      <c r="Y535" s="45" t="n">
        <f aca="false">P535-Q535-R535-S535-T535-W535+X535</f>
        <v>0</v>
      </c>
      <c r="Z535" s="45" t="n">
        <f aca="false">(Y536+Z536)/(1+U536)</f>
        <v>0</v>
      </c>
    </row>
    <row r="536" customFormat="false" ht="13.8" hidden="false" customHeight="false" outlineLevel="0" collapsed="false">
      <c r="A536" s="40" t="n">
        <f aca="false">A535+1</f>
        <v>521</v>
      </c>
      <c r="B536" s="40" t="n">
        <f aca="false">INT((A536-1)/12)+1</f>
        <v>44</v>
      </c>
      <c r="C536" s="41" t="n">
        <f aca="false">$B$4+B536-1</f>
        <v>63</v>
      </c>
      <c r="D536" s="42" t="n">
        <f aca="false">IF($B$5="M",VLOOKUP(C536,Assumptions!$A$42:$C$140,2,1),VLOOKUP(C536,Assumptions!$A$42:$C$140,3,1))*Assumptions!$B$2</f>
        <v>0.00194057690602957</v>
      </c>
      <c r="E536" s="42" t="n">
        <f aca="false">1-(1-D536)^(1/12)</f>
        <v>0.000161858754867406</v>
      </c>
      <c r="F536" s="42" t="n">
        <f aca="false">VLOOKUP(B536,Assumptions!$A$5:$C$11,2,1)*(MOD(A536,12/$B$10)=0)</f>
        <v>0</v>
      </c>
      <c r="G536" s="43" t="n">
        <f aca="false">1-(1-F536)^(1/$B$10)</f>
        <v>0</v>
      </c>
      <c r="H536" s="42" t="n">
        <f aca="false">J535*E536*(A536&lt;=$B$6*12)</f>
        <v>0</v>
      </c>
      <c r="I536" s="43" t="n">
        <f aca="false">J535*(1-E536)*G536*(A536&lt;=$B$6*12)</f>
        <v>0</v>
      </c>
      <c r="J536" s="44" t="n">
        <f aca="false">(J535-H536-I536)*(A536&lt;=$B$6*12)</f>
        <v>0</v>
      </c>
      <c r="K536" s="45" t="n">
        <f aca="false">($B$9/$B$10)*(A536&lt;=$B$7*12)*(MOD(A535,12/$B$10)=0)</f>
        <v>0</v>
      </c>
      <c r="L536" s="45" t="n">
        <f aca="false">$B$8*(A536&lt;=$B$7*12)</f>
        <v>0</v>
      </c>
      <c r="M536" s="45" t="n">
        <f aca="false">Assumptions!$B$15*(A536=1)+K536*Assumptions!$B$16*(A536&lt;=12)</f>
        <v>0</v>
      </c>
      <c r="N536" s="45" t="n">
        <f aca="false">(A536&lt;=$B$6*12)*(Assumptions!$B$18/12)*(1+Assumptions!$D$17)^(A536-1) + K536*Assumptions!$B$19*(A536&lt;=$B$7*12)</f>
        <v>0</v>
      </c>
      <c r="O536" s="45" t="n">
        <f aca="false">K536*VLOOKUP(B536,Assumptions!$A$21:$B$26,2,1)</f>
        <v>0</v>
      </c>
      <c r="P536" s="45" t="n">
        <f aca="false">K536*J535</f>
        <v>0</v>
      </c>
      <c r="Q536" s="45" t="n">
        <f aca="false">L536*H536</f>
        <v>0</v>
      </c>
      <c r="R536" s="45" t="n">
        <f aca="false">M536*J535</f>
        <v>0</v>
      </c>
      <c r="S536" s="45" t="n">
        <f aca="false">N536*J535</f>
        <v>0</v>
      </c>
      <c r="T536" s="45" t="n">
        <f aca="false">O536*J535</f>
        <v>0</v>
      </c>
      <c r="U536" s="46" t="n">
        <f aca="false">(1+VLOOKUP(B536,Assumptions!$A$29:$C$39,2,1))^(1/12)-1</f>
        <v>0.00643403011000343</v>
      </c>
      <c r="V536" s="45" t="n">
        <f aca="false">RES!Y536*J536</f>
        <v>0</v>
      </c>
      <c r="W536" s="45" t="n">
        <f aca="false">V536-V535</f>
        <v>0</v>
      </c>
      <c r="X536" s="45" t="n">
        <f aca="false">(P536-R536-S536-T536+V535)*U536</f>
        <v>0</v>
      </c>
      <c r="Y536" s="45" t="n">
        <f aca="false">P536-Q536-R536-S536-T536-W536+X536</f>
        <v>0</v>
      </c>
      <c r="Z536" s="45" t="n">
        <f aca="false">(Y537+Z537)/(1+U537)</f>
        <v>0</v>
      </c>
    </row>
    <row r="537" customFormat="false" ht="13.8" hidden="false" customHeight="false" outlineLevel="0" collapsed="false">
      <c r="A537" s="40" t="n">
        <f aca="false">A536+1</f>
        <v>522</v>
      </c>
      <c r="B537" s="40" t="n">
        <f aca="false">INT((A537-1)/12)+1</f>
        <v>44</v>
      </c>
      <c r="C537" s="41" t="n">
        <f aca="false">$B$4+B537-1</f>
        <v>63</v>
      </c>
      <c r="D537" s="42" t="n">
        <f aca="false">IF($B$5="M",VLOOKUP(C537,Assumptions!$A$42:$C$140,2,1),VLOOKUP(C537,Assumptions!$A$42:$C$140,3,1))*Assumptions!$B$2</f>
        <v>0.00194057690602957</v>
      </c>
      <c r="E537" s="42" t="n">
        <f aca="false">1-(1-D537)^(1/12)</f>
        <v>0.000161858754867406</v>
      </c>
      <c r="F537" s="42" t="n">
        <f aca="false">VLOOKUP(B537,Assumptions!$A$5:$C$11,2,1)*(MOD(A537,12/$B$10)=0)</f>
        <v>0</v>
      </c>
      <c r="G537" s="43" t="n">
        <f aca="false">1-(1-F537)^(1/$B$10)</f>
        <v>0</v>
      </c>
      <c r="H537" s="42" t="n">
        <f aca="false">J536*E537*(A537&lt;=$B$6*12)</f>
        <v>0</v>
      </c>
      <c r="I537" s="43" t="n">
        <f aca="false">J536*(1-E537)*G537*(A537&lt;=$B$6*12)</f>
        <v>0</v>
      </c>
      <c r="J537" s="44" t="n">
        <f aca="false">(J536-H537-I537)*(A537&lt;=$B$6*12)</f>
        <v>0</v>
      </c>
      <c r="K537" s="45" t="n">
        <f aca="false">($B$9/$B$10)*(A537&lt;=$B$7*12)*(MOD(A536,12/$B$10)=0)</f>
        <v>0</v>
      </c>
      <c r="L537" s="45" t="n">
        <f aca="false">$B$8*(A537&lt;=$B$7*12)</f>
        <v>0</v>
      </c>
      <c r="M537" s="45" t="n">
        <f aca="false">Assumptions!$B$15*(A537=1)+K537*Assumptions!$B$16*(A537&lt;=12)</f>
        <v>0</v>
      </c>
      <c r="N537" s="45" t="n">
        <f aca="false">(A537&lt;=$B$6*12)*(Assumptions!$B$18/12)*(1+Assumptions!$D$17)^(A537-1) + K537*Assumptions!$B$19*(A537&lt;=$B$7*12)</f>
        <v>0</v>
      </c>
      <c r="O537" s="45" t="n">
        <f aca="false">K537*VLOOKUP(B537,Assumptions!$A$21:$B$26,2,1)</f>
        <v>0</v>
      </c>
      <c r="P537" s="45" t="n">
        <f aca="false">K537*J536</f>
        <v>0</v>
      </c>
      <c r="Q537" s="45" t="n">
        <f aca="false">L537*H537</f>
        <v>0</v>
      </c>
      <c r="R537" s="45" t="n">
        <f aca="false">M537*J536</f>
        <v>0</v>
      </c>
      <c r="S537" s="45" t="n">
        <f aca="false">N537*J536</f>
        <v>0</v>
      </c>
      <c r="T537" s="45" t="n">
        <f aca="false">O537*J536</f>
        <v>0</v>
      </c>
      <c r="U537" s="46" t="n">
        <f aca="false">(1+VLOOKUP(B537,Assumptions!$A$29:$C$39,2,1))^(1/12)-1</f>
        <v>0.00643403011000343</v>
      </c>
      <c r="V537" s="45" t="n">
        <f aca="false">RES!Y537*J537</f>
        <v>0</v>
      </c>
      <c r="W537" s="45" t="n">
        <f aca="false">V537-V536</f>
        <v>0</v>
      </c>
      <c r="X537" s="45" t="n">
        <f aca="false">(P537-R537-S537-T537+V536)*U537</f>
        <v>0</v>
      </c>
      <c r="Y537" s="45" t="n">
        <f aca="false">P537-Q537-R537-S537-T537-W537+X537</f>
        <v>0</v>
      </c>
      <c r="Z537" s="45" t="n">
        <f aca="false">(Y538+Z538)/(1+U538)</f>
        <v>0</v>
      </c>
    </row>
    <row r="538" customFormat="false" ht="13.8" hidden="false" customHeight="false" outlineLevel="0" collapsed="false">
      <c r="A538" s="40" t="n">
        <f aca="false">A537+1</f>
        <v>523</v>
      </c>
      <c r="B538" s="40" t="n">
        <f aca="false">INT((A538-1)/12)+1</f>
        <v>44</v>
      </c>
      <c r="C538" s="41" t="n">
        <f aca="false">$B$4+B538-1</f>
        <v>63</v>
      </c>
      <c r="D538" s="42" t="n">
        <f aca="false">IF($B$5="M",VLOOKUP(C538,Assumptions!$A$42:$C$140,2,1),VLOOKUP(C538,Assumptions!$A$42:$C$140,3,1))*Assumptions!$B$2</f>
        <v>0.00194057690602957</v>
      </c>
      <c r="E538" s="42" t="n">
        <f aca="false">1-(1-D538)^(1/12)</f>
        <v>0.000161858754867406</v>
      </c>
      <c r="F538" s="42" t="n">
        <f aca="false">VLOOKUP(B538,Assumptions!$A$5:$C$11,2,1)*(MOD(A538,12/$B$10)=0)</f>
        <v>0</v>
      </c>
      <c r="G538" s="43" t="n">
        <f aca="false">1-(1-F538)^(1/$B$10)</f>
        <v>0</v>
      </c>
      <c r="H538" s="42" t="n">
        <f aca="false">J537*E538*(A538&lt;=$B$6*12)</f>
        <v>0</v>
      </c>
      <c r="I538" s="43" t="n">
        <f aca="false">J537*(1-E538)*G538*(A538&lt;=$B$6*12)</f>
        <v>0</v>
      </c>
      <c r="J538" s="44" t="n">
        <f aca="false">(J537-H538-I538)*(A538&lt;=$B$6*12)</f>
        <v>0</v>
      </c>
      <c r="K538" s="45" t="n">
        <f aca="false">($B$9/$B$10)*(A538&lt;=$B$7*12)*(MOD(A537,12/$B$10)=0)</f>
        <v>0</v>
      </c>
      <c r="L538" s="45" t="n">
        <f aca="false">$B$8*(A538&lt;=$B$7*12)</f>
        <v>0</v>
      </c>
      <c r="M538" s="45" t="n">
        <f aca="false">Assumptions!$B$15*(A538=1)+K538*Assumptions!$B$16*(A538&lt;=12)</f>
        <v>0</v>
      </c>
      <c r="N538" s="45" t="n">
        <f aca="false">(A538&lt;=$B$6*12)*(Assumptions!$B$18/12)*(1+Assumptions!$D$17)^(A538-1) + K538*Assumptions!$B$19*(A538&lt;=$B$7*12)</f>
        <v>0</v>
      </c>
      <c r="O538" s="45" t="n">
        <f aca="false">K538*VLOOKUP(B538,Assumptions!$A$21:$B$26,2,1)</f>
        <v>0</v>
      </c>
      <c r="P538" s="45" t="n">
        <f aca="false">K538*J537</f>
        <v>0</v>
      </c>
      <c r="Q538" s="45" t="n">
        <f aca="false">L538*H538</f>
        <v>0</v>
      </c>
      <c r="R538" s="45" t="n">
        <f aca="false">M538*J537</f>
        <v>0</v>
      </c>
      <c r="S538" s="45" t="n">
        <f aca="false">N538*J537</f>
        <v>0</v>
      </c>
      <c r="T538" s="45" t="n">
        <f aca="false">O538*J537</f>
        <v>0</v>
      </c>
      <c r="U538" s="46" t="n">
        <f aca="false">(1+VLOOKUP(B538,Assumptions!$A$29:$C$39,2,1))^(1/12)-1</f>
        <v>0.00643403011000343</v>
      </c>
      <c r="V538" s="45" t="n">
        <f aca="false">RES!Y538*J538</f>
        <v>0</v>
      </c>
      <c r="W538" s="45" t="n">
        <f aca="false">V538-V537</f>
        <v>0</v>
      </c>
      <c r="X538" s="45" t="n">
        <f aca="false">(P538-R538-S538-T538+V537)*U538</f>
        <v>0</v>
      </c>
      <c r="Y538" s="45" t="n">
        <f aca="false">P538-Q538-R538-S538-T538-W538+X538</f>
        <v>0</v>
      </c>
      <c r="Z538" s="45" t="n">
        <f aca="false">(Y539+Z539)/(1+U539)</f>
        <v>0</v>
      </c>
    </row>
    <row r="539" customFormat="false" ht="13.8" hidden="false" customHeight="false" outlineLevel="0" collapsed="false">
      <c r="A539" s="40" t="n">
        <f aca="false">A538+1</f>
        <v>524</v>
      </c>
      <c r="B539" s="40" t="n">
        <f aca="false">INT((A539-1)/12)+1</f>
        <v>44</v>
      </c>
      <c r="C539" s="41" t="n">
        <f aca="false">$B$4+B539-1</f>
        <v>63</v>
      </c>
      <c r="D539" s="42" t="n">
        <f aca="false">IF($B$5="M",VLOOKUP(C539,Assumptions!$A$42:$C$140,2,1),VLOOKUP(C539,Assumptions!$A$42:$C$140,3,1))*Assumptions!$B$2</f>
        <v>0.00194057690602957</v>
      </c>
      <c r="E539" s="42" t="n">
        <f aca="false">1-(1-D539)^(1/12)</f>
        <v>0.000161858754867406</v>
      </c>
      <c r="F539" s="42" t="n">
        <f aca="false">VLOOKUP(B539,Assumptions!$A$5:$C$11,2,1)*(MOD(A539,12/$B$10)=0)</f>
        <v>0</v>
      </c>
      <c r="G539" s="43" t="n">
        <f aca="false">1-(1-F539)^(1/$B$10)</f>
        <v>0</v>
      </c>
      <c r="H539" s="42" t="n">
        <f aca="false">J538*E539*(A539&lt;=$B$6*12)</f>
        <v>0</v>
      </c>
      <c r="I539" s="43" t="n">
        <f aca="false">J538*(1-E539)*G539*(A539&lt;=$B$6*12)</f>
        <v>0</v>
      </c>
      <c r="J539" s="44" t="n">
        <f aca="false">(J538-H539-I539)*(A539&lt;=$B$6*12)</f>
        <v>0</v>
      </c>
      <c r="K539" s="45" t="n">
        <f aca="false">($B$9/$B$10)*(A539&lt;=$B$7*12)*(MOD(A538,12/$B$10)=0)</f>
        <v>0</v>
      </c>
      <c r="L539" s="45" t="n">
        <f aca="false">$B$8*(A539&lt;=$B$7*12)</f>
        <v>0</v>
      </c>
      <c r="M539" s="45" t="n">
        <f aca="false">Assumptions!$B$15*(A539=1)+K539*Assumptions!$B$16*(A539&lt;=12)</f>
        <v>0</v>
      </c>
      <c r="N539" s="45" t="n">
        <f aca="false">(A539&lt;=$B$6*12)*(Assumptions!$B$18/12)*(1+Assumptions!$D$17)^(A539-1) + K539*Assumptions!$B$19*(A539&lt;=$B$7*12)</f>
        <v>0</v>
      </c>
      <c r="O539" s="45" t="n">
        <f aca="false">K539*VLOOKUP(B539,Assumptions!$A$21:$B$26,2,1)</f>
        <v>0</v>
      </c>
      <c r="P539" s="45" t="n">
        <f aca="false">K539*J538</f>
        <v>0</v>
      </c>
      <c r="Q539" s="45" t="n">
        <f aca="false">L539*H539</f>
        <v>0</v>
      </c>
      <c r="R539" s="45" t="n">
        <f aca="false">M539*J538</f>
        <v>0</v>
      </c>
      <c r="S539" s="45" t="n">
        <f aca="false">N539*J538</f>
        <v>0</v>
      </c>
      <c r="T539" s="45" t="n">
        <f aca="false">O539*J538</f>
        <v>0</v>
      </c>
      <c r="U539" s="46" t="n">
        <f aca="false">(1+VLOOKUP(B539,Assumptions!$A$29:$C$39,2,1))^(1/12)-1</f>
        <v>0.00643403011000343</v>
      </c>
      <c r="V539" s="45" t="n">
        <f aca="false">RES!Y539*J539</f>
        <v>0</v>
      </c>
      <c r="W539" s="45" t="n">
        <f aca="false">V539-V538</f>
        <v>0</v>
      </c>
      <c r="X539" s="45" t="n">
        <f aca="false">(P539-R539-S539-T539+V538)*U539</f>
        <v>0</v>
      </c>
      <c r="Y539" s="45" t="n">
        <f aca="false">P539-Q539-R539-S539-T539-W539+X539</f>
        <v>0</v>
      </c>
      <c r="Z539" s="45" t="n">
        <f aca="false">(Y540+Z540)/(1+U540)</f>
        <v>0</v>
      </c>
    </row>
    <row r="540" customFormat="false" ht="13.8" hidden="false" customHeight="false" outlineLevel="0" collapsed="false">
      <c r="A540" s="40" t="n">
        <f aca="false">A539+1</f>
        <v>525</v>
      </c>
      <c r="B540" s="40" t="n">
        <f aca="false">INT((A540-1)/12)+1</f>
        <v>44</v>
      </c>
      <c r="C540" s="41" t="n">
        <f aca="false">$B$4+B540-1</f>
        <v>63</v>
      </c>
      <c r="D540" s="42" t="n">
        <f aca="false">IF($B$5="M",VLOOKUP(C540,Assumptions!$A$42:$C$140,2,1),VLOOKUP(C540,Assumptions!$A$42:$C$140,3,1))*Assumptions!$B$2</f>
        <v>0.00194057690602957</v>
      </c>
      <c r="E540" s="42" t="n">
        <f aca="false">1-(1-D540)^(1/12)</f>
        <v>0.000161858754867406</v>
      </c>
      <c r="F540" s="42" t="n">
        <f aca="false">VLOOKUP(B540,Assumptions!$A$5:$C$11,2,1)*(MOD(A540,12/$B$10)=0)</f>
        <v>0</v>
      </c>
      <c r="G540" s="43" t="n">
        <f aca="false">1-(1-F540)^(1/$B$10)</f>
        <v>0</v>
      </c>
      <c r="H540" s="42" t="n">
        <f aca="false">J539*E540*(A540&lt;=$B$6*12)</f>
        <v>0</v>
      </c>
      <c r="I540" s="43" t="n">
        <f aca="false">J539*(1-E540)*G540*(A540&lt;=$B$6*12)</f>
        <v>0</v>
      </c>
      <c r="J540" s="44" t="n">
        <f aca="false">(J539-H540-I540)*(A540&lt;=$B$6*12)</f>
        <v>0</v>
      </c>
      <c r="K540" s="45" t="n">
        <f aca="false">($B$9/$B$10)*(A540&lt;=$B$7*12)*(MOD(A539,12/$B$10)=0)</f>
        <v>0</v>
      </c>
      <c r="L540" s="45" t="n">
        <f aca="false">$B$8*(A540&lt;=$B$7*12)</f>
        <v>0</v>
      </c>
      <c r="M540" s="45" t="n">
        <f aca="false">Assumptions!$B$15*(A540=1)+K540*Assumptions!$B$16*(A540&lt;=12)</f>
        <v>0</v>
      </c>
      <c r="N540" s="45" t="n">
        <f aca="false">(A540&lt;=$B$6*12)*(Assumptions!$B$18/12)*(1+Assumptions!$D$17)^(A540-1) + K540*Assumptions!$B$19*(A540&lt;=$B$7*12)</f>
        <v>0</v>
      </c>
      <c r="O540" s="45" t="n">
        <f aca="false">K540*VLOOKUP(B540,Assumptions!$A$21:$B$26,2,1)</f>
        <v>0</v>
      </c>
      <c r="P540" s="45" t="n">
        <f aca="false">K540*J539</f>
        <v>0</v>
      </c>
      <c r="Q540" s="45" t="n">
        <f aca="false">L540*H540</f>
        <v>0</v>
      </c>
      <c r="R540" s="45" t="n">
        <f aca="false">M540*J539</f>
        <v>0</v>
      </c>
      <c r="S540" s="45" t="n">
        <f aca="false">N540*J539</f>
        <v>0</v>
      </c>
      <c r="T540" s="45" t="n">
        <f aca="false">O540*J539</f>
        <v>0</v>
      </c>
      <c r="U540" s="46" t="n">
        <f aca="false">(1+VLOOKUP(B540,Assumptions!$A$29:$C$39,2,1))^(1/12)-1</f>
        <v>0.00643403011000343</v>
      </c>
      <c r="V540" s="45" t="n">
        <f aca="false">RES!Y540*J540</f>
        <v>0</v>
      </c>
      <c r="W540" s="45" t="n">
        <f aca="false">V540-V539</f>
        <v>0</v>
      </c>
      <c r="X540" s="45" t="n">
        <f aca="false">(P540-R540-S540-T540+V539)*U540</f>
        <v>0</v>
      </c>
      <c r="Y540" s="45" t="n">
        <f aca="false">P540-Q540-R540-S540-T540-W540+X540</f>
        <v>0</v>
      </c>
      <c r="Z540" s="45" t="n">
        <f aca="false">(Y541+Z541)/(1+U541)</f>
        <v>0</v>
      </c>
    </row>
    <row r="541" customFormat="false" ht="13.8" hidden="false" customHeight="false" outlineLevel="0" collapsed="false">
      <c r="A541" s="40" t="n">
        <f aca="false">A540+1</f>
        <v>526</v>
      </c>
      <c r="B541" s="40" t="n">
        <f aca="false">INT((A541-1)/12)+1</f>
        <v>44</v>
      </c>
      <c r="C541" s="41" t="n">
        <f aca="false">$B$4+B541-1</f>
        <v>63</v>
      </c>
      <c r="D541" s="42" t="n">
        <f aca="false">IF($B$5="M",VLOOKUP(C541,Assumptions!$A$42:$C$140,2,1),VLOOKUP(C541,Assumptions!$A$42:$C$140,3,1))*Assumptions!$B$2</f>
        <v>0.00194057690602957</v>
      </c>
      <c r="E541" s="42" t="n">
        <f aca="false">1-(1-D541)^(1/12)</f>
        <v>0.000161858754867406</v>
      </c>
      <c r="F541" s="42" t="n">
        <f aca="false">VLOOKUP(B541,Assumptions!$A$5:$C$11,2,1)*(MOD(A541,12/$B$10)=0)</f>
        <v>0</v>
      </c>
      <c r="G541" s="43" t="n">
        <f aca="false">1-(1-F541)^(1/$B$10)</f>
        <v>0</v>
      </c>
      <c r="H541" s="42" t="n">
        <f aca="false">J540*E541*(A541&lt;=$B$6*12)</f>
        <v>0</v>
      </c>
      <c r="I541" s="43" t="n">
        <f aca="false">J540*(1-E541)*G541*(A541&lt;=$B$6*12)</f>
        <v>0</v>
      </c>
      <c r="J541" s="44" t="n">
        <f aca="false">(J540-H541-I541)*(A541&lt;=$B$6*12)</f>
        <v>0</v>
      </c>
      <c r="K541" s="45" t="n">
        <f aca="false">($B$9/$B$10)*(A541&lt;=$B$7*12)*(MOD(A540,12/$B$10)=0)</f>
        <v>0</v>
      </c>
      <c r="L541" s="45" t="n">
        <f aca="false">$B$8*(A541&lt;=$B$7*12)</f>
        <v>0</v>
      </c>
      <c r="M541" s="45" t="n">
        <f aca="false">Assumptions!$B$15*(A541=1)+K541*Assumptions!$B$16*(A541&lt;=12)</f>
        <v>0</v>
      </c>
      <c r="N541" s="45" t="n">
        <f aca="false">(A541&lt;=$B$6*12)*(Assumptions!$B$18/12)*(1+Assumptions!$D$17)^(A541-1) + K541*Assumptions!$B$19*(A541&lt;=$B$7*12)</f>
        <v>0</v>
      </c>
      <c r="O541" s="45" t="n">
        <f aca="false">K541*VLOOKUP(B541,Assumptions!$A$21:$B$26,2,1)</f>
        <v>0</v>
      </c>
      <c r="P541" s="45" t="n">
        <f aca="false">K541*J540</f>
        <v>0</v>
      </c>
      <c r="Q541" s="45" t="n">
        <f aca="false">L541*H541</f>
        <v>0</v>
      </c>
      <c r="R541" s="45" t="n">
        <f aca="false">M541*J540</f>
        <v>0</v>
      </c>
      <c r="S541" s="45" t="n">
        <f aca="false">N541*J540</f>
        <v>0</v>
      </c>
      <c r="T541" s="45" t="n">
        <f aca="false">O541*J540</f>
        <v>0</v>
      </c>
      <c r="U541" s="46" t="n">
        <f aca="false">(1+VLOOKUP(B541,Assumptions!$A$29:$C$39,2,1))^(1/12)-1</f>
        <v>0.00643403011000343</v>
      </c>
      <c r="V541" s="45" t="n">
        <f aca="false">RES!Y541*J541</f>
        <v>0</v>
      </c>
      <c r="W541" s="45" t="n">
        <f aca="false">V541-V540</f>
        <v>0</v>
      </c>
      <c r="X541" s="45" t="n">
        <f aca="false">(P541-R541-S541-T541+V540)*U541</f>
        <v>0</v>
      </c>
      <c r="Y541" s="45" t="n">
        <f aca="false">P541-Q541-R541-S541-T541-W541+X541</f>
        <v>0</v>
      </c>
      <c r="Z541" s="45" t="n">
        <f aca="false">(Y542+Z542)/(1+U542)</f>
        <v>0</v>
      </c>
    </row>
    <row r="542" customFormat="false" ht="13.8" hidden="false" customHeight="false" outlineLevel="0" collapsed="false">
      <c r="A542" s="40" t="n">
        <f aca="false">A541+1</f>
        <v>527</v>
      </c>
      <c r="B542" s="40" t="n">
        <f aca="false">INT((A542-1)/12)+1</f>
        <v>44</v>
      </c>
      <c r="C542" s="41" t="n">
        <f aca="false">$B$4+B542-1</f>
        <v>63</v>
      </c>
      <c r="D542" s="42" t="n">
        <f aca="false">IF($B$5="M",VLOOKUP(C542,Assumptions!$A$42:$C$140,2,1),VLOOKUP(C542,Assumptions!$A$42:$C$140,3,1))*Assumptions!$B$2</f>
        <v>0.00194057690602957</v>
      </c>
      <c r="E542" s="42" t="n">
        <f aca="false">1-(1-D542)^(1/12)</f>
        <v>0.000161858754867406</v>
      </c>
      <c r="F542" s="42" t="n">
        <f aca="false">VLOOKUP(B542,Assumptions!$A$5:$C$11,2,1)*(MOD(A542,12/$B$10)=0)</f>
        <v>0</v>
      </c>
      <c r="G542" s="43" t="n">
        <f aca="false">1-(1-F542)^(1/$B$10)</f>
        <v>0</v>
      </c>
      <c r="H542" s="42" t="n">
        <f aca="false">J541*E542*(A542&lt;=$B$6*12)</f>
        <v>0</v>
      </c>
      <c r="I542" s="43" t="n">
        <f aca="false">J541*(1-E542)*G542*(A542&lt;=$B$6*12)</f>
        <v>0</v>
      </c>
      <c r="J542" s="44" t="n">
        <f aca="false">(J541-H542-I542)*(A542&lt;=$B$6*12)</f>
        <v>0</v>
      </c>
      <c r="K542" s="45" t="n">
        <f aca="false">($B$9/$B$10)*(A542&lt;=$B$7*12)*(MOD(A541,12/$B$10)=0)</f>
        <v>0</v>
      </c>
      <c r="L542" s="45" t="n">
        <f aca="false">$B$8*(A542&lt;=$B$7*12)</f>
        <v>0</v>
      </c>
      <c r="M542" s="45" t="n">
        <f aca="false">Assumptions!$B$15*(A542=1)+K542*Assumptions!$B$16*(A542&lt;=12)</f>
        <v>0</v>
      </c>
      <c r="N542" s="45" t="n">
        <f aca="false">(A542&lt;=$B$6*12)*(Assumptions!$B$18/12)*(1+Assumptions!$D$17)^(A542-1) + K542*Assumptions!$B$19*(A542&lt;=$B$7*12)</f>
        <v>0</v>
      </c>
      <c r="O542" s="45" t="n">
        <f aca="false">K542*VLOOKUP(B542,Assumptions!$A$21:$B$26,2,1)</f>
        <v>0</v>
      </c>
      <c r="P542" s="45" t="n">
        <f aca="false">K542*J541</f>
        <v>0</v>
      </c>
      <c r="Q542" s="45" t="n">
        <f aca="false">L542*H542</f>
        <v>0</v>
      </c>
      <c r="R542" s="45" t="n">
        <f aca="false">M542*J541</f>
        <v>0</v>
      </c>
      <c r="S542" s="45" t="n">
        <f aca="false">N542*J541</f>
        <v>0</v>
      </c>
      <c r="T542" s="45" t="n">
        <f aca="false">O542*J541</f>
        <v>0</v>
      </c>
      <c r="U542" s="46" t="n">
        <f aca="false">(1+VLOOKUP(B542,Assumptions!$A$29:$C$39,2,1))^(1/12)-1</f>
        <v>0.00643403011000343</v>
      </c>
      <c r="V542" s="45" t="n">
        <f aca="false">RES!Y542*J542</f>
        <v>0</v>
      </c>
      <c r="W542" s="45" t="n">
        <f aca="false">V542-V541</f>
        <v>0</v>
      </c>
      <c r="X542" s="45" t="n">
        <f aca="false">(P542-R542-S542-T542+V541)*U542</f>
        <v>0</v>
      </c>
      <c r="Y542" s="45" t="n">
        <f aca="false">P542-Q542-R542-S542-T542-W542+X542</f>
        <v>0</v>
      </c>
      <c r="Z542" s="45" t="n">
        <f aca="false">(Y543+Z543)/(1+U543)</f>
        <v>0</v>
      </c>
    </row>
    <row r="543" customFormat="false" ht="13.8" hidden="false" customHeight="false" outlineLevel="0" collapsed="false">
      <c r="A543" s="40" t="n">
        <f aca="false">A542+1</f>
        <v>528</v>
      </c>
      <c r="B543" s="40" t="n">
        <f aca="false">INT((A543-1)/12)+1</f>
        <v>44</v>
      </c>
      <c r="C543" s="41" t="n">
        <f aca="false">$B$4+B543-1</f>
        <v>63</v>
      </c>
      <c r="D543" s="42" t="n">
        <f aca="false">IF($B$5="M",VLOOKUP(C543,Assumptions!$A$42:$C$140,2,1),VLOOKUP(C543,Assumptions!$A$42:$C$140,3,1))*Assumptions!$B$2</f>
        <v>0.00194057690602957</v>
      </c>
      <c r="E543" s="42" t="n">
        <f aca="false">1-(1-D543)^(1/12)</f>
        <v>0.000161858754867406</v>
      </c>
      <c r="F543" s="42" t="n">
        <f aca="false">VLOOKUP(B543,Assumptions!$A$5:$C$11,2,1)*(MOD(A543,12/$B$10)=0)</f>
        <v>0.05</v>
      </c>
      <c r="G543" s="43" t="n">
        <f aca="false">1-(1-F543)^(1/$B$10)</f>
        <v>0.05</v>
      </c>
      <c r="H543" s="42" t="n">
        <f aca="false">J542*E543*(A543&lt;=$B$6*12)</f>
        <v>0</v>
      </c>
      <c r="I543" s="43" t="n">
        <f aca="false">J542*(1-E543)*G543*(A543&lt;=$B$6*12)</f>
        <v>0</v>
      </c>
      <c r="J543" s="44" t="n">
        <f aca="false">(J542-H543-I543)*(A543&lt;=$B$6*12)</f>
        <v>0</v>
      </c>
      <c r="K543" s="45" t="n">
        <f aca="false">($B$9/$B$10)*(A543&lt;=$B$7*12)*(MOD(A542,12/$B$10)=0)</f>
        <v>0</v>
      </c>
      <c r="L543" s="45" t="n">
        <f aca="false">$B$8*(A543&lt;=$B$7*12)</f>
        <v>0</v>
      </c>
      <c r="M543" s="45" t="n">
        <f aca="false">Assumptions!$B$15*(A543=1)+K543*Assumptions!$B$16*(A543&lt;=12)</f>
        <v>0</v>
      </c>
      <c r="N543" s="45" t="n">
        <f aca="false">(A543&lt;=$B$6*12)*(Assumptions!$B$18/12)*(1+Assumptions!$D$17)^(A543-1) + K543*Assumptions!$B$19*(A543&lt;=$B$7*12)</f>
        <v>0</v>
      </c>
      <c r="O543" s="45" t="n">
        <f aca="false">K543*VLOOKUP(B543,Assumptions!$A$21:$B$26,2,1)</f>
        <v>0</v>
      </c>
      <c r="P543" s="45" t="n">
        <f aca="false">K543*J542</f>
        <v>0</v>
      </c>
      <c r="Q543" s="45" t="n">
        <f aca="false">L543*H543</f>
        <v>0</v>
      </c>
      <c r="R543" s="45" t="n">
        <f aca="false">M543*J542</f>
        <v>0</v>
      </c>
      <c r="S543" s="45" t="n">
        <f aca="false">N543*J542</f>
        <v>0</v>
      </c>
      <c r="T543" s="45" t="n">
        <f aca="false">O543*J542</f>
        <v>0</v>
      </c>
      <c r="U543" s="46" t="n">
        <f aca="false">(1+VLOOKUP(B543,Assumptions!$A$29:$C$39,2,1))^(1/12)-1</f>
        <v>0.00643403011000343</v>
      </c>
      <c r="V543" s="45" t="n">
        <f aca="false">RES!Y543*J543</f>
        <v>0</v>
      </c>
      <c r="W543" s="45" t="n">
        <f aca="false">V543-V542</f>
        <v>0</v>
      </c>
      <c r="X543" s="45" t="n">
        <f aca="false">(P543-R543-S543-T543+V542)*U543</f>
        <v>0</v>
      </c>
      <c r="Y543" s="45" t="n">
        <f aca="false">P543-Q543-R543-S543-T543-W543+X543</f>
        <v>0</v>
      </c>
      <c r="Z543" s="45" t="n">
        <f aca="false">(Y544+Z544)/(1+U544)</f>
        <v>0</v>
      </c>
    </row>
    <row r="544" customFormat="false" ht="13.8" hidden="false" customHeight="false" outlineLevel="0" collapsed="false">
      <c r="A544" s="40" t="n">
        <f aca="false">A543+1</f>
        <v>529</v>
      </c>
      <c r="B544" s="40" t="n">
        <f aca="false">INT((A544-1)/12)+1</f>
        <v>45</v>
      </c>
      <c r="C544" s="41" t="n">
        <f aca="false">$B$4+B544-1</f>
        <v>64</v>
      </c>
      <c r="D544" s="42" t="n">
        <f aca="false">IF($B$5="M",VLOOKUP(C544,Assumptions!$A$42:$C$140,2,1),VLOOKUP(C544,Assumptions!$A$42:$C$140,3,1))*Assumptions!$B$2</f>
        <v>0.00210243525605442</v>
      </c>
      <c r="E544" s="42" t="n">
        <f aca="false">1-(1-D544)^(1/12)</f>
        <v>0.000175371993509033</v>
      </c>
      <c r="F544" s="42" t="n">
        <f aca="false">VLOOKUP(B544,Assumptions!$A$5:$C$11,2,1)*(MOD(A544,12/$B$10)=0)</f>
        <v>0</v>
      </c>
      <c r="G544" s="43" t="n">
        <f aca="false">1-(1-F544)^(1/$B$10)</f>
        <v>0</v>
      </c>
      <c r="H544" s="42" t="n">
        <f aca="false">J543*E544*(A544&lt;=$B$6*12)</f>
        <v>0</v>
      </c>
      <c r="I544" s="43" t="n">
        <f aca="false">J543*(1-E544)*G544*(A544&lt;=$B$6*12)</f>
        <v>0</v>
      </c>
      <c r="J544" s="44" t="n">
        <f aca="false">(J543-H544-I544)*(A544&lt;=$B$6*12)</f>
        <v>0</v>
      </c>
      <c r="K544" s="45" t="n">
        <f aca="false">($B$9/$B$10)*(A544&lt;=$B$7*12)*(MOD(A543,12/$B$10)=0)</f>
        <v>0</v>
      </c>
      <c r="L544" s="45" t="n">
        <f aca="false">$B$8*(A544&lt;=$B$7*12)</f>
        <v>0</v>
      </c>
      <c r="M544" s="45" t="n">
        <f aca="false">Assumptions!$B$15*(A544=1)+K544*Assumptions!$B$16*(A544&lt;=12)</f>
        <v>0</v>
      </c>
      <c r="N544" s="45" t="n">
        <f aca="false">(A544&lt;=$B$6*12)*(Assumptions!$B$18/12)*(1+Assumptions!$D$17)^(A544-1) + K544*Assumptions!$B$19*(A544&lt;=$B$7*12)</f>
        <v>0</v>
      </c>
      <c r="O544" s="45" t="n">
        <f aca="false">K544*VLOOKUP(B544,Assumptions!$A$21:$B$26,2,1)</f>
        <v>0</v>
      </c>
      <c r="P544" s="45" t="n">
        <f aca="false">K544*J543</f>
        <v>0</v>
      </c>
      <c r="Q544" s="45" t="n">
        <f aca="false">L544*H544</f>
        <v>0</v>
      </c>
      <c r="R544" s="45" t="n">
        <f aca="false">M544*J543</f>
        <v>0</v>
      </c>
      <c r="S544" s="45" t="n">
        <f aca="false">N544*J543</f>
        <v>0</v>
      </c>
      <c r="T544" s="45" t="n">
        <f aca="false">O544*J543</f>
        <v>0</v>
      </c>
      <c r="U544" s="46" t="n">
        <f aca="false">(1+VLOOKUP(B544,Assumptions!$A$29:$C$39,2,1))^(1/12)-1</f>
        <v>0.00643403011000343</v>
      </c>
      <c r="V544" s="45" t="n">
        <f aca="false">RES!Y544*J544</f>
        <v>0</v>
      </c>
      <c r="W544" s="45" t="n">
        <f aca="false">V544-V543</f>
        <v>0</v>
      </c>
      <c r="X544" s="45" t="n">
        <f aca="false">(P544-R544-S544-T544+V543)*U544</f>
        <v>0</v>
      </c>
      <c r="Y544" s="45" t="n">
        <f aca="false">P544-Q544-R544-S544-T544-W544+X544</f>
        <v>0</v>
      </c>
      <c r="Z544" s="45" t="n">
        <f aca="false">(Y545+Z545)/(1+U545)</f>
        <v>0</v>
      </c>
    </row>
    <row r="545" customFormat="false" ht="13.8" hidden="false" customHeight="false" outlineLevel="0" collapsed="false">
      <c r="A545" s="40" t="n">
        <f aca="false">A544+1</f>
        <v>530</v>
      </c>
      <c r="B545" s="40" t="n">
        <f aca="false">INT((A545-1)/12)+1</f>
        <v>45</v>
      </c>
      <c r="C545" s="41" t="n">
        <f aca="false">$B$4+B545-1</f>
        <v>64</v>
      </c>
      <c r="D545" s="42" t="n">
        <f aca="false">IF($B$5="M",VLOOKUP(C545,Assumptions!$A$42:$C$140,2,1),VLOOKUP(C545,Assumptions!$A$42:$C$140,3,1))*Assumptions!$B$2</f>
        <v>0.00210243525605442</v>
      </c>
      <c r="E545" s="42" t="n">
        <f aca="false">1-(1-D545)^(1/12)</f>
        <v>0.000175371993509033</v>
      </c>
      <c r="F545" s="42" t="n">
        <f aca="false">VLOOKUP(B545,Assumptions!$A$5:$C$11,2,1)*(MOD(A545,12/$B$10)=0)</f>
        <v>0</v>
      </c>
      <c r="G545" s="43" t="n">
        <f aca="false">1-(1-F545)^(1/$B$10)</f>
        <v>0</v>
      </c>
      <c r="H545" s="42" t="n">
        <f aca="false">J544*E545*(A545&lt;=$B$6*12)</f>
        <v>0</v>
      </c>
      <c r="I545" s="43" t="n">
        <f aca="false">J544*(1-E545)*G545*(A545&lt;=$B$6*12)</f>
        <v>0</v>
      </c>
      <c r="J545" s="44" t="n">
        <f aca="false">(J544-H545-I545)*(A545&lt;=$B$6*12)</f>
        <v>0</v>
      </c>
      <c r="K545" s="45" t="n">
        <f aca="false">($B$9/$B$10)*(A545&lt;=$B$7*12)*(MOD(A544,12/$B$10)=0)</f>
        <v>0</v>
      </c>
      <c r="L545" s="45" t="n">
        <f aca="false">$B$8*(A545&lt;=$B$7*12)</f>
        <v>0</v>
      </c>
      <c r="M545" s="45" t="n">
        <f aca="false">Assumptions!$B$15*(A545=1)+K545*Assumptions!$B$16*(A545&lt;=12)</f>
        <v>0</v>
      </c>
      <c r="N545" s="45" t="n">
        <f aca="false">(A545&lt;=$B$6*12)*(Assumptions!$B$18/12)*(1+Assumptions!$D$17)^(A545-1) + K545*Assumptions!$B$19*(A545&lt;=$B$7*12)</f>
        <v>0</v>
      </c>
      <c r="O545" s="45" t="n">
        <f aca="false">K545*VLOOKUP(B545,Assumptions!$A$21:$B$26,2,1)</f>
        <v>0</v>
      </c>
      <c r="P545" s="45" t="n">
        <f aca="false">K545*J544</f>
        <v>0</v>
      </c>
      <c r="Q545" s="45" t="n">
        <f aca="false">L545*H545</f>
        <v>0</v>
      </c>
      <c r="R545" s="45" t="n">
        <f aca="false">M545*J544</f>
        <v>0</v>
      </c>
      <c r="S545" s="45" t="n">
        <f aca="false">N545*J544</f>
        <v>0</v>
      </c>
      <c r="T545" s="45" t="n">
        <f aca="false">O545*J544</f>
        <v>0</v>
      </c>
      <c r="U545" s="46" t="n">
        <f aca="false">(1+VLOOKUP(B545,Assumptions!$A$29:$C$39,2,1))^(1/12)-1</f>
        <v>0.00643403011000343</v>
      </c>
      <c r="V545" s="45" t="n">
        <f aca="false">RES!Y545*J545</f>
        <v>0</v>
      </c>
      <c r="W545" s="45" t="n">
        <f aca="false">V545-V544</f>
        <v>0</v>
      </c>
      <c r="X545" s="45" t="n">
        <f aca="false">(P545-R545-S545-T545+V544)*U545</f>
        <v>0</v>
      </c>
      <c r="Y545" s="45" t="n">
        <f aca="false">P545-Q545-R545-S545-T545-W545+X545</f>
        <v>0</v>
      </c>
      <c r="Z545" s="45" t="n">
        <f aca="false">(Y546+Z546)/(1+U546)</f>
        <v>0</v>
      </c>
    </row>
    <row r="546" customFormat="false" ht="13.8" hidden="false" customHeight="false" outlineLevel="0" collapsed="false">
      <c r="A546" s="40" t="n">
        <f aca="false">A545+1</f>
        <v>531</v>
      </c>
      <c r="B546" s="40" t="n">
        <f aca="false">INT((A546-1)/12)+1</f>
        <v>45</v>
      </c>
      <c r="C546" s="41" t="n">
        <f aca="false">$B$4+B546-1</f>
        <v>64</v>
      </c>
      <c r="D546" s="42" t="n">
        <f aca="false">IF($B$5="M",VLOOKUP(C546,Assumptions!$A$42:$C$140,2,1),VLOOKUP(C546,Assumptions!$A$42:$C$140,3,1))*Assumptions!$B$2</f>
        <v>0.00210243525605442</v>
      </c>
      <c r="E546" s="42" t="n">
        <f aca="false">1-(1-D546)^(1/12)</f>
        <v>0.000175371993509033</v>
      </c>
      <c r="F546" s="42" t="n">
        <f aca="false">VLOOKUP(B546,Assumptions!$A$5:$C$11,2,1)*(MOD(A546,12/$B$10)=0)</f>
        <v>0</v>
      </c>
      <c r="G546" s="43" t="n">
        <f aca="false">1-(1-F546)^(1/$B$10)</f>
        <v>0</v>
      </c>
      <c r="H546" s="42" t="n">
        <f aca="false">J545*E546*(A546&lt;=$B$6*12)</f>
        <v>0</v>
      </c>
      <c r="I546" s="43" t="n">
        <f aca="false">J545*(1-E546)*G546*(A546&lt;=$B$6*12)</f>
        <v>0</v>
      </c>
      <c r="J546" s="44" t="n">
        <f aca="false">(J545-H546-I546)*(A546&lt;=$B$6*12)</f>
        <v>0</v>
      </c>
      <c r="K546" s="45" t="n">
        <f aca="false">($B$9/$B$10)*(A546&lt;=$B$7*12)*(MOD(A545,12/$B$10)=0)</f>
        <v>0</v>
      </c>
      <c r="L546" s="45" t="n">
        <f aca="false">$B$8*(A546&lt;=$B$7*12)</f>
        <v>0</v>
      </c>
      <c r="M546" s="45" t="n">
        <f aca="false">Assumptions!$B$15*(A546=1)+K546*Assumptions!$B$16*(A546&lt;=12)</f>
        <v>0</v>
      </c>
      <c r="N546" s="45" t="n">
        <f aca="false">(A546&lt;=$B$6*12)*(Assumptions!$B$18/12)*(1+Assumptions!$D$17)^(A546-1) + K546*Assumptions!$B$19*(A546&lt;=$B$7*12)</f>
        <v>0</v>
      </c>
      <c r="O546" s="45" t="n">
        <f aca="false">K546*VLOOKUP(B546,Assumptions!$A$21:$B$26,2,1)</f>
        <v>0</v>
      </c>
      <c r="P546" s="45" t="n">
        <f aca="false">K546*J545</f>
        <v>0</v>
      </c>
      <c r="Q546" s="45" t="n">
        <f aca="false">L546*H546</f>
        <v>0</v>
      </c>
      <c r="R546" s="45" t="n">
        <f aca="false">M546*J545</f>
        <v>0</v>
      </c>
      <c r="S546" s="45" t="n">
        <f aca="false">N546*J545</f>
        <v>0</v>
      </c>
      <c r="T546" s="45" t="n">
        <f aca="false">O546*J545</f>
        <v>0</v>
      </c>
      <c r="U546" s="46" t="n">
        <f aca="false">(1+VLOOKUP(B546,Assumptions!$A$29:$C$39,2,1))^(1/12)-1</f>
        <v>0.00643403011000343</v>
      </c>
      <c r="V546" s="45" t="n">
        <f aca="false">RES!Y546*J546</f>
        <v>0</v>
      </c>
      <c r="W546" s="45" t="n">
        <f aca="false">V546-V545</f>
        <v>0</v>
      </c>
      <c r="X546" s="45" t="n">
        <f aca="false">(P546-R546-S546-T546+V545)*U546</f>
        <v>0</v>
      </c>
      <c r="Y546" s="45" t="n">
        <f aca="false">P546-Q546-R546-S546-T546-W546+X546</f>
        <v>0</v>
      </c>
      <c r="Z546" s="45" t="n">
        <f aca="false">(Y547+Z547)/(1+U547)</f>
        <v>0</v>
      </c>
    </row>
    <row r="547" customFormat="false" ht="13.8" hidden="false" customHeight="false" outlineLevel="0" collapsed="false">
      <c r="A547" s="40" t="n">
        <f aca="false">A546+1</f>
        <v>532</v>
      </c>
      <c r="B547" s="40" t="n">
        <f aca="false">INT((A547-1)/12)+1</f>
        <v>45</v>
      </c>
      <c r="C547" s="41" t="n">
        <f aca="false">$B$4+B547-1</f>
        <v>64</v>
      </c>
      <c r="D547" s="42" t="n">
        <f aca="false">IF($B$5="M",VLOOKUP(C547,Assumptions!$A$42:$C$140,2,1),VLOOKUP(C547,Assumptions!$A$42:$C$140,3,1))*Assumptions!$B$2</f>
        <v>0.00210243525605442</v>
      </c>
      <c r="E547" s="42" t="n">
        <f aca="false">1-(1-D547)^(1/12)</f>
        <v>0.000175371993509033</v>
      </c>
      <c r="F547" s="42" t="n">
        <f aca="false">VLOOKUP(B547,Assumptions!$A$5:$C$11,2,1)*(MOD(A547,12/$B$10)=0)</f>
        <v>0</v>
      </c>
      <c r="G547" s="43" t="n">
        <f aca="false">1-(1-F547)^(1/$B$10)</f>
        <v>0</v>
      </c>
      <c r="H547" s="42" t="n">
        <f aca="false">J546*E547*(A547&lt;=$B$6*12)</f>
        <v>0</v>
      </c>
      <c r="I547" s="43" t="n">
        <f aca="false">J546*(1-E547)*G547*(A547&lt;=$B$6*12)</f>
        <v>0</v>
      </c>
      <c r="J547" s="44" t="n">
        <f aca="false">(J546-H547-I547)*(A547&lt;=$B$6*12)</f>
        <v>0</v>
      </c>
      <c r="K547" s="45" t="n">
        <f aca="false">($B$9/$B$10)*(A547&lt;=$B$7*12)*(MOD(A546,12/$B$10)=0)</f>
        <v>0</v>
      </c>
      <c r="L547" s="45" t="n">
        <f aca="false">$B$8*(A547&lt;=$B$7*12)</f>
        <v>0</v>
      </c>
      <c r="M547" s="45" t="n">
        <f aca="false">Assumptions!$B$15*(A547=1)+K547*Assumptions!$B$16*(A547&lt;=12)</f>
        <v>0</v>
      </c>
      <c r="N547" s="45" t="n">
        <f aca="false">(A547&lt;=$B$6*12)*(Assumptions!$B$18/12)*(1+Assumptions!$D$17)^(A547-1) + K547*Assumptions!$B$19*(A547&lt;=$B$7*12)</f>
        <v>0</v>
      </c>
      <c r="O547" s="45" t="n">
        <f aca="false">K547*VLOOKUP(B547,Assumptions!$A$21:$B$26,2,1)</f>
        <v>0</v>
      </c>
      <c r="P547" s="45" t="n">
        <f aca="false">K547*J546</f>
        <v>0</v>
      </c>
      <c r="Q547" s="45" t="n">
        <f aca="false">L547*H547</f>
        <v>0</v>
      </c>
      <c r="R547" s="45" t="n">
        <f aca="false">M547*J546</f>
        <v>0</v>
      </c>
      <c r="S547" s="45" t="n">
        <f aca="false">N547*J546</f>
        <v>0</v>
      </c>
      <c r="T547" s="45" t="n">
        <f aca="false">O547*J546</f>
        <v>0</v>
      </c>
      <c r="U547" s="46" t="n">
        <f aca="false">(1+VLOOKUP(B547,Assumptions!$A$29:$C$39,2,1))^(1/12)-1</f>
        <v>0.00643403011000343</v>
      </c>
      <c r="V547" s="45" t="n">
        <f aca="false">RES!Y547*J547</f>
        <v>0</v>
      </c>
      <c r="W547" s="45" t="n">
        <f aca="false">V547-V546</f>
        <v>0</v>
      </c>
      <c r="X547" s="45" t="n">
        <f aca="false">(P547-R547-S547-T547+V546)*U547</f>
        <v>0</v>
      </c>
      <c r="Y547" s="45" t="n">
        <f aca="false">P547-Q547-R547-S547-T547-W547+X547</f>
        <v>0</v>
      </c>
      <c r="Z547" s="45" t="n">
        <f aca="false">(Y548+Z548)/(1+U548)</f>
        <v>0</v>
      </c>
    </row>
    <row r="548" customFormat="false" ht="13.8" hidden="false" customHeight="false" outlineLevel="0" collapsed="false">
      <c r="A548" s="40" t="n">
        <f aca="false">A547+1</f>
        <v>533</v>
      </c>
      <c r="B548" s="40" t="n">
        <f aca="false">INT((A548-1)/12)+1</f>
        <v>45</v>
      </c>
      <c r="C548" s="41" t="n">
        <f aca="false">$B$4+B548-1</f>
        <v>64</v>
      </c>
      <c r="D548" s="42" t="n">
        <f aca="false">IF($B$5="M",VLOOKUP(C548,Assumptions!$A$42:$C$140,2,1),VLOOKUP(C548,Assumptions!$A$42:$C$140,3,1))*Assumptions!$B$2</f>
        <v>0.00210243525605442</v>
      </c>
      <c r="E548" s="42" t="n">
        <f aca="false">1-(1-D548)^(1/12)</f>
        <v>0.000175371993509033</v>
      </c>
      <c r="F548" s="42" t="n">
        <f aca="false">VLOOKUP(B548,Assumptions!$A$5:$C$11,2,1)*(MOD(A548,12/$B$10)=0)</f>
        <v>0</v>
      </c>
      <c r="G548" s="43" t="n">
        <f aca="false">1-(1-F548)^(1/$B$10)</f>
        <v>0</v>
      </c>
      <c r="H548" s="42" t="n">
        <f aca="false">J547*E548*(A548&lt;=$B$6*12)</f>
        <v>0</v>
      </c>
      <c r="I548" s="43" t="n">
        <f aca="false">J547*(1-E548)*G548*(A548&lt;=$B$6*12)</f>
        <v>0</v>
      </c>
      <c r="J548" s="44" t="n">
        <f aca="false">(J547-H548-I548)*(A548&lt;=$B$6*12)</f>
        <v>0</v>
      </c>
      <c r="K548" s="45" t="n">
        <f aca="false">($B$9/$B$10)*(A548&lt;=$B$7*12)*(MOD(A547,12/$B$10)=0)</f>
        <v>0</v>
      </c>
      <c r="L548" s="45" t="n">
        <f aca="false">$B$8*(A548&lt;=$B$7*12)</f>
        <v>0</v>
      </c>
      <c r="M548" s="45" t="n">
        <f aca="false">Assumptions!$B$15*(A548=1)+K548*Assumptions!$B$16*(A548&lt;=12)</f>
        <v>0</v>
      </c>
      <c r="N548" s="45" t="n">
        <f aca="false">(A548&lt;=$B$6*12)*(Assumptions!$B$18/12)*(1+Assumptions!$D$17)^(A548-1) + K548*Assumptions!$B$19*(A548&lt;=$B$7*12)</f>
        <v>0</v>
      </c>
      <c r="O548" s="45" t="n">
        <f aca="false">K548*VLOOKUP(B548,Assumptions!$A$21:$B$26,2,1)</f>
        <v>0</v>
      </c>
      <c r="P548" s="45" t="n">
        <f aca="false">K548*J547</f>
        <v>0</v>
      </c>
      <c r="Q548" s="45" t="n">
        <f aca="false">L548*H548</f>
        <v>0</v>
      </c>
      <c r="R548" s="45" t="n">
        <f aca="false">M548*J547</f>
        <v>0</v>
      </c>
      <c r="S548" s="45" t="n">
        <f aca="false">N548*J547</f>
        <v>0</v>
      </c>
      <c r="T548" s="45" t="n">
        <f aca="false">O548*J547</f>
        <v>0</v>
      </c>
      <c r="U548" s="46" t="n">
        <f aca="false">(1+VLOOKUP(B548,Assumptions!$A$29:$C$39,2,1))^(1/12)-1</f>
        <v>0.00643403011000343</v>
      </c>
      <c r="V548" s="45" t="n">
        <f aca="false">RES!Y548*J548</f>
        <v>0</v>
      </c>
      <c r="W548" s="45" t="n">
        <f aca="false">V548-V547</f>
        <v>0</v>
      </c>
      <c r="X548" s="45" t="n">
        <f aca="false">(P548-R548-S548-T548+V547)*U548</f>
        <v>0</v>
      </c>
      <c r="Y548" s="45" t="n">
        <f aca="false">P548-Q548-R548-S548-T548-W548+X548</f>
        <v>0</v>
      </c>
      <c r="Z548" s="45" t="n">
        <f aca="false">(Y549+Z549)/(1+U549)</f>
        <v>0</v>
      </c>
    </row>
    <row r="549" customFormat="false" ht="13.8" hidden="false" customHeight="false" outlineLevel="0" collapsed="false">
      <c r="A549" s="40" t="n">
        <f aca="false">A548+1</f>
        <v>534</v>
      </c>
      <c r="B549" s="40" t="n">
        <f aca="false">INT((A549-1)/12)+1</f>
        <v>45</v>
      </c>
      <c r="C549" s="41" t="n">
        <f aca="false">$B$4+B549-1</f>
        <v>64</v>
      </c>
      <c r="D549" s="42" t="n">
        <f aca="false">IF($B$5="M",VLOOKUP(C549,Assumptions!$A$42:$C$140,2,1),VLOOKUP(C549,Assumptions!$A$42:$C$140,3,1))*Assumptions!$B$2</f>
        <v>0.00210243525605442</v>
      </c>
      <c r="E549" s="42" t="n">
        <f aca="false">1-(1-D549)^(1/12)</f>
        <v>0.000175371993509033</v>
      </c>
      <c r="F549" s="42" t="n">
        <f aca="false">VLOOKUP(B549,Assumptions!$A$5:$C$11,2,1)*(MOD(A549,12/$B$10)=0)</f>
        <v>0</v>
      </c>
      <c r="G549" s="43" t="n">
        <f aca="false">1-(1-F549)^(1/$B$10)</f>
        <v>0</v>
      </c>
      <c r="H549" s="42" t="n">
        <f aca="false">J548*E549*(A549&lt;=$B$6*12)</f>
        <v>0</v>
      </c>
      <c r="I549" s="43" t="n">
        <f aca="false">J548*(1-E549)*G549*(A549&lt;=$B$6*12)</f>
        <v>0</v>
      </c>
      <c r="J549" s="44" t="n">
        <f aca="false">(J548-H549-I549)*(A549&lt;=$B$6*12)</f>
        <v>0</v>
      </c>
      <c r="K549" s="45" t="n">
        <f aca="false">($B$9/$B$10)*(A549&lt;=$B$7*12)*(MOD(A548,12/$B$10)=0)</f>
        <v>0</v>
      </c>
      <c r="L549" s="45" t="n">
        <f aca="false">$B$8*(A549&lt;=$B$7*12)</f>
        <v>0</v>
      </c>
      <c r="M549" s="45" t="n">
        <f aca="false">Assumptions!$B$15*(A549=1)+K549*Assumptions!$B$16*(A549&lt;=12)</f>
        <v>0</v>
      </c>
      <c r="N549" s="45" t="n">
        <f aca="false">(A549&lt;=$B$6*12)*(Assumptions!$B$18/12)*(1+Assumptions!$D$17)^(A549-1) + K549*Assumptions!$B$19*(A549&lt;=$B$7*12)</f>
        <v>0</v>
      </c>
      <c r="O549" s="45" t="n">
        <f aca="false">K549*VLOOKUP(B549,Assumptions!$A$21:$B$26,2,1)</f>
        <v>0</v>
      </c>
      <c r="P549" s="45" t="n">
        <f aca="false">K549*J548</f>
        <v>0</v>
      </c>
      <c r="Q549" s="45" t="n">
        <f aca="false">L549*H549</f>
        <v>0</v>
      </c>
      <c r="R549" s="45" t="n">
        <f aca="false">M549*J548</f>
        <v>0</v>
      </c>
      <c r="S549" s="45" t="n">
        <f aca="false">N549*J548</f>
        <v>0</v>
      </c>
      <c r="T549" s="45" t="n">
        <f aca="false">O549*J548</f>
        <v>0</v>
      </c>
      <c r="U549" s="46" t="n">
        <f aca="false">(1+VLOOKUP(B549,Assumptions!$A$29:$C$39,2,1))^(1/12)-1</f>
        <v>0.00643403011000343</v>
      </c>
      <c r="V549" s="45" t="n">
        <f aca="false">RES!Y549*J549</f>
        <v>0</v>
      </c>
      <c r="W549" s="45" t="n">
        <f aca="false">V549-V548</f>
        <v>0</v>
      </c>
      <c r="X549" s="45" t="n">
        <f aca="false">(P549-R549-S549-T549+V548)*U549</f>
        <v>0</v>
      </c>
      <c r="Y549" s="45" t="n">
        <f aca="false">P549-Q549-R549-S549-T549-W549+X549</f>
        <v>0</v>
      </c>
      <c r="Z549" s="45" t="n">
        <f aca="false">(Y550+Z550)/(1+U550)</f>
        <v>0</v>
      </c>
    </row>
    <row r="550" customFormat="false" ht="13.8" hidden="false" customHeight="false" outlineLevel="0" collapsed="false">
      <c r="A550" s="40" t="n">
        <f aca="false">A549+1</f>
        <v>535</v>
      </c>
      <c r="B550" s="40" t="n">
        <f aca="false">INT((A550-1)/12)+1</f>
        <v>45</v>
      </c>
      <c r="C550" s="41" t="n">
        <f aca="false">$B$4+B550-1</f>
        <v>64</v>
      </c>
      <c r="D550" s="42" t="n">
        <f aca="false">IF($B$5="M",VLOOKUP(C550,Assumptions!$A$42:$C$140,2,1),VLOOKUP(C550,Assumptions!$A$42:$C$140,3,1))*Assumptions!$B$2</f>
        <v>0.00210243525605442</v>
      </c>
      <c r="E550" s="42" t="n">
        <f aca="false">1-(1-D550)^(1/12)</f>
        <v>0.000175371993509033</v>
      </c>
      <c r="F550" s="42" t="n">
        <f aca="false">VLOOKUP(B550,Assumptions!$A$5:$C$11,2,1)*(MOD(A550,12/$B$10)=0)</f>
        <v>0</v>
      </c>
      <c r="G550" s="43" t="n">
        <f aca="false">1-(1-F550)^(1/$B$10)</f>
        <v>0</v>
      </c>
      <c r="H550" s="42" t="n">
        <f aca="false">J549*E550*(A550&lt;=$B$6*12)</f>
        <v>0</v>
      </c>
      <c r="I550" s="43" t="n">
        <f aca="false">J549*(1-E550)*G550*(A550&lt;=$B$6*12)</f>
        <v>0</v>
      </c>
      <c r="J550" s="44" t="n">
        <f aca="false">(J549-H550-I550)*(A550&lt;=$B$6*12)</f>
        <v>0</v>
      </c>
      <c r="K550" s="45" t="n">
        <f aca="false">($B$9/$B$10)*(A550&lt;=$B$7*12)*(MOD(A549,12/$B$10)=0)</f>
        <v>0</v>
      </c>
      <c r="L550" s="45" t="n">
        <f aca="false">$B$8*(A550&lt;=$B$7*12)</f>
        <v>0</v>
      </c>
      <c r="M550" s="45" t="n">
        <f aca="false">Assumptions!$B$15*(A550=1)+K550*Assumptions!$B$16*(A550&lt;=12)</f>
        <v>0</v>
      </c>
      <c r="N550" s="45" t="n">
        <f aca="false">(A550&lt;=$B$6*12)*(Assumptions!$B$18/12)*(1+Assumptions!$D$17)^(A550-1) + K550*Assumptions!$B$19*(A550&lt;=$B$7*12)</f>
        <v>0</v>
      </c>
      <c r="O550" s="45" t="n">
        <f aca="false">K550*VLOOKUP(B550,Assumptions!$A$21:$B$26,2,1)</f>
        <v>0</v>
      </c>
      <c r="P550" s="45" t="n">
        <f aca="false">K550*J549</f>
        <v>0</v>
      </c>
      <c r="Q550" s="45" t="n">
        <f aca="false">L550*H550</f>
        <v>0</v>
      </c>
      <c r="R550" s="45" t="n">
        <f aca="false">M550*J549</f>
        <v>0</v>
      </c>
      <c r="S550" s="45" t="n">
        <f aca="false">N550*J549</f>
        <v>0</v>
      </c>
      <c r="T550" s="45" t="n">
        <f aca="false">O550*J549</f>
        <v>0</v>
      </c>
      <c r="U550" s="46" t="n">
        <f aca="false">(1+VLOOKUP(B550,Assumptions!$A$29:$C$39,2,1))^(1/12)-1</f>
        <v>0.00643403011000343</v>
      </c>
      <c r="V550" s="45" t="n">
        <f aca="false">RES!Y550*J550</f>
        <v>0</v>
      </c>
      <c r="W550" s="45" t="n">
        <f aca="false">V550-V549</f>
        <v>0</v>
      </c>
      <c r="X550" s="45" t="n">
        <f aca="false">(P550-R550-S550-T550+V549)*U550</f>
        <v>0</v>
      </c>
      <c r="Y550" s="45" t="n">
        <f aca="false">P550-Q550-R550-S550-T550-W550+X550</f>
        <v>0</v>
      </c>
      <c r="Z550" s="45" t="n">
        <f aca="false">(Y551+Z551)/(1+U551)</f>
        <v>0</v>
      </c>
    </row>
    <row r="551" customFormat="false" ht="13.8" hidden="false" customHeight="false" outlineLevel="0" collapsed="false">
      <c r="A551" s="40" t="n">
        <f aca="false">A550+1</f>
        <v>536</v>
      </c>
      <c r="B551" s="40" t="n">
        <f aca="false">INT((A551-1)/12)+1</f>
        <v>45</v>
      </c>
      <c r="C551" s="41" t="n">
        <f aca="false">$B$4+B551-1</f>
        <v>64</v>
      </c>
      <c r="D551" s="42" t="n">
        <f aca="false">IF($B$5="M",VLOOKUP(C551,Assumptions!$A$42:$C$140,2,1),VLOOKUP(C551,Assumptions!$A$42:$C$140,3,1))*Assumptions!$B$2</f>
        <v>0.00210243525605442</v>
      </c>
      <c r="E551" s="42" t="n">
        <f aca="false">1-(1-D551)^(1/12)</f>
        <v>0.000175371993509033</v>
      </c>
      <c r="F551" s="42" t="n">
        <f aca="false">VLOOKUP(B551,Assumptions!$A$5:$C$11,2,1)*(MOD(A551,12/$B$10)=0)</f>
        <v>0</v>
      </c>
      <c r="G551" s="43" t="n">
        <f aca="false">1-(1-F551)^(1/$B$10)</f>
        <v>0</v>
      </c>
      <c r="H551" s="42" t="n">
        <f aca="false">J550*E551*(A551&lt;=$B$6*12)</f>
        <v>0</v>
      </c>
      <c r="I551" s="43" t="n">
        <f aca="false">J550*(1-E551)*G551*(A551&lt;=$B$6*12)</f>
        <v>0</v>
      </c>
      <c r="J551" s="44" t="n">
        <f aca="false">(J550-H551-I551)*(A551&lt;=$B$6*12)</f>
        <v>0</v>
      </c>
      <c r="K551" s="45" t="n">
        <f aca="false">($B$9/$B$10)*(A551&lt;=$B$7*12)*(MOD(A550,12/$B$10)=0)</f>
        <v>0</v>
      </c>
      <c r="L551" s="45" t="n">
        <f aca="false">$B$8*(A551&lt;=$B$7*12)</f>
        <v>0</v>
      </c>
      <c r="M551" s="45" t="n">
        <f aca="false">Assumptions!$B$15*(A551=1)+K551*Assumptions!$B$16*(A551&lt;=12)</f>
        <v>0</v>
      </c>
      <c r="N551" s="45" t="n">
        <f aca="false">(A551&lt;=$B$6*12)*(Assumptions!$B$18/12)*(1+Assumptions!$D$17)^(A551-1) + K551*Assumptions!$B$19*(A551&lt;=$B$7*12)</f>
        <v>0</v>
      </c>
      <c r="O551" s="45" t="n">
        <f aca="false">K551*VLOOKUP(B551,Assumptions!$A$21:$B$26,2,1)</f>
        <v>0</v>
      </c>
      <c r="P551" s="45" t="n">
        <f aca="false">K551*J550</f>
        <v>0</v>
      </c>
      <c r="Q551" s="45" t="n">
        <f aca="false">L551*H551</f>
        <v>0</v>
      </c>
      <c r="R551" s="45" t="n">
        <f aca="false">M551*J550</f>
        <v>0</v>
      </c>
      <c r="S551" s="45" t="n">
        <f aca="false">N551*J550</f>
        <v>0</v>
      </c>
      <c r="T551" s="45" t="n">
        <f aca="false">O551*J550</f>
        <v>0</v>
      </c>
      <c r="U551" s="46" t="n">
        <f aca="false">(1+VLOOKUP(B551,Assumptions!$A$29:$C$39,2,1))^(1/12)-1</f>
        <v>0.00643403011000343</v>
      </c>
      <c r="V551" s="45" t="n">
        <f aca="false">RES!Y551*J551</f>
        <v>0</v>
      </c>
      <c r="W551" s="45" t="n">
        <f aca="false">V551-V550</f>
        <v>0</v>
      </c>
      <c r="X551" s="45" t="n">
        <f aca="false">(P551-R551-S551-T551+V550)*U551</f>
        <v>0</v>
      </c>
      <c r="Y551" s="45" t="n">
        <f aca="false">P551-Q551-R551-S551-T551-W551+X551</f>
        <v>0</v>
      </c>
      <c r="Z551" s="45" t="n">
        <f aca="false">(Y552+Z552)/(1+U552)</f>
        <v>0</v>
      </c>
    </row>
    <row r="552" customFormat="false" ht="13.8" hidden="false" customHeight="false" outlineLevel="0" collapsed="false">
      <c r="A552" s="40" t="n">
        <f aca="false">A551+1</f>
        <v>537</v>
      </c>
      <c r="B552" s="40" t="n">
        <f aca="false">INT((A552-1)/12)+1</f>
        <v>45</v>
      </c>
      <c r="C552" s="41" t="n">
        <f aca="false">$B$4+B552-1</f>
        <v>64</v>
      </c>
      <c r="D552" s="42" t="n">
        <f aca="false">IF($B$5="M",VLOOKUP(C552,Assumptions!$A$42:$C$140,2,1),VLOOKUP(C552,Assumptions!$A$42:$C$140,3,1))*Assumptions!$B$2</f>
        <v>0.00210243525605442</v>
      </c>
      <c r="E552" s="42" t="n">
        <f aca="false">1-(1-D552)^(1/12)</f>
        <v>0.000175371993509033</v>
      </c>
      <c r="F552" s="42" t="n">
        <f aca="false">VLOOKUP(B552,Assumptions!$A$5:$C$11,2,1)*(MOD(A552,12/$B$10)=0)</f>
        <v>0</v>
      </c>
      <c r="G552" s="43" t="n">
        <f aca="false">1-(1-F552)^(1/$B$10)</f>
        <v>0</v>
      </c>
      <c r="H552" s="42" t="n">
        <f aca="false">J551*E552*(A552&lt;=$B$6*12)</f>
        <v>0</v>
      </c>
      <c r="I552" s="43" t="n">
        <f aca="false">J551*(1-E552)*G552*(A552&lt;=$B$6*12)</f>
        <v>0</v>
      </c>
      <c r="J552" s="44" t="n">
        <f aca="false">(J551-H552-I552)*(A552&lt;=$B$6*12)</f>
        <v>0</v>
      </c>
      <c r="K552" s="45" t="n">
        <f aca="false">($B$9/$B$10)*(A552&lt;=$B$7*12)*(MOD(A551,12/$B$10)=0)</f>
        <v>0</v>
      </c>
      <c r="L552" s="45" t="n">
        <f aca="false">$B$8*(A552&lt;=$B$7*12)</f>
        <v>0</v>
      </c>
      <c r="M552" s="45" t="n">
        <f aca="false">Assumptions!$B$15*(A552=1)+K552*Assumptions!$B$16*(A552&lt;=12)</f>
        <v>0</v>
      </c>
      <c r="N552" s="45" t="n">
        <f aca="false">(A552&lt;=$B$6*12)*(Assumptions!$B$18/12)*(1+Assumptions!$D$17)^(A552-1) + K552*Assumptions!$B$19*(A552&lt;=$B$7*12)</f>
        <v>0</v>
      </c>
      <c r="O552" s="45" t="n">
        <f aca="false">K552*VLOOKUP(B552,Assumptions!$A$21:$B$26,2,1)</f>
        <v>0</v>
      </c>
      <c r="P552" s="45" t="n">
        <f aca="false">K552*J551</f>
        <v>0</v>
      </c>
      <c r="Q552" s="45" t="n">
        <f aca="false">L552*H552</f>
        <v>0</v>
      </c>
      <c r="R552" s="45" t="n">
        <f aca="false">M552*J551</f>
        <v>0</v>
      </c>
      <c r="S552" s="45" t="n">
        <f aca="false">N552*J551</f>
        <v>0</v>
      </c>
      <c r="T552" s="45" t="n">
        <f aca="false">O552*J551</f>
        <v>0</v>
      </c>
      <c r="U552" s="46" t="n">
        <f aca="false">(1+VLOOKUP(B552,Assumptions!$A$29:$C$39,2,1))^(1/12)-1</f>
        <v>0.00643403011000343</v>
      </c>
      <c r="V552" s="45" t="n">
        <f aca="false">RES!Y552*J552</f>
        <v>0</v>
      </c>
      <c r="W552" s="45" t="n">
        <f aca="false">V552-V551</f>
        <v>0</v>
      </c>
      <c r="X552" s="45" t="n">
        <f aca="false">(P552-R552-S552-T552+V551)*U552</f>
        <v>0</v>
      </c>
      <c r="Y552" s="45" t="n">
        <f aca="false">P552-Q552-R552-S552-T552-W552+X552</f>
        <v>0</v>
      </c>
      <c r="Z552" s="45" t="n">
        <f aca="false">(Y553+Z553)/(1+U553)</f>
        <v>0</v>
      </c>
    </row>
    <row r="553" customFormat="false" ht="13.8" hidden="false" customHeight="false" outlineLevel="0" collapsed="false">
      <c r="A553" s="40" t="n">
        <f aca="false">A552+1</f>
        <v>538</v>
      </c>
      <c r="B553" s="40" t="n">
        <f aca="false">INT((A553-1)/12)+1</f>
        <v>45</v>
      </c>
      <c r="C553" s="41" t="n">
        <f aca="false">$B$4+B553-1</f>
        <v>64</v>
      </c>
      <c r="D553" s="42" t="n">
        <f aca="false">IF($B$5="M",VLOOKUP(C553,Assumptions!$A$42:$C$140,2,1),VLOOKUP(C553,Assumptions!$A$42:$C$140,3,1))*Assumptions!$B$2</f>
        <v>0.00210243525605442</v>
      </c>
      <c r="E553" s="42" t="n">
        <f aca="false">1-(1-D553)^(1/12)</f>
        <v>0.000175371993509033</v>
      </c>
      <c r="F553" s="42" t="n">
        <f aca="false">VLOOKUP(B553,Assumptions!$A$5:$C$11,2,1)*(MOD(A553,12/$B$10)=0)</f>
        <v>0</v>
      </c>
      <c r="G553" s="43" t="n">
        <f aca="false">1-(1-F553)^(1/$B$10)</f>
        <v>0</v>
      </c>
      <c r="H553" s="42" t="n">
        <f aca="false">J552*E553*(A553&lt;=$B$6*12)</f>
        <v>0</v>
      </c>
      <c r="I553" s="43" t="n">
        <f aca="false">J552*(1-E553)*G553*(A553&lt;=$B$6*12)</f>
        <v>0</v>
      </c>
      <c r="J553" s="44" t="n">
        <f aca="false">(J552-H553-I553)*(A553&lt;=$B$6*12)</f>
        <v>0</v>
      </c>
      <c r="K553" s="45" t="n">
        <f aca="false">($B$9/$B$10)*(A553&lt;=$B$7*12)*(MOD(A552,12/$B$10)=0)</f>
        <v>0</v>
      </c>
      <c r="L553" s="45" t="n">
        <f aca="false">$B$8*(A553&lt;=$B$7*12)</f>
        <v>0</v>
      </c>
      <c r="M553" s="45" t="n">
        <f aca="false">Assumptions!$B$15*(A553=1)+K553*Assumptions!$B$16*(A553&lt;=12)</f>
        <v>0</v>
      </c>
      <c r="N553" s="45" t="n">
        <f aca="false">(A553&lt;=$B$6*12)*(Assumptions!$B$18/12)*(1+Assumptions!$D$17)^(A553-1) + K553*Assumptions!$B$19*(A553&lt;=$B$7*12)</f>
        <v>0</v>
      </c>
      <c r="O553" s="45" t="n">
        <f aca="false">K553*VLOOKUP(B553,Assumptions!$A$21:$B$26,2,1)</f>
        <v>0</v>
      </c>
      <c r="P553" s="45" t="n">
        <f aca="false">K553*J552</f>
        <v>0</v>
      </c>
      <c r="Q553" s="45" t="n">
        <f aca="false">L553*H553</f>
        <v>0</v>
      </c>
      <c r="R553" s="45" t="n">
        <f aca="false">M553*J552</f>
        <v>0</v>
      </c>
      <c r="S553" s="45" t="n">
        <f aca="false">N553*J552</f>
        <v>0</v>
      </c>
      <c r="T553" s="45" t="n">
        <f aca="false">O553*J552</f>
        <v>0</v>
      </c>
      <c r="U553" s="46" t="n">
        <f aca="false">(1+VLOOKUP(B553,Assumptions!$A$29:$C$39,2,1))^(1/12)-1</f>
        <v>0.00643403011000343</v>
      </c>
      <c r="V553" s="45" t="n">
        <f aca="false">RES!Y553*J553</f>
        <v>0</v>
      </c>
      <c r="W553" s="45" t="n">
        <f aca="false">V553-V552</f>
        <v>0</v>
      </c>
      <c r="X553" s="45" t="n">
        <f aca="false">(P553-R553-S553-T553+V552)*U553</f>
        <v>0</v>
      </c>
      <c r="Y553" s="45" t="n">
        <f aca="false">P553-Q553-R553-S553-T553-W553+X553</f>
        <v>0</v>
      </c>
      <c r="Z553" s="45" t="n">
        <f aca="false">(Y554+Z554)/(1+U554)</f>
        <v>0</v>
      </c>
    </row>
    <row r="554" customFormat="false" ht="13.8" hidden="false" customHeight="false" outlineLevel="0" collapsed="false">
      <c r="A554" s="40" t="n">
        <f aca="false">A553+1</f>
        <v>539</v>
      </c>
      <c r="B554" s="40" t="n">
        <f aca="false">INT((A554-1)/12)+1</f>
        <v>45</v>
      </c>
      <c r="C554" s="41" t="n">
        <f aca="false">$B$4+B554-1</f>
        <v>64</v>
      </c>
      <c r="D554" s="42" t="n">
        <f aca="false">IF($B$5="M",VLOOKUP(C554,Assumptions!$A$42:$C$140,2,1),VLOOKUP(C554,Assumptions!$A$42:$C$140,3,1))*Assumptions!$B$2</f>
        <v>0.00210243525605442</v>
      </c>
      <c r="E554" s="42" t="n">
        <f aca="false">1-(1-D554)^(1/12)</f>
        <v>0.000175371993509033</v>
      </c>
      <c r="F554" s="42" t="n">
        <f aca="false">VLOOKUP(B554,Assumptions!$A$5:$C$11,2,1)*(MOD(A554,12/$B$10)=0)</f>
        <v>0</v>
      </c>
      <c r="G554" s="43" t="n">
        <f aca="false">1-(1-F554)^(1/$B$10)</f>
        <v>0</v>
      </c>
      <c r="H554" s="42" t="n">
        <f aca="false">J553*E554*(A554&lt;=$B$6*12)</f>
        <v>0</v>
      </c>
      <c r="I554" s="43" t="n">
        <f aca="false">J553*(1-E554)*G554*(A554&lt;=$B$6*12)</f>
        <v>0</v>
      </c>
      <c r="J554" s="44" t="n">
        <f aca="false">(J553-H554-I554)*(A554&lt;=$B$6*12)</f>
        <v>0</v>
      </c>
      <c r="K554" s="45" t="n">
        <f aca="false">($B$9/$B$10)*(A554&lt;=$B$7*12)*(MOD(A553,12/$B$10)=0)</f>
        <v>0</v>
      </c>
      <c r="L554" s="45" t="n">
        <f aca="false">$B$8*(A554&lt;=$B$7*12)</f>
        <v>0</v>
      </c>
      <c r="M554" s="45" t="n">
        <f aca="false">Assumptions!$B$15*(A554=1)+K554*Assumptions!$B$16*(A554&lt;=12)</f>
        <v>0</v>
      </c>
      <c r="N554" s="45" t="n">
        <f aca="false">(A554&lt;=$B$6*12)*(Assumptions!$B$18/12)*(1+Assumptions!$D$17)^(A554-1) + K554*Assumptions!$B$19*(A554&lt;=$B$7*12)</f>
        <v>0</v>
      </c>
      <c r="O554" s="45" t="n">
        <f aca="false">K554*VLOOKUP(B554,Assumptions!$A$21:$B$26,2,1)</f>
        <v>0</v>
      </c>
      <c r="P554" s="45" t="n">
        <f aca="false">K554*J553</f>
        <v>0</v>
      </c>
      <c r="Q554" s="45" t="n">
        <f aca="false">L554*H554</f>
        <v>0</v>
      </c>
      <c r="R554" s="45" t="n">
        <f aca="false">M554*J553</f>
        <v>0</v>
      </c>
      <c r="S554" s="45" t="n">
        <f aca="false">N554*J553</f>
        <v>0</v>
      </c>
      <c r="T554" s="45" t="n">
        <f aca="false">O554*J553</f>
        <v>0</v>
      </c>
      <c r="U554" s="46" t="n">
        <f aca="false">(1+VLOOKUP(B554,Assumptions!$A$29:$C$39,2,1))^(1/12)-1</f>
        <v>0.00643403011000343</v>
      </c>
      <c r="V554" s="45" t="n">
        <f aca="false">RES!Y554*J554</f>
        <v>0</v>
      </c>
      <c r="W554" s="45" t="n">
        <f aca="false">V554-V553</f>
        <v>0</v>
      </c>
      <c r="X554" s="45" t="n">
        <f aca="false">(P554-R554-S554-T554+V553)*U554</f>
        <v>0</v>
      </c>
      <c r="Y554" s="45" t="n">
        <f aca="false">P554-Q554-R554-S554-T554-W554+X554</f>
        <v>0</v>
      </c>
      <c r="Z554" s="45" t="n">
        <f aca="false">(Y555+Z555)/(1+U555)</f>
        <v>0</v>
      </c>
    </row>
    <row r="555" customFormat="false" ht="13.8" hidden="false" customHeight="false" outlineLevel="0" collapsed="false">
      <c r="A555" s="40" t="n">
        <f aca="false">A554+1</f>
        <v>540</v>
      </c>
      <c r="B555" s="40" t="n">
        <f aca="false">INT((A555-1)/12)+1</f>
        <v>45</v>
      </c>
      <c r="C555" s="41" t="n">
        <f aca="false">$B$4+B555-1</f>
        <v>64</v>
      </c>
      <c r="D555" s="42" t="n">
        <f aca="false">IF($B$5="M",VLOOKUP(C555,Assumptions!$A$42:$C$140,2,1),VLOOKUP(C555,Assumptions!$A$42:$C$140,3,1))*Assumptions!$B$2</f>
        <v>0.00210243525605442</v>
      </c>
      <c r="E555" s="42" t="n">
        <f aca="false">1-(1-D555)^(1/12)</f>
        <v>0.000175371993509033</v>
      </c>
      <c r="F555" s="42" t="n">
        <f aca="false">VLOOKUP(B555,Assumptions!$A$5:$C$11,2,1)*(MOD(A555,12/$B$10)=0)</f>
        <v>0.05</v>
      </c>
      <c r="G555" s="43" t="n">
        <f aca="false">1-(1-F555)^(1/$B$10)</f>
        <v>0.05</v>
      </c>
      <c r="H555" s="42" t="n">
        <f aca="false">J554*E555*(A555&lt;=$B$6*12)</f>
        <v>0</v>
      </c>
      <c r="I555" s="43" t="n">
        <f aca="false">J554*(1-E555)*G555*(A555&lt;=$B$6*12)</f>
        <v>0</v>
      </c>
      <c r="J555" s="44" t="n">
        <f aca="false">(J554-H555-I555)*(A555&lt;=$B$6*12)</f>
        <v>0</v>
      </c>
      <c r="K555" s="45" t="n">
        <f aca="false">($B$9/$B$10)*(A555&lt;=$B$7*12)*(MOD(A554,12/$B$10)=0)</f>
        <v>0</v>
      </c>
      <c r="L555" s="45" t="n">
        <f aca="false">$B$8*(A555&lt;=$B$7*12)</f>
        <v>0</v>
      </c>
      <c r="M555" s="45" t="n">
        <f aca="false">Assumptions!$B$15*(A555=1)+K555*Assumptions!$B$16*(A555&lt;=12)</f>
        <v>0</v>
      </c>
      <c r="N555" s="45" t="n">
        <f aca="false">(A555&lt;=$B$6*12)*(Assumptions!$B$18/12)*(1+Assumptions!$D$17)^(A555-1) + K555*Assumptions!$B$19*(A555&lt;=$B$7*12)</f>
        <v>0</v>
      </c>
      <c r="O555" s="45" t="n">
        <f aca="false">K555*VLOOKUP(B555,Assumptions!$A$21:$B$26,2,1)</f>
        <v>0</v>
      </c>
      <c r="P555" s="45" t="n">
        <f aca="false">K555*J554</f>
        <v>0</v>
      </c>
      <c r="Q555" s="45" t="n">
        <f aca="false">L555*H555</f>
        <v>0</v>
      </c>
      <c r="R555" s="45" t="n">
        <f aca="false">M555*J554</f>
        <v>0</v>
      </c>
      <c r="S555" s="45" t="n">
        <f aca="false">N555*J554</f>
        <v>0</v>
      </c>
      <c r="T555" s="45" t="n">
        <f aca="false">O555*J554</f>
        <v>0</v>
      </c>
      <c r="U555" s="46" t="n">
        <f aca="false">(1+VLOOKUP(B555,Assumptions!$A$29:$C$39,2,1))^(1/12)-1</f>
        <v>0.00643403011000343</v>
      </c>
      <c r="V555" s="45" t="n">
        <f aca="false">RES!Y555*J555</f>
        <v>0</v>
      </c>
      <c r="W555" s="45" t="n">
        <f aca="false">V555-V554</f>
        <v>0</v>
      </c>
      <c r="X555" s="45" t="n">
        <f aca="false">(P555-R555-S555-T555+V554)*U555</f>
        <v>0</v>
      </c>
      <c r="Y555" s="45" t="n">
        <f aca="false">P555-Q555-R555-S555-T555-W555+X555</f>
        <v>0</v>
      </c>
      <c r="Z555" s="45" t="n">
        <f aca="false">(Y556+Z556)/(1+U556)</f>
        <v>0</v>
      </c>
    </row>
    <row r="556" customFormat="false" ht="13.8" hidden="false" customHeight="false" outlineLevel="0" collapsed="false">
      <c r="A556" s="40" t="n">
        <f aca="false">A555+1</f>
        <v>541</v>
      </c>
      <c r="B556" s="40" t="n">
        <f aca="false">INT((A556-1)/12)+1</f>
        <v>46</v>
      </c>
      <c r="C556" s="41" t="n">
        <f aca="false">$B$4+B556-1</f>
        <v>65</v>
      </c>
      <c r="D556" s="42" t="n">
        <f aca="false">IF($B$5="M",VLOOKUP(C556,Assumptions!$A$42:$C$140,2,1),VLOOKUP(C556,Assumptions!$A$42:$C$140,3,1))*Assumptions!$B$2</f>
        <v>0.0022812501656946</v>
      </c>
      <c r="E556" s="42" t="n">
        <f aca="false">1-(1-D556)^(1/12)</f>
        <v>0.000190303238451373</v>
      </c>
      <c r="F556" s="42" t="n">
        <f aca="false">VLOOKUP(B556,Assumptions!$A$5:$C$11,2,1)*(MOD(A556,12/$B$10)=0)</f>
        <v>0</v>
      </c>
      <c r="G556" s="43" t="n">
        <f aca="false">1-(1-F556)^(1/$B$10)</f>
        <v>0</v>
      </c>
      <c r="H556" s="42" t="n">
        <f aca="false">J555*E556*(A556&lt;=$B$6*12)</f>
        <v>0</v>
      </c>
      <c r="I556" s="43" t="n">
        <f aca="false">J555*(1-E556)*G556*(A556&lt;=$B$6*12)</f>
        <v>0</v>
      </c>
      <c r="J556" s="44" t="n">
        <f aca="false">(J555-H556-I556)*(A556&lt;=$B$6*12)</f>
        <v>0</v>
      </c>
      <c r="K556" s="45" t="n">
        <f aca="false">($B$9/$B$10)*(A556&lt;=$B$7*12)*(MOD(A555,12/$B$10)=0)</f>
        <v>0</v>
      </c>
      <c r="L556" s="45" t="n">
        <f aca="false">$B$8*(A556&lt;=$B$7*12)</f>
        <v>0</v>
      </c>
      <c r="M556" s="45" t="n">
        <f aca="false">Assumptions!$B$15*(A556=1)+K556*Assumptions!$B$16*(A556&lt;=12)</f>
        <v>0</v>
      </c>
      <c r="N556" s="45" t="n">
        <f aca="false">(A556&lt;=$B$6*12)*(Assumptions!$B$18/12)*(1+Assumptions!$D$17)^(A556-1) + K556*Assumptions!$B$19*(A556&lt;=$B$7*12)</f>
        <v>0</v>
      </c>
      <c r="O556" s="45" t="n">
        <f aca="false">K556*VLOOKUP(B556,Assumptions!$A$21:$B$26,2,1)</f>
        <v>0</v>
      </c>
      <c r="P556" s="45" t="n">
        <f aca="false">K556*J555</f>
        <v>0</v>
      </c>
      <c r="Q556" s="45" t="n">
        <f aca="false">L556*H556</f>
        <v>0</v>
      </c>
      <c r="R556" s="45" t="n">
        <f aca="false">M556*J555</f>
        <v>0</v>
      </c>
      <c r="S556" s="45" t="n">
        <f aca="false">N556*J555</f>
        <v>0</v>
      </c>
      <c r="T556" s="45" t="n">
        <f aca="false">O556*J555</f>
        <v>0</v>
      </c>
      <c r="U556" s="46" t="n">
        <f aca="false">(1+VLOOKUP(B556,Assumptions!$A$29:$C$39,2,1))^(1/12)-1</f>
        <v>0.00643403011000343</v>
      </c>
      <c r="V556" s="45" t="n">
        <f aca="false">RES!Y556*J556</f>
        <v>0</v>
      </c>
      <c r="W556" s="45" t="n">
        <f aca="false">V556-V555</f>
        <v>0</v>
      </c>
      <c r="X556" s="45" t="n">
        <f aca="false">(P556-R556-S556-T556+V555)*U556</f>
        <v>0</v>
      </c>
      <c r="Y556" s="45" t="n">
        <f aca="false">P556-Q556-R556-S556-T556-W556+X556</f>
        <v>0</v>
      </c>
      <c r="Z556" s="45" t="n">
        <f aca="false">(Y557+Z557)/(1+U557)</f>
        <v>0</v>
      </c>
    </row>
    <row r="557" customFormat="false" ht="13.8" hidden="false" customHeight="false" outlineLevel="0" collapsed="false">
      <c r="A557" s="40" t="n">
        <f aca="false">A556+1</f>
        <v>542</v>
      </c>
      <c r="B557" s="40" t="n">
        <f aca="false">INT((A557-1)/12)+1</f>
        <v>46</v>
      </c>
      <c r="C557" s="41" t="n">
        <f aca="false">$B$4+B557-1</f>
        <v>65</v>
      </c>
      <c r="D557" s="42" t="n">
        <f aca="false">IF($B$5="M",VLOOKUP(C557,Assumptions!$A$42:$C$140,2,1),VLOOKUP(C557,Assumptions!$A$42:$C$140,3,1))*Assumptions!$B$2</f>
        <v>0.0022812501656946</v>
      </c>
      <c r="E557" s="42" t="n">
        <f aca="false">1-(1-D557)^(1/12)</f>
        <v>0.000190303238451373</v>
      </c>
      <c r="F557" s="42" t="n">
        <f aca="false">VLOOKUP(B557,Assumptions!$A$5:$C$11,2,1)*(MOD(A557,12/$B$10)=0)</f>
        <v>0</v>
      </c>
      <c r="G557" s="43" t="n">
        <f aca="false">1-(1-F557)^(1/$B$10)</f>
        <v>0</v>
      </c>
      <c r="H557" s="42" t="n">
        <f aca="false">J556*E557*(A557&lt;=$B$6*12)</f>
        <v>0</v>
      </c>
      <c r="I557" s="43" t="n">
        <f aca="false">J556*(1-E557)*G557*(A557&lt;=$B$6*12)</f>
        <v>0</v>
      </c>
      <c r="J557" s="44" t="n">
        <f aca="false">(J556-H557-I557)*(A557&lt;=$B$6*12)</f>
        <v>0</v>
      </c>
      <c r="K557" s="45" t="n">
        <f aca="false">($B$9/$B$10)*(A557&lt;=$B$7*12)*(MOD(A556,12/$B$10)=0)</f>
        <v>0</v>
      </c>
      <c r="L557" s="45" t="n">
        <f aca="false">$B$8*(A557&lt;=$B$7*12)</f>
        <v>0</v>
      </c>
      <c r="M557" s="45" t="n">
        <f aca="false">Assumptions!$B$15*(A557=1)+K557*Assumptions!$B$16*(A557&lt;=12)</f>
        <v>0</v>
      </c>
      <c r="N557" s="45" t="n">
        <f aca="false">(A557&lt;=$B$6*12)*(Assumptions!$B$18/12)*(1+Assumptions!$D$17)^(A557-1) + K557*Assumptions!$B$19*(A557&lt;=$B$7*12)</f>
        <v>0</v>
      </c>
      <c r="O557" s="45" t="n">
        <f aca="false">K557*VLOOKUP(B557,Assumptions!$A$21:$B$26,2,1)</f>
        <v>0</v>
      </c>
      <c r="P557" s="45" t="n">
        <f aca="false">K557*J556</f>
        <v>0</v>
      </c>
      <c r="Q557" s="45" t="n">
        <f aca="false">L557*H557</f>
        <v>0</v>
      </c>
      <c r="R557" s="45" t="n">
        <f aca="false">M557*J556</f>
        <v>0</v>
      </c>
      <c r="S557" s="45" t="n">
        <f aca="false">N557*J556</f>
        <v>0</v>
      </c>
      <c r="T557" s="45" t="n">
        <f aca="false">O557*J556</f>
        <v>0</v>
      </c>
      <c r="U557" s="46" t="n">
        <f aca="false">(1+VLOOKUP(B557,Assumptions!$A$29:$C$39,2,1))^(1/12)-1</f>
        <v>0.00643403011000343</v>
      </c>
      <c r="V557" s="45" t="n">
        <f aca="false">RES!Y557*J557</f>
        <v>0</v>
      </c>
      <c r="W557" s="45" t="n">
        <f aca="false">V557-V556</f>
        <v>0</v>
      </c>
      <c r="X557" s="45" t="n">
        <f aca="false">(P557-R557-S557-T557+V556)*U557</f>
        <v>0</v>
      </c>
      <c r="Y557" s="45" t="n">
        <f aca="false">P557-Q557-R557-S557-T557-W557+X557</f>
        <v>0</v>
      </c>
      <c r="Z557" s="45" t="n">
        <f aca="false">(Y558+Z558)/(1+U558)</f>
        <v>0</v>
      </c>
    </row>
    <row r="558" customFormat="false" ht="13.8" hidden="false" customHeight="false" outlineLevel="0" collapsed="false">
      <c r="A558" s="40" t="n">
        <f aca="false">A557+1</f>
        <v>543</v>
      </c>
      <c r="B558" s="40" t="n">
        <f aca="false">INT((A558-1)/12)+1</f>
        <v>46</v>
      </c>
      <c r="C558" s="41" t="n">
        <f aca="false">$B$4+B558-1</f>
        <v>65</v>
      </c>
      <c r="D558" s="42" t="n">
        <f aca="false">IF($B$5="M",VLOOKUP(C558,Assumptions!$A$42:$C$140,2,1),VLOOKUP(C558,Assumptions!$A$42:$C$140,3,1))*Assumptions!$B$2</f>
        <v>0.0022812501656946</v>
      </c>
      <c r="E558" s="42" t="n">
        <f aca="false">1-(1-D558)^(1/12)</f>
        <v>0.000190303238451373</v>
      </c>
      <c r="F558" s="42" t="n">
        <f aca="false">VLOOKUP(B558,Assumptions!$A$5:$C$11,2,1)*(MOD(A558,12/$B$10)=0)</f>
        <v>0</v>
      </c>
      <c r="G558" s="43" t="n">
        <f aca="false">1-(1-F558)^(1/$B$10)</f>
        <v>0</v>
      </c>
      <c r="H558" s="42" t="n">
        <f aca="false">J557*E558*(A558&lt;=$B$6*12)</f>
        <v>0</v>
      </c>
      <c r="I558" s="43" t="n">
        <f aca="false">J557*(1-E558)*G558*(A558&lt;=$B$6*12)</f>
        <v>0</v>
      </c>
      <c r="J558" s="44" t="n">
        <f aca="false">(J557-H558-I558)*(A558&lt;=$B$6*12)</f>
        <v>0</v>
      </c>
      <c r="K558" s="45" t="n">
        <f aca="false">($B$9/$B$10)*(A558&lt;=$B$7*12)*(MOD(A557,12/$B$10)=0)</f>
        <v>0</v>
      </c>
      <c r="L558" s="45" t="n">
        <f aca="false">$B$8*(A558&lt;=$B$7*12)</f>
        <v>0</v>
      </c>
      <c r="M558" s="45" t="n">
        <f aca="false">Assumptions!$B$15*(A558=1)+K558*Assumptions!$B$16*(A558&lt;=12)</f>
        <v>0</v>
      </c>
      <c r="N558" s="45" t="n">
        <f aca="false">(A558&lt;=$B$6*12)*(Assumptions!$B$18/12)*(1+Assumptions!$D$17)^(A558-1) + K558*Assumptions!$B$19*(A558&lt;=$B$7*12)</f>
        <v>0</v>
      </c>
      <c r="O558" s="45" t="n">
        <f aca="false">K558*VLOOKUP(B558,Assumptions!$A$21:$B$26,2,1)</f>
        <v>0</v>
      </c>
      <c r="P558" s="45" t="n">
        <f aca="false">K558*J557</f>
        <v>0</v>
      </c>
      <c r="Q558" s="45" t="n">
        <f aca="false">L558*H558</f>
        <v>0</v>
      </c>
      <c r="R558" s="45" t="n">
        <f aca="false">M558*J557</f>
        <v>0</v>
      </c>
      <c r="S558" s="45" t="n">
        <f aca="false">N558*J557</f>
        <v>0</v>
      </c>
      <c r="T558" s="45" t="n">
        <f aca="false">O558*J557</f>
        <v>0</v>
      </c>
      <c r="U558" s="46" t="n">
        <f aca="false">(1+VLOOKUP(B558,Assumptions!$A$29:$C$39,2,1))^(1/12)-1</f>
        <v>0.00643403011000343</v>
      </c>
      <c r="V558" s="45" t="n">
        <f aca="false">RES!Y558*J558</f>
        <v>0</v>
      </c>
      <c r="W558" s="45" t="n">
        <f aca="false">V558-V557</f>
        <v>0</v>
      </c>
      <c r="X558" s="45" t="n">
        <f aca="false">(P558-R558-S558-T558+V557)*U558</f>
        <v>0</v>
      </c>
      <c r="Y558" s="45" t="n">
        <f aca="false">P558-Q558-R558-S558-T558-W558+X558</f>
        <v>0</v>
      </c>
      <c r="Z558" s="45" t="n">
        <f aca="false">(Y559+Z559)/(1+U559)</f>
        <v>0</v>
      </c>
    </row>
    <row r="559" customFormat="false" ht="13.8" hidden="false" customHeight="false" outlineLevel="0" collapsed="false">
      <c r="A559" s="40" t="n">
        <f aca="false">A558+1</f>
        <v>544</v>
      </c>
      <c r="B559" s="40" t="n">
        <f aca="false">INT((A559-1)/12)+1</f>
        <v>46</v>
      </c>
      <c r="C559" s="41" t="n">
        <f aca="false">$B$4+B559-1</f>
        <v>65</v>
      </c>
      <c r="D559" s="42" t="n">
        <f aca="false">IF($B$5="M",VLOOKUP(C559,Assumptions!$A$42:$C$140,2,1),VLOOKUP(C559,Assumptions!$A$42:$C$140,3,1))*Assumptions!$B$2</f>
        <v>0.0022812501656946</v>
      </c>
      <c r="E559" s="42" t="n">
        <f aca="false">1-(1-D559)^(1/12)</f>
        <v>0.000190303238451373</v>
      </c>
      <c r="F559" s="42" t="n">
        <f aca="false">VLOOKUP(B559,Assumptions!$A$5:$C$11,2,1)*(MOD(A559,12/$B$10)=0)</f>
        <v>0</v>
      </c>
      <c r="G559" s="43" t="n">
        <f aca="false">1-(1-F559)^(1/$B$10)</f>
        <v>0</v>
      </c>
      <c r="H559" s="42" t="n">
        <f aca="false">J558*E559*(A559&lt;=$B$6*12)</f>
        <v>0</v>
      </c>
      <c r="I559" s="43" t="n">
        <f aca="false">J558*(1-E559)*G559*(A559&lt;=$B$6*12)</f>
        <v>0</v>
      </c>
      <c r="J559" s="44" t="n">
        <f aca="false">(J558-H559-I559)*(A559&lt;=$B$6*12)</f>
        <v>0</v>
      </c>
      <c r="K559" s="45" t="n">
        <f aca="false">($B$9/$B$10)*(A559&lt;=$B$7*12)*(MOD(A558,12/$B$10)=0)</f>
        <v>0</v>
      </c>
      <c r="L559" s="45" t="n">
        <f aca="false">$B$8*(A559&lt;=$B$7*12)</f>
        <v>0</v>
      </c>
      <c r="M559" s="45" t="n">
        <f aca="false">Assumptions!$B$15*(A559=1)+K559*Assumptions!$B$16*(A559&lt;=12)</f>
        <v>0</v>
      </c>
      <c r="N559" s="45" t="n">
        <f aca="false">(A559&lt;=$B$6*12)*(Assumptions!$B$18/12)*(1+Assumptions!$D$17)^(A559-1) + K559*Assumptions!$B$19*(A559&lt;=$B$7*12)</f>
        <v>0</v>
      </c>
      <c r="O559" s="45" t="n">
        <f aca="false">K559*VLOOKUP(B559,Assumptions!$A$21:$B$26,2,1)</f>
        <v>0</v>
      </c>
      <c r="P559" s="45" t="n">
        <f aca="false">K559*J558</f>
        <v>0</v>
      </c>
      <c r="Q559" s="45" t="n">
        <f aca="false">L559*H559</f>
        <v>0</v>
      </c>
      <c r="R559" s="45" t="n">
        <f aca="false">M559*J558</f>
        <v>0</v>
      </c>
      <c r="S559" s="45" t="n">
        <f aca="false">N559*J558</f>
        <v>0</v>
      </c>
      <c r="T559" s="45" t="n">
        <f aca="false">O559*J558</f>
        <v>0</v>
      </c>
      <c r="U559" s="46" t="n">
        <f aca="false">(1+VLOOKUP(B559,Assumptions!$A$29:$C$39,2,1))^(1/12)-1</f>
        <v>0.00643403011000343</v>
      </c>
      <c r="V559" s="45" t="n">
        <f aca="false">RES!Y559*J559</f>
        <v>0</v>
      </c>
      <c r="W559" s="45" t="n">
        <f aca="false">V559-V558</f>
        <v>0</v>
      </c>
      <c r="X559" s="45" t="n">
        <f aca="false">(P559-R559-S559-T559+V558)*U559</f>
        <v>0</v>
      </c>
      <c r="Y559" s="45" t="n">
        <f aca="false">P559-Q559-R559-S559-T559-W559+X559</f>
        <v>0</v>
      </c>
      <c r="Z559" s="45" t="n">
        <f aca="false">(Y560+Z560)/(1+U560)</f>
        <v>0</v>
      </c>
    </row>
    <row r="560" customFormat="false" ht="13.8" hidden="false" customHeight="false" outlineLevel="0" collapsed="false">
      <c r="A560" s="40" t="n">
        <f aca="false">A559+1</f>
        <v>545</v>
      </c>
      <c r="B560" s="40" t="n">
        <f aca="false">INT((A560-1)/12)+1</f>
        <v>46</v>
      </c>
      <c r="C560" s="41" t="n">
        <f aca="false">$B$4+B560-1</f>
        <v>65</v>
      </c>
      <c r="D560" s="42" t="n">
        <f aca="false">IF($B$5="M",VLOOKUP(C560,Assumptions!$A$42:$C$140,2,1),VLOOKUP(C560,Assumptions!$A$42:$C$140,3,1))*Assumptions!$B$2</f>
        <v>0.0022812501656946</v>
      </c>
      <c r="E560" s="42" t="n">
        <f aca="false">1-(1-D560)^(1/12)</f>
        <v>0.000190303238451373</v>
      </c>
      <c r="F560" s="42" t="n">
        <f aca="false">VLOOKUP(B560,Assumptions!$A$5:$C$11,2,1)*(MOD(A560,12/$B$10)=0)</f>
        <v>0</v>
      </c>
      <c r="G560" s="43" t="n">
        <f aca="false">1-(1-F560)^(1/$B$10)</f>
        <v>0</v>
      </c>
      <c r="H560" s="42" t="n">
        <f aca="false">J559*E560*(A560&lt;=$B$6*12)</f>
        <v>0</v>
      </c>
      <c r="I560" s="43" t="n">
        <f aca="false">J559*(1-E560)*G560*(A560&lt;=$B$6*12)</f>
        <v>0</v>
      </c>
      <c r="J560" s="44" t="n">
        <f aca="false">(J559-H560-I560)*(A560&lt;=$B$6*12)</f>
        <v>0</v>
      </c>
      <c r="K560" s="45" t="n">
        <f aca="false">($B$9/$B$10)*(A560&lt;=$B$7*12)*(MOD(A559,12/$B$10)=0)</f>
        <v>0</v>
      </c>
      <c r="L560" s="45" t="n">
        <f aca="false">$B$8*(A560&lt;=$B$7*12)</f>
        <v>0</v>
      </c>
      <c r="M560" s="45" t="n">
        <f aca="false">Assumptions!$B$15*(A560=1)+K560*Assumptions!$B$16*(A560&lt;=12)</f>
        <v>0</v>
      </c>
      <c r="N560" s="45" t="n">
        <f aca="false">(A560&lt;=$B$6*12)*(Assumptions!$B$18/12)*(1+Assumptions!$D$17)^(A560-1) + K560*Assumptions!$B$19*(A560&lt;=$B$7*12)</f>
        <v>0</v>
      </c>
      <c r="O560" s="45" t="n">
        <f aca="false">K560*VLOOKUP(B560,Assumptions!$A$21:$B$26,2,1)</f>
        <v>0</v>
      </c>
      <c r="P560" s="45" t="n">
        <f aca="false">K560*J559</f>
        <v>0</v>
      </c>
      <c r="Q560" s="45" t="n">
        <f aca="false">L560*H560</f>
        <v>0</v>
      </c>
      <c r="R560" s="45" t="n">
        <f aca="false">M560*J559</f>
        <v>0</v>
      </c>
      <c r="S560" s="45" t="n">
        <f aca="false">N560*J559</f>
        <v>0</v>
      </c>
      <c r="T560" s="45" t="n">
        <f aca="false">O560*J559</f>
        <v>0</v>
      </c>
      <c r="U560" s="46" t="n">
        <f aca="false">(1+VLOOKUP(B560,Assumptions!$A$29:$C$39,2,1))^(1/12)-1</f>
        <v>0.00643403011000343</v>
      </c>
      <c r="V560" s="45" t="n">
        <f aca="false">RES!Y560*J560</f>
        <v>0</v>
      </c>
      <c r="W560" s="45" t="n">
        <f aca="false">V560-V559</f>
        <v>0</v>
      </c>
      <c r="X560" s="45" t="n">
        <f aca="false">(P560-R560-S560-T560+V559)*U560</f>
        <v>0</v>
      </c>
      <c r="Y560" s="45" t="n">
        <f aca="false">P560-Q560-R560-S560-T560-W560+X560</f>
        <v>0</v>
      </c>
      <c r="Z560" s="45" t="n">
        <f aca="false">(Y561+Z561)/(1+U561)</f>
        <v>0</v>
      </c>
    </row>
    <row r="561" customFormat="false" ht="13.8" hidden="false" customHeight="false" outlineLevel="0" collapsed="false">
      <c r="A561" s="40" t="n">
        <f aca="false">A560+1</f>
        <v>546</v>
      </c>
      <c r="B561" s="40" t="n">
        <f aca="false">INT((A561-1)/12)+1</f>
        <v>46</v>
      </c>
      <c r="C561" s="41" t="n">
        <f aca="false">$B$4+B561-1</f>
        <v>65</v>
      </c>
      <c r="D561" s="42" t="n">
        <f aca="false">IF($B$5="M",VLOOKUP(C561,Assumptions!$A$42:$C$140,2,1),VLOOKUP(C561,Assumptions!$A$42:$C$140,3,1))*Assumptions!$B$2</f>
        <v>0.0022812501656946</v>
      </c>
      <c r="E561" s="42" t="n">
        <f aca="false">1-(1-D561)^(1/12)</f>
        <v>0.000190303238451373</v>
      </c>
      <c r="F561" s="42" t="n">
        <f aca="false">VLOOKUP(B561,Assumptions!$A$5:$C$11,2,1)*(MOD(A561,12/$B$10)=0)</f>
        <v>0</v>
      </c>
      <c r="G561" s="43" t="n">
        <f aca="false">1-(1-F561)^(1/$B$10)</f>
        <v>0</v>
      </c>
      <c r="H561" s="42" t="n">
        <f aca="false">J560*E561*(A561&lt;=$B$6*12)</f>
        <v>0</v>
      </c>
      <c r="I561" s="43" t="n">
        <f aca="false">J560*(1-E561)*G561*(A561&lt;=$B$6*12)</f>
        <v>0</v>
      </c>
      <c r="J561" s="44" t="n">
        <f aca="false">(J560-H561-I561)*(A561&lt;=$B$6*12)</f>
        <v>0</v>
      </c>
      <c r="K561" s="45" t="n">
        <f aca="false">($B$9/$B$10)*(A561&lt;=$B$7*12)*(MOD(A560,12/$B$10)=0)</f>
        <v>0</v>
      </c>
      <c r="L561" s="45" t="n">
        <f aca="false">$B$8*(A561&lt;=$B$7*12)</f>
        <v>0</v>
      </c>
      <c r="M561" s="45" t="n">
        <f aca="false">Assumptions!$B$15*(A561=1)+K561*Assumptions!$B$16*(A561&lt;=12)</f>
        <v>0</v>
      </c>
      <c r="N561" s="45" t="n">
        <f aca="false">(A561&lt;=$B$6*12)*(Assumptions!$B$18/12)*(1+Assumptions!$D$17)^(A561-1) + K561*Assumptions!$B$19*(A561&lt;=$B$7*12)</f>
        <v>0</v>
      </c>
      <c r="O561" s="45" t="n">
        <f aca="false">K561*VLOOKUP(B561,Assumptions!$A$21:$B$26,2,1)</f>
        <v>0</v>
      </c>
      <c r="P561" s="45" t="n">
        <f aca="false">K561*J560</f>
        <v>0</v>
      </c>
      <c r="Q561" s="45" t="n">
        <f aca="false">L561*H561</f>
        <v>0</v>
      </c>
      <c r="R561" s="45" t="n">
        <f aca="false">M561*J560</f>
        <v>0</v>
      </c>
      <c r="S561" s="45" t="n">
        <f aca="false">N561*J560</f>
        <v>0</v>
      </c>
      <c r="T561" s="45" t="n">
        <f aca="false">O561*J560</f>
        <v>0</v>
      </c>
      <c r="U561" s="46" t="n">
        <f aca="false">(1+VLOOKUP(B561,Assumptions!$A$29:$C$39,2,1))^(1/12)-1</f>
        <v>0.00643403011000343</v>
      </c>
      <c r="V561" s="45" t="n">
        <f aca="false">RES!Y561*J561</f>
        <v>0</v>
      </c>
      <c r="W561" s="45" t="n">
        <f aca="false">V561-V560</f>
        <v>0</v>
      </c>
      <c r="X561" s="45" t="n">
        <f aca="false">(P561-R561-S561-T561+V560)*U561</f>
        <v>0</v>
      </c>
      <c r="Y561" s="45" t="n">
        <f aca="false">P561-Q561-R561-S561-T561-W561+X561</f>
        <v>0</v>
      </c>
      <c r="Z561" s="45" t="n">
        <f aca="false">(Y562+Z562)/(1+U562)</f>
        <v>0</v>
      </c>
    </row>
    <row r="562" customFormat="false" ht="13.8" hidden="false" customHeight="false" outlineLevel="0" collapsed="false">
      <c r="A562" s="40" t="n">
        <f aca="false">A561+1</f>
        <v>547</v>
      </c>
      <c r="B562" s="40" t="n">
        <f aca="false">INT((A562-1)/12)+1</f>
        <v>46</v>
      </c>
      <c r="C562" s="41" t="n">
        <f aca="false">$B$4+B562-1</f>
        <v>65</v>
      </c>
      <c r="D562" s="42" t="n">
        <f aca="false">IF($B$5="M",VLOOKUP(C562,Assumptions!$A$42:$C$140,2,1),VLOOKUP(C562,Assumptions!$A$42:$C$140,3,1))*Assumptions!$B$2</f>
        <v>0.0022812501656946</v>
      </c>
      <c r="E562" s="42" t="n">
        <f aca="false">1-(1-D562)^(1/12)</f>
        <v>0.000190303238451373</v>
      </c>
      <c r="F562" s="42" t="n">
        <f aca="false">VLOOKUP(B562,Assumptions!$A$5:$C$11,2,1)*(MOD(A562,12/$B$10)=0)</f>
        <v>0</v>
      </c>
      <c r="G562" s="43" t="n">
        <f aca="false">1-(1-F562)^(1/$B$10)</f>
        <v>0</v>
      </c>
      <c r="H562" s="42" t="n">
        <f aca="false">J561*E562*(A562&lt;=$B$6*12)</f>
        <v>0</v>
      </c>
      <c r="I562" s="43" t="n">
        <f aca="false">J561*(1-E562)*G562*(A562&lt;=$B$6*12)</f>
        <v>0</v>
      </c>
      <c r="J562" s="44" t="n">
        <f aca="false">(J561-H562-I562)*(A562&lt;=$B$6*12)</f>
        <v>0</v>
      </c>
      <c r="K562" s="45" t="n">
        <f aca="false">($B$9/$B$10)*(A562&lt;=$B$7*12)*(MOD(A561,12/$B$10)=0)</f>
        <v>0</v>
      </c>
      <c r="L562" s="45" t="n">
        <f aca="false">$B$8*(A562&lt;=$B$7*12)</f>
        <v>0</v>
      </c>
      <c r="M562" s="45" t="n">
        <f aca="false">Assumptions!$B$15*(A562=1)+K562*Assumptions!$B$16*(A562&lt;=12)</f>
        <v>0</v>
      </c>
      <c r="N562" s="45" t="n">
        <f aca="false">(A562&lt;=$B$6*12)*(Assumptions!$B$18/12)*(1+Assumptions!$D$17)^(A562-1) + K562*Assumptions!$B$19*(A562&lt;=$B$7*12)</f>
        <v>0</v>
      </c>
      <c r="O562" s="45" t="n">
        <f aca="false">K562*VLOOKUP(B562,Assumptions!$A$21:$B$26,2,1)</f>
        <v>0</v>
      </c>
      <c r="P562" s="45" t="n">
        <f aca="false">K562*J561</f>
        <v>0</v>
      </c>
      <c r="Q562" s="45" t="n">
        <f aca="false">L562*H562</f>
        <v>0</v>
      </c>
      <c r="R562" s="45" t="n">
        <f aca="false">M562*J561</f>
        <v>0</v>
      </c>
      <c r="S562" s="45" t="n">
        <f aca="false">N562*J561</f>
        <v>0</v>
      </c>
      <c r="T562" s="45" t="n">
        <f aca="false">O562*J561</f>
        <v>0</v>
      </c>
      <c r="U562" s="46" t="n">
        <f aca="false">(1+VLOOKUP(B562,Assumptions!$A$29:$C$39,2,1))^(1/12)-1</f>
        <v>0.00643403011000343</v>
      </c>
      <c r="V562" s="45" t="n">
        <f aca="false">RES!Y562*J562</f>
        <v>0</v>
      </c>
      <c r="W562" s="45" t="n">
        <f aca="false">V562-V561</f>
        <v>0</v>
      </c>
      <c r="X562" s="45" t="n">
        <f aca="false">(P562-R562-S562-T562+V561)*U562</f>
        <v>0</v>
      </c>
      <c r="Y562" s="45" t="n">
        <f aca="false">P562-Q562-R562-S562-T562-W562+X562</f>
        <v>0</v>
      </c>
      <c r="Z562" s="45" t="n">
        <f aca="false">(Y563+Z563)/(1+U563)</f>
        <v>0</v>
      </c>
    </row>
    <row r="563" customFormat="false" ht="13.8" hidden="false" customHeight="false" outlineLevel="0" collapsed="false">
      <c r="A563" s="40" t="n">
        <f aca="false">A562+1</f>
        <v>548</v>
      </c>
      <c r="B563" s="40" t="n">
        <f aca="false">INT((A563-1)/12)+1</f>
        <v>46</v>
      </c>
      <c r="C563" s="41" t="n">
        <f aca="false">$B$4+B563-1</f>
        <v>65</v>
      </c>
      <c r="D563" s="42" t="n">
        <f aca="false">IF($B$5="M",VLOOKUP(C563,Assumptions!$A$42:$C$140,2,1),VLOOKUP(C563,Assumptions!$A$42:$C$140,3,1))*Assumptions!$B$2</f>
        <v>0.0022812501656946</v>
      </c>
      <c r="E563" s="42" t="n">
        <f aca="false">1-(1-D563)^(1/12)</f>
        <v>0.000190303238451373</v>
      </c>
      <c r="F563" s="42" t="n">
        <f aca="false">VLOOKUP(B563,Assumptions!$A$5:$C$11,2,1)*(MOD(A563,12/$B$10)=0)</f>
        <v>0</v>
      </c>
      <c r="G563" s="43" t="n">
        <f aca="false">1-(1-F563)^(1/$B$10)</f>
        <v>0</v>
      </c>
      <c r="H563" s="42" t="n">
        <f aca="false">J562*E563*(A563&lt;=$B$6*12)</f>
        <v>0</v>
      </c>
      <c r="I563" s="43" t="n">
        <f aca="false">J562*(1-E563)*G563*(A563&lt;=$B$6*12)</f>
        <v>0</v>
      </c>
      <c r="J563" s="44" t="n">
        <f aca="false">(J562-H563-I563)*(A563&lt;=$B$6*12)</f>
        <v>0</v>
      </c>
      <c r="K563" s="45" t="n">
        <f aca="false">($B$9/$B$10)*(A563&lt;=$B$7*12)*(MOD(A562,12/$B$10)=0)</f>
        <v>0</v>
      </c>
      <c r="L563" s="45" t="n">
        <f aca="false">$B$8*(A563&lt;=$B$7*12)</f>
        <v>0</v>
      </c>
      <c r="M563" s="45" t="n">
        <f aca="false">Assumptions!$B$15*(A563=1)+K563*Assumptions!$B$16*(A563&lt;=12)</f>
        <v>0</v>
      </c>
      <c r="N563" s="45" t="n">
        <f aca="false">(A563&lt;=$B$6*12)*(Assumptions!$B$18/12)*(1+Assumptions!$D$17)^(A563-1) + K563*Assumptions!$B$19*(A563&lt;=$B$7*12)</f>
        <v>0</v>
      </c>
      <c r="O563" s="45" t="n">
        <f aca="false">K563*VLOOKUP(B563,Assumptions!$A$21:$B$26,2,1)</f>
        <v>0</v>
      </c>
      <c r="P563" s="45" t="n">
        <f aca="false">K563*J562</f>
        <v>0</v>
      </c>
      <c r="Q563" s="45" t="n">
        <f aca="false">L563*H563</f>
        <v>0</v>
      </c>
      <c r="R563" s="45" t="n">
        <f aca="false">M563*J562</f>
        <v>0</v>
      </c>
      <c r="S563" s="45" t="n">
        <f aca="false">N563*J562</f>
        <v>0</v>
      </c>
      <c r="T563" s="45" t="n">
        <f aca="false">O563*J562</f>
        <v>0</v>
      </c>
      <c r="U563" s="46" t="n">
        <f aca="false">(1+VLOOKUP(B563,Assumptions!$A$29:$C$39,2,1))^(1/12)-1</f>
        <v>0.00643403011000343</v>
      </c>
      <c r="V563" s="45" t="n">
        <f aca="false">RES!Y563*J563</f>
        <v>0</v>
      </c>
      <c r="W563" s="45" t="n">
        <f aca="false">V563-V562</f>
        <v>0</v>
      </c>
      <c r="X563" s="45" t="n">
        <f aca="false">(P563-R563-S563-T563+V562)*U563</f>
        <v>0</v>
      </c>
      <c r="Y563" s="45" t="n">
        <f aca="false">P563-Q563-R563-S563-T563-W563+X563</f>
        <v>0</v>
      </c>
      <c r="Z563" s="45" t="n">
        <f aca="false">(Y564+Z564)/(1+U564)</f>
        <v>0</v>
      </c>
    </row>
    <row r="564" customFormat="false" ht="13.8" hidden="false" customHeight="false" outlineLevel="0" collapsed="false">
      <c r="A564" s="40" t="n">
        <f aca="false">A563+1</f>
        <v>549</v>
      </c>
      <c r="B564" s="40" t="n">
        <f aca="false">INT((A564-1)/12)+1</f>
        <v>46</v>
      </c>
      <c r="C564" s="41" t="n">
        <f aca="false">$B$4+B564-1</f>
        <v>65</v>
      </c>
      <c r="D564" s="42" t="n">
        <f aca="false">IF($B$5="M",VLOOKUP(C564,Assumptions!$A$42:$C$140,2,1),VLOOKUP(C564,Assumptions!$A$42:$C$140,3,1))*Assumptions!$B$2</f>
        <v>0.0022812501656946</v>
      </c>
      <c r="E564" s="42" t="n">
        <f aca="false">1-(1-D564)^(1/12)</f>
        <v>0.000190303238451373</v>
      </c>
      <c r="F564" s="42" t="n">
        <f aca="false">VLOOKUP(B564,Assumptions!$A$5:$C$11,2,1)*(MOD(A564,12/$B$10)=0)</f>
        <v>0</v>
      </c>
      <c r="G564" s="43" t="n">
        <f aca="false">1-(1-F564)^(1/$B$10)</f>
        <v>0</v>
      </c>
      <c r="H564" s="42" t="n">
        <f aca="false">J563*E564*(A564&lt;=$B$6*12)</f>
        <v>0</v>
      </c>
      <c r="I564" s="43" t="n">
        <f aca="false">J563*(1-E564)*G564*(A564&lt;=$B$6*12)</f>
        <v>0</v>
      </c>
      <c r="J564" s="44" t="n">
        <f aca="false">(J563-H564-I564)*(A564&lt;=$B$6*12)</f>
        <v>0</v>
      </c>
      <c r="K564" s="45" t="n">
        <f aca="false">($B$9/$B$10)*(A564&lt;=$B$7*12)*(MOD(A563,12/$B$10)=0)</f>
        <v>0</v>
      </c>
      <c r="L564" s="45" t="n">
        <f aca="false">$B$8*(A564&lt;=$B$7*12)</f>
        <v>0</v>
      </c>
      <c r="M564" s="45" t="n">
        <f aca="false">Assumptions!$B$15*(A564=1)+K564*Assumptions!$B$16*(A564&lt;=12)</f>
        <v>0</v>
      </c>
      <c r="N564" s="45" t="n">
        <f aca="false">(A564&lt;=$B$6*12)*(Assumptions!$B$18/12)*(1+Assumptions!$D$17)^(A564-1) + K564*Assumptions!$B$19*(A564&lt;=$B$7*12)</f>
        <v>0</v>
      </c>
      <c r="O564" s="45" t="n">
        <f aca="false">K564*VLOOKUP(B564,Assumptions!$A$21:$B$26,2,1)</f>
        <v>0</v>
      </c>
      <c r="P564" s="45" t="n">
        <f aca="false">K564*J563</f>
        <v>0</v>
      </c>
      <c r="Q564" s="45" t="n">
        <f aca="false">L564*H564</f>
        <v>0</v>
      </c>
      <c r="R564" s="45" t="n">
        <f aca="false">M564*J563</f>
        <v>0</v>
      </c>
      <c r="S564" s="45" t="n">
        <f aca="false">N564*J563</f>
        <v>0</v>
      </c>
      <c r="T564" s="45" t="n">
        <f aca="false">O564*J563</f>
        <v>0</v>
      </c>
      <c r="U564" s="46" t="n">
        <f aca="false">(1+VLOOKUP(B564,Assumptions!$A$29:$C$39,2,1))^(1/12)-1</f>
        <v>0.00643403011000343</v>
      </c>
      <c r="V564" s="45" t="n">
        <f aca="false">RES!Y564*J564</f>
        <v>0</v>
      </c>
      <c r="W564" s="45" t="n">
        <f aca="false">V564-V563</f>
        <v>0</v>
      </c>
      <c r="X564" s="45" t="n">
        <f aca="false">(P564-R564-S564-T564+V563)*U564</f>
        <v>0</v>
      </c>
      <c r="Y564" s="45" t="n">
        <f aca="false">P564-Q564-R564-S564-T564-W564+X564</f>
        <v>0</v>
      </c>
      <c r="Z564" s="45" t="n">
        <f aca="false">(Y565+Z565)/(1+U565)</f>
        <v>0</v>
      </c>
    </row>
    <row r="565" customFormat="false" ht="13.8" hidden="false" customHeight="false" outlineLevel="0" collapsed="false">
      <c r="A565" s="40" t="n">
        <f aca="false">A564+1</f>
        <v>550</v>
      </c>
      <c r="B565" s="40" t="n">
        <f aca="false">INT((A565-1)/12)+1</f>
        <v>46</v>
      </c>
      <c r="C565" s="41" t="n">
        <f aca="false">$B$4+B565-1</f>
        <v>65</v>
      </c>
      <c r="D565" s="42" t="n">
        <f aca="false">IF($B$5="M",VLOOKUP(C565,Assumptions!$A$42:$C$140,2,1),VLOOKUP(C565,Assumptions!$A$42:$C$140,3,1))*Assumptions!$B$2</f>
        <v>0.0022812501656946</v>
      </c>
      <c r="E565" s="42" t="n">
        <f aca="false">1-(1-D565)^(1/12)</f>
        <v>0.000190303238451373</v>
      </c>
      <c r="F565" s="42" t="n">
        <f aca="false">VLOOKUP(B565,Assumptions!$A$5:$C$11,2,1)*(MOD(A565,12/$B$10)=0)</f>
        <v>0</v>
      </c>
      <c r="G565" s="43" t="n">
        <f aca="false">1-(1-F565)^(1/$B$10)</f>
        <v>0</v>
      </c>
      <c r="H565" s="42" t="n">
        <f aca="false">J564*E565*(A565&lt;=$B$6*12)</f>
        <v>0</v>
      </c>
      <c r="I565" s="43" t="n">
        <f aca="false">J564*(1-E565)*G565*(A565&lt;=$B$6*12)</f>
        <v>0</v>
      </c>
      <c r="J565" s="44" t="n">
        <f aca="false">(J564-H565-I565)*(A565&lt;=$B$6*12)</f>
        <v>0</v>
      </c>
      <c r="K565" s="45" t="n">
        <f aca="false">($B$9/$B$10)*(A565&lt;=$B$7*12)*(MOD(A564,12/$B$10)=0)</f>
        <v>0</v>
      </c>
      <c r="L565" s="45" t="n">
        <f aca="false">$B$8*(A565&lt;=$B$7*12)</f>
        <v>0</v>
      </c>
      <c r="M565" s="45" t="n">
        <f aca="false">Assumptions!$B$15*(A565=1)+K565*Assumptions!$B$16*(A565&lt;=12)</f>
        <v>0</v>
      </c>
      <c r="N565" s="45" t="n">
        <f aca="false">(A565&lt;=$B$6*12)*(Assumptions!$B$18/12)*(1+Assumptions!$D$17)^(A565-1) + K565*Assumptions!$B$19*(A565&lt;=$B$7*12)</f>
        <v>0</v>
      </c>
      <c r="O565" s="45" t="n">
        <f aca="false">K565*VLOOKUP(B565,Assumptions!$A$21:$B$26,2,1)</f>
        <v>0</v>
      </c>
      <c r="P565" s="45" t="n">
        <f aca="false">K565*J564</f>
        <v>0</v>
      </c>
      <c r="Q565" s="45" t="n">
        <f aca="false">L565*H565</f>
        <v>0</v>
      </c>
      <c r="R565" s="45" t="n">
        <f aca="false">M565*J564</f>
        <v>0</v>
      </c>
      <c r="S565" s="45" t="n">
        <f aca="false">N565*J564</f>
        <v>0</v>
      </c>
      <c r="T565" s="45" t="n">
        <f aca="false">O565*J564</f>
        <v>0</v>
      </c>
      <c r="U565" s="46" t="n">
        <f aca="false">(1+VLOOKUP(B565,Assumptions!$A$29:$C$39,2,1))^(1/12)-1</f>
        <v>0.00643403011000343</v>
      </c>
      <c r="V565" s="45" t="n">
        <f aca="false">RES!Y565*J565</f>
        <v>0</v>
      </c>
      <c r="W565" s="45" t="n">
        <f aca="false">V565-V564</f>
        <v>0</v>
      </c>
      <c r="X565" s="45" t="n">
        <f aca="false">(P565-R565-S565-T565+V564)*U565</f>
        <v>0</v>
      </c>
      <c r="Y565" s="45" t="n">
        <f aca="false">P565-Q565-R565-S565-T565-W565+X565</f>
        <v>0</v>
      </c>
      <c r="Z565" s="45" t="n">
        <f aca="false">(Y566+Z566)/(1+U566)</f>
        <v>0</v>
      </c>
    </row>
    <row r="566" customFormat="false" ht="13.8" hidden="false" customHeight="false" outlineLevel="0" collapsed="false">
      <c r="A566" s="40" t="n">
        <f aca="false">A565+1</f>
        <v>551</v>
      </c>
      <c r="B566" s="40" t="n">
        <f aca="false">INT((A566-1)/12)+1</f>
        <v>46</v>
      </c>
      <c r="C566" s="41" t="n">
        <f aca="false">$B$4+B566-1</f>
        <v>65</v>
      </c>
      <c r="D566" s="42" t="n">
        <f aca="false">IF($B$5="M",VLOOKUP(C566,Assumptions!$A$42:$C$140,2,1),VLOOKUP(C566,Assumptions!$A$42:$C$140,3,1))*Assumptions!$B$2</f>
        <v>0.0022812501656946</v>
      </c>
      <c r="E566" s="42" t="n">
        <f aca="false">1-(1-D566)^(1/12)</f>
        <v>0.000190303238451373</v>
      </c>
      <c r="F566" s="42" t="n">
        <f aca="false">VLOOKUP(B566,Assumptions!$A$5:$C$11,2,1)*(MOD(A566,12/$B$10)=0)</f>
        <v>0</v>
      </c>
      <c r="G566" s="43" t="n">
        <f aca="false">1-(1-F566)^(1/$B$10)</f>
        <v>0</v>
      </c>
      <c r="H566" s="42" t="n">
        <f aca="false">J565*E566*(A566&lt;=$B$6*12)</f>
        <v>0</v>
      </c>
      <c r="I566" s="43" t="n">
        <f aca="false">J565*(1-E566)*G566*(A566&lt;=$B$6*12)</f>
        <v>0</v>
      </c>
      <c r="J566" s="44" t="n">
        <f aca="false">(J565-H566-I566)*(A566&lt;=$B$6*12)</f>
        <v>0</v>
      </c>
      <c r="K566" s="45" t="n">
        <f aca="false">($B$9/$B$10)*(A566&lt;=$B$7*12)*(MOD(A565,12/$B$10)=0)</f>
        <v>0</v>
      </c>
      <c r="L566" s="45" t="n">
        <f aca="false">$B$8*(A566&lt;=$B$7*12)</f>
        <v>0</v>
      </c>
      <c r="M566" s="45" t="n">
        <f aca="false">Assumptions!$B$15*(A566=1)+K566*Assumptions!$B$16*(A566&lt;=12)</f>
        <v>0</v>
      </c>
      <c r="N566" s="45" t="n">
        <f aca="false">(A566&lt;=$B$6*12)*(Assumptions!$B$18/12)*(1+Assumptions!$D$17)^(A566-1) + K566*Assumptions!$B$19*(A566&lt;=$B$7*12)</f>
        <v>0</v>
      </c>
      <c r="O566" s="45" t="n">
        <f aca="false">K566*VLOOKUP(B566,Assumptions!$A$21:$B$26,2,1)</f>
        <v>0</v>
      </c>
      <c r="P566" s="45" t="n">
        <f aca="false">K566*J565</f>
        <v>0</v>
      </c>
      <c r="Q566" s="45" t="n">
        <f aca="false">L566*H566</f>
        <v>0</v>
      </c>
      <c r="R566" s="45" t="n">
        <f aca="false">M566*J565</f>
        <v>0</v>
      </c>
      <c r="S566" s="45" t="n">
        <f aca="false">N566*J565</f>
        <v>0</v>
      </c>
      <c r="T566" s="45" t="n">
        <f aca="false">O566*J565</f>
        <v>0</v>
      </c>
      <c r="U566" s="46" t="n">
        <f aca="false">(1+VLOOKUP(B566,Assumptions!$A$29:$C$39,2,1))^(1/12)-1</f>
        <v>0.00643403011000343</v>
      </c>
      <c r="V566" s="45" t="n">
        <f aca="false">RES!Y566*J566</f>
        <v>0</v>
      </c>
      <c r="W566" s="45" t="n">
        <f aca="false">V566-V565</f>
        <v>0</v>
      </c>
      <c r="X566" s="45" t="n">
        <f aca="false">(P566-R566-S566-T566+V565)*U566</f>
        <v>0</v>
      </c>
      <c r="Y566" s="45" t="n">
        <f aca="false">P566-Q566-R566-S566-T566-W566+X566</f>
        <v>0</v>
      </c>
      <c r="Z566" s="45" t="n">
        <f aca="false">(Y567+Z567)/(1+U567)</f>
        <v>0</v>
      </c>
    </row>
    <row r="567" customFormat="false" ht="13.8" hidden="false" customHeight="false" outlineLevel="0" collapsed="false">
      <c r="A567" s="40" t="n">
        <f aca="false">A566+1</f>
        <v>552</v>
      </c>
      <c r="B567" s="40" t="n">
        <f aca="false">INT((A567-1)/12)+1</f>
        <v>46</v>
      </c>
      <c r="C567" s="41" t="n">
        <f aca="false">$B$4+B567-1</f>
        <v>65</v>
      </c>
      <c r="D567" s="42" t="n">
        <f aca="false">IF($B$5="M",VLOOKUP(C567,Assumptions!$A$42:$C$140,2,1),VLOOKUP(C567,Assumptions!$A$42:$C$140,3,1))*Assumptions!$B$2</f>
        <v>0.0022812501656946</v>
      </c>
      <c r="E567" s="42" t="n">
        <f aca="false">1-(1-D567)^(1/12)</f>
        <v>0.000190303238451373</v>
      </c>
      <c r="F567" s="42" t="n">
        <f aca="false">VLOOKUP(B567,Assumptions!$A$5:$C$11,2,1)*(MOD(A567,12/$B$10)=0)</f>
        <v>0.05</v>
      </c>
      <c r="G567" s="43" t="n">
        <f aca="false">1-(1-F567)^(1/$B$10)</f>
        <v>0.05</v>
      </c>
      <c r="H567" s="42" t="n">
        <f aca="false">J566*E567*(A567&lt;=$B$6*12)</f>
        <v>0</v>
      </c>
      <c r="I567" s="43" t="n">
        <f aca="false">J566*(1-E567)*G567*(A567&lt;=$B$6*12)</f>
        <v>0</v>
      </c>
      <c r="J567" s="44" t="n">
        <f aca="false">(J566-H567-I567)*(A567&lt;=$B$6*12)</f>
        <v>0</v>
      </c>
      <c r="K567" s="45" t="n">
        <f aca="false">($B$9/$B$10)*(A567&lt;=$B$7*12)*(MOD(A566,12/$B$10)=0)</f>
        <v>0</v>
      </c>
      <c r="L567" s="45" t="n">
        <f aca="false">$B$8*(A567&lt;=$B$7*12)</f>
        <v>0</v>
      </c>
      <c r="M567" s="45" t="n">
        <f aca="false">Assumptions!$B$15*(A567=1)+K567*Assumptions!$B$16*(A567&lt;=12)</f>
        <v>0</v>
      </c>
      <c r="N567" s="45" t="n">
        <f aca="false">(A567&lt;=$B$6*12)*(Assumptions!$B$18/12)*(1+Assumptions!$D$17)^(A567-1) + K567*Assumptions!$B$19*(A567&lt;=$B$7*12)</f>
        <v>0</v>
      </c>
      <c r="O567" s="45" t="n">
        <f aca="false">K567*VLOOKUP(B567,Assumptions!$A$21:$B$26,2,1)</f>
        <v>0</v>
      </c>
      <c r="P567" s="45" t="n">
        <f aca="false">K567*J566</f>
        <v>0</v>
      </c>
      <c r="Q567" s="45" t="n">
        <f aca="false">L567*H567</f>
        <v>0</v>
      </c>
      <c r="R567" s="45" t="n">
        <f aca="false">M567*J566</f>
        <v>0</v>
      </c>
      <c r="S567" s="45" t="n">
        <f aca="false">N567*J566</f>
        <v>0</v>
      </c>
      <c r="T567" s="45" t="n">
        <f aca="false">O567*J566</f>
        <v>0</v>
      </c>
      <c r="U567" s="46" t="n">
        <f aca="false">(1+VLOOKUP(B567,Assumptions!$A$29:$C$39,2,1))^(1/12)-1</f>
        <v>0.00643403011000343</v>
      </c>
      <c r="V567" s="45" t="n">
        <f aca="false">RES!Y567*J567</f>
        <v>0</v>
      </c>
      <c r="W567" s="45" t="n">
        <f aca="false">V567-V566</f>
        <v>0</v>
      </c>
      <c r="X567" s="45" t="n">
        <f aca="false">(P567-R567-S567-T567+V566)*U567</f>
        <v>0</v>
      </c>
      <c r="Y567" s="45" t="n">
        <f aca="false">P567-Q567-R567-S567-T567-W567+X567</f>
        <v>0</v>
      </c>
      <c r="Z567" s="45" t="n">
        <f aca="false">(Y568+Z568)/(1+U568)</f>
        <v>0</v>
      </c>
    </row>
    <row r="568" customFormat="false" ht="13.8" hidden="false" customHeight="false" outlineLevel="0" collapsed="false">
      <c r="A568" s="40" t="n">
        <f aca="false">A567+1</f>
        <v>553</v>
      </c>
      <c r="B568" s="40" t="n">
        <f aca="false">INT((A568-1)/12)+1</f>
        <v>47</v>
      </c>
      <c r="C568" s="41" t="n">
        <f aca="false">$B$4+B568-1</f>
        <v>66</v>
      </c>
      <c r="D568" s="42" t="n">
        <f aca="false">IF($B$5="M",VLOOKUP(C568,Assumptions!$A$42:$C$140,2,1),VLOOKUP(C568,Assumptions!$A$42:$C$140,3,1))*Assumptions!$B$2</f>
        <v>0.0024790412419287</v>
      </c>
      <c r="E568" s="42" t="n">
        <f aca="false">1-(1-D568)^(1/12)</f>
        <v>0.000206821872120955</v>
      </c>
      <c r="F568" s="42" t="n">
        <f aca="false">VLOOKUP(B568,Assumptions!$A$5:$C$11,2,1)*(MOD(A568,12/$B$10)=0)</f>
        <v>0</v>
      </c>
      <c r="G568" s="43" t="n">
        <f aca="false">1-(1-F568)^(1/$B$10)</f>
        <v>0</v>
      </c>
      <c r="H568" s="42" t="n">
        <f aca="false">J567*E568*(A568&lt;=$B$6*12)</f>
        <v>0</v>
      </c>
      <c r="I568" s="43" t="n">
        <f aca="false">J567*(1-E568)*G568*(A568&lt;=$B$6*12)</f>
        <v>0</v>
      </c>
      <c r="J568" s="44" t="n">
        <f aca="false">(J567-H568-I568)*(A568&lt;=$B$6*12)</f>
        <v>0</v>
      </c>
      <c r="K568" s="45" t="n">
        <f aca="false">($B$9/$B$10)*(A568&lt;=$B$7*12)*(MOD(A567,12/$B$10)=0)</f>
        <v>0</v>
      </c>
      <c r="L568" s="45" t="n">
        <f aca="false">$B$8*(A568&lt;=$B$7*12)</f>
        <v>0</v>
      </c>
      <c r="M568" s="45" t="n">
        <f aca="false">Assumptions!$B$15*(A568=1)+K568*Assumptions!$B$16*(A568&lt;=12)</f>
        <v>0</v>
      </c>
      <c r="N568" s="45" t="n">
        <f aca="false">(A568&lt;=$B$6*12)*(Assumptions!$B$18/12)*(1+Assumptions!$D$17)^(A568-1) + K568*Assumptions!$B$19*(A568&lt;=$B$7*12)</f>
        <v>0</v>
      </c>
      <c r="O568" s="45" t="n">
        <f aca="false">K568*VLOOKUP(B568,Assumptions!$A$21:$B$26,2,1)</f>
        <v>0</v>
      </c>
      <c r="P568" s="45" t="n">
        <f aca="false">K568*J567</f>
        <v>0</v>
      </c>
      <c r="Q568" s="45" t="n">
        <f aca="false">L568*H568</f>
        <v>0</v>
      </c>
      <c r="R568" s="45" t="n">
        <f aca="false">M568*J567</f>
        <v>0</v>
      </c>
      <c r="S568" s="45" t="n">
        <f aca="false">N568*J567</f>
        <v>0</v>
      </c>
      <c r="T568" s="45" t="n">
        <f aca="false">O568*J567</f>
        <v>0</v>
      </c>
      <c r="U568" s="46" t="n">
        <f aca="false">(1+VLOOKUP(B568,Assumptions!$A$29:$C$39,2,1))^(1/12)-1</f>
        <v>0.00643403011000343</v>
      </c>
      <c r="V568" s="45" t="n">
        <f aca="false">RES!Y568*J568</f>
        <v>0</v>
      </c>
      <c r="W568" s="45" t="n">
        <f aca="false">V568-V567</f>
        <v>0</v>
      </c>
      <c r="X568" s="45" t="n">
        <f aca="false">(P568-R568-S568-T568+V567)*U568</f>
        <v>0</v>
      </c>
      <c r="Y568" s="45" t="n">
        <f aca="false">P568-Q568-R568-S568-T568-W568+X568</f>
        <v>0</v>
      </c>
      <c r="Z568" s="45" t="n">
        <f aca="false">(Y569+Z569)/(1+U569)</f>
        <v>0</v>
      </c>
    </row>
    <row r="569" customFormat="false" ht="13.8" hidden="false" customHeight="false" outlineLevel="0" collapsed="false">
      <c r="A569" s="40" t="n">
        <f aca="false">A568+1</f>
        <v>554</v>
      </c>
      <c r="B569" s="40" t="n">
        <f aca="false">INT((A569-1)/12)+1</f>
        <v>47</v>
      </c>
      <c r="C569" s="41" t="n">
        <f aca="false">$B$4+B569-1</f>
        <v>66</v>
      </c>
      <c r="D569" s="42" t="n">
        <f aca="false">IF($B$5="M",VLOOKUP(C569,Assumptions!$A$42:$C$140,2,1),VLOOKUP(C569,Assumptions!$A$42:$C$140,3,1))*Assumptions!$B$2</f>
        <v>0.0024790412419287</v>
      </c>
      <c r="E569" s="42" t="n">
        <f aca="false">1-(1-D569)^(1/12)</f>
        <v>0.000206821872120955</v>
      </c>
      <c r="F569" s="42" t="n">
        <f aca="false">VLOOKUP(B569,Assumptions!$A$5:$C$11,2,1)*(MOD(A569,12/$B$10)=0)</f>
        <v>0</v>
      </c>
      <c r="G569" s="43" t="n">
        <f aca="false">1-(1-F569)^(1/$B$10)</f>
        <v>0</v>
      </c>
      <c r="H569" s="42" t="n">
        <f aca="false">J568*E569*(A569&lt;=$B$6*12)</f>
        <v>0</v>
      </c>
      <c r="I569" s="43" t="n">
        <f aca="false">J568*(1-E569)*G569*(A569&lt;=$B$6*12)</f>
        <v>0</v>
      </c>
      <c r="J569" s="44" t="n">
        <f aca="false">(J568-H569-I569)*(A569&lt;=$B$6*12)</f>
        <v>0</v>
      </c>
      <c r="K569" s="45" t="n">
        <f aca="false">($B$9/$B$10)*(A569&lt;=$B$7*12)*(MOD(A568,12/$B$10)=0)</f>
        <v>0</v>
      </c>
      <c r="L569" s="45" t="n">
        <f aca="false">$B$8*(A569&lt;=$B$7*12)</f>
        <v>0</v>
      </c>
      <c r="M569" s="45" t="n">
        <f aca="false">Assumptions!$B$15*(A569=1)+K569*Assumptions!$B$16*(A569&lt;=12)</f>
        <v>0</v>
      </c>
      <c r="N569" s="45" t="n">
        <f aca="false">(A569&lt;=$B$6*12)*(Assumptions!$B$18/12)*(1+Assumptions!$D$17)^(A569-1) + K569*Assumptions!$B$19*(A569&lt;=$B$7*12)</f>
        <v>0</v>
      </c>
      <c r="O569" s="45" t="n">
        <f aca="false">K569*VLOOKUP(B569,Assumptions!$A$21:$B$26,2,1)</f>
        <v>0</v>
      </c>
      <c r="P569" s="45" t="n">
        <f aca="false">K569*J568</f>
        <v>0</v>
      </c>
      <c r="Q569" s="45" t="n">
        <f aca="false">L569*H569</f>
        <v>0</v>
      </c>
      <c r="R569" s="45" t="n">
        <f aca="false">M569*J568</f>
        <v>0</v>
      </c>
      <c r="S569" s="45" t="n">
        <f aca="false">N569*J568</f>
        <v>0</v>
      </c>
      <c r="T569" s="45" t="n">
        <f aca="false">O569*J568</f>
        <v>0</v>
      </c>
      <c r="U569" s="46" t="n">
        <f aca="false">(1+VLOOKUP(B569,Assumptions!$A$29:$C$39,2,1))^(1/12)-1</f>
        <v>0.00643403011000343</v>
      </c>
      <c r="V569" s="45" t="n">
        <f aca="false">RES!Y569*J569</f>
        <v>0</v>
      </c>
      <c r="W569" s="45" t="n">
        <f aca="false">V569-V568</f>
        <v>0</v>
      </c>
      <c r="X569" s="45" t="n">
        <f aca="false">(P569-R569-S569-T569+V568)*U569</f>
        <v>0</v>
      </c>
      <c r="Y569" s="45" t="n">
        <f aca="false">P569-Q569-R569-S569-T569-W569+X569</f>
        <v>0</v>
      </c>
      <c r="Z569" s="45" t="n">
        <f aca="false">(Y570+Z570)/(1+U570)</f>
        <v>0</v>
      </c>
    </row>
    <row r="570" customFormat="false" ht="13.8" hidden="false" customHeight="false" outlineLevel="0" collapsed="false">
      <c r="A570" s="40" t="n">
        <f aca="false">A569+1</f>
        <v>555</v>
      </c>
      <c r="B570" s="40" t="n">
        <f aca="false">INT((A570-1)/12)+1</f>
        <v>47</v>
      </c>
      <c r="C570" s="41" t="n">
        <f aca="false">$B$4+B570-1</f>
        <v>66</v>
      </c>
      <c r="D570" s="42" t="n">
        <f aca="false">IF($B$5="M",VLOOKUP(C570,Assumptions!$A$42:$C$140,2,1),VLOOKUP(C570,Assumptions!$A$42:$C$140,3,1))*Assumptions!$B$2</f>
        <v>0.0024790412419287</v>
      </c>
      <c r="E570" s="42" t="n">
        <f aca="false">1-(1-D570)^(1/12)</f>
        <v>0.000206821872120955</v>
      </c>
      <c r="F570" s="42" t="n">
        <f aca="false">VLOOKUP(B570,Assumptions!$A$5:$C$11,2,1)*(MOD(A570,12/$B$10)=0)</f>
        <v>0</v>
      </c>
      <c r="G570" s="43" t="n">
        <f aca="false">1-(1-F570)^(1/$B$10)</f>
        <v>0</v>
      </c>
      <c r="H570" s="42" t="n">
        <f aca="false">J569*E570*(A570&lt;=$B$6*12)</f>
        <v>0</v>
      </c>
      <c r="I570" s="43" t="n">
        <f aca="false">J569*(1-E570)*G570*(A570&lt;=$B$6*12)</f>
        <v>0</v>
      </c>
      <c r="J570" s="44" t="n">
        <f aca="false">(J569-H570-I570)*(A570&lt;=$B$6*12)</f>
        <v>0</v>
      </c>
      <c r="K570" s="45" t="n">
        <f aca="false">($B$9/$B$10)*(A570&lt;=$B$7*12)*(MOD(A569,12/$B$10)=0)</f>
        <v>0</v>
      </c>
      <c r="L570" s="45" t="n">
        <f aca="false">$B$8*(A570&lt;=$B$7*12)</f>
        <v>0</v>
      </c>
      <c r="M570" s="45" t="n">
        <f aca="false">Assumptions!$B$15*(A570=1)+K570*Assumptions!$B$16*(A570&lt;=12)</f>
        <v>0</v>
      </c>
      <c r="N570" s="45" t="n">
        <f aca="false">(A570&lt;=$B$6*12)*(Assumptions!$B$18/12)*(1+Assumptions!$D$17)^(A570-1) + K570*Assumptions!$B$19*(A570&lt;=$B$7*12)</f>
        <v>0</v>
      </c>
      <c r="O570" s="45" t="n">
        <f aca="false">K570*VLOOKUP(B570,Assumptions!$A$21:$B$26,2,1)</f>
        <v>0</v>
      </c>
      <c r="P570" s="45" t="n">
        <f aca="false">K570*J569</f>
        <v>0</v>
      </c>
      <c r="Q570" s="45" t="n">
        <f aca="false">L570*H570</f>
        <v>0</v>
      </c>
      <c r="R570" s="45" t="n">
        <f aca="false">M570*J569</f>
        <v>0</v>
      </c>
      <c r="S570" s="45" t="n">
        <f aca="false">N570*J569</f>
        <v>0</v>
      </c>
      <c r="T570" s="45" t="n">
        <f aca="false">O570*J569</f>
        <v>0</v>
      </c>
      <c r="U570" s="46" t="n">
        <f aca="false">(1+VLOOKUP(B570,Assumptions!$A$29:$C$39,2,1))^(1/12)-1</f>
        <v>0.00643403011000343</v>
      </c>
      <c r="V570" s="45" t="n">
        <f aca="false">RES!Y570*J570</f>
        <v>0</v>
      </c>
      <c r="W570" s="45" t="n">
        <f aca="false">V570-V569</f>
        <v>0</v>
      </c>
      <c r="X570" s="45" t="n">
        <f aca="false">(P570-R570-S570-T570+V569)*U570</f>
        <v>0</v>
      </c>
      <c r="Y570" s="45" t="n">
        <f aca="false">P570-Q570-R570-S570-T570-W570+X570</f>
        <v>0</v>
      </c>
      <c r="Z570" s="45" t="n">
        <f aca="false">(Y571+Z571)/(1+U571)</f>
        <v>0</v>
      </c>
    </row>
    <row r="571" customFormat="false" ht="13.8" hidden="false" customHeight="false" outlineLevel="0" collapsed="false">
      <c r="A571" s="40" t="n">
        <f aca="false">A570+1</f>
        <v>556</v>
      </c>
      <c r="B571" s="40" t="n">
        <f aca="false">INT((A571-1)/12)+1</f>
        <v>47</v>
      </c>
      <c r="C571" s="41" t="n">
        <f aca="false">$B$4+B571-1</f>
        <v>66</v>
      </c>
      <c r="D571" s="42" t="n">
        <f aca="false">IF($B$5="M",VLOOKUP(C571,Assumptions!$A$42:$C$140,2,1),VLOOKUP(C571,Assumptions!$A$42:$C$140,3,1))*Assumptions!$B$2</f>
        <v>0.0024790412419287</v>
      </c>
      <c r="E571" s="42" t="n">
        <f aca="false">1-(1-D571)^(1/12)</f>
        <v>0.000206821872120955</v>
      </c>
      <c r="F571" s="42" t="n">
        <f aca="false">VLOOKUP(B571,Assumptions!$A$5:$C$11,2,1)*(MOD(A571,12/$B$10)=0)</f>
        <v>0</v>
      </c>
      <c r="G571" s="43" t="n">
        <f aca="false">1-(1-F571)^(1/$B$10)</f>
        <v>0</v>
      </c>
      <c r="H571" s="42" t="n">
        <f aca="false">J570*E571*(A571&lt;=$B$6*12)</f>
        <v>0</v>
      </c>
      <c r="I571" s="43" t="n">
        <f aca="false">J570*(1-E571)*G571*(A571&lt;=$B$6*12)</f>
        <v>0</v>
      </c>
      <c r="J571" s="44" t="n">
        <f aca="false">(J570-H571-I571)*(A571&lt;=$B$6*12)</f>
        <v>0</v>
      </c>
      <c r="K571" s="45" t="n">
        <f aca="false">($B$9/$B$10)*(A571&lt;=$B$7*12)*(MOD(A570,12/$B$10)=0)</f>
        <v>0</v>
      </c>
      <c r="L571" s="45" t="n">
        <f aca="false">$B$8*(A571&lt;=$B$7*12)</f>
        <v>0</v>
      </c>
      <c r="M571" s="45" t="n">
        <f aca="false">Assumptions!$B$15*(A571=1)+K571*Assumptions!$B$16*(A571&lt;=12)</f>
        <v>0</v>
      </c>
      <c r="N571" s="45" t="n">
        <f aca="false">(A571&lt;=$B$6*12)*(Assumptions!$B$18/12)*(1+Assumptions!$D$17)^(A571-1) + K571*Assumptions!$B$19*(A571&lt;=$B$7*12)</f>
        <v>0</v>
      </c>
      <c r="O571" s="45" t="n">
        <f aca="false">K571*VLOOKUP(B571,Assumptions!$A$21:$B$26,2,1)</f>
        <v>0</v>
      </c>
      <c r="P571" s="45" t="n">
        <f aca="false">K571*J570</f>
        <v>0</v>
      </c>
      <c r="Q571" s="45" t="n">
        <f aca="false">L571*H571</f>
        <v>0</v>
      </c>
      <c r="R571" s="45" t="n">
        <f aca="false">M571*J570</f>
        <v>0</v>
      </c>
      <c r="S571" s="45" t="n">
        <f aca="false">N571*J570</f>
        <v>0</v>
      </c>
      <c r="T571" s="45" t="n">
        <f aca="false">O571*J570</f>
        <v>0</v>
      </c>
      <c r="U571" s="46" t="n">
        <f aca="false">(1+VLOOKUP(B571,Assumptions!$A$29:$C$39,2,1))^(1/12)-1</f>
        <v>0.00643403011000343</v>
      </c>
      <c r="V571" s="45" t="n">
        <f aca="false">RES!Y571*J571</f>
        <v>0</v>
      </c>
      <c r="W571" s="45" t="n">
        <f aca="false">V571-V570</f>
        <v>0</v>
      </c>
      <c r="X571" s="45" t="n">
        <f aca="false">(P571-R571-S571-T571+V570)*U571</f>
        <v>0</v>
      </c>
      <c r="Y571" s="45" t="n">
        <f aca="false">P571-Q571-R571-S571-T571-W571+X571</f>
        <v>0</v>
      </c>
      <c r="Z571" s="45" t="n">
        <f aca="false">(Y572+Z572)/(1+U572)</f>
        <v>0</v>
      </c>
    </row>
    <row r="572" customFormat="false" ht="13.8" hidden="false" customHeight="false" outlineLevel="0" collapsed="false">
      <c r="A572" s="40" t="n">
        <f aca="false">A571+1</f>
        <v>557</v>
      </c>
      <c r="B572" s="40" t="n">
        <f aca="false">INT((A572-1)/12)+1</f>
        <v>47</v>
      </c>
      <c r="C572" s="41" t="n">
        <f aca="false">$B$4+B572-1</f>
        <v>66</v>
      </c>
      <c r="D572" s="42" t="n">
        <f aca="false">IF($B$5="M",VLOOKUP(C572,Assumptions!$A$42:$C$140,2,1),VLOOKUP(C572,Assumptions!$A$42:$C$140,3,1))*Assumptions!$B$2</f>
        <v>0.0024790412419287</v>
      </c>
      <c r="E572" s="42" t="n">
        <f aca="false">1-(1-D572)^(1/12)</f>
        <v>0.000206821872120955</v>
      </c>
      <c r="F572" s="42" t="n">
        <f aca="false">VLOOKUP(B572,Assumptions!$A$5:$C$11,2,1)*(MOD(A572,12/$B$10)=0)</f>
        <v>0</v>
      </c>
      <c r="G572" s="43" t="n">
        <f aca="false">1-(1-F572)^(1/$B$10)</f>
        <v>0</v>
      </c>
      <c r="H572" s="42" t="n">
        <f aca="false">J571*E572*(A572&lt;=$B$6*12)</f>
        <v>0</v>
      </c>
      <c r="I572" s="43" t="n">
        <f aca="false">J571*(1-E572)*G572*(A572&lt;=$B$6*12)</f>
        <v>0</v>
      </c>
      <c r="J572" s="44" t="n">
        <f aca="false">(J571-H572-I572)*(A572&lt;=$B$6*12)</f>
        <v>0</v>
      </c>
      <c r="K572" s="45" t="n">
        <f aca="false">($B$9/$B$10)*(A572&lt;=$B$7*12)*(MOD(A571,12/$B$10)=0)</f>
        <v>0</v>
      </c>
      <c r="L572" s="45" t="n">
        <f aca="false">$B$8*(A572&lt;=$B$7*12)</f>
        <v>0</v>
      </c>
      <c r="M572" s="45" t="n">
        <f aca="false">Assumptions!$B$15*(A572=1)+K572*Assumptions!$B$16*(A572&lt;=12)</f>
        <v>0</v>
      </c>
      <c r="N572" s="45" t="n">
        <f aca="false">(A572&lt;=$B$6*12)*(Assumptions!$B$18/12)*(1+Assumptions!$D$17)^(A572-1) + K572*Assumptions!$B$19*(A572&lt;=$B$7*12)</f>
        <v>0</v>
      </c>
      <c r="O572" s="45" t="n">
        <f aca="false">K572*VLOOKUP(B572,Assumptions!$A$21:$B$26,2,1)</f>
        <v>0</v>
      </c>
      <c r="P572" s="45" t="n">
        <f aca="false">K572*J571</f>
        <v>0</v>
      </c>
      <c r="Q572" s="45" t="n">
        <f aca="false">L572*H572</f>
        <v>0</v>
      </c>
      <c r="R572" s="45" t="n">
        <f aca="false">M572*J571</f>
        <v>0</v>
      </c>
      <c r="S572" s="45" t="n">
        <f aca="false">N572*J571</f>
        <v>0</v>
      </c>
      <c r="T572" s="45" t="n">
        <f aca="false">O572*J571</f>
        <v>0</v>
      </c>
      <c r="U572" s="46" t="n">
        <f aca="false">(1+VLOOKUP(B572,Assumptions!$A$29:$C$39,2,1))^(1/12)-1</f>
        <v>0.00643403011000343</v>
      </c>
      <c r="V572" s="45" t="n">
        <f aca="false">RES!Y572*J572</f>
        <v>0</v>
      </c>
      <c r="W572" s="45" t="n">
        <f aca="false">V572-V571</f>
        <v>0</v>
      </c>
      <c r="X572" s="45" t="n">
        <f aca="false">(P572-R572-S572-T572+V571)*U572</f>
        <v>0</v>
      </c>
      <c r="Y572" s="45" t="n">
        <f aca="false">P572-Q572-R572-S572-T572-W572+X572</f>
        <v>0</v>
      </c>
      <c r="Z572" s="45" t="n">
        <f aca="false">(Y573+Z573)/(1+U573)</f>
        <v>0</v>
      </c>
    </row>
    <row r="573" customFormat="false" ht="13.8" hidden="false" customHeight="false" outlineLevel="0" collapsed="false">
      <c r="A573" s="40" t="n">
        <f aca="false">A572+1</f>
        <v>558</v>
      </c>
      <c r="B573" s="40" t="n">
        <f aca="false">INT((A573-1)/12)+1</f>
        <v>47</v>
      </c>
      <c r="C573" s="41" t="n">
        <f aca="false">$B$4+B573-1</f>
        <v>66</v>
      </c>
      <c r="D573" s="42" t="n">
        <f aca="false">IF($B$5="M",VLOOKUP(C573,Assumptions!$A$42:$C$140,2,1),VLOOKUP(C573,Assumptions!$A$42:$C$140,3,1))*Assumptions!$B$2</f>
        <v>0.0024790412419287</v>
      </c>
      <c r="E573" s="42" t="n">
        <f aca="false">1-(1-D573)^(1/12)</f>
        <v>0.000206821872120955</v>
      </c>
      <c r="F573" s="42" t="n">
        <f aca="false">VLOOKUP(B573,Assumptions!$A$5:$C$11,2,1)*(MOD(A573,12/$B$10)=0)</f>
        <v>0</v>
      </c>
      <c r="G573" s="43" t="n">
        <f aca="false">1-(1-F573)^(1/$B$10)</f>
        <v>0</v>
      </c>
      <c r="H573" s="42" t="n">
        <f aca="false">J572*E573*(A573&lt;=$B$6*12)</f>
        <v>0</v>
      </c>
      <c r="I573" s="43" t="n">
        <f aca="false">J572*(1-E573)*G573*(A573&lt;=$B$6*12)</f>
        <v>0</v>
      </c>
      <c r="J573" s="44" t="n">
        <f aca="false">(J572-H573-I573)*(A573&lt;=$B$6*12)</f>
        <v>0</v>
      </c>
      <c r="K573" s="45" t="n">
        <f aca="false">($B$9/$B$10)*(A573&lt;=$B$7*12)*(MOD(A572,12/$B$10)=0)</f>
        <v>0</v>
      </c>
      <c r="L573" s="45" t="n">
        <f aca="false">$B$8*(A573&lt;=$B$7*12)</f>
        <v>0</v>
      </c>
      <c r="M573" s="45" t="n">
        <f aca="false">Assumptions!$B$15*(A573=1)+K573*Assumptions!$B$16*(A573&lt;=12)</f>
        <v>0</v>
      </c>
      <c r="N573" s="45" t="n">
        <f aca="false">(A573&lt;=$B$6*12)*(Assumptions!$B$18/12)*(1+Assumptions!$D$17)^(A573-1) + K573*Assumptions!$B$19*(A573&lt;=$B$7*12)</f>
        <v>0</v>
      </c>
      <c r="O573" s="45" t="n">
        <f aca="false">K573*VLOOKUP(B573,Assumptions!$A$21:$B$26,2,1)</f>
        <v>0</v>
      </c>
      <c r="P573" s="45" t="n">
        <f aca="false">K573*J572</f>
        <v>0</v>
      </c>
      <c r="Q573" s="45" t="n">
        <f aca="false">L573*H573</f>
        <v>0</v>
      </c>
      <c r="R573" s="45" t="n">
        <f aca="false">M573*J572</f>
        <v>0</v>
      </c>
      <c r="S573" s="45" t="n">
        <f aca="false">N573*J572</f>
        <v>0</v>
      </c>
      <c r="T573" s="45" t="n">
        <f aca="false">O573*J572</f>
        <v>0</v>
      </c>
      <c r="U573" s="46" t="n">
        <f aca="false">(1+VLOOKUP(B573,Assumptions!$A$29:$C$39,2,1))^(1/12)-1</f>
        <v>0.00643403011000343</v>
      </c>
      <c r="V573" s="45" t="n">
        <f aca="false">RES!Y573*J573</f>
        <v>0</v>
      </c>
      <c r="W573" s="45" t="n">
        <f aca="false">V573-V572</f>
        <v>0</v>
      </c>
      <c r="X573" s="45" t="n">
        <f aca="false">(P573-R573-S573-T573+V572)*U573</f>
        <v>0</v>
      </c>
      <c r="Y573" s="45" t="n">
        <f aca="false">P573-Q573-R573-S573-T573-W573+X573</f>
        <v>0</v>
      </c>
      <c r="Z573" s="45" t="n">
        <f aca="false">(Y574+Z574)/(1+U574)</f>
        <v>0</v>
      </c>
    </row>
    <row r="574" customFormat="false" ht="13.8" hidden="false" customHeight="false" outlineLevel="0" collapsed="false">
      <c r="A574" s="40" t="n">
        <f aca="false">A573+1</f>
        <v>559</v>
      </c>
      <c r="B574" s="40" t="n">
        <f aca="false">INT((A574-1)/12)+1</f>
        <v>47</v>
      </c>
      <c r="C574" s="41" t="n">
        <f aca="false">$B$4+B574-1</f>
        <v>66</v>
      </c>
      <c r="D574" s="42" t="n">
        <f aca="false">IF($B$5="M",VLOOKUP(C574,Assumptions!$A$42:$C$140,2,1),VLOOKUP(C574,Assumptions!$A$42:$C$140,3,1))*Assumptions!$B$2</f>
        <v>0.0024790412419287</v>
      </c>
      <c r="E574" s="42" t="n">
        <f aca="false">1-(1-D574)^(1/12)</f>
        <v>0.000206821872120955</v>
      </c>
      <c r="F574" s="42" t="n">
        <f aca="false">VLOOKUP(B574,Assumptions!$A$5:$C$11,2,1)*(MOD(A574,12/$B$10)=0)</f>
        <v>0</v>
      </c>
      <c r="G574" s="43" t="n">
        <f aca="false">1-(1-F574)^(1/$B$10)</f>
        <v>0</v>
      </c>
      <c r="H574" s="42" t="n">
        <f aca="false">J573*E574*(A574&lt;=$B$6*12)</f>
        <v>0</v>
      </c>
      <c r="I574" s="43" t="n">
        <f aca="false">J573*(1-E574)*G574*(A574&lt;=$B$6*12)</f>
        <v>0</v>
      </c>
      <c r="J574" s="44" t="n">
        <f aca="false">(J573-H574-I574)*(A574&lt;=$B$6*12)</f>
        <v>0</v>
      </c>
      <c r="K574" s="45" t="n">
        <f aca="false">($B$9/$B$10)*(A574&lt;=$B$7*12)*(MOD(A573,12/$B$10)=0)</f>
        <v>0</v>
      </c>
      <c r="L574" s="45" t="n">
        <f aca="false">$B$8*(A574&lt;=$B$7*12)</f>
        <v>0</v>
      </c>
      <c r="M574" s="45" t="n">
        <f aca="false">Assumptions!$B$15*(A574=1)+K574*Assumptions!$B$16*(A574&lt;=12)</f>
        <v>0</v>
      </c>
      <c r="N574" s="45" t="n">
        <f aca="false">(A574&lt;=$B$6*12)*(Assumptions!$B$18/12)*(1+Assumptions!$D$17)^(A574-1) + K574*Assumptions!$B$19*(A574&lt;=$B$7*12)</f>
        <v>0</v>
      </c>
      <c r="O574" s="45" t="n">
        <f aca="false">K574*VLOOKUP(B574,Assumptions!$A$21:$B$26,2,1)</f>
        <v>0</v>
      </c>
      <c r="P574" s="45" t="n">
        <f aca="false">K574*J573</f>
        <v>0</v>
      </c>
      <c r="Q574" s="45" t="n">
        <f aca="false">L574*H574</f>
        <v>0</v>
      </c>
      <c r="R574" s="45" t="n">
        <f aca="false">M574*J573</f>
        <v>0</v>
      </c>
      <c r="S574" s="45" t="n">
        <f aca="false">N574*J573</f>
        <v>0</v>
      </c>
      <c r="T574" s="45" t="n">
        <f aca="false">O574*J573</f>
        <v>0</v>
      </c>
      <c r="U574" s="46" t="n">
        <f aca="false">(1+VLOOKUP(B574,Assumptions!$A$29:$C$39,2,1))^(1/12)-1</f>
        <v>0.00643403011000343</v>
      </c>
      <c r="V574" s="45" t="n">
        <f aca="false">RES!Y574*J574</f>
        <v>0</v>
      </c>
      <c r="W574" s="45" t="n">
        <f aca="false">V574-V573</f>
        <v>0</v>
      </c>
      <c r="X574" s="45" t="n">
        <f aca="false">(P574-R574-S574-T574+V573)*U574</f>
        <v>0</v>
      </c>
      <c r="Y574" s="45" t="n">
        <f aca="false">P574-Q574-R574-S574-T574-W574+X574</f>
        <v>0</v>
      </c>
      <c r="Z574" s="45" t="n">
        <f aca="false">(Y575+Z575)/(1+U575)</f>
        <v>0</v>
      </c>
    </row>
    <row r="575" customFormat="false" ht="13.8" hidden="false" customHeight="false" outlineLevel="0" collapsed="false">
      <c r="A575" s="40" t="n">
        <f aca="false">A574+1</f>
        <v>560</v>
      </c>
      <c r="B575" s="40" t="n">
        <f aca="false">INT((A575-1)/12)+1</f>
        <v>47</v>
      </c>
      <c r="C575" s="41" t="n">
        <f aca="false">$B$4+B575-1</f>
        <v>66</v>
      </c>
      <c r="D575" s="42" t="n">
        <f aca="false">IF($B$5="M",VLOOKUP(C575,Assumptions!$A$42:$C$140,2,1),VLOOKUP(C575,Assumptions!$A$42:$C$140,3,1))*Assumptions!$B$2</f>
        <v>0.0024790412419287</v>
      </c>
      <c r="E575" s="42" t="n">
        <f aca="false">1-(1-D575)^(1/12)</f>
        <v>0.000206821872120955</v>
      </c>
      <c r="F575" s="42" t="n">
        <f aca="false">VLOOKUP(B575,Assumptions!$A$5:$C$11,2,1)*(MOD(A575,12/$B$10)=0)</f>
        <v>0</v>
      </c>
      <c r="G575" s="43" t="n">
        <f aca="false">1-(1-F575)^(1/$B$10)</f>
        <v>0</v>
      </c>
      <c r="H575" s="42" t="n">
        <f aca="false">J574*E575*(A575&lt;=$B$6*12)</f>
        <v>0</v>
      </c>
      <c r="I575" s="43" t="n">
        <f aca="false">J574*(1-E575)*G575*(A575&lt;=$B$6*12)</f>
        <v>0</v>
      </c>
      <c r="J575" s="44" t="n">
        <f aca="false">(J574-H575-I575)*(A575&lt;=$B$6*12)</f>
        <v>0</v>
      </c>
      <c r="K575" s="45" t="n">
        <f aca="false">($B$9/$B$10)*(A575&lt;=$B$7*12)*(MOD(A574,12/$B$10)=0)</f>
        <v>0</v>
      </c>
      <c r="L575" s="45" t="n">
        <f aca="false">$B$8*(A575&lt;=$B$7*12)</f>
        <v>0</v>
      </c>
      <c r="M575" s="45" t="n">
        <f aca="false">Assumptions!$B$15*(A575=1)+K575*Assumptions!$B$16*(A575&lt;=12)</f>
        <v>0</v>
      </c>
      <c r="N575" s="45" t="n">
        <f aca="false">(A575&lt;=$B$6*12)*(Assumptions!$B$18/12)*(1+Assumptions!$D$17)^(A575-1) + K575*Assumptions!$B$19*(A575&lt;=$B$7*12)</f>
        <v>0</v>
      </c>
      <c r="O575" s="45" t="n">
        <f aca="false">K575*VLOOKUP(B575,Assumptions!$A$21:$B$26,2,1)</f>
        <v>0</v>
      </c>
      <c r="P575" s="45" t="n">
        <f aca="false">K575*J574</f>
        <v>0</v>
      </c>
      <c r="Q575" s="45" t="n">
        <f aca="false">L575*H575</f>
        <v>0</v>
      </c>
      <c r="R575" s="45" t="n">
        <f aca="false">M575*J574</f>
        <v>0</v>
      </c>
      <c r="S575" s="45" t="n">
        <f aca="false">N575*J574</f>
        <v>0</v>
      </c>
      <c r="T575" s="45" t="n">
        <f aca="false">O575*J574</f>
        <v>0</v>
      </c>
      <c r="U575" s="46" t="n">
        <f aca="false">(1+VLOOKUP(B575,Assumptions!$A$29:$C$39,2,1))^(1/12)-1</f>
        <v>0.00643403011000343</v>
      </c>
      <c r="V575" s="45" t="n">
        <f aca="false">RES!Y575*J575</f>
        <v>0</v>
      </c>
      <c r="W575" s="45" t="n">
        <f aca="false">V575-V574</f>
        <v>0</v>
      </c>
      <c r="X575" s="45" t="n">
        <f aca="false">(P575-R575-S575-T575+V574)*U575</f>
        <v>0</v>
      </c>
      <c r="Y575" s="45" t="n">
        <f aca="false">P575-Q575-R575-S575-T575-W575+X575</f>
        <v>0</v>
      </c>
      <c r="Z575" s="45" t="n">
        <f aca="false">(Y576+Z576)/(1+U576)</f>
        <v>0</v>
      </c>
    </row>
    <row r="576" customFormat="false" ht="13.8" hidden="false" customHeight="false" outlineLevel="0" collapsed="false">
      <c r="A576" s="40" t="n">
        <f aca="false">A575+1</f>
        <v>561</v>
      </c>
      <c r="B576" s="40" t="n">
        <f aca="false">INT((A576-1)/12)+1</f>
        <v>47</v>
      </c>
      <c r="C576" s="41" t="n">
        <f aca="false">$B$4+B576-1</f>
        <v>66</v>
      </c>
      <c r="D576" s="42" t="n">
        <f aca="false">IF($B$5="M",VLOOKUP(C576,Assumptions!$A$42:$C$140,2,1),VLOOKUP(C576,Assumptions!$A$42:$C$140,3,1))*Assumptions!$B$2</f>
        <v>0.0024790412419287</v>
      </c>
      <c r="E576" s="42" t="n">
        <f aca="false">1-(1-D576)^(1/12)</f>
        <v>0.000206821872120955</v>
      </c>
      <c r="F576" s="42" t="n">
        <f aca="false">VLOOKUP(B576,Assumptions!$A$5:$C$11,2,1)*(MOD(A576,12/$B$10)=0)</f>
        <v>0</v>
      </c>
      <c r="G576" s="43" t="n">
        <f aca="false">1-(1-F576)^(1/$B$10)</f>
        <v>0</v>
      </c>
      <c r="H576" s="42" t="n">
        <f aca="false">J575*E576*(A576&lt;=$B$6*12)</f>
        <v>0</v>
      </c>
      <c r="I576" s="43" t="n">
        <f aca="false">J575*(1-E576)*G576*(A576&lt;=$B$6*12)</f>
        <v>0</v>
      </c>
      <c r="J576" s="44" t="n">
        <f aca="false">(J575-H576-I576)*(A576&lt;=$B$6*12)</f>
        <v>0</v>
      </c>
      <c r="K576" s="45" t="n">
        <f aca="false">($B$9/$B$10)*(A576&lt;=$B$7*12)*(MOD(A575,12/$B$10)=0)</f>
        <v>0</v>
      </c>
      <c r="L576" s="45" t="n">
        <f aca="false">$B$8*(A576&lt;=$B$7*12)</f>
        <v>0</v>
      </c>
      <c r="M576" s="45" t="n">
        <f aca="false">Assumptions!$B$15*(A576=1)+K576*Assumptions!$B$16*(A576&lt;=12)</f>
        <v>0</v>
      </c>
      <c r="N576" s="45" t="n">
        <f aca="false">(A576&lt;=$B$6*12)*(Assumptions!$B$18/12)*(1+Assumptions!$D$17)^(A576-1) + K576*Assumptions!$B$19*(A576&lt;=$B$7*12)</f>
        <v>0</v>
      </c>
      <c r="O576" s="45" t="n">
        <f aca="false">K576*VLOOKUP(B576,Assumptions!$A$21:$B$26,2,1)</f>
        <v>0</v>
      </c>
      <c r="P576" s="45" t="n">
        <f aca="false">K576*J575</f>
        <v>0</v>
      </c>
      <c r="Q576" s="45" t="n">
        <f aca="false">L576*H576</f>
        <v>0</v>
      </c>
      <c r="R576" s="45" t="n">
        <f aca="false">M576*J575</f>
        <v>0</v>
      </c>
      <c r="S576" s="45" t="n">
        <f aca="false">N576*J575</f>
        <v>0</v>
      </c>
      <c r="T576" s="45" t="n">
        <f aca="false">O576*J575</f>
        <v>0</v>
      </c>
      <c r="U576" s="46" t="n">
        <f aca="false">(1+VLOOKUP(B576,Assumptions!$A$29:$C$39,2,1))^(1/12)-1</f>
        <v>0.00643403011000343</v>
      </c>
      <c r="V576" s="45" t="n">
        <f aca="false">RES!Y576*J576</f>
        <v>0</v>
      </c>
      <c r="W576" s="45" t="n">
        <f aca="false">V576-V575</f>
        <v>0</v>
      </c>
      <c r="X576" s="45" t="n">
        <f aca="false">(P576-R576-S576-T576+V575)*U576</f>
        <v>0</v>
      </c>
      <c r="Y576" s="45" t="n">
        <f aca="false">P576-Q576-R576-S576-T576-W576+X576</f>
        <v>0</v>
      </c>
      <c r="Z576" s="45" t="n">
        <f aca="false">(Y577+Z577)/(1+U577)</f>
        <v>0</v>
      </c>
    </row>
    <row r="577" customFormat="false" ht="13.8" hidden="false" customHeight="false" outlineLevel="0" collapsed="false">
      <c r="A577" s="40" t="n">
        <f aca="false">A576+1</f>
        <v>562</v>
      </c>
      <c r="B577" s="40" t="n">
        <f aca="false">INT((A577-1)/12)+1</f>
        <v>47</v>
      </c>
      <c r="C577" s="41" t="n">
        <f aca="false">$B$4+B577-1</f>
        <v>66</v>
      </c>
      <c r="D577" s="42" t="n">
        <f aca="false">IF($B$5="M",VLOOKUP(C577,Assumptions!$A$42:$C$140,2,1),VLOOKUP(C577,Assumptions!$A$42:$C$140,3,1))*Assumptions!$B$2</f>
        <v>0.0024790412419287</v>
      </c>
      <c r="E577" s="42" t="n">
        <f aca="false">1-(1-D577)^(1/12)</f>
        <v>0.000206821872120955</v>
      </c>
      <c r="F577" s="42" t="n">
        <f aca="false">VLOOKUP(B577,Assumptions!$A$5:$C$11,2,1)*(MOD(A577,12/$B$10)=0)</f>
        <v>0</v>
      </c>
      <c r="G577" s="43" t="n">
        <f aca="false">1-(1-F577)^(1/$B$10)</f>
        <v>0</v>
      </c>
      <c r="H577" s="42" t="n">
        <f aca="false">J576*E577*(A577&lt;=$B$6*12)</f>
        <v>0</v>
      </c>
      <c r="I577" s="43" t="n">
        <f aca="false">J576*(1-E577)*G577*(A577&lt;=$B$6*12)</f>
        <v>0</v>
      </c>
      <c r="J577" s="44" t="n">
        <f aca="false">(J576-H577-I577)*(A577&lt;=$B$6*12)</f>
        <v>0</v>
      </c>
      <c r="K577" s="45" t="n">
        <f aca="false">($B$9/$B$10)*(A577&lt;=$B$7*12)*(MOD(A576,12/$B$10)=0)</f>
        <v>0</v>
      </c>
      <c r="L577" s="45" t="n">
        <f aca="false">$B$8*(A577&lt;=$B$7*12)</f>
        <v>0</v>
      </c>
      <c r="M577" s="45" t="n">
        <f aca="false">Assumptions!$B$15*(A577=1)+K577*Assumptions!$B$16*(A577&lt;=12)</f>
        <v>0</v>
      </c>
      <c r="N577" s="45" t="n">
        <f aca="false">(A577&lt;=$B$6*12)*(Assumptions!$B$18/12)*(1+Assumptions!$D$17)^(A577-1) + K577*Assumptions!$B$19*(A577&lt;=$B$7*12)</f>
        <v>0</v>
      </c>
      <c r="O577" s="45" t="n">
        <f aca="false">K577*VLOOKUP(B577,Assumptions!$A$21:$B$26,2,1)</f>
        <v>0</v>
      </c>
      <c r="P577" s="45" t="n">
        <f aca="false">K577*J576</f>
        <v>0</v>
      </c>
      <c r="Q577" s="45" t="n">
        <f aca="false">L577*H577</f>
        <v>0</v>
      </c>
      <c r="R577" s="45" t="n">
        <f aca="false">M577*J576</f>
        <v>0</v>
      </c>
      <c r="S577" s="45" t="n">
        <f aca="false">N577*J576</f>
        <v>0</v>
      </c>
      <c r="T577" s="45" t="n">
        <f aca="false">O577*J576</f>
        <v>0</v>
      </c>
      <c r="U577" s="46" t="n">
        <f aca="false">(1+VLOOKUP(B577,Assumptions!$A$29:$C$39,2,1))^(1/12)-1</f>
        <v>0.00643403011000343</v>
      </c>
      <c r="V577" s="45" t="n">
        <f aca="false">RES!Y577*J577</f>
        <v>0</v>
      </c>
      <c r="W577" s="45" t="n">
        <f aca="false">V577-V576</f>
        <v>0</v>
      </c>
      <c r="X577" s="45" t="n">
        <f aca="false">(P577-R577-S577-T577+V576)*U577</f>
        <v>0</v>
      </c>
      <c r="Y577" s="45" t="n">
        <f aca="false">P577-Q577-R577-S577-T577-W577+X577</f>
        <v>0</v>
      </c>
      <c r="Z577" s="45" t="n">
        <f aca="false">(Y578+Z578)/(1+U578)</f>
        <v>0</v>
      </c>
    </row>
    <row r="578" customFormat="false" ht="13.8" hidden="false" customHeight="false" outlineLevel="0" collapsed="false">
      <c r="A578" s="40" t="n">
        <f aca="false">A577+1</f>
        <v>563</v>
      </c>
      <c r="B578" s="40" t="n">
        <f aca="false">INT((A578-1)/12)+1</f>
        <v>47</v>
      </c>
      <c r="C578" s="41" t="n">
        <f aca="false">$B$4+B578-1</f>
        <v>66</v>
      </c>
      <c r="D578" s="42" t="n">
        <f aca="false">IF($B$5="M",VLOOKUP(C578,Assumptions!$A$42:$C$140,2,1),VLOOKUP(C578,Assumptions!$A$42:$C$140,3,1))*Assumptions!$B$2</f>
        <v>0.0024790412419287</v>
      </c>
      <c r="E578" s="42" t="n">
        <f aca="false">1-(1-D578)^(1/12)</f>
        <v>0.000206821872120955</v>
      </c>
      <c r="F578" s="42" t="n">
        <f aca="false">VLOOKUP(B578,Assumptions!$A$5:$C$11,2,1)*(MOD(A578,12/$B$10)=0)</f>
        <v>0</v>
      </c>
      <c r="G578" s="43" t="n">
        <f aca="false">1-(1-F578)^(1/$B$10)</f>
        <v>0</v>
      </c>
      <c r="H578" s="42" t="n">
        <f aca="false">J577*E578*(A578&lt;=$B$6*12)</f>
        <v>0</v>
      </c>
      <c r="I578" s="43" t="n">
        <f aca="false">J577*(1-E578)*G578*(A578&lt;=$B$6*12)</f>
        <v>0</v>
      </c>
      <c r="J578" s="44" t="n">
        <f aca="false">(J577-H578-I578)*(A578&lt;=$B$6*12)</f>
        <v>0</v>
      </c>
      <c r="K578" s="45" t="n">
        <f aca="false">($B$9/$B$10)*(A578&lt;=$B$7*12)*(MOD(A577,12/$B$10)=0)</f>
        <v>0</v>
      </c>
      <c r="L578" s="45" t="n">
        <f aca="false">$B$8*(A578&lt;=$B$7*12)</f>
        <v>0</v>
      </c>
      <c r="M578" s="45" t="n">
        <f aca="false">Assumptions!$B$15*(A578=1)+K578*Assumptions!$B$16*(A578&lt;=12)</f>
        <v>0</v>
      </c>
      <c r="N578" s="45" t="n">
        <f aca="false">(A578&lt;=$B$6*12)*(Assumptions!$B$18/12)*(1+Assumptions!$D$17)^(A578-1) + K578*Assumptions!$B$19*(A578&lt;=$B$7*12)</f>
        <v>0</v>
      </c>
      <c r="O578" s="45" t="n">
        <f aca="false">K578*VLOOKUP(B578,Assumptions!$A$21:$B$26,2,1)</f>
        <v>0</v>
      </c>
      <c r="P578" s="45" t="n">
        <f aca="false">K578*J577</f>
        <v>0</v>
      </c>
      <c r="Q578" s="45" t="n">
        <f aca="false">L578*H578</f>
        <v>0</v>
      </c>
      <c r="R578" s="45" t="n">
        <f aca="false">M578*J577</f>
        <v>0</v>
      </c>
      <c r="S578" s="45" t="n">
        <f aca="false">N578*J577</f>
        <v>0</v>
      </c>
      <c r="T578" s="45" t="n">
        <f aca="false">O578*J577</f>
        <v>0</v>
      </c>
      <c r="U578" s="46" t="n">
        <f aca="false">(1+VLOOKUP(B578,Assumptions!$A$29:$C$39,2,1))^(1/12)-1</f>
        <v>0.00643403011000343</v>
      </c>
      <c r="V578" s="45" t="n">
        <f aca="false">RES!Y578*J578</f>
        <v>0</v>
      </c>
      <c r="W578" s="45" t="n">
        <f aca="false">V578-V577</f>
        <v>0</v>
      </c>
      <c r="X578" s="45" t="n">
        <f aca="false">(P578-R578-S578-T578+V577)*U578</f>
        <v>0</v>
      </c>
      <c r="Y578" s="45" t="n">
        <f aca="false">P578-Q578-R578-S578-T578-W578+X578</f>
        <v>0</v>
      </c>
      <c r="Z578" s="45" t="n">
        <f aca="false">(Y579+Z579)/(1+U579)</f>
        <v>0</v>
      </c>
    </row>
    <row r="579" customFormat="false" ht="13.8" hidden="false" customHeight="false" outlineLevel="0" collapsed="false">
      <c r="A579" s="40" t="n">
        <f aca="false">A578+1</f>
        <v>564</v>
      </c>
      <c r="B579" s="40" t="n">
        <f aca="false">INT((A579-1)/12)+1</f>
        <v>47</v>
      </c>
      <c r="C579" s="41" t="n">
        <f aca="false">$B$4+B579-1</f>
        <v>66</v>
      </c>
      <c r="D579" s="42" t="n">
        <f aca="false">IF($B$5="M",VLOOKUP(C579,Assumptions!$A$42:$C$140,2,1),VLOOKUP(C579,Assumptions!$A$42:$C$140,3,1))*Assumptions!$B$2</f>
        <v>0.0024790412419287</v>
      </c>
      <c r="E579" s="42" t="n">
        <f aca="false">1-(1-D579)^(1/12)</f>
        <v>0.000206821872120955</v>
      </c>
      <c r="F579" s="42" t="n">
        <f aca="false">VLOOKUP(B579,Assumptions!$A$5:$C$11,2,1)*(MOD(A579,12/$B$10)=0)</f>
        <v>0.05</v>
      </c>
      <c r="G579" s="43" t="n">
        <f aca="false">1-(1-F579)^(1/$B$10)</f>
        <v>0.05</v>
      </c>
      <c r="H579" s="42" t="n">
        <f aca="false">J578*E579*(A579&lt;=$B$6*12)</f>
        <v>0</v>
      </c>
      <c r="I579" s="43" t="n">
        <f aca="false">J578*(1-E579)*G579*(A579&lt;=$B$6*12)</f>
        <v>0</v>
      </c>
      <c r="J579" s="44" t="n">
        <f aca="false">(J578-H579-I579)*(A579&lt;=$B$6*12)</f>
        <v>0</v>
      </c>
      <c r="K579" s="45" t="n">
        <f aca="false">($B$9/$B$10)*(A579&lt;=$B$7*12)*(MOD(A578,12/$B$10)=0)</f>
        <v>0</v>
      </c>
      <c r="L579" s="45" t="n">
        <f aca="false">$B$8*(A579&lt;=$B$7*12)</f>
        <v>0</v>
      </c>
      <c r="M579" s="45" t="n">
        <f aca="false">Assumptions!$B$15*(A579=1)+K579*Assumptions!$B$16*(A579&lt;=12)</f>
        <v>0</v>
      </c>
      <c r="N579" s="45" t="n">
        <f aca="false">(A579&lt;=$B$6*12)*(Assumptions!$B$18/12)*(1+Assumptions!$D$17)^(A579-1) + K579*Assumptions!$B$19*(A579&lt;=$B$7*12)</f>
        <v>0</v>
      </c>
      <c r="O579" s="45" t="n">
        <f aca="false">K579*VLOOKUP(B579,Assumptions!$A$21:$B$26,2,1)</f>
        <v>0</v>
      </c>
      <c r="P579" s="45" t="n">
        <f aca="false">K579*J578</f>
        <v>0</v>
      </c>
      <c r="Q579" s="45" t="n">
        <f aca="false">L579*H579</f>
        <v>0</v>
      </c>
      <c r="R579" s="45" t="n">
        <f aca="false">M579*J578</f>
        <v>0</v>
      </c>
      <c r="S579" s="45" t="n">
        <f aca="false">N579*J578</f>
        <v>0</v>
      </c>
      <c r="T579" s="45" t="n">
        <f aca="false">O579*J578</f>
        <v>0</v>
      </c>
      <c r="U579" s="46" t="n">
        <f aca="false">(1+VLOOKUP(B579,Assumptions!$A$29:$C$39,2,1))^(1/12)-1</f>
        <v>0.00643403011000343</v>
      </c>
      <c r="V579" s="45" t="n">
        <f aca="false">RES!Y579*J579</f>
        <v>0</v>
      </c>
      <c r="W579" s="45" t="n">
        <f aca="false">V579-V578</f>
        <v>0</v>
      </c>
      <c r="X579" s="45" t="n">
        <f aca="false">(P579-R579-S579-T579+V578)*U579</f>
        <v>0</v>
      </c>
      <c r="Y579" s="45" t="n">
        <f aca="false">P579-Q579-R579-S579-T579-W579+X579</f>
        <v>0</v>
      </c>
      <c r="Z579" s="45" t="n">
        <f aca="false">(Y580+Z580)/(1+U580)</f>
        <v>0</v>
      </c>
    </row>
    <row r="580" customFormat="false" ht="13.8" hidden="false" customHeight="false" outlineLevel="0" collapsed="false">
      <c r="A580" s="40" t="n">
        <f aca="false">A579+1</f>
        <v>565</v>
      </c>
      <c r="B580" s="40" t="n">
        <f aca="false">INT((A580-1)/12)+1</f>
        <v>48</v>
      </c>
      <c r="C580" s="41" t="n">
        <f aca="false">$B$4+B580-1</f>
        <v>67</v>
      </c>
      <c r="D580" s="42" t="n">
        <f aca="false">IF($B$5="M",VLOOKUP(C580,Assumptions!$A$42:$C$140,2,1),VLOOKUP(C580,Assumptions!$A$42:$C$140,3,1))*Assumptions!$B$2</f>
        <v>0.00269809456043921</v>
      </c>
      <c r="E580" s="42" t="n">
        <f aca="false">1-(1-D580)^(1/12)</f>
        <v>0.000225119738245128</v>
      </c>
      <c r="F580" s="42" t="n">
        <f aca="false">VLOOKUP(B580,Assumptions!$A$5:$C$11,2,1)*(MOD(A580,12/$B$10)=0)</f>
        <v>0</v>
      </c>
      <c r="G580" s="43" t="n">
        <f aca="false">1-(1-F580)^(1/$B$10)</f>
        <v>0</v>
      </c>
      <c r="H580" s="42" t="n">
        <f aca="false">J579*E580*(A580&lt;=$B$6*12)</f>
        <v>0</v>
      </c>
      <c r="I580" s="43" t="n">
        <f aca="false">J579*(1-E580)*G580*(A580&lt;=$B$6*12)</f>
        <v>0</v>
      </c>
      <c r="J580" s="44" t="n">
        <f aca="false">(J579-H580-I580)*(A580&lt;=$B$6*12)</f>
        <v>0</v>
      </c>
      <c r="K580" s="45" t="n">
        <f aca="false">($B$9/$B$10)*(A580&lt;=$B$7*12)*(MOD(A579,12/$B$10)=0)</f>
        <v>0</v>
      </c>
      <c r="L580" s="45" t="n">
        <f aca="false">$B$8*(A580&lt;=$B$7*12)</f>
        <v>0</v>
      </c>
      <c r="M580" s="45" t="n">
        <f aca="false">Assumptions!$B$15*(A580=1)+K580*Assumptions!$B$16*(A580&lt;=12)</f>
        <v>0</v>
      </c>
      <c r="N580" s="45" t="n">
        <f aca="false">(A580&lt;=$B$6*12)*(Assumptions!$B$18/12)*(1+Assumptions!$D$17)^(A580-1) + K580*Assumptions!$B$19*(A580&lt;=$B$7*12)</f>
        <v>0</v>
      </c>
      <c r="O580" s="45" t="n">
        <f aca="false">K580*VLOOKUP(B580,Assumptions!$A$21:$B$26,2,1)</f>
        <v>0</v>
      </c>
      <c r="P580" s="45" t="n">
        <f aca="false">K580*J579</f>
        <v>0</v>
      </c>
      <c r="Q580" s="45" t="n">
        <f aca="false">L580*H580</f>
        <v>0</v>
      </c>
      <c r="R580" s="45" t="n">
        <f aca="false">M580*J579</f>
        <v>0</v>
      </c>
      <c r="S580" s="45" t="n">
        <f aca="false">N580*J579</f>
        <v>0</v>
      </c>
      <c r="T580" s="45" t="n">
        <f aca="false">O580*J579</f>
        <v>0</v>
      </c>
      <c r="U580" s="46" t="n">
        <f aca="false">(1+VLOOKUP(B580,Assumptions!$A$29:$C$39,2,1))^(1/12)-1</f>
        <v>0.00643403011000343</v>
      </c>
      <c r="V580" s="45" t="n">
        <f aca="false">RES!Y580*J580</f>
        <v>0</v>
      </c>
      <c r="W580" s="45" t="n">
        <f aca="false">V580-V579</f>
        <v>0</v>
      </c>
      <c r="X580" s="45" t="n">
        <f aca="false">(P580-R580-S580-T580+V579)*U580</f>
        <v>0</v>
      </c>
      <c r="Y580" s="45" t="n">
        <f aca="false">P580-Q580-R580-S580-T580-W580+X580</f>
        <v>0</v>
      </c>
      <c r="Z580" s="45" t="n">
        <f aca="false">(Y581+Z581)/(1+U581)</f>
        <v>0</v>
      </c>
    </row>
    <row r="581" customFormat="false" ht="13.8" hidden="false" customHeight="false" outlineLevel="0" collapsed="false">
      <c r="A581" s="40" t="n">
        <f aca="false">A580+1</f>
        <v>566</v>
      </c>
      <c r="B581" s="40" t="n">
        <f aca="false">INT((A581-1)/12)+1</f>
        <v>48</v>
      </c>
      <c r="C581" s="41" t="n">
        <f aca="false">$B$4+B581-1</f>
        <v>67</v>
      </c>
      <c r="D581" s="42" t="n">
        <f aca="false">IF($B$5="M",VLOOKUP(C581,Assumptions!$A$42:$C$140,2,1),VLOOKUP(C581,Assumptions!$A$42:$C$140,3,1))*Assumptions!$B$2</f>
        <v>0.00269809456043921</v>
      </c>
      <c r="E581" s="42" t="n">
        <f aca="false">1-(1-D581)^(1/12)</f>
        <v>0.000225119738245128</v>
      </c>
      <c r="F581" s="42" t="n">
        <f aca="false">VLOOKUP(B581,Assumptions!$A$5:$C$11,2,1)*(MOD(A581,12/$B$10)=0)</f>
        <v>0</v>
      </c>
      <c r="G581" s="43" t="n">
        <f aca="false">1-(1-F581)^(1/$B$10)</f>
        <v>0</v>
      </c>
      <c r="H581" s="42" t="n">
        <f aca="false">J580*E581*(A581&lt;=$B$6*12)</f>
        <v>0</v>
      </c>
      <c r="I581" s="43" t="n">
        <f aca="false">J580*(1-E581)*G581*(A581&lt;=$B$6*12)</f>
        <v>0</v>
      </c>
      <c r="J581" s="44" t="n">
        <f aca="false">(J580-H581-I581)*(A581&lt;=$B$6*12)</f>
        <v>0</v>
      </c>
      <c r="K581" s="45" t="n">
        <f aca="false">($B$9/$B$10)*(A581&lt;=$B$7*12)*(MOD(A580,12/$B$10)=0)</f>
        <v>0</v>
      </c>
      <c r="L581" s="45" t="n">
        <f aca="false">$B$8*(A581&lt;=$B$7*12)</f>
        <v>0</v>
      </c>
      <c r="M581" s="45" t="n">
        <f aca="false">Assumptions!$B$15*(A581=1)+K581*Assumptions!$B$16*(A581&lt;=12)</f>
        <v>0</v>
      </c>
      <c r="N581" s="45" t="n">
        <f aca="false">(A581&lt;=$B$6*12)*(Assumptions!$B$18/12)*(1+Assumptions!$D$17)^(A581-1) + K581*Assumptions!$B$19*(A581&lt;=$B$7*12)</f>
        <v>0</v>
      </c>
      <c r="O581" s="45" t="n">
        <f aca="false">K581*VLOOKUP(B581,Assumptions!$A$21:$B$26,2,1)</f>
        <v>0</v>
      </c>
      <c r="P581" s="45" t="n">
        <f aca="false">K581*J580</f>
        <v>0</v>
      </c>
      <c r="Q581" s="45" t="n">
        <f aca="false">L581*H581</f>
        <v>0</v>
      </c>
      <c r="R581" s="45" t="n">
        <f aca="false">M581*J580</f>
        <v>0</v>
      </c>
      <c r="S581" s="45" t="n">
        <f aca="false">N581*J580</f>
        <v>0</v>
      </c>
      <c r="T581" s="45" t="n">
        <f aca="false">O581*J580</f>
        <v>0</v>
      </c>
      <c r="U581" s="46" t="n">
        <f aca="false">(1+VLOOKUP(B581,Assumptions!$A$29:$C$39,2,1))^(1/12)-1</f>
        <v>0.00643403011000343</v>
      </c>
      <c r="V581" s="45" t="n">
        <f aca="false">RES!Y581*J581</f>
        <v>0</v>
      </c>
      <c r="W581" s="45" t="n">
        <f aca="false">V581-V580</f>
        <v>0</v>
      </c>
      <c r="X581" s="45" t="n">
        <f aca="false">(P581-R581-S581-T581+V580)*U581</f>
        <v>0</v>
      </c>
      <c r="Y581" s="45" t="n">
        <f aca="false">P581-Q581-R581-S581-T581-W581+X581</f>
        <v>0</v>
      </c>
      <c r="Z581" s="45" t="n">
        <f aca="false">(Y582+Z582)/(1+U582)</f>
        <v>0</v>
      </c>
    </row>
    <row r="582" customFormat="false" ht="13.8" hidden="false" customHeight="false" outlineLevel="0" collapsed="false">
      <c r="A582" s="40" t="n">
        <f aca="false">A581+1</f>
        <v>567</v>
      </c>
      <c r="B582" s="40" t="n">
        <f aca="false">INT((A582-1)/12)+1</f>
        <v>48</v>
      </c>
      <c r="C582" s="41" t="n">
        <f aca="false">$B$4+B582-1</f>
        <v>67</v>
      </c>
      <c r="D582" s="42" t="n">
        <f aca="false">IF($B$5="M",VLOOKUP(C582,Assumptions!$A$42:$C$140,2,1),VLOOKUP(C582,Assumptions!$A$42:$C$140,3,1))*Assumptions!$B$2</f>
        <v>0.00269809456043921</v>
      </c>
      <c r="E582" s="42" t="n">
        <f aca="false">1-(1-D582)^(1/12)</f>
        <v>0.000225119738245128</v>
      </c>
      <c r="F582" s="42" t="n">
        <f aca="false">VLOOKUP(B582,Assumptions!$A$5:$C$11,2,1)*(MOD(A582,12/$B$10)=0)</f>
        <v>0</v>
      </c>
      <c r="G582" s="43" t="n">
        <f aca="false">1-(1-F582)^(1/$B$10)</f>
        <v>0</v>
      </c>
      <c r="H582" s="42" t="n">
        <f aca="false">J581*E582*(A582&lt;=$B$6*12)</f>
        <v>0</v>
      </c>
      <c r="I582" s="43" t="n">
        <f aca="false">J581*(1-E582)*G582*(A582&lt;=$B$6*12)</f>
        <v>0</v>
      </c>
      <c r="J582" s="44" t="n">
        <f aca="false">(J581-H582-I582)*(A582&lt;=$B$6*12)</f>
        <v>0</v>
      </c>
      <c r="K582" s="45" t="n">
        <f aca="false">($B$9/$B$10)*(A582&lt;=$B$7*12)*(MOD(A581,12/$B$10)=0)</f>
        <v>0</v>
      </c>
      <c r="L582" s="45" t="n">
        <f aca="false">$B$8*(A582&lt;=$B$7*12)</f>
        <v>0</v>
      </c>
      <c r="M582" s="45" t="n">
        <f aca="false">Assumptions!$B$15*(A582=1)+K582*Assumptions!$B$16*(A582&lt;=12)</f>
        <v>0</v>
      </c>
      <c r="N582" s="45" t="n">
        <f aca="false">(A582&lt;=$B$6*12)*(Assumptions!$B$18/12)*(1+Assumptions!$D$17)^(A582-1) + K582*Assumptions!$B$19*(A582&lt;=$B$7*12)</f>
        <v>0</v>
      </c>
      <c r="O582" s="45" t="n">
        <f aca="false">K582*VLOOKUP(B582,Assumptions!$A$21:$B$26,2,1)</f>
        <v>0</v>
      </c>
      <c r="P582" s="45" t="n">
        <f aca="false">K582*J581</f>
        <v>0</v>
      </c>
      <c r="Q582" s="45" t="n">
        <f aca="false">L582*H582</f>
        <v>0</v>
      </c>
      <c r="R582" s="45" t="n">
        <f aca="false">M582*J581</f>
        <v>0</v>
      </c>
      <c r="S582" s="45" t="n">
        <f aca="false">N582*J581</f>
        <v>0</v>
      </c>
      <c r="T582" s="45" t="n">
        <f aca="false">O582*J581</f>
        <v>0</v>
      </c>
      <c r="U582" s="46" t="n">
        <f aca="false">(1+VLOOKUP(B582,Assumptions!$A$29:$C$39,2,1))^(1/12)-1</f>
        <v>0.00643403011000343</v>
      </c>
      <c r="V582" s="45" t="n">
        <f aca="false">RES!Y582*J582</f>
        <v>0</v>
      </c>
      <c r="W582" s="45" t="n">
        <f aca="false">V582-V581</f>
        <v>0</v>
      </c>
      <c r="X582" s="45" t="n">
        <f aca="false">(P582-R582-S582-T582+V581)*U582</f>
        <v>0</v>
      </c>
      <c r="Y582" s="45" t="n">
        <f aca="false">P582-Q582-R582-S582-T582-W582+X582</f>
        <v>0</v>
      </c>
      <c r="Z582" s="45" t="n">
        <f aca="false">(Y583+Z583)/(1+U583)</f>
        <v>0</v>
      </c>
    </row>
    <row r="583" customFormat="false" ht="13.8" hidden="false" customHeight="false" outlineLevel="0" collapsed="false">
      <c r="A583" s="40" t="n">
        <f aca="false">A582+1</f>
        <v>568</v>
      </c>
      <c r="B583" s="40" t="n">
        <f aca="false">INT((A583-1)/12)+1</f>
        <v>48</v>
      </c>
      <c r="C583" s="41" t="n">
        <f aca="false">$B$4+B583-1</f>
        <v>67</v>
      </c>
      <c r="D583" s="42" t="n">
        <f aca="false">IF($B$5="M",VLOOKUP(C583,Assumptions!$A$42:$C$140,2,1),VLOOKUP(C583,Assumptions!$A$42:$C$140,3,1))*Assumptions!$B$2</f>
        <v>0.00269809456043921</v>
      </c>
      <c r="E583" s="42" t="n">
        <f aca="false">1-(1-D583)^(1/12)</f>
        <v>0.000225119738245128</v>
      </c>
      <c r="F583" s="42" t="n">
        <f aca="false">VLOOKUP(B583,Assumptions!$A$5:$C$11,2,1)*(MOD(A583,12/$B$10)=0)</f>
        <v>0</v>
      </c>
      <c r="G583" s="43" t="n">
        <f aca="false">1-(1-F583)^(1/$B$10)</f>
        <v>0</v>
      </c>
      <c r="H583" s="42" t="n">
        <f aca="false">J582*E583*(A583&lt;=$B$6*12)</f>
        <v>0</v>
      </c>
      <c r="I583" s="43" t="n">
        <f aca="false">J582*(1-E583)*G583*(A583&lt;=$B$6*12)</f>
        <v>0</v>
      </c>
      <c r="J583" s="44" t="n">
        <f aca="false">(J582-H583-I583)*(A583&lt;=$B$6*12)</f>
        <v>0</v>
      </c>
      <c r="K583" s="45" t="n">
        <f aca="false">($B$9/$B$10)*(A583&lt;=$B$7*12)*(MOD(A582,12/$B$10)=0)</f>
        <v>0</v>
      </c>
      <c r="L583" s="45" t="n">
        <f aca="false">$B$8*(A583&lt;=$B$7*12)</f>
        <v>0</v>
      </c>
      <c r="M583" s="45" t="n">
        <f aca="false">Assumptions!$B$15*(A583=1)+K583*Assumptions!$B$16*(A583&lt;=12)</f>
        <v>0</v>
      </c>
      <c r="N583" s="45" t="n">
        <f aca="false">(A583&lt;=$B$6*12)*(Assumptions!$B$18/12)*(1+Assumptions!$D$17)^(A583-1) + K583*Assumptions!$B$19*(A583&lt;=$B$7*12)</f>
        <v>0</v>
      </c>
      <c r="O583" s="45" t="n">
        <f aca="false">K583*VLOOKUP(B583,Assumptions!$A$21:$B$26,2,1)</f>
        <v>0</v>
      </c>
      <c r="P583" s="45" t="n">
        <f aca="false">K583*J582</f>
        <v>0</v>
      </c>
      <c r="Q583" s="45" t="n">
        <f aca="false">L583*H583</f>
        <v>0</v>
      </c>
      <c r="R583" s="45" t="n">
        <f aca="false">M583*J582</f>
        <v>0</v>
      </c>
      <c r="S583" s="45" t="n">
        <f aca="false">N583*J582</f>
        <v>0</v>
      </c>
      <c r="T583" s="45" t="n">
        <f aca="false">O583*J582</f>
        <v>0</v>
      </c>
      <c r="U583" s="46" t="n">
        <f aca="false">(1+VLOOKUP(B583,Assumptions!$A$29:$C$39,2,1))^(1/12)-1</f>
        <v>0.00643403011000343</v>
      </c>
      <c r="V583" s="45" t="n">
        <f aca="false">RES!Y583*J583</f>
        <v>0</v>
      </c>
      <c r="W583" s="45" t="n">
        <f aca="false">V583-V582</f>
        <v>0</v>
      </c>
      <c r="X583" s="45" t="n">
        <f aca="false">(P583-R583-S583-T583+V582)*U583</f>
        <v>0</v>
      </c>
      <c r="Y583" s="45" t="n">
        <f aca="false">P583-Q583-R583-S583-T583-W583+X583</f>
        <v>0</v>
      </c>
      <c r="Z583" s="45" t="n">
        <f aca="false">(Y584+Z584)/(1+U584)</f>
        <v>0</v>
      </c>
    </row>
    <row r="584" customFormat="false" ht="13.8" hidden="false" customHeight="false" outlineLevel="0" collapsed="false">
      <c r="A584" s="40" t="n">
        <f aca="false">A583+1</f>
        <v>569</v>
      </c>
      <c r="B584" s="40" t="n">
        <f aca="false">INT((A584-1)/12)+1</f>
        <v>48</v>
      </c>
      <c r="C584" s="41" t="n">
        <f aca="false">$B$4+B584-1</f>
        <v>67</v>
      </c>
      <c r="D584" s="42" t="n">
        <f aca="false">IF($B$5="M",VLOOKUP(C584,Assumptions!$A$42:$C$140,2,1),VLOOKUP(C584,Assumptions!$A$42:$C$140,3,1))*Assumptions!$B$2</f>
        <v>0.00269809456043921</v>
      </c>
      <c r="E584" s="42" t="n">
        <f aca="false">1-(1-D584)^(1/12)</f>
        <v>0.000225119738245128</v>
      </c>
      <c r="F584" s="42" t="n">
        <f aca="false">VLOOKUP(B584,Assumptions!$A$5:$C$11,2,1)*(MOD(A584,12/$B$10)=0)</f>
        <v>0</v>
      </c>
      <c r="G584" s="43" t="n">
        <f aca="false">1-(1-F584)^(1/$B$10)</f>
        <v>0</v>
      </c>
      <c r="H584" s="42" t="n">
        <f aca="false">J583*E584*(A584&lt;=$B$6*12)</f>
        <v>0</v>
      </c>
      <c r="I584" s="43" t="n">
        <f aca="false">J583*(1-E584)*G584*(A584&lt;=$B$6*12)</f>
        <v>0</v>
      </c>
      <c r="J584" s="44" t="n">
        <f aca="false">(J583-H584-I584)*(A584&lt;=$B$6*12)</f>
        <v>0</v>
      </c>
      <c r="K584" s="45" t="n">
        <f aca="false">($B$9/$B$10)*(A584&lt;=$B$7*12)*(MOD(A583,12/$B$10)=0)</f>
        <v>0</v>
      </c>
      <c r="L584" s="45" t="n">
        <f aca="false">$B$8*(A584&lt;=$B$7*12)</f>
        <v>0</v>
      </c>
      <c r="M584" s="45" t="n">
        <f aca="false">Assumptions!$B$15*(A584=1)+K584*Assumptions!$B$16*(A584&lt;=12)</f>
        <v>0</v>
      </c>
      <c r="N584" s="45" t="n">
        <f aca="false">(A584&lt;=$B$6*12)*(Assumptions!$B$18/12)*(1+Assumptions!$D$17)^(A584-1) + K584*Assumptions!$B$19*(A584&lt;=$B$7*12)</f>
        <v>0</v>
      </c>
      <c r="O584" s="45" t="n">
        <f aca="false">K584*VLOOKUP(B584,Assumptions!$A$21:$B$26,2,1)</f>
        <v>0</v>
      </c>
      <c r="P584" s="45" t="n">
        <f aca="false">K584*J583</f>
        <v>0</v>
      </c>
      <c r="Q584" s="45" t="n">
        <f aca="false">L584*H584</f>
        <v>0</v>
      </c>
      <c r="R584" s="45" t="n">
        <f aca="false">M584*J583</f>
        <v>0</v>
      </c>
      <c r="S584" s="45" t="n">
        <f aca="false">N584*J583</f>
        <v>0</v>
      </c>
      <c r="T584" s="45" t="n">
        <f aca="false">O584*J583</f>
        <v>0</v>
      </c>
      <c r="U584" s="46" t="n">
        <f aca="false">(1+VLOOKUP(B584,Assumptions!$A$29:$C$39,2,1))^(1/12)-1</f>
        <v>0.00643403011000343</v>
      </c>
      <c r="V584" s="45" t="n">
        <f aca="false">RES!Y584*J584</f>
        <v>0</v>
      </c>
      <c r="W584" s="45" t="n">
        <f aca="false">V584-V583</f>
        <v>0</v>
      </c>
      <c r="X584" s="45" t="n">
        <f aca="false">(P584-R584-S584-T584+V583)*U584</f>
        <v>0</v>
      </c>
      <c r="Y584" s="45" t="n">
        <f aca="false">P584-Q584-R584-S584-T584-W584+X584</f>
        <v>0</v>
      </c>
      <c r="Z584" s="45" t="n">
        <f aca="false">(Y585+Z585)/(1+U585)</f>
        <v>0</v>
      </c>
    </row>
    <row r="585" customFormat="false" ht="13.8" hidden="false" customHeight="false" outlineLevel="0" collapsed="false">
      <c r="A585" s="40" t="n">
        <f aca="false">A584+1</f>
        <v>570</v>
      </c>
      <c r="B585" s="40" t="n">
        <f aca="false">INT((A585-1)/12)+1</f>
        <v>48</v>
      </c>
      <c r="C585" s="41" t="n">
        <f aca="false">$B$4+B585-1</f>
        <v>67</v>
      </c>
      <c r="D585" s="42" t="n">
        <f aca="false">IF($B$5="M",VLOOKUP(C585,Assumptions!$A$42:$C$140,2,1),VLOOKUP(C585,Assumptions!$A$42:$C$140,3,1))*Assumptions!$B$2</f>
        <v>0.00269809456043921</v>
      </c>
      <c r="E585" s="42" t="n">
        <f aca="false">1-(1-D585)^(1/12)</f>
        <v>0.000225119738245128</v>
      </c>
      <c r="F585" s="42" t="n">
        <f aca="false">VLOOKUP(B585,Assumptions!$A$5:$C$11,2,1)*(MOD(A585,12/$B$10)=0)</f>
        <v>0</v>
      </c>
      <c r="G585" s="43" t="n">
        <f aca="false">1-(1-F585)^(1/$B$10)</f>
        <v>0</v>
      </c>
      <c r="H585" s="42" t="n">
        <f aca="false">J584*E585*(A585&lt;=$B$6*12)</f>
        <v>0</v>
      </c>
      <c r="I585" s="43" t="n">
        <f aca="false">J584*(1-E585)*G585*(A585&lt;=$B$6*12)</f>
        <v>0</v>
      </c>
      <c r="J585" s="44" t="n">
        <f aca="false">(J584-H585-I585)*(A585&lt;=$B$6*12)</f>
        <v>0</v>
      </c>
      <c r="K585" s="45" t="n">
        <f aca="false">($B$9/$B$10)*(A585&lt;=$B$7*12)*(MOD(A584,12/$B$10)=0)</f>
        <v>0</v>
      </c>
      <c r="L585" s="45" t="n">
        <f aca="false">$B$8*(A585&lt;=$B$7*12)</f>
        <v>0</v>
      </c>
      <c r="M585" s="45" t="n">
        <f aca="false">Assumptions!$B$15*(A585=1)+K585*Assumptions!$B$16*(A585&lt;=12)</f>
        <v>0</v>
      </c>
      <c r="N585" s="45" t="n">
        <f aca="false">(A585&lt;=$B$6*12)*(Assumptions!$B$18/12)*(1+Assumptions!$D$17)^(A585-1) + K585*Assumptions!$B$19*(A585&lt;=$B$7*12)</f>
        <v>0</v>
      </c>
      <c r="O585" s="45" t="n">
        <f aca="false">K585*VLOOKUP(B585,Assumptions!$A$21:$B$26,2,1)</f>
        <v>0</v>
      </c>
      <c r="P585" s="45" t="n">
        <f aca="false">K585*J584</f>
        <v>0</v>
      </c>
      <c r="Q585" s="45" t="n">
        <f aca="false">L585*H585</f>
        <v>0</v>
      </c>
      <c r="R585" s="45" t="n">
        <f aca="false">M585*J584</f>
        <v>0</v>
      </c>
      <c r="S585" s="45" t="n">
        <f aca="false">N585*J584</f>
        <v>0</v>
      </c>
      <c r="T585" s="45" t="n">
        <f aca="false">O585*J584</f>
        <v>0</v>
      </c>
      <c r="U585" s="46" t="n">
        <f aca="false">(1+VLOOKUP(B585,Assumptions!$A$29:$C$39,2,1))^(1/12)-1</f>
        <v>0.00643403011000343</v>
      </c>
      <c r="V585" s="45" t="n">
        <f aca="false">RES!Y585*J585</f>
        <v>0</v>
      </c>
      <c r="W585" s="45" t="n">
        <f aca="false">V585-V584</f>
        <v>0</v>
      </c>
      <c r="X585" s="45" t="n">
        <f aca="false">(P585-R585-S585-T585+V584)*U585</f>
        <v>0</v>
      </c>
      <c r="Y585" s="45" t="n">
        <f aca="false">P585-Q585-R585-S585-T585-W585+X585</f>
        <v>0</v>
      </c>
      <c r="Z585" s="45" t="n">
        <f aca="false">(Y586+Z586)/(1+U586)</f>
        <v>0</v>
      </c>
    </row>
    <row r="586" customFormat="false" ht="13.8" hidden="false" customHeight="false" outlineLevel="0" collapsed="false">
      <c r="A586" s="40" t="n">
        <f aca="false">A585+1</f>
        <v>571</v>
      </c>
      <c r="B586" s="40" t="n">
        <f aca="false">INT((A586-1)/12)+1</f>
        <v>48</v>
      </c>
      <c r="C586" s="41" t="n">
        <f aca="false">$B$4+B586-1</f>
        <v>67</v>
      </c>
      <c r="D586" s="42" t="n">
        <f aca="false">IF($B$5="M",VLOOKUP(C586,Assumptions!$A$42:$C$140,2,1),VLOOKUP(C586,Assumptions!$A$42:$C$140,3,1))*Assumptions!$B$2</f>
        <v>0.00269809456043921</v>
      </c>
      <c r="E586" s="42" t="n">
        <f aca="false">1-(1-D586)^(1/12)</f>
        <v>0.000225119738245128</v>
      </c>
      <c r="F586" s="42" t="n">
        <f aca="false">VLOOKUP(B586,Assumptions!$A$5:$C$11,2,1)*(MOD(A586,12/$B$10)=0)</f>
        <v>0</v>
      </c>
      <c r="G586" s="43" t="n">
        <f aca="false">1-(1-F586)^(1/$B$10)</f>
        <v>0</v>
      </c>
      <c r="H586" s="42" t="n">
        <f aca="false">J585*E586*(A586&lt;=$B$6*12)</f>
        <v>0</v>
      </c>
      <c r="I586" s="43" t="n">
        <f aca="false">J585*(1-E586)*G586*(A586&lt;=$B$6*12)</f>
        <v>0</v>
      </c>
      <c r="J586" s="44" t="n">
        <f aca="false">(J585-H586-I586)*(A586&lt;=$B$6*12)</f>
        <v>0</v>
      </c>
      <c r="K586" s="45" t="n">
        <f aca="false">($B$9/$B$10)*(A586&lt;=$B$7*12)*(MOD(A585,12/$B$10)=0)</f>
        <v>0</v>
      </c>
      <c r="L586" s="45" t="n">
        <f aca="false">$B$8*(A586&lt;=$B$7*12)</f>
        <v>0</v>
      </c>
      <c r="M586" s="45" t="n">
        <f aca="false">Assumptions!$B$15*(A586=1)+K586*Assumptions!$B$16*(A586&lt;=12)</f>
        <v>0</v>
      </c>
      <c r="N586" s="45" t="n">
        <f aca="false">(A586&lt;=$B$6*12)*(Assumptions!$B$18/12)*(1+Assumptions!$D$17)^(A586-1) + K586*Assumptions!$B$19*(A586&lt;=$B$7*12)</f>
        <v>0</v>
      </c>
      <c r="O586" s="45" t="n">
        <f aca="false">K586*VLOOKUP(B586,Assumptions!$A$21:$B$26,2,1)</f>
        <v>0</v>
      </c>
      <c r="P586" s="45" t="n">
        <f aca="false">K586*J585</f>
        <v>0</v>
      </c>
      <c r="Q586" s="45" t="n">
        <f aca="false">L586*H586</f>
        <v>0</v>
      </c>
      <c r="R586" s="45" t="n">
        <f aca="false">M586*J585</f>
        <v>0</v>
      </c>
      <c r="S586" s="45" t="n">
        <f aca="false">N586*J585</f>
        <v>0</v>
      </c>
      <c r="T586" s="45" t="n">
        <f aca="false">O586*J585</f>
        <v>0</v>
      </c>
      <c r="U586" s="46" t="n">
        <f aca="false">(1+VLOOKUP(B586,Assumptions!$A$29:$C$39,2,1))^(1/12)-1</f>
        <v>0.00643403011000343</v>
      </c>
      <c r="V586" s="45" t="n">
        <f aca="false">RES!Y586*J586</f>
        <v>0</v>
      </c>
      <c r="W586" s="45" t="n">
        <f aca="false">V586-V585</f>
        <v>0</v>
      </c>
      <c r="X586" s="45" t="n">
        <f aca="false">(P586-R586-S586-T586+V585)*U586</f>
        <v>0</v>
      </c>
      <c r="Y586" s="45" t="n">
        <f aca="false">P586-Q586-R586-S586-T586-W586+X586</f>
        <v>0</v>
      </c>
      <c r="Z586" s="45" t="n">
        <f aca="false">(Y587+Z587)/(1+U587)</f>
        <v>0</v>
      </c>
    </row>
    <row r="587" customFormat="false" ht="13.8" hidden="false" customHeight="false" outlineLevel="0" collapsed="false">
      <c r="A587" s="40" t="n">
        <f aca="false">A586+1</f>
        <v>572</v>
      </c>
      <c r="B587" s="40" t="n">
        <f aca="false">INT((A587-1)/12)+1</f>
        <v>48</v>
      </c>
      <c r="C587" s="41" t="n">
        <f aca="false">$B$4+B587-1</f>
        <v>67</v>
      </c>
      <c r="D587" s="42" t="n">
        <f aca="false">IF($B$5="M",VLOOKUP(C587,Assumptions!$A$42:$C$140,2,1),VLOOKUP(C587,Assumptions!$A$42:$C$140,3,1))*Assumptions!$B$2</f>
        <v>0.00269809456043921</v>
      </c>
      <c r="E587" s="42" t="n">
        <f aca="false">1-(1-D587)^(1/12)</f>
        <v>0.000225119738245128</v>
      </c>
      <c r="F587" s="42" t="n">
        <f aca="false">VLOOKUP(B587,Assumptions!$A$5:$C$11,2,1)*(MOD(A587,12/$B$10)=0)</f>
        <v>0</v>
      </c>
      <c r="G587" s="43" t="n">
        <f aca="false">1-(1-F587)^(1/$B$10)</f>
        <v>0</v>
      </c>
      <c r="H587" s="42" t="n">
        <f aca="false">J586*E587*(A587&lt;=$B$6*12)</f>
        <v>0</v>
      </c>
      <c r="I587" s="43" t="n">
        <f aca="false">J586*(1-E587)*G587*(A587&lt;=$B$6*12)</f>
        <v>0</v>
      </c>
      <c r="J587" s="44" t="n">
        <f aca="false">(J586-H587-I587)*(A587&lt;=$B$6*12)</f>
        <v>0</v>
      </c>
      <c r="K587" s="45" t="n">
        <f aca="false">($B$9/$B$10)*(A587&lt;=$B$7*12)*(MOD(A586,12/$B$10)=0)</f>
        <v>0</v>
      </c>
      <c r="L587" s="45" t="n">
        <f aca="false">$B$8*(A587&lt;=$B$7*12)</f>
        <v>0</v>
      </c>
      <c r="M587" s="45" t="n">
        <f aca="false">Assumptions!$B$15*(A587=1)+K587*Assumptions!$B$16*(A587&lt;=12)</f>
        <v>0</v>
      </c>
      <c r="N587" s="45" t="n">
        <f aca="false">(A587&lt;=$B$6*12)*(Assumptions!$B$18/12)*(1+Assumptions!$D$17)^(A587-1) + K587*Assumptions!$B$19*(A587&lt;=$B$7*12)</f>
        <v>0</v>
      </c>
      <c r="O587" s="45" t="n">
        <f aca="false">K587*VLOOKUP(B587,Assumptions!$A$21:$B$26,2,1)</f>
        <v>0</v>
      </c>
      <c r="P587" s="45" t="n">
        <f aca="false">K587*J586</f>
        <v>0</v>
      </c>
      <c r="Q587" s="45" t="n">
        <f aca="false">L587*H587</f>
        <v>0</v>
      </c>
      <c r="R587" s="45" t="n">
        <f aca="false">M587*J586</f>
        <v>0</v>
      </c>
      <c r="S587" s="45" t="n">
        <f aca="false">N587*J586</f>
        <v>0</v>
      </c>
      <c r="T587" s="45" t="n">
        <f aca="false">O587*J586</f>
        <v>0</v>
      </c>
      <c r="U587" s="46" t="n">
        <f aca="false">(1+VLOOKUP(B587,Assumptions!$A$29:$C$39,2,1))^(1/12)-1</f>
        <v>0.00643403011000343</v>
      </c>
      <c r="V587" s="45" t="n">
        <f aca="false">RES!Y587*J587</f>
        <v>0</v>
      </c>
      <c r="W587" s="45" t="n">
        <f aca="false">V587-V586</f>
        <v>0</v>
      </c>
      <c r="X587" s="45" t="n">
        <f aca="false">(P587-R587-S587-T587+V586)*U587</f>
        <v>0</v>
      </c>
      <c r="Y587" s="45" t="n">
        <f aca="false">P587-Q587-R587-S587-T587-W587+X587</f>
        <v>0</v>
      </c>
      <c r="Z587" s="45" t="n">
        <f aca="false">(Y588+Z588)/(1+U588)</f>
        <v>0</v>
      </c>
    </row>
    <row r="588" customFormat="false" ht="13.8" hidden="false" customHeight="false" outlineLevel="0" collapsed="false">
      <c r="A588" s="40" t="n">
        <f aca="false">A587+1</f>
        <v>573</v>
      </c>
      <c r="B588" s="40" t="n">
        <f aca="false">INT((A588-1)/12)+1</f>
        <v>48</v>
      </c>
      <c r="C588" s="41" t="n">
        <f aca="false">$B$4+B588-1</f>
        <v>67</v>
      </c>
      <c r="D588" s="42" t="n">
        <f aca="false">IF($B$5="M",VLOOKUP(C588,Assumptions!$A$42:$C$140,2,1),VLOOKUP(C588,Assumptions!$A$42:$C$140,3,1))*Assumptions!$B$2</f>
        <v>0.00269809456043921</v>
      </c>
      <c r="E588" s="42" t="n">
        <f aca="false">1-(1-D588)^(1/12)</f>
        <v>0.000225119738245128</v>
      </c>
      <c r="F588" s="42" t="n">
        <f aca="false">VLOOKUP(B588,Assumptions!$A$5:$C$11,2,1)*(MOD(A588,12/$B$10)=0)</f>
        <v>0</v>
      </c>
      <c r="G588" s="43" t="n">
        <f aca="false">1-(1-F588)^(1/$B$10)</f>
        <v>0</v>
      </c>
      <c r="H588" s="42" t="n">
        <f aca="false">J587*E588*(A588&lt;=$B$6*12)</f>
        <v>0</v>
      </c>
      <c r="I588" s="43" t="n">
        <f aca="false">J587*(1-E588)*G588*(A588&lt;=$B$6*12)</f>
        <v>0</v>
      </c>
      <c r="J588" s="44" t="n">
        <f aca="false">(J587-H588-I588)*(A588&lt;=$B$6*12)</f>
        <v>0</v>
      </c>
      <c r="K588" s="45" t="n">
        <f aca="false">($B$9/$B$10)*(A588&lt;=$B$7*12)*(MOD(A587,12/$B$10)=0)</f>
        <v>0</v>
      </c>
      <c r="L588" s="45" t="n">
        <f aca="false">$B$8*(A588&lt;=$B$7*12)</f>
        <v>0</v>
      </c>
      <c r="M588" s="45" t="n">
        <f aca="false">Assumptions!$B$15*(A588=1)+K588*Assumptions!$B$16*(A588&lt;=12)</f>
        <v>0</v>
      </c>
      <c r="N588" s="45" t="n">
        <f aca="false">(A588&lt;=$B$6*12)*(Assumptions!$B$18/12)*(1+Assumptions!$D$17)^(A588-1) + K588*Assumptions!$B$19*(A588&lt;=$B$7*12)</f>
        <v>0</v>
      </c>
      <c r="O588" s="45" t="n">
        <f aca="false">K588*VLOOKUP(B588,Assumptions!$A$21:$B$26,2,1)</f>
        <v>0</v>
      </c>
      <c r="P588" s="45" t="n">
        <f aca="false">K588*J587</f>
        <v>0</v>
      </c>
      <c r="Q588" s="45" t="n">
        <f aca="false">L588*H588</f>
        <v>0</v>
      </c>
      <c r="R588" s="45" t="n">
        <f aca="false">M588*J587</f>
        <v>0</v>
      </c>
      <c r="S588" s="45" t="n">
        <f aca="false">N588*J587</f>
        <v>0</v>
      </c>
      <c r="T588" s="45" t="n">
        <f aca="false">O588*J587</f>
        <v>0</v>
      </c>
      <c r="U588" s="46" t="n">
        <f aca="false">(1+VLOOKUP(B588,Assumptions!$A$29:$C$39,2,1))^(1/12)-1</f>
        <v>0.00643403011000343</v>
      </c>
      <c r="V588" s="45" t="n">
        <f aca="false">RES!Y588*J588</f>
        <v>0</v>
      </c>
      <c r="W588" s="45" t="n">
        <f aca="false">V588-V587</f>
        <v>0</v>
      </c>
      <c r="X588" s="45" t="n">
        <f aca="false">(P588-R588-S588-T588+V587)*U588</f>
        <v>0</v>
      </c>
      <c r="Y588" s="45" t="n">
        <f aca="false">P588-Q588-R588-S588-T588-W588+X588</f>
        <v>0</v>
      </c>
      <c r="Z588" s="45" t="n">
        <f aca="false">(Y589+Z589)/(1+U589)</f>
        <v>0</v>
      </c>
    </row>
    <row r="589" customFormat="false" ht="13.8" hidden="false" customHeight="false" outlineLevel="0" collapsed="false">
      <c r="A589" s="40" t="n">
        <f aca="false">A588+1</f>
        <v>574</v>
      </c>
      <c r="B589" s="40" t="n">
        <f aca="false">INT((A589-1)/12)+1</f>
        <v>48</v>
      </c>
      <c r="C589" s="41" t="n">
        <f aca="false">$B$4+B589-1</f>
        <v>67</v>
      </c>
      <c r="D589" s="42" t="n">
        <f aca="false">IF($B$5="M",VLOOKUP(C589,Assumptions!$A$42:$C$140,2,1),VLOOKUP(C589,Assumptions!$A$42:$C$140,3,1))*Assumptions!$B$2</f>
        <v>0.00269809456043921</v>
      </c>
      <c r="E589" s="42" t="n">
        <f aca="false">1-(1-D589)^(1/12)</f>
        <v>0.000225119738245128</v>
      </c>
      <c r="F589" s="42" t="n">
        <f aca="false">VLOOKUP(B589,Assumptions!$A$5:$C$11,2,1)*(MOD(A589,12/$B$10)=0)</f>
        <v>0</v>
      </c>
      <c r="G589" s="43" t="n">
        <f aca="false">1-(1-F589)^(1/$B$10)</f>
        <v>0</v>
      </c>
      <c r="H589" s="42" t="n">
        <f aca="false">J588*E589*(A589&lt;=$B$6*12)</f>
        <v>0</v>
      </c>
      <c r="I589" s="43" t="n">
        <f aca="false">J588*(1-E589)*G589*(A589&lt;=$B$6*12)</f>
        <v>0</v>
      </c>
      <c r="J589" s="44" t="n">
        <f aca="false">(J588-H589-I589)*(A589&lt;=$B$6*12)</f>
        <v>0</v>
      </c>
      <c r="K589" s="45" t="n">
        <f aca="false">($B$9/$B$10)*(A589&lt;=$B$7*12)*(MOD(A588,12/$B$10)=0)</f>
        <v>0</v>
      </c>
      <c r="L589" s="45" t="n">
        <f aca="false">$B$8*(A589&lt;=$B$7*12)</f>
        <v>0</v>
      </c>
      <c r="M589" s="45" t="n">
        <f aca="false">Assumptions!$B$15*(A589=1)+K589*Assumptions!$B$16*(A589&lt;=12)</f>
        <v>0</v>
      </c>
      <c r="N589" s="45" t="n">
        <f aca="false">(A589&lt;=$B$6*12)*(Assumptions!$B$18/12)*(1+Assumptions!$D$17)^(A589-1) + K589*Assumptions!$B$19*(A589&lt;=$B$7*12)</f>
        <v>0</v>
      </c>
      <c r="O589" s="45" t="n">
        <f aca="false">K589*VLOOKUP(B589,Assumptions!$A$21:$B$26,2,1)</f>
        <v>0</v>
      </c>
      <c r="P589" s="45" t="n">
        <f aca="false">K589*J588</f>
        <v>0</v>
      </c>
      <c r="Q589" s="45" t="n">
        <f aca="false">L589*H589</f>
        <v>0</v>
      </c>
      <c r="R589" s="45" t="n">
        <f aca="false">M589*J588</f>
        <v>0</v>
      </c>
      <c r="S589" s="45" t="n">
        <f aca="false">N589*J588</f>
        <v>0</v>
      </c>
      <c r="T589" s="45" t="n">
        <f aca="false">O589*J588</f>
        <v>0</v>
      </c>
      <c r="U589" s="46" t="n">
        <f aca="false">(1+VLOOKUP(B589,Assumptions!$A$29:$C$39,2,1))^(1/12)-1</f>
        <v>0.00643403011000343</v>
      </c>
      <c r="V589" s="45" t="n">
        <f aca="false">RES!Y589*J589</f>
        <v>0</v>
      </c>
      <c r="W589" s="45" t="n">
        <f aca="false">V589-V588</f>
        <v>0</v>
      </c>
      <c r="X589" s="45" t="n">
        <f aca="false">(P589-R589-S589-T589+V588)*U589</f>
        <v>0</v>
      </c>
      <c r="Y589" s="45" t="n">
        <f aca="false">P589-Q589-R589-S589-T589-W589+X589</f>
        <v>0</v>
      </c>
      <c r="Z589" s="45" t="n">
        <f aca="false">(Y590+Z590)/(1+U590)</f>
        <v>0</v>
      </c>
    </row>
    <row r="590" customFormat="false" ht="13.8" hidden="false" customHeight="false" outlineLevel="0" collapsed="false">
      <c r="A590" s="40" t="n">
        <f aca="false">A589+1</f>
        <v>575</v>
      </c>
      <c r="B590" s="40" t="n">
        <f aca="false">INT((A590-1)/12)+1</f>
        <v>48</v>
      </c>
      <c r="C590" s="41" t="n">
        <f aca="false">$B$4+B590-1</f>
        <v>67</v>
      </c>
      <c r="D590" s="42" t="n">
        <f aca="false">IF($B$5="M",VLOOKUP(C590,Assumptions!$A$42:$C$140,2,1),VLOOKUP(C590,Assumptions!$A$42:$C$140,3,1))*Assumptions!$B$2</f>
        <v>0.00269809456043921</v>
      </c>
      <c r="E590" s="42" t="n">
        <f aca="false">1-(1-D590)^(1/12)</f>
        <v>0.000225119738245128</v>
      </c>
      <c r="F590" s="42" t="n">
        <f aca="false">VLOOKUP(B590,Assumptions!$A$5:$C$11,2,1)*(MOD(A590,12/$B$10)=0)</f>
        <v>0</v>
      </c>
      <c r="G590" s="43" t="n">
        <f aca="false">1-(1-F590)^(1/$B$10)</f>
        <v>0</v>
      </c>
      <c r="H590" s="42" t="n">
        <f aca="false">J589*E590*(A590&lt;=$B$6*12)</f>
        <v>0</v>
      </c>
      <c r="I590" s="43" t="n">
        <f aca="false">J589*(1-E590)*G590*(A590&lt;=$B$6*12)</f>
        <v>0</v>
      </c>
      <c r="J590" s="44" t="n">
        <f aca="false">(J589-H590-I590)*(A590&lt;=$B$6*12)</f>
        <v>0</v>
      </c>
      <c r="K590" s="45" t="n">
        <f aca="false">($B$9/$B$10)*(A590&lt;=$B$7*12)*(MOD(A589,12/$B$10)=0)</f>
        <v>0</v>
      </c>
      <c r="L590" s="45" t="n">
        <f aca="false">$B$8*(A590&lt;=$B$7*12)</f>
        <v>0</v>
      </c>
      <c r="M590" s="45" t="n">
        <f aca="false">Assumptions!$B$15*(A590=1)+K590*Assumptions!$B$16*(A590&lt;=12)</f>
        <v>0</v>
      </c>
      <c r="N590" s="45" t="n">
        <f aca="false">(A590&lt;=$B$6*12)*(Assumptions!$B$18/12)*(1+Assumptions!$D$17)^(A590-1) + K590*Assumptions!$B$19*(A590&lt;=$B$7*12)</f>
        <v>0</v>
      </c>
      <c r="O590" s="45" t="n">
        <f aca="false">K590*VLOOKUP(B590,Assumptions!$A$21:$B$26,2,1)</f>
        <v>0</v>
      </c>
      <c r="P590" s="45" t="n">
        <f aca="false">K590*J589</f>
        <v>0</v>
      </c>
      <c r="Q590" s="45" t="n">
        <f aca="false">L590*H590</f>
        <v>0</v>
      </c>
      <c r="R590" s="45" t="n">
        <f aca="false">M590*J589</f>
        <v>0</v>
      </c>
      <c r="S590" s="45" t="n">
        <f aca="false">N590*J589</f>
        <v>0</v>
      </c>
      <c r="T590" s="45" t="n">
        <f aca="false">O590*J589</f>
        <v>0</v>
      </c>
      <c r="U590" s="46" t="n">
        <f aca="false">(1+VLOOKUP(B590,Assumptions!$A$29:$C$39,2,1))^(1/12)-1</f>
        <v>0.00643403011000343</v>
      </c>
      <c r="V590" s="45" t="n">
        <f aca="false">RES!Y590*J590</f>
        <v>0</v>
      </c>
      <c r="W590" s="45" t="n">
        <f aca="false">V590-V589</f>
        <v>0</v>
      </c>
      <c r="X590" s="45" t="n">
        <f aca="false">(P590-R590-S590-T590+V589)*U590</f>
        <v>0</v>
      </c>
      <c r="Y590" s="45" t="n">
        <f aca="false">P590-Q590-R590-S590-T590-W590+X590</f>
        <v>0</v>
      </c>
      <c r="Z590" s="45" t="n">
        <f aca="false">(Y591+Z591)/(1+U591)</f>
        <v>0</v>
      </c>
    </row>
    <row r="591" customFormat="false" ht="13.8" hidden="false" customHeight="false" outlineLevel="0" collapsed="false">
      <c r="A591" s="40" t="n">
        <f aca="false">A590+1</f>
        <v>576</v>
      </c>
      <c r="B591" s="40" t="n">
        <f aca="false">INT((A591-1)/12)+1</f>
        <v>48</v>
      </c>
      <c r="C591" s="41" t="n">
        <f aca="false">$B$4+B591-1</f>
        <v>67</v>
      </c>
      <c r="D591" s="42" t="n">
        <f aca="false">IF($B$5="M",VLOOKUP(C591,Assumptions!$A$42:$C$140,2,1),VLOOKUP(C591,Assumptions!$A$42:$C$140,3,1))*Assumptions!$B$2</f>
        <v>0.00269809456043921</v>
      </c>
      <c r="E591" s="42" t="n">
        <f aca="false">1-(1-D591)^(1/12)</f>
        <v>0.000225119738245128</v>
      </c>
      <c r="F591" s="42" t="n">
        <f aca="false">VLOOKUP(B591,Assumptions!$A$5:$C$11,2,1)*(MOD(A591,12/$B$10)=0)</f>
        <v>0.05</v>
      </c>
      <c r="G591" s="43" t="n">
        <f aca="false">1-(1-F591)^(1/$B$10)</f>
        <v>0.05</v>
      </c>
      <c r="H591" s="42" t="n">
        <f aca="false">J590*E591*(A591&lt;=$B$6*12)</f>
        <v>0</v>
      </c>
      <c r="I591" s="43" t="n">
        <f aca="false">J590*(1-E591)*G591*(A591&lt;=$B$6*12)</f>
        <v>0</v>
      </c>
      <c r="J591" s="44" t="n">
        <f aca="false">(J590-H591-I591)*(A591&lt;=$B$6*12)</f>
        <v>0</v>
      </c>
      <c r="K591" s="45" t="n">
        <f aca="false">($B$9/$B$10)*(A591&lt;=$B$7*12)*(MOD(A590,12/$B$10)=0)</f>
        <v>0</v>
      </c>
      <c r="L591" s="45" t="n">
        <f aca="false">$B$8*(A591&lt;=$B$7*12)</f>
        <v>0</v>
      </c>
      <c r="M591" s="45" t="n">
        <f aca="false">Assumptions!$B$15*(A591=1)+K591*Assumptions!$B$16*(A591&lt;=12)</f>
        <v>0</v>
      </c>
      <c r="N591" s="45" t="n">
        <f aca="false">(A591&lt;=$B$6*12)*(Assumptions!$B$18/12)*(1+Assumptions!$D$17)^(A591-1) + K591*Assumptions!$B$19*(A591&lt;=$B$7*12)</f>
        <v>0</v>
      </c>
      <c r="O591" s="45" t="n">
        <f aca="false">K591*VLOOKUP(B591,Assumptions!$A$21:$B$26,2,1)</f>
        <v>0</v>
      </c>
      <c r="P591" s="45" t="n">
        <f aca="false">K591*J590</f>
        <v>0</v>
      </c>
      <c r="Q591" s="45" t="n">
        <f aca="false">L591*H591</f>
        <v>0</v>
      </c>
      <c r="R591" s="45" t="n">
        <f aca="false">M591*J590</f>
        <v>0</v>
      </c>
      <c r="S591" s="45" t="n">
        <f aca="false">N591*J590</f>
        <v>0</v>
      </c>
      <c r="T591" s="45" t="n">
        <f aca="false">O591*J590</f>
        <v>0</v>
      </c>
      <c r="U591" s="46" t="n">
        <f aca="false">(1+VLOOKUP(B591,Assumptions!$A$29:$C$39,2,1))^(1/12)-1</f>
        <v>0.00643403011000343</v>
      </c>
      <c r="V591" s="45" t="n">
        <f aca="false">RES!Y591*J591</f>
        <v>0</v>
      </c>
      <c r="W591" s="45" t="n">
        <f aca="false">V591-V590</f>
        <v>0</v>
      </c>
      <c r="X591" s="45" t="n">
        <f aca="false">(P591-R591-S591-T591+V590)*U591</f>
        <v>0</v>
      </c>
      <c r="Y591" s="45" t="n">
        <f aca="false">P591-Q591-R591-S591-T591-W591+X591</f>
        <v>0</v>
      </c>
      <c r="Z591" s="45" t="n">
        <f aca="false">(Y592+Z592)/(1+U592)</f>
        <v>0</v>
      </c>
    </row>
    <row r="592" customFormat="false" ht="13.8" hidden="false" customHeight="false" outlineLevel="0" collapsed="false">
      <c r="A592" s="40" t="n">
        <f aca="false">A591+1</f>
        <v>577</v>
      </c>
      <c r="B592" s="40" t="n">
        <f aca="false">INT((A592-1)/12)+1</f>
        <v>49</v>
      </c>
      <c r="C592" s="41" t="n">
        <f aca="false">$B$4+B592-1</f>
        <v>68</v>
      </c>
      <c r="D592" s="42" t="n">
        <f aca="false">IF($B$5="M",VLOOKUP(C592,Assumptions!$A$42:$C$140,2,1),VLOOKUP(C592,Assumptions!$A$42:$C$140,3,1))*Assumptions!$B$2</f>
        <v>0.002941000868129</v>
      </c>
      <c r="E592" s="42" t="n">
        <f aca="false">1-(1-D592)^(1/12)</f>
        <v>0.000245414390069976</v>
      </c>
      <c r="F592" s="42" t="n">
        <f aca="false">VLOOKUP(B592,Assumptions!$A$5:$C$11,2,1)*(MOD(A592,12/$B$10)=0)</f>
        <v>0</v>
      </c>
      <c r="G592" s="43" t="n">
        <f aca="false">1-(1-F592)^(1/$B$10)</f>
        <v>0</v>
      </c>
      <c r="H592" s="42" t="n">
        <f aca="false">J591*E592*(A592&lt;=$B$6*12)</f>
        <v>0</v>
      </c>
      <c r="I592" s="43" t="n">
        <f aca="false">J591*(1-E592)*G592*(A592&lt;=$B$6*12)</f>
        <v>0</v>
      </c>
      <c r="J592" s="44" t="n">
        <f aca="false">(J591-H592-I592)*(A592&lt;=$B$6*12)</f>
        <v>0</v>
      </c>
      <c r="K592" s="45" t="n">
        <f aca="false">($B$9/$B$10)*(A592&lt;=$B$7*12)*(MOD(A591,12/$B$10)=0)</f>
        <v>0</v>
      </c>
      <c r="L592" s="45" t="n">
        <f aca="false">$B$8*(A592&lt;=$B$7*12)</f>
        <v>0</v>
      </c>
      <c r="M592" s="45" t="n">
        <f aca="false">Assumptions!$B$15*(A592=1)+K592*Assumptions!$B$16*(A592&lt;=12)</f>
        <v>0</v>
      </c>
      <c r="N592" s="45" t="n">
        <f aca="false">(A592&lt;=$B$6*12)*(Assumptions!$B$18/12)*(1+Assumptions!$D$17)^(A592-1) + K592*Assumptions!$B$19*(A592&lt;=$B$7*12)</f>
        <v>0</v>
      </c>
      <c r="O592" s="45" t="n">
        <f aca="false">K592*VLOOKUP(B592,Assumptions!$A$21:$B$26,2,1)</f>
        <v>0</v>
      </c>
      <c r="P592" s="45" t="n">
        <f aca="false">K592*J591</f>
        <v>0</v>
      </c>
      <c r="Q592" s="45" t="n">
        <f aca="false">L592*H592</f>
        <v>0</v>
      </c>
      <c r="R592" s="45" t="n">
        <f aca="false">M592*J591</f>
        <v>0</v>
      </c>
      <c r="S592" s="45" t="n">
        <f aca="false">N592*J591</f>
        <v>0</v>
      </c>
      <c r="T592" s="45" t="n">
        <f aca="false">O592*J591</f>
        <v>0</v>
      </c>
      <c r="U592" s="46" t="n">
        <f aca="false">(1+VLOOKUP(B592,Assumptions!$A$29:$C$39,2,1))^(1/12)-1</f>
        <v>0.00643403011000343</v>
      </c>
      <c r="V592" s="45" t="n">
        <f aca="false">RES!Y592*J592</f>
        <v>0</v>
      </c>
      <c r="W592" s="45" t="n">
        <f aca="false">V592-V591</f>
        <v>0</v>
      </c>
      <c r="X592" s="45" t="n">
        <f aca="false">(P592-R592-S592-T592+V591)*U592</f>
        <v>0</v>
      </c>
      <c r="Y592" s="45" t="n">
        <f aca="false">P592-Q592-R592-S592-T592-W592+X592</f>
        <v>0</v>
      </c>
      <c r="Z592" s="45" t="n">
        <f aca="false">(Y593+Z593)/(1+U593)</f>
        <v>0</v>
      </c>
    </row>
    <row r="593" customFormat="false" ht="13.8" hidden="false" customHeight="false" outlineLevel="0" collapsed="false">
      <c r="A593" s="40" t="n">
        <f aca="false">A592+1</f>
        <v>578</v>
      </c>
      <c r="B593" s="40" t="n">
        <f aca="false">INT((A593-1)/12)+1</f>
        <v>49</v>
      </c>
      <c r="C593" s="41" t="n">
        <f aca="false">$B$4+B593-1</f>
        <v>68</v>
      </c>
      <c r="D593" s="42" t="n">
        <f aca="false">IF($B$5="M",VLOOKUP(C593,Assumptions!$A$42:$C$140,2,1),VLOOKUP(C593,Assumptions!$A$42:$C$140,3,1))*Assumptions!$B$2</f>
        <v>0.002941000868129</v>
      </c>
      <c r="E593" s="42" t="n">
        <f aca="false">1-(1-D593)^(1/12)</f>
        <v>0.000245414390069976</v>
      </c>
      <c r="F593" s="42" t="n">
        <f aca="false">VLOOKUP(B593,Assumptions!$A$5:$C$11,2,1)*(MOD(A593,12/$B$10)=0)</f>
        <v>0</v>
      </c>
      <c r="G593" s="43" t="n">
        <f aca="false">1-(1-F593)^(1/$B$10)</f>
        <v>0</v>
      </c>
      <c r="H593" s="42" t="n">
        <f aca="false">J592*E593*(A593&lt;=$B$6*12)</f>
        <v>0</v>
      </c>
      <c r="I593" s="43" t="n">
        <f aca="false">J592*(1-E593)*G593*(A593&lt;=$B$6*12)</f>
        <v>0</v>
      </c>
      <c r="J593" s="44" t="n">
        <f aca="false">(J592-H593-I593)*(A593&lt;=$B$6*12)</f>
        <v>0</v>
      </c>
      <c r="K593" s="45" t="n">
        <f aca="false">($B$9/$B$10)*(A593&lt;=$B$7*12)*(MOD(A592,12/$B$10)=0)</f>
        <v>0</v>
      </c>
      <c r="L593" s="45" t="n">
        <f aca="false">$B$8*(A593&lt;=$B$7*12)</f>
        <v>0</v>
      </c>
      <c r="M593" s="45" t="n">
        <f aca="false">Assumptions!$B$15*(A593=1)+K593*Assumptions!$B$16*(A593&lt;=12)</f>
        <v>0</v>
      </c>
      <c r="N593" s="45" t="n">
        <f aca="false">(A593&lt;=$B$6*12)*(Assumptions!$B$18/12)*(1+Assumptions!$D$17)^(A593-1) + K593*Assumptions!$B$19*(A593&lt;=$B$7*12)</f>
        <v>0</v>
      </c>
      <c r="O593" s="45" t="n">
        <f aca="false">K593*VLOOKUP(B593,Assumptions!$A$21:$B$26,2,1)</f>
        <v>0</v>
      </c>
      <c r="P593" s="45" t="n">
        <f aca="false">K593*J592</f>
        <v>0</v>
      </c>
      <c r="Q593" s="45" t="n">
        <f aca="false">L593*H593</f>
        <v>0</v>
      </c>
      <c r="R593" s="45" t="n">
        <f aca="false">M593*J592</f>
        <v>0</v>
      </c>
      <c r="S593" s="45" t="n">
        <f aca="false">N593*J592</f>
        <v>0</v>
      </c>
      <c r="T593" s="45" t="n">
        <f aca="false">O593*J592</f>
        <v>0</v>
      </c>
      <c r="U593" s="46" t="n">
        <f aca="false">(1+VLOOKUP(B593,Assumptions!$A$29:$C$39,2,1))^(1/12)-1</f>
        <v>0.00643403011000343</v>
      </c>
      <c r="V593" s="45" t="n">
        <f aca="false">RES!Y593*J593</f>
        <v>0</v>
      </c>
      <c r="W593" s="45" t="n">
        <f aca="false">V593-V592</f>
        <v>0</v>
      </c>
      <c r="X593" s="45" t="n">
        <f aca="false">(P593-R593-S593-T593+V592)*U593</f>
        <v>0</v>
      </c>
      <c r="Y593" s="45" t="n">
        <f aca="false">P593-Q593-R593-S593-T593-W593+X593</f>
        <v>0</v>
      </c>
      <c r="Z593" s="45" t="n">
        <f aca="false">(Y594+Z594)/(1+U594)</f>
        <v>0</v>
      </c>
    </row>
    <row r="594" customFormat="false" ht="13.8" hidden="false" customHeight="false" outlineLevel="0" collapsed="false">
      <c r="A594" s="40" t="n">
        <f aca="false">A593+1</f>
        <v>579</v>
      </c>
      <c r="B594" s="40" t="n">
        <f aca="false">INT((A594-1)/12)+1</f>
        <v>49</v>
      </c>
      <c r="C594" s="41" t="n">
        <f aca="false">$B$4+B594-1</f>
        <v>68</v>
      </c>
      <c r="D594" s="42" t="n">
        <f aca="false">IF($B$5="M",VLOOKUP(C594,Assumptions!$A$42:$C$140,2,1),VLOOKUP(C594,Assumptions!$A$42:$C$140,3,1))*Assumptions!$B$2</f>
        <v>0.002941000868129</v>
      </c>
      <c r="E594" s="42" t="n">
        <f aca="false">1-(1-D594)^(1/12)</f>
        <v>0.000245414390069976</v>
      </c>
      <c r="F594" s="42" t="n">
        <f aca="false">VLOOKUP(B594,Assumptions!$A$5:$C$11,2,1)*(MOD(A594,12/$B$10)=0)</f>
        <v>0</v>
      </c>
      <c r="G594" s="43" t="n">
        <f aca="false">1-(1-F594)^(1/$B$10)</f>
        <v>0</v>
      </c>
      <c r="H594" s="42" t="n">
        <f aca="false">J593*E594*(A594&lt;=$B$6*12)</f>
        <v>0</v>
      </c>
      <c r="I594" s="43" t="n">
        <f aca="false">J593*(1-E594)*G594*(A594&lt;=$B$6*12)</f>
        <v>0</v>
      </c>
      <c r="J594" s="44" t="n">
        <f aca="false">(J593-H594-I594)*(A594&lt;=$B$6*12)</f>
        <v>0</v>
      </c>
      <c r="K594" s="45" t="n">
        <f aca="false">($B$9/$B$10)*(A594&lt;=$B$7*12)*(MOD(A593,12/$B$10)=0)</f>
        <v>0</v>
      </c>
      <c r="L594" s="45" t="n">
        <f aca="false">$B$8*(A594&lt;=$B$7*12)</f>
        <v>0</v>
      </c>
      <c r="M594" s="45" t="n">
        <f aca="false">Assumptions!$B$15*(A594=1)+K594*Assumptions!$B$16*(A594&lt;=12)</f>
        <v>0</v>
      </c>
      <c r="N594" s="45" t="n">
        <f aca="false">(A594&lt;=$B$6*12)*(Assumptions!$B$18/12)*(1+Assumptions!$D$17)^(A594-1) + K594*Assumptions!$B$19*(A594&lt;=$B$7*12)</f>
        <v>0</v>
      </c>
      <c r="O594" s="45" t="n">
        <f aca="false">K594*VLOOKUP(B594,Assumptions!$A$21:$B$26,2,1)</f>
        <v>0</v>
      </c>
      <c r="P594" s="45" t="n">
        <f aca="false">K594*J593</f>
        <v>0</v>
      </c>
      <c r="Q594" s="45" t="n">
        <f aca="false">L594*H594</f>
        <v>0</v>
      </c>
      <c r="R594" s="45" t="n">
        <f aca="false">M594*J593</f>
        <v>0</v>
      </c>
      <c r="S594" s="45" t="n">
        <f aca="false">N594*J593</f>
        <v>0</v>
      </c>
      <c r="T594" s="45" t="n">
        <f aca="false">O594*J593</f>
        <v>0</v>
      </c>
      <c r="U594" s="46" t="n">
        <f aca="false">(1+VLOOKUP(B594,Assumptions!$A$29:$C$39,2,1))^(1/12)-1</f>
        <v>0.00643403011000343</v>
      </c>
      <c r="V594" s="45" t="n">
        <f aca="false">RES!Y594*J594</f>
        <v>0</v>
      </c>
      <c r="W594" s="45" t="n">
        <f aca="false">V594-V593</f>
        <v>0</v>
      </c>
      <c r="X594" s="45" t="n">
        <f aca="false">(P594-R594-S594-T594+V593)*U594</f>
        <v>0</v>
      </c>
      <c r="Y594" s="45" t="n">
        <f aca="false">P594-Q594-R594-S594-T594-W594+X594</f>
        <v>0</v>
      </c>
      <c r="Z594" s="45" t="n">
        <f aca="false">(Y595+Z595)/(1+U595)</f>
        <v>0</v>
      </c>
    </row>
    <row r="595" customFormat="false" ht="13.8" hidden="false" customHeight="false" outlineLevel="0" collapsed="false">
      <c r="A595" s="40" t="n">
        <f aca="false">A594+1</f>
        <v>580</v>
      </c>
      <c r="B595" s="40" t="n">
        <f aca="false">INT((A595-1)/12)+1</f>
        <v>49</v>
      </c>
      <c r="C595" s="41" t="n">
        <f aca="false">$B$4+B595-1</f>
        <v>68</v>
      </c>
      <c r="D595" s="42" t="n">
        <f aca="false">IF($B$5="M",VLOOKUP(C595,Assumptions!$A$42:$C$140,2,1),VLOOKUP(C595,Assumptions!$A$42:$C$140,3,1))*Assumptions!$B$2</f>
        <v>0.002941000868129</v>
      </c>
      <c r="E595" s="42" t="n">
        <f aca="false">1-(1-D595)^(1/12)</f>
        <v>0.000245414390069976</v>
      </c>
      <c r="F595" s="42" t="n">
        <f aca="false">VLOOKUP(B595,Assumptions!$A$5:$C$11,2,1)*(MOD(A595,12/$B$10)=0)</f>
        <v>0</v>
      </c>
      <c r="G595" s="43" t="n">
        <f aca="false">1-(1-F595)^(1/$B$10)</f>
        <v>0</v>
      </c>
      <c r="H595" s="42" t="n">
        <f aca="false">J594*E595*(A595&lt;=$B$6*12)</f>
        <v>0</v>
      </c>
      <c r="I595" s="43" t="n">
        <f aca="false">J594*(1-E595)*G595*(A595&lt;=$B$6*12)</f>
        <v>0</v>
      </c>
      <c r="J595" s="44" t="n">
        <f aca="false">(J594-H595-I595)*(A595&lt;=$B$6*12)</f>
        <v>0</v>
      </c>
      <c r="K595" s="45" t="n">
        <f aca="false">($B$9/$B$10)*(A595&lt;=$B$7*12)*(MOD(A594,12/$B$10)=0)</f>
        <v>0</v>
      </c>
      <c r="L595" s="45" t="n">
        <f aca="false">$B$8*(A595&lt;=$B$7*12)</f>
        <v>0</v>
      </c>
      <c r="M595" s="45" t="n">
        <f aca="false">Assumptions!$B$15*(A595=1)+K595*Assumptions!$B$16*(A595&lt;=12)</f>
        <v>0</v>
      </c>
      <c r="N595" s="45" t="n">
        <f aca="false">(A595&lt;=$B$6*12)*(Assumptions!$B$18/12)*(1+Assumptions!$D$17)^(A595-1) + K595*Assumptions!$B$19*(A595&lt;=$B$7*12)</f>
        <v>0</v>
      </c>
      <c r="O595" s="45" t="n">
        <f aca="false">K595*VLOOKUP(B595,Assumptions!$A$21:$B$26,2,1)</f>
        <v>0</v>
      </c>
      <c r="P595" s="45" t="n">
        <f aca="false">K595*J594</f>
        <v>0</v>
      </c>
      <c r="Q595" s="45" t="n">
        <f aca="false">L595*H595</f>
        <v>0</v>
      </c>
      <c r="R595" s="45" t="n">
        <f aca="false">M595*J594</f>
        <v>0</v>
      </c>
      <c r="S595" s="45" t="n">
        <f aca="false">N595*J594</f>
        <v>0</v>
      </c>
      <c r="T595" s="45" t="n">
        <f aca="false">O595*J594</f>
        <v>0</v>
      </c>
      <c r="U595" s="46" t="n">
        <f aca="false">(1+VLOOKUP(B595,Assumptions!$A$29:$C$39,2,1))^(1/12)-1</f>
        <v>0.00643403011000343</v>
      </c>
      <c r="V595" s="45" t="n">
        <f aca="false">RES!Y595*J595</f>
        <v>0</v>
      </c>
      <c r="W595" s="45" t="n">
        <f aca="false">V595-V594</f>
        <v>0</v>
      </c>
      <c r="X595" s="45" t="n">
        <f aca="false">(P595-R595-S595-T595+V594)*U595</f>
        <v>0</v>
      </c>
      <c r="Y595" s="45" t="n">
        <f aca="false">P595-Q595-R595-S595-T595-W595+X595</f>
        <v>0</v>
      </c>
      <c r="Z595" s="45" t="n">
        <f aca="false">(Y596+Z596)/(1+U596)</f>
        <v>0</v>
      </c>
    </row>
    <row r="596" customFormat="false" ht="13.8" hidden="false" customHeight="false" outlineLevel="0" collapsed="false">
      <c r="A596" s="40" t="n">
        <f aca="false">A595+1</f>
        <v>581</v>
      </c>
      <c r="B596" s="40" t="n">
        <f aca="false">INT((A596-1)/12)+1</f>
        <v>49</v>
      </c>
      <c r="C596" s="41" t="n">
        <f aca="false">$B$4+B596-1</f>
        <v>68</v>
      </c>
      <c r="D596" s="42" t="n">
        <f aca="false">IF($B$5="M",VLOOKUP(C596,Assumptions!$A$42:$C$140,2,1),VLOOKUP(C596,Assumptions!$A$42:$C$140,3,1))*Assumptions!$B$2</f>
        <v>0.002941000868129</v>
      </c>
      <c r="E596" s="42" t="n">
        <f aca="false">1-(1-D596)^(1/12)</f>
        <v>0.000245414390069976</v>
      </c>
      <c r="F596" s="42" t="n">
        <f aca="false">VLOOKUP(B596,Assumptions!$A$5:$C$11,2,1)*(MOD(A596,12/$B$10)=0)</f>
        <v>0</v>
      </c>
      <c r="G596" s="43" t="n">
        <f aca="false">1-(1-F596)^(1/$B$10)</f>
        <v>0</v>
      </c>
      <c r="H596" s="42" t="n">
        <f aca="false">J595*E596*(A596&lt;=$B$6*12)</f>
        <v>0</v>
      </c>
      <c r="I596" s="43" t="n">
        <f aca="false">J595*(1-E596)*G596*(A596&lt;=$B$6*12)</f>
        <v>0</v>
      </c>
      <c r="J596" s="44" t="n">
        <f aca="false">(J595-H596-I596)*(A596&lt;=$B$6*12)</f>
        <v>0</v>
      </c>
      <c r="K596" s="45" t="n">
        <f aca="false">($B$9/$B$10)*(A596&lt;=$B$7*12)*(MOD(A595,12/$B$10)=0)</f>
        <v>0</v>
      </c>
      <c r="L596" s="45" t="n">
        <f aca="false">$B$8*(A596&lt;=$B$7*12)</f>
        <v>0</v>
      </c>
      <c r="M596" s="45" t="n">
        <f aca="false">Assumptions!$B$15*(A596=1)+K596*Assumptions!$B$16*(A596&lt;=12)</f>
        <v>0</v>
      </c>
      <c r="N596" s="45" t="n">
        <f aca="false">(A596&lt;=$B$6*12)*(Assumptions!$B$18/12)*(1+Assumptions!$D$17)^(A596-1) + K596*Assumptions!$B$19*(A596&lt;=$B$7*12)</f>
        <v>0</v>
      </c>
      <c r="O596" s="45" t="n">
        <f aca="false">K596*VLOOKUP(B596,Assumptions!$A$21:$B$26,2,1)</f>
        <v>0</v>
      </c>
      <c r="P596" s="45" t="n">
        <f aca="false">K596*J595</f>
        <v>0</v>
      </c>
      <c r="Q596" s="45" t="n">
        <f aca="false">L596*H596</f>
        <v>0</v>
      </c>
      <c r="R596" s="45" t="n">
        <f aca="false">M596*J595</f>
        <v>0</v>
      </c>
      <c r="S596" s="45" t="n">
        <f aca="false">N596*J595</f>
        <v>0</v>
      </c>
      <c r="T596" s="45" t="n">
        <f aca="false">O596*J595</f>
        <v>0</v>
      </c>
      <c r="U596" s="46" t="n">
        <f aca="false">(1+VLOOKUP(B596,Assumptions!$A$29:$C$39,2,1))^(1/12)-1</f>
        <v>0.00643403011000343</v>
      </c>
      <c r="V596" s="45" t="n">
        <f aca="false">RES!Y596*J596</f>
        <v>0</v>
      </c>
      <c r="W596" s="45" t="n">
        <f aca="false">V596-V595</f>
        <v>0</v>
      </c>
      <c r="X596" s="45" t="n">
        <f aca="false">(P596-R596-S596-T596+V595)*U596</f>
        <v>0</v>
      </c>
      <c r="Y596" s="45" t="n">
        <f aca="false">P596-Q596-R596-S596-T596-W596+X596</f>
        <v>0</v>
      </c>
      <c r="Z596" s="45" t="n">
        <f aca="false">(Y597+Z597)/(1+U597)</f>
        <v>0</v>
      </c>
    </row>
    <row r="597" customFormat="false" ht="13.8" hidden="false" customHeight="false" outlineLevel="0" collapsed="false">
      <c r="A597" s="40" t="n">
        <f aca="false">A596+1</f>
        <v>582</v>
      </c>
      <c r="B597" s="40" t="n">
        <f aca="false">INT((A597-1)/12)+1</f>
        <v>49</v>
      </c>
      <c r="C597" s="41" t="n">
        <f aca="false">$B$4+B597-1</f>
        <v>68</v>
      </c>
      <c r="D597" s="42" t="n">
        <f aca="false">IF($B$5="M",VLOOKUP(C597,Assumptions!$A$42:$C$140,2,1),VLOOKUP(C597,Assumptions!$A$42:$C$140,3,1))*Assumptions!$B$2</f>
        <v>0.002941000868129</v>
      </c>
      <c r="E597" s="42" t="n">
        <f aca="false">1-(1-D597)^(1/12)</f>
        <v>0.000245414390069976</v>
      </c>
      <c r="F597" s="42" t="n">
        <f aca="false">VLOOKUP(B597,Assumptions!$A$5:$C$11,2,1)*(MOD(A597,12/$B$10)=0)</f>
        <v>0</v>
      </c>
      <c r="G597" s="43" t="n">
        <f aca="false">1-(1-F597)^(1/$B$10)</f>
        <v>0</v>
      </c>
      <c r="H597" s="42" t="n">
        <f aca="false">J596*E597*(A597&lt;=$B$6*12)</f>
        <v>0</v>
      </c>
      <c r="I597" s="43" t="n">
        <f aca="false">J596*(1-E597)*G597*(A597&lt;=$B$6*12)</f>
        <v>0</v>
      </c>
      <c r="J597" s="44" t="n">
        <f aca="false">(J596-H597-I597)*(A597&lt;=$B$6*12)</f>
        <v>0</v>
      </c>
      <c r="K597" s="45" t="n">
        <f aca="false">($B$9/$B$10)*(A597&lt;=$B$7*12)*(MOD(A596,12/$B$10)=0)</f>
        <v>0</v>
      </c>
      <c r="L597" s="45" t="n">
        <f aca="false">$B$8*(A597&lt;=$B$7*12)</f>
        <v>0</v>
      </c>
      <c r="M597" s="45" t="n">
        <f aca="false">Assumptions!$B$15*(A597=1)+K597*Assumptions!$B$16*(A597&lt;=12)</f>
        <v>0</v>
      </c>
      <c r="N597" s="45" t="n">
        <f aca="false">(A597&lt;=$B$6*12)*(Assumptions!$B$18/12)*(1+Assumptions!$D$17)^(A597-1) + K597*Assumptions!$B$19*(A597&lt;=$B$7*12)</f>
        <v>0</v>
      </c>
      <c r="O597" s="45" t="n">
        <f aca="false">K597*VLOOKUP(B597,Assumptions!$A$21:$B$26,2,1)</f>
        <v>0</v>
      </c>
      <c r="P597" s="45" t="n">
        <f aca="false">K597*J596</f>
        <v>0</v>
      </c>
      <c r="Q597" s="45" t="n">
        <f aca="false">L597*H597</f>
        <v>0</v>
      </c>
      <c r="R597" s="45" t="n">
        <f aca="false">M597*J596</f>
        <v>0</v>
      </c>
      <c r="S597" s="45" t="n">
        <f aca="false">N597*J596</f>
        <v>0</v>
      </c>
      <c r="T597" s="45" t="n">
        <f aca="false">O597*J596</f>
        <v>0</v>
      </c>
      <c r="U597" s="46" t="n">
        <f aca="false">(1+VLOOKUP(B597,Assumptions!$A$29:$C$39,2,1))^(1/12)-1</f>
        <v>0.00643403011000343</v>
      </c>
      <c r="V597" s="45" t="n">
        <f aca="false">RES!Y597*J597</f>
        <v>0</v>
      </c>
      <c r="W597" s="45" t="n">
        <f aca="false">V597-V596</f>
        <v>0</v>
      </c>
      <c r="X597" s="45" t="n">
        <f aca="false">(P597-R597-S597-T597+V596)*U597</f>
        <v>0</v>
      </c>
      <c r="Y597" s="45" t="n">
        <f aca="false">P597-Q597-R597-S597-T597-W597+X597</f>
        <v>0</v>
      </c>
      <c r="Z597" s="45" t="n">
        <f aca="false">(Y598+Z598)/(1+U598)</f>
        <v>0</v>
      </c>
    </row>
    <row r="598" customFormat="false" ht="13.8" hidden="false" customHeight="false" outlineLevel="0" collapsed="false">
      <c r="A598" s="40" t="n">
        <f aca="false">A597+1</f>
        <v>583</v>
      </c>
      <c r="B598" s="40" t="n">
        <f aca="false">INT((A598-1)/12)+1</f>
        <v>49</v>
      </c>
      <c r="C598" s="41" t="n">
        <f aca="false">$B$4+B598-1</f>
        <v>68</v>
      </c>
      <c r="D598" s="42" t="n">
        <f aca="false">IF($B$5="M",VLOOKUP(C598,Assumptions!$A$42:$C$140,2,1),VLOOKUP(C598,Assumptions!$A$42:$C$140,3,1))*Assumptions!$B$2</f>
        <v>0.002941000868129</v>
      </c>
      <c r="E598" s="42" t="n">
        <f aca="false">1-(1-D598)^(1/12)</f>
        <v>0.000245414390069976</v>
      </c>
      <c r="F598" s="42" t="n">
        <f aca="false">VLOOKUP(B598,Assumptions!$A$5:$C$11,2,1)*(MOD(A598,12/$B$10)=0)</f>
        <v>0</v>
      </c>
      <c r="G598" s="43" t="n">
        <f aca="false">1-(1-F598)^(1/$B$10)</f>
        <v>0</v>
      </c>
      <c r="H598" s="42" t="n">
        <f aca="false">J597*E598*(A598&lt;=$B$6*12)</f>
        <v>0</v>
      </c>
      <c r="I598" s="43" t="n">
        <f aca="false">J597*(1-E598)*G598*(A598&lt;=$B$6*12)</f>
        <v>0</v>
      </c>
      <c r="J598" s="44" t="n">
        <f aca="false">(J597-H598-I598)*(A598&lt;=$B$6*12)</f>
        <v>0</v>
      </c>
      <c r="K598" s="45" t="n">
        <f aca="false">($B$9/$B$10)*(A598&lt;=$B$7*12)*(MOD(A597,12/$B$10)=0)</f>
        <v>0</v>
      </c>
      <c r="L598" s="45" t="n">
        <f aca="false">$B$8*(A598&lt;=$B$7*12)</f>
        <v>0</v>
      </c>
      <c r="M598" s="45" t="n">
        <f aca="false">Assumptions!$B$15*(A598=1)+K598*Assumptions!$B$16*(A598&lt;=12)</f>
        <v>0</v>
      </c>
      <c r="N598" s="45" t="n">
        <f aca="false">(A598&lt;=$B$6*12)*(Assumptions!$B$18/12)*(1+Assumptions!$D$17)^(A598-1) + K598*Assumptions!$B$19*(A598&lt;=$B$7*12)</f>
        <v>0</v>
      </c>
      <c r="O598" s="45" t="n">
        <f aca="false">K598*VLOOKUP(B598,Assumptions!$A$21:$B$26,2,1)</f>
        <v>0</v>
      </c>
      <c r="P598" s="45" t="n">
        <f aca="false">K598*J597</f>
        <v>0</v>
      </c>
      <c r="Q598" s="45" t="n">
        <f aca="false">L598*H598</f>
        <v>0</v>
      </c>
      <c r="R598" s="45" t="n">
        <f aca="false">M598*J597</f>
        <v>0</v>
      </c>
      <c r="S598" s="45" t="n">
        <f aca="false">N598*J597</f>
        <v>0</v>
      </c>
      <c r="T598" s="45" t="n">
        <f aca="false">O598*J597</f>
        <v>0</v>
      </c>
      <c r="U598" s="46" t="n">
        <f aca="false">(1+VLOOKUP(B598,Assumptions!$A$29:$C$39,2,1))^(1/12)-1</f>
        <v>0.00643403011000343</v>
      </c>
      <c r="V598" s="45" t="n">
        <f aca="false">RES!Y598*J598</f>
        <v>0</v>
      </c>
      <c r="W598" s="45" t="n">
        <f aca="false">V598-V597</f>
        <v>0</v>
      </c>
      <c r="X598" s="45" t="n">
        <f aca="false">(P598-R598-S598-T598+V597)*U598</f>
        <v>0</v>
      </c>
      <c r="Y598" s="45" t="n">
        <f aca="false">P598-Q598-R598-S598-T598-W598+X598</f>
        <v>0</v>
      </c>
      <c r="Z598" s="45" t="n">
        <f aca="false">(Y599+Z599)/(1+U599)</f>
        <v>0</v>
      </c>
    </row>
    <row r="599" customFormat="false" ht="13.8" hidden="false" customHeight="false" outlineLevel="0" collapsed="false">
      <c r="A599" s="40" t="n">
        <f aca="false">A598+1</f>
        <v>584</v>
      </c>
      <c r="B599" s="40" t="n">
        <f aca="false">INT((A599-1)/12)+1</f>
        <v>49</v>
      </c>
      <c r="C599" s="41" t="n">
        <f aca="false">$B$4+B599-1</f>
        <v>68</v>
      </c>
      <c r="D599" s="42" t="n">
        <f aca="false">IF($B$5="M",VLOOKUP(C599,Assumptions!$A$42:$C$140,2,1),VLOOKUP(C599,Assumptions!$A$42:$C$140,3,1))*Assumptions!$B$2</f>
        <v>0.002941000868129</v>
      </c>
      <c r="E599" s="42" t="n">
        <f aca="false">1-(1-D599)^(1/12)</f>
        <v>0.000245414390069976</v>
      </c>
      <c r="F599" s="42" t="n">
        <f aca="false">VLOOKUP(B599,Assumptions!$A$5:$C$11,2,1)*(MOD(A599,12/$B$10)=0)</f>
        <v>0</v>
      </c>
      <c r="G599" s="43" t="n">
        <f aca="false">1-(1-F599)^(1/$B$10)</f>
        <v>0</v>
      </c>
      <c r="H599" s="42" t="n">
        <f aca="false">J598*E599*(A599&lt;=$B$6*12)</f>
        <v>0</v>
      </c>
      <c r="I599" s="43" t="n">
        <f aca="false">J598*(1-E599)*G599*(A599&lt;=$B$6*12)</f>
        <v>0</v>
      </c>
      <c r="J599" s="44" t="n">
        <f aca="false">(J598-H599-I599)*(A599&lt;=$B$6*12)</f>
        <v>0</v>
      </c>
      <c r="K599" s="45" t="n">
        <f aca="false">($B$9/$B$10)*(A599&lt;=$B$7*12)*(MOD(A598,12/$B$10)=0)</f>
        <v>0</v>
      </c>
      <c r="L599" s="45" t="n">
        <f aca="false">$B$8*(A599&lt;=$B$7*12)</f>
        <v>0</v>
      </c>
      <c r="M599" s="45" t="n">
        <f aca="false">Assumptions!$B$15*(A599=1)+K599*Assumptions!$B$16*(A599&lt;=12)</f>
        <v>0</v>
      </c>
      <c r="N599" s="45" t="n">
        <f aca="false">(A599&lt;=$B$6*12)*(Assumptions!$B$18/12)*(1+Assumptions!$D$17)^(A599-1) + K599*Assumptions!$B$19*(A599&lt;=$B$7*12)</f>
        <v>0</v>
      </c>
      <c r="O599" s="45" t="n">
        <f aca="false">K599*VLOOKUP(B599,Assumptions!$A$21:$B$26,2,1)</f>
        <v>0</v>
      </c>
      <c r="P599" s="45" t="n">
        <f aca="false">K599*J598</f>
        <v>0</v>
      </c>
      <c r="Q599" s="45" t="n">
        <f aca="false">L599*H599</f>
        <v>0</v>
      </c>
      <c r="R599" s="45" t="n">
        <f aca="false">M599*J598</f>
        <v>0</v>
      </c>
      <c r="S599" s="45" t="n">
        <f aca="false">N599*J598</f>
        <v>0</v>
      </c>
      <c r="T599" s="45" t="n">
        <f aca="false">O599*J598</f>
        <v>0</v>
      </c>
      <c r="U599" s="46" t="n">
        <f aca="false">(1+VLOOKUP(B599,Assumptions!$A$29:$C$39,2,1))^(1/12)-1</f>
        <v>0.00643403011000343</v>
      </c>
      <c r="V599" s="45" t="n">
        <f aca="false">RES!Y599*J599</f>
        <v>0</v>
      </c>
      <c r="W599" s="45" t="n">
        <f aca="false">V599-V598</f>
        <v>0</v>
      </c>
      <c r="X599" s="45" t="n">
        <f aca="false">(P599-R599-S599-T599+V598)*U599</f>
        <v>0</v>
      </c>
      <c r="Y599" s="45" t="n">
        <f aca="false">P599-Q599-R599-S599-T599-W599+X599</f>
        <v>0</v>
      </c>
      <c r="Z599" s="45" t="n">
        <f aca="false">(Y600+Z600)/(1+U600)</f>
        <v>0</v>
      </c>
    </row>
    <row r="600" customFormat="false" ht="13.8" hidden="false" customHeight="false" outlineLevel="0" collapsed="false">
      <c r="A600" s="40" t="n">
        <f aca="false">A599+1</f>
        <v>585</v>
      </c>
      <c r="B600" s="40" t="n">
        <f aca="false">INT((A600-1)/12)+1</f>
        <v>49</v>
      </c>
      <c r="C600" s="41" t="n">
        <f aca="false">$B$4+B600-1</f>
        <v>68</v>
      </c>
      <c r="D600" s="42" t="n">
        <f aca="false">IF($B$5="M",VLOOKUP(C600,Assumptions!$A$42:$C$140,2,1),VLOOKUP(C600,Assumptions!$A$42:$C$140,3,1))*Assumptions!$B$2</f>
        <v>0.002941000868129</v>
      </c>
      <c r="E600" s="42" t="n">
        <f aca="false">1-(1-D600)^(1/12)</f>
        <v>0.000245414390069976</v>
      </c>
      <c r="F600" s="42" t="n">
        <f aca="false">VLOOKUP(B600,Assumptions!$A$5:$C$11,2,1)*(MOD(A600,12/$B$10)=0)</f>
        <v>0</v>
      </c>
      <c r="G600" s="43" t="n">
        <f aca="false">1-(1-F600)^(1/$B$10)</f>
        <v>0</v>
      </c>
      <c r="H600" s="42" t="n">
        <f aca="false">J599*E600*(A600&lt;=$B$6*12)</f>
        <v>0</v>
      </c>
      <c r="I600" s="43" t="n">
        <f aca="false">J599*(1-E600)*G600*(A600&lt;=$B$6*12)</f>
        <v>0</v>
      </c>
      <c r="J600" s="44" t="n">
        <f aca="false">(J599-H600-I600)*(A600&lt;=$B$6*12)</f>
        <v>0</v>
      </c>
      <c r="K600" s="45" t="n">
        <f aca="false">($B$9/$B$10)*(A600&lt;=$B$7*12)*(MOD(A599,12/$B$10)=0)</f>
        <v>0</v>
      </c>
      <c r="L600" s="45" t="n">
        <f aca="false">$B$8*(A600&lt;=$B$7*12)</f>
        <v>0</v>
      </c>
      <c r="M600" s="45" t="n">
        <f aca="false">Assumptions!$B$15*(A600=1)+K600*Assumptions!$B$16*(A600&lt;=12)</f>
        <v>0</v>
      </c>
      <c r="N600" s="45" t="n">
        <f aca="false">(A600&lt;=$B$6*12)*(Assumptions!$B$18/12)*(1+Assumptions!$D$17)^(A600-1) + K600*Assumptions!$B$19*(A600&lt;=$B$7*12)</f>
        <v>0</v>
      </c>
      <c r="O600" s="45" t="n">
        <f aca="false">K600*VLOOKUP(B600,Assumptions!$A$21:$B$26,2,1)</f>
        <v>0</v>
      </c>
      <c r="P600" s="45" t="n">
        <f aca="false">K600*J599</f>
        <v>0</v>
      </c>
      <c r="Q600" s="45" t="n">
        <f aca="false">L600*H600</f>
        <v>0</v>
      </c>
      <c r="R600" s="45" t="n">
        <f aca="false">M600*J599</f>
        <v>0</v>
      </c>
      <c r="S600" s="45" t="n">
        <f aca="false">N600*J599</f>
        <v>0</v>
      </c>
      <c r="T600" s="45" t="n">
        <f aca="false">O600*J599</f>
        <v>0</v>
      </c>
      <c r="U600" s="46" t="n">
        <f aca="false">(1+VLOOKUP(B600,Assumptions!$A$29:$C$39,2,1))^(1/12)-1</f>
        <v>0.00643403011000343</v>
      </c>
      <c r="V600" s="45" t="n">
        <f aca="false">RES!Y600*J600</f>
        <v>0</v>
      </c>
      <c r="W600" s="45" t="n">
        <f aca="false">V600-V599</f>
        <v>0</v>
      </c>
      <c r="X600" s="45" t="n">
        <f aca="false">(P600-R600-S600-T600+V599)*U600</f>
        <v>0</v>
      </c>
      <c r="Y600" s="45" t="n">
        <f aca="false">P600-Q600-R600-S600-T600-W600+X600</f>
        <v>0</v>
      </c>
      <c r="Z600" s="45" t="n">
        <f aca="false">(Y601+Z601)/(1+U601)</f>
        <v>0</v>
      </c>
    </row>
    <row r="601" customFormat="false" ht="13.8" hidden="false" customHeight="false" outlineLevel="0" collapsed="false">
      <c r="A601" s="40" t="n">
        <f aca="false">A600+1</f>
        <v>586</v>
      </c>
      <c r="B601" s="40" t="n">
        <f aca="false">INT((A601-1)/12)+1</f>
        <v>49</v>
      </c>
      <c r="C601" s="41" t="n">
        <f aca="false">$B$4+B601-1</f>
        <v>68</v>
      </c>
      <c r="D601" s="42" t="n">
        <f aca="false">IF($B$5="M",VLOOKUP(C601,Assumptions!$A$42:$C$140,2,1),VLOOKUP(C601,Assumptions!$A$42:$C$140,3,1))*Assumptions!$B$2</f>
        <v>0.002941000868129</v>
      </c>
      <c r="E601" s="42" t="n">
        <f aca="false">1-(1-D601)^(1/12)</f>
        <v>0.000245414390069976</v>
      </c>
      <c r="F601" s="42" t="n">
        <f aca="false">VLOOKUP(B601,Assumptions!$A$5:$C$11,2,1)*(MOD(A601,12/$B$10)=0)</f>
        <v>0</v>
      </c>
      <c r="G601" s="43" t="n">
        <f aca="false">1-(1-F601)^(1/$B$10)</f>
        <v>0</v>
      </c>
      <c r="H601" s="42" t="n">
        <f aca="false">J600*E601*(A601&lt;=$B$6*12)</f>
        <v>0</v>
      </c>
      <c r="I601" s="43" t="n">
        <f aca="false">J600*(1-E601)*G601*(A601&lt;=$B$6*12)</f>
        <v>0</v>
      </c>
      <c r="J601" s="44" t="n">
        <f aca="false">(J600-H601-I601)*(A601&lt;=$B$6*12)</f>
        <v>0</v>
      </c>
      <c r="K601" s="45" t="n">
        <f aca="false">($B$9/$B$10)*(A601&lt;=$B$7*12)*(MOD(A600,12/$B$10)=0)</f>
        <v>0</v>
      </c>
      <c r="L601" s="45" t="n">
        <f aca="false">$B$8*(A601&lt;=$B$7*12)</f>
        <v>0</v>
      </c>
      <c r="M601" s="45" t="n">
        <f aca="false">Assumptions!$B$15*(A601=1)+K601*Assumptions!$B$16*(A601&lt;=12)</f>
        <v>0</v>
      </c>
      <c r="N601" s="45" t="n">
        <f aca="false">(A601&lt;=$B$6*12)*(Assumptions!$B$18/12)*(1+Assumptions!$D$17)^(A601-1) + K601*Assumptions!$B$19*(A601&lt;=$B$7*12)</f>
        <v>0</v>
      </c>
      <c r="O601" s="45" t="n">
        <f aca="false">K601*VLOOKUP(B601,Assumptions!$A$21:$B$26,2,1)</f>
        <v>0</v>
      </c>
      <c r="P601" s="45" t="n">
        <f aca="false">K601*J600</f>
        <v>0</v>
      </c>
      <c r="Q601" s="45" t="n">
        <f aca="false">L601*H601</f>
        <v>0</v>
      </c>
      <c r="R601" s="45" t="n">
        <f aca="false">M601*J600</f>
        <v>0</v>
      </c>
      <c r="S601" s="45" t="n">
        <f aca="false">N601*J600</f>
        <v>0</v>
      </c>
      <c r="T601" s="45" t="n">
        <f aca="false">O601*J600</f>
        <v>0</v>
      </c>
      <c r="U601" s="46" t="n">
        <f aca="false">(1+VLOOKUP(B601,Assumptions!$A$29:$C$39,2,1))^(1/12)-1</f>
        <v>0.00643403011000343</v>
      </c>
      <c r="V601" s="45" t="n">
        <f aca="false">RES!Y601*J601</f>
        <v>0</v>
      </c>
      <c r="W601" s="45" t="n">
        <f aca="false">V601-V600</f>
        <v>0</v>
      </c>
      <c r="X601" s="45" t="n">
        <f aca="false">(P601-R601-S601-T601+V600)*U601</f>
        <v>0</v>
      </c>
      <c r="Y601" s="45" t="n">
        <f aca="false">P601-Q601-R601-S601-T601-W601+X601</f>
        <v>0</v>
      </c>
      <c r="Z601" s="45" t="n">
        <f aca="false">(Y602+Z602)/(1+U602)</f>
        <v>0</v>
      </c>
    </row>
    <row r="602" customFormat="false" ht="13.8" hidden="false" customHeight="false" outlineLevel="0" collapsed="false">
      <c r="A602" s="40" t="n">
        <f aca="false">A601+1</f>
        <v>587</v>
      </c>
      <c r="B602" s="40" t="n">
        <f aca="false">INT((A602-1)/12)+1</f>
        <v>49</v>
      </c>
      <c r="C602" s="41" t="n">
        <f aca="false">$B$4+B602-1</f>
        <v>68</v>
      </c>
      <c r="D602" s="42" t="n">
        <f aca="false">IF($B$5="M",VLOOKUP(C602,Assumptions!$A$42:$C$140,2,1),VLOOKUP(C602,Assumptions!$A$42:$C$140,3,1))*Assumptions!$B$2</f>
        <v>0.002941000868129</v>
      </c>
      <c r="E602" s="42" t="n">
        <f aca="false">1-(1-D602)^(1/12)</f>
        <v>0.000245414390069976</v>
      </c>
      <c r="F602" s="42" t="n">
        <f aca="false">VLOOKUP(B602,Assumptions!$A$5:$C$11,2,1)*(MOD(A602,12/$B$10)=0)</f>
        <v>0</v>
      </c>
      <c r="G602" s="43" t="n">
        <f aca="false">1-(1-F602)^(1/$B$10)</f>
        <v>0</v>
      </c>
      <c r="H602" s="42" t="n">
        <f aca="false">J601*E602*(A602&lt;=$B$6*12)</f>
        <v>0</v>
      </c>
      <c r="I602" s="43" t="n">
        <f aca="false">J601*(1-E602)*G602*(A602&lt;=$B$6*12)</f>
        <v>0</v>
      </c>
      <c r="J602" s="44" t="n">
        <f aca="false">(J601-H602-I602)*(A602&lt;=$B$6*12)</f>
        <v>0</v>
      </c>
      <c r="K602" s="45" t="n">
        <f aca="false">($B$9/$B$10)*(A602&lt;=$B$7*12)*(MOD(A601,12/$B$10)=0)</f>
        <v>0</v>
      </c>
      <c r="L602" s="45" t="n">
        <f aca="false">$B$8*(A602&lt;=$B$7*12)</f>
        <v>0</v>
      </c>
      <c r="M602" s="45" t="n">
        <f aca="false">Assumptions!$B$15*(A602=1)+K602*Assumptions!$B$16*(A602&lt;=12)</f>
        <v>0</v>
      </c>
      <c r="N602" s="45" t="n">
        <f aca="false">(A602&lt;=$B$6*12)*(Assumptions!$B$18/12)*(1+Assumptions!$D$17)^(A602-1) + K602*Assumptions!$B$19*(A602&lt;=$B$7*12)</f>
        <v>0</v>
      </c>
      <c r="O602" s="45" t="n">
        <f aca="false">K602*VLOOKUP(B602,Assumptions!$A$21:$B$26,2,1)</f>
        <v>0</v>
      </c>
      <c r="P602" s="45" t="n">
        <f aca="false">K602*J601</f>
        <v>0</v>
      </c>
      <c r="Q602" s="45" t="n">
        <f aca="false">L602*H602</f>
        <v>0</v>
      </c>
      <c r="R602" s="45" t="n">
        <f aca="false">M602*J601</f>
        <v>0</v>
      </c>
      <c r="S602" s="45" t="n">
        <f aca="false">N602*J601</f>
        <v>0</v>
      </c>
      <c r="T602" s="45" t="n">
        <f aca="false">O602*J601</f>
        <v>0</v>
      </c>
      <c r="U602" s="46" t="n">
        <f aca="false">(1+VLOOKUP(B602,Assumptions!$A$29:$C$39,2,1))^(1/12)-1</f>
        <v>0.00643403011000343</v>
      </c>
      <c r="V602" s="45" t="n">
        <f aca="false">RES!Y602*J602</f>
        <v>0</v>
      </c>
      <c r="W602" s="45" t="n">
        <f aca="false">V602-V601</f>
        <v>0</v>
      </c>
      <c r="X602" s="45" t="n">
        <f aca="false">(P602-R602-S602-T602+V601)*U602</f>
        <v>0</v>
      </c>
      <c r="Y602" s="45" t="n">
        <f aca="false">P602-Q602-R602-S602-T602-W602+X602</f>
        <v>0</v>
      </c>
      <c r="Z602" s="45" t="n">
        <f aca="false">(Y603+Z603)/(1+U603)</f>
        <v>0</v>
      </c>
    </row>
    <row r="603" customFormat="false" ht="13.8" hidden="false" customHeight="false" outlineLevel="0" collapsed="false">
      <c r="A603" s="40" t="n">
        <f aca="false">A602+1</f>
        <v>588</v>
      </c>
      <c r="B603" s="40" t="n">
        <f aca="false">INT((A603-1)/12)+1</f>
        <v>49</v>
      </c>
      <c r="C603" s="41" t="n">
        <f aca="false">$B$4+B603-1</f>
        <v>68</v>
      </c>
      <c r="D603" s="42" t="n">
        <f aca="false">IF($B$5="M",VLOOKUP(C603,Assumptions!$A$42:$C$140,2,1),VLOOKUP(C603,Assumptions!$A$42:$C$140,3,1))*Assumptions!$B$2</f>
        <v>0.002941000868129</v>
      </c>
      <c r="E603" s="42" t="n">
        <f aca="false">1-(1-D603)^(1/12)</f>
        <v>0.000245414390069976</v>
      </c>
      <c r="F603" s="42" t="n">
        <f aca="false">VLOOKUP(B603,Assumptions!$A$5:$C$11,2,1)*(MOD(A603,12/$B$10)=0)</f>
        <v>0.05</v>
      </c>
      <c r="G603" s="43" t="n">
        <f aca="false">1-(1-F603)^(1/$B$10)</f>
        <v>0.05</v>
      </c>
      <c r="H603" s="42" t="n">
        <f aca="false">J602*E603*(A603&lt;=$B$6*12)</f>
        <v>0</v>
      </c>
      <c r="I603" s="43" t="n">
        <f aca="false">J602*(1-E603)*G603*(A603&lt;=$B$6*12)</f>
        <v>0</v>
      </c>
      <c r="J603" s="44" t="n">
        <f aca="false">(J602-H603-I603)*(A603&lt;=$B$6*12)</f>
        <v>0</v>
      </c>
      <c r="K603" s="45" t="n">
        <f aca="false">($B$9/$B$10)*(A603&lt;=$B$7*12)*(MOD(A602,12/$B$10)=0)</f>
        <v>0</v>
      </c>
      <c r="L603" s="45" t="n">
        <f aca="false">$B$8*(A603&lt;=$B$7*12)</f>
        <v>0</v>
      </c>
      <c r="M603" s="45" t="n">
        <f aca="false">Assumptions!$B$15*(A603=1)+K603*Assumptions!$B$16*(A603&lt;=12)</f>
        <v>0</v>
      </c>
      <c r="N603" s="45" t="n">
        <f aca="false">(A603&lt;=$B$6*12)*(Assumptions!$B$18/12)*(1+Assumptions!$D$17)^(A603-1) + K603*Assumptions!$B$19*(A603&lt;=$B$7*12)</f>
        <v>0</v>
      </c>
      <c r="O603" s="45" t="n">
        <f aca="false">K603*VLOOKUP(B603,Assumptions!$A$21:$B$26,2,1)</f>
        <v>0</v>
      </c>
      <c r="P603" s="45" t="n">
        <f aca="false">K603*J602</f>
        <v>0</v>
      </c>
      <c r="Q603" s="45" t="n">
        <f aca="false">L603*H603</f>
        <v>0</v>
      </c>
      <c r="R603" s="45" t="n">
        <f aca="false">M603*J602</f>
        <v>0</v>
      </c>
      <c r="S603" s="45" t="n">
        <f aca="false">N603*J602</f>
        <v>0</v>
      </c>
      <c r="T603" s="45" t="n">
        <f aca="false">O603*J602</f>
        <v>0</v>
      </c>
      <c r="U603" s="46" t="n">
        <f aca="false">(1+VLOOKUP(B603,Assumptions!$A$29:$C$39,2,1))^(1/12)-1</f>
        <v>0.00643403011000343</v>
      </c>
      <c r="V603" s="45" t="n">
        <f aca="false">RES!Y603*J603</f>
        <v>0</v>
      </c>
      <c r="W603" s="45" t="n">
        <f aca="false">V603-V602</f>
        <v>0</v>
      </c>
      <c r="X603" s="45" t="n">
        <f aca="false">(P603-R603-S603-T603+V602)*U603</f>
        <v>0</v>
      </c>
      <c r="Y603" s="45" t="n">
        <f aca="false">P603-Q603-R603-S603-T603-W603+X603</f>
        <v>0</v>
      </c>
      <c r="Z603" s="45" t="n">
        <f aca="false">(Y604+Z604)/(1+U604)</f>
        <v>0</v>
      </c>
    </row>
    <row r="604" customFormat="false" ht="13.8" hidden="false" customHeight="false" outlineLevel="0" collapsed="false">
      <c r="A604" s="40" t="n">
        <f aca="false">A603+1</f>
        <v>589</v>
      </c>
      <c r="B604" s="40" t="n">
        <f aca="false">INT((A604-1)/12)+1</f>
        <v>50</v>
      </c>
      <c r="C604" s="41" t="n">
        <f aca="false">$B$4+B604-1</f>
        <v>69</v>
      </c>
      <c r="D604" s="42" t="n">
        <f aca="false">IF($B$5="M",VLOOKUP(C604,Assumptions!$A$42:$C$140,2,1),VLOOKUP(C604,Assumptions!$A$42:$C$140,3,1))*Assumptions!$B$2</f>
        <v>0.00321069966672573</v>
      </c>
      <c r="E604" s="42" t="n">
        <f aca="false">1-(1-D604)^(1/12)</f>
        <v>0.000267952846066399</v>
      </c>
      <c r="F604" s="42" t="n">
        <f aca="false">VLOOKUP(B604,Assumptions!$A$5:$C$11,2,1)*(MOD(A604,12/$B$10)=0)</f>
        <v>0</v>
      </c>
      <c r="G604" s="43" t="n">
        <f aca="false">1-(1-F604)^(1/$B$10)</f>
        <v>0</v>
      </c>
      <c r="H604" s="42" t="n">
        <f aca="false">J603*E604*(A604&lt;=$B$6*12)</f>
        <v>0</v>
      </c>
      <c r="I604" s="43" t="n">
        <f aca="false">J603*(1-E604)*G604*(A604&lt;=$B$6*12)</f>
        <v>0</v>
      </c>
      <c r="J604" s="44" t="n">
        <f aca="false">(J603-H604-I604)*(A604&lt;=$B$6*12)</f>
        <v>0</v>
      </c>
      <c r="K604" s="45" t="n">
        <f aca="false">($B$9/$B$10)*(A604&lt;=$B$7*12)*(MOD(A603,12/$B$10)=0)</f>
        <v>0</v>
      </c>
      <c r="L604" s="45" t="n">
        <f aca="false">$B$8*(A604&lt;=$B$7*12)</f>
        <v>0</v>
      </c>
      <c r="M604" s="45" t="n">
        <f aca="false">Assumptions!$B$15*(A604=1)+K604*Assumptions!$B$16*(A604&lt;=12)</f>
        <v>0</v>
      </c>
      <c r="N604" s="45" t="n">
        <f aca="false">(A604&lt;=$B$6*12)*(Assumptions!$B$18/12)*(1+Assumptions!$D$17)^(A604-1) + K604*Assumptions!$B$19*(A604&lt;=$B$7*12)</f>
        <v>0</v>
      </c>
      <c r="O604" s="45" t="n">
        <f aca="false">K604*VLOOKUP(B604,Assumptions!$A$21:$B$26,2,1)</f>
        <v>0</v>
      </c>
      <c r="P604" s="45" t="n">
        <f aca="false">K604*J603</f>
        <v>0</v>
      </c>
      <c r="Q604" s="45" t="n">
        <f aca="false">L604*H604</f>
        <v>0</v>
      </c>
      <c r="R604" s="45" t="n">
        <f aca="false">M604*J603</f>
        <v>0</v>
      </c>
      <c r="S604" s="45" t="n">
        <f aca="false">N604*J603</f>
        <v>0</v>
      </c>
      <c r="T604" s="45" t="n">
        <f aca="false">O604*J603</f>
        <v>0</v>
      </c>
      <c r="U604" s="46" t="n">
        <f aca="false">(1+VLOOKUP(B604,Assumptions!$A$29:$C$39,2,1))^(1/12)-1</f>
        <v>0.00643403011000343</v>
      </c>
      <c r="V604" s="45" t="n">
        <f aca="false">RES!Y604*J604</f>
        <v>0</v>
      </c>
      <c r="W604" s="45" t="n">
        <f aca="false">V604-V603</f>
        <v>0</v>
      </c>
      <c r="X604" s="45" t="n">
        <f aca="false">(P604-R604-S604-T604+V603)*U604</f>
        <v>0</v>
      </c>
      <c r="Y604" s="45" t="n">
        <f aca="false">P604-Q604-R604-S604-T604-W604+X604</f>
        <v>0</v>
      </c>
      <c r="Z604" s="45" t="n">
        <f aca="false">(Y605+Z605)/(1+U605)</f>
        <v>0</v>
      </c>
    </row>
    <row r="605" customFormat="false" ht="13.8" hidden="false" customHeight="false" outlineLevel="0" collapsed="false">
      <c r="A605" s="40" t="n">
        <f aca="false">A604+1</f>
        <v>590</v>
      </c>
      <c r="B605" s="40" t="n">
        <f aca="false">INT((A605-1)/12)+1</f>
        <v>50</v>
      </c>
      <c r="C605" s="41" t="n">
        <f aca="false">$B$4+B605-1</f>
        <v>69</v>
      </c>
      <c r="D605" s="42" t="n">
        <f aca="false">IF($B$5="M",VLOOKUP(C605,Assumptions!$A$42:$C$140,2,1),VLOOKUP(C605,Assumptions!$A$42:$C$140,3,1))*Assumptions!$B$2</f>
        <v>0.00321069966672573</v>
      </c>
      <c r="E605" s="42" t="n">
        <f aca="false">1-(1-D605)^(1/12)</f>
        <v>0.000267952846066399</v>
      </c>
      <c r="F605" s="42" t="n">
        <f aca="false">VLOOKUP(B605,Assumptions!$A$5:$C$11,2,1)*(MOD(A605,12/$B$10)=0)</f>
        <v>0</v>
      </c>
      <c r="G605" s="43" t="n">
        <f aca="false">1-(1-F605)^(1/$B$10)</f>
        <v>0</v>
      </c>
      <c r="H605" s="42" t="n">
        <f aca="false">J604*E605*(A605&lt;=$B$6*12)</f>
        <v>0</v>
      </c>
      <c r="I605" s="43" t="n">
        <f aca="false">J604*(1-E605)*G605*(A605&lt;=$B$6*12)</f>
        <v>0</v>
      </c>
      <c r="J605" s="44" t="n">
        <f aca="false">(J604-H605-I605)*(A605&lt;=$B$6*12)</f>
        <v>0</v>
      </c>
      <c r="K605" s="45" t="n">
        <f aca="false">($B$9/$B$10)*(A605&lt;=$B$7*12)*(MOD(A604,12/$B$10)=0)</f>
        <v>0</v>
      </c>
      <c r="L605" s="45" t="n">
        <f aca="false">$B$8*(A605&lt;=$B$7*12)</f>
        <v>0</v>
      </c>
      <c r="M605" s="45" t="n">
        <f aca="false">Assumptions!$B$15*(A605=1)+K605*Assumptions!$B$16*(A605&lt;=12)</f>
        <v>0</v>
      </c>
      <c r="N605" s="45" t="n">
        <f aca="false">(A605&lt;=$B$6*12)*(Assumptions!$B$18/12)*(1+Assumptions!$D$17)^(A605-1) + K605*Assumptions!$B$19*(A605&lt;=$B$7*12)</f>
        <v>0</v>
      </c>
      <c r="O605" s="45" t="n">
        <f aca="false">K605*VLOOKUP(B605,Assumptions!$A$21:$B$26,2,1)</f>
        <v>0</v>
      </c>
      <c r="P605" s="45" t="n">
        <f aca="false">K605*J604</f>
        <v>0</v>
      </c>
      <c r="Q605" s="45" t="n">
        <f aca="false">L605*H605</f>
        <v>0</v>
      </c>
      <c r="R605" s="45" t="n">
        <f aca="false">M605*J604</f>
        <v>0</v>
      </c>
      <c r="S605" s="45" t="n">
        <f aca="false">N605*J604</f>
        <v>0</v>
      </c>
      <c r="T605" s="45" t="n">
        <f aca="false">O605*J604</f>
        <v>0</v>
      </c>
      <c r="U605" s="46" t="n">
        <f aca="false">(1+VLOOKUP(B605,Assumptions!$A$29:$C$39,2,1))^(1/12)-1</f>
        <v>0.00643403011000343</v>
      </c>
      <c r="V605" s="45" t="n">
        <f aca="false">RES!Y605*J605</f>
        <v>0</v>
      </c>
      <c r="W605" s="45" t="n">
        <f aca="false">V605-V604</f>
        <v>0</v>
      </c>
      <c r="X605" s="45" t="n">
        <f aca="false">(P605-R605-S605-T605+V604)*U605</f>
        <v>0</v>
      </c>
      <c r="Y605" s="45" t="n">
        <f aca="false">P605-Q605-R605-S605-T605-W605+X605</f>
        <v>0</v>
      </c>
      <c r="Z605" s="45" t="n">
        <f aca="false">(Y606+Z606)/(1+U606)</f>
        <v>0</v>
      </c>
    </row>
    <row r="606" customFormat="false" ht="13.8" hidden="false" customHeight="false" outlineLevel="0" collapsed="false">
      <c r="A606" s="40" t="n">
        <f aca="false">A605+1</f>
        <v>591</v>
      </c>
      <c r="B606" s="40" t="n">
        <f aca="false">INT((A606-1)/12)+1</f>
        <v>50</v>
      </c>
      <c r="C606" s="41" t="n">
        <f aca="false">$B$4+B606-1</f>
        <v>69</v>
      </c>
      <c r="D606" s="42" t="n">
        <f aca="false">IF($B$5="M",VLOOKUP(C606,Assumptions!$A$42:$C$140,2,1),VLOOKUP(C606,Assumptions!$A$42:$C$140,3,1))*Assumptions!$B$2</f>
        <v>0.00321069966672573</v>
      </c>
      <c r="E606" s="42" t="n">
        <f aca="false">1-(1-D606)^(1/12)</f>
        <v>0.000267952846066399</v>
      </c>
      <c r="F606" s="42" t="n">
        <f aca="false">VLOOKUP(B606,Assumptions!$A$5:$C$11,2,1)*(MOD(A606,12/$B$10)=0)</f>
        <v>0</v>
      </c>
      <c r="G606" s="43" t="n">
        <f aca="false">1-(1-F606)^(1/$B$10)</f>
        <v>0</v>
      </c>
      <c r="H606" s="42" t="n">
        <f aca="false">J605*E606*(A606&lt;=$B$6*12)</f>
        <v>0</v>
      </c>
      <c r="I606" s="43" t="n">
        <f aca="false">J605*(1-E606)*G606*(A606&lt;=$B$6*12)</f>
        <v>0</v>
      </c>
      <c r="J606" s="44" t="n">
        <f aca="false">(J605-H606-I606)*(A606&lt;=$B$6*12)</f>
        <v>0</v>
      </c>
      <c r="K606" s="45" t="n">
        <f aca="false">($B$9/$B$10)*(A606&lt;=$B$7*12)*(MOD(A605,12/$B$10)=0)</f>
        <v>0</v>
      </c>
      <c r="L606" s="45" t="n">
        <f aca="false">$B$8*(A606&lt;=$B$7*12)</f>
        <v>0</v>
      </c>
      <c r="M606" s="45" t="n">
        <f aca="false">Assumptions!$B$15*(A606=1)+K606*Assumptions!$B$16*(A606&lt;=12)</f>
        <v>0</v>
      </c>
      <c r="N606" s="45" t="n">
        <f aca="false">(A606&lt;=$B$6*12)*(Assumptions!$B$18/12)*(1+Assumptions!$D$17)^(A606-1) + K606*Assumptions!$B$19*(A606&lt;=$B$7*12)</f>
        <v>0</v>
      </c>
      <c r="O606" s="45" t="n">
        <f aca="false">K606*VLOOKUP(B606,Assumptions!$A$21:$B$26,2,1)</f>
        <v>0</v>
      </c>
      <c r="P606" s="45" t="n">
        <f aca="false">K606*J605</f>
        <v>0</v>
      </c>
      <c r="Q606" s="45" t="n">
        <f aca="false">L606*H606</f>
        <v>0</v>
      </c>
      <c r="R606" s="45" t="n">
        <f aca="false">M606*J605</f>
        <v>0</v>
      </c>
      <c r="S606" s="45" t="n">
        <f aca="false">N606*J605</f>
        <v>0</v>
      </c>
      <c r="T606" s="45" t="n">
        <f aca="false">O606*J605</f>
        <v>0</v>
      </c>
      <c r="U606" s="46" t="n">
        <f aca="false">(1+VLOOKUP(B606,Assumptions!$A$29:$C$39,2,1))^(1/12)-1</f>
        <v>0.00643403011000343</v>
      </c>
      <c r="V606" s="45" t="n">
        <f aca="false">RES!Y606*J606</f>
        <v>0</v>
      </c>
      <c r="W606" s="45" t="n">
        <f aca="false">V606-V605</f>
        <v>0</v>
      </c>
      <c r="X606" s="45" t="n">
        <f aca="false">(P606-R606-S606-T606+V605)*U606</f>
        <v>0</v>
      </c>
      <c r="Y606" s="45" t="n">
        <f aca="false">P606-Q606-R606-S606-T606-W606+X606</f>
        <v>0</v>
      </c>
      <c r="Z606" s="45" t="n">
        <f aca="false">(Y607+Z607)/(1+U607)</f>
        <v>0</v>
      </c>
    </row>
    <row r="607" customFormat="false" ht="13.8" hidden="false" customHeight="false" outlineLevel="0" collapsed="false">
      <c r="A607" s="40" t="n">
        <f aca="false">A606+1</f>
        <v>592</v>
      </c>
      <c r="B607" s="40" t="n">
        <f aca="false">INT((A607-1)/12)+1</f>
        <v>50</v>
      </c>
      <c r="C607" s="41" t="n">
        <f aca="false">$B$4+B607-1</f>
        <v>69</v>
      </c>
      <c r="D607" s="42" t="n">
        <f aca="false">IF($B$5="M",VLOOKUP(C607,Assumptions!$A$42:$C$140,2,1),VLOOKUP(C607,Assumptions!$A$42:$C$140,3,1))*Assumptions!$B$2</f>
        <v>0.00321069966672573</v>
      </c>
      <c r="E607" s="42" t="n">
        <f aca="false">1-(1-D607)^(1/12)</f>
        <v>0.000267952846066399</v>
      </c>
      <c r="F607" s="42" t="n">
        <f aca="false">VLOOKUP(B607,Assumptions!$A$5:$C$11,2,1)*(MOD(A607,12/$B$10)=0)</f>
        <v>0</v>
      </c>
      <c r="G607" s="43" t="n">
        <f aca="false">1-(1-F607)^(1/$B$10)</f>
        <v>0</v>
      </c>
      <c r="H607" s="42" t="n">
        <f aca="false">J606*E607*(A607&lt;=$B$6*12)</f>
        <v>0</v>
      </c>
      <c r="I607" s="43" t="n">
        <f aca="false">J606*(1-E607)*G607*(A607&lt;=$B$6*12)</f>
        <v>0</v>
      </c>
      <c r="J607" s="44" t="n">
        <f aca="false">(J606-H607-I607)*(A607&lt;=$B$6*12)</f>
        <v>0</v>
      </c>
      <c r="K607" s="45" t="n">
        <f aca="false">($B$9/$B$10)*(A607&lt;=$B$7*12)*(MOD(A606,12/$B$10)=0)</f>
        <v>0</v>
      </c>
      <c r="L607" s="45" t="n">
        <f aca="false">$B$8*(A607&lt;=$B$7*12)</f>
        <v>0</v>
      </c>
      <c r="M607" s="45" t="n">
        <f aca="false">Assumptions!$B$15*(A607=1)+K607*Assumptions!$B$16*(A607&lt;=12)</f>
        <v>0</v>
      </c>
      <c r="N607" s="45" t="n">
        <f aca="false">(A607&lt;=$B$6*12)*(Assumptions!$B$18/12)*(1+Assumptions!$D$17)^(A607-1) + K607*Assumptions!$B$19*(A607&lt;=$B$7*12)</f>
        <v>0</v>
      </c>
      <c r="O607" s="45" t="n">
        <f aca="false">K607*VLOOKUP(B607,Assumptions!$A$21:$B$26,2,1)</f>
        <v>0</v>
      </c>
      <c r="P607" s="45" t="n">
        <f aca="false">K607*J606</f>
        <v>0</v>
      </c>
      <c r="Q607" s="45" t="n">
        <f aca="false">L607*H607</f>
        <v>0</v>
      </c>
      <c r="R607" s="45" t="n">
        <f aca="false">M607*J606</f>
        <v>0</v>
      </c>
      <c r="S607" s="45" t="n">
        <f aca="false">N607*J606</f>
        <v>0</v>
      </c>
      <c r="T607" s="45" t="n">
        <f aca="false">O607*J606</f>
        <v>0</v>
      </c>
      <c r="U607" s="46" t="n">
        <f aca="false">(1+VLOOKUP(B607,Assumptions!$A$29:$C$39,2,1))^(1/12)-1</f>
        <v>0.00643403011000343</v>
      </c>
      <c r="V607" s="45" t="n">
        <f aca="false">RES!Y607*J607</f>
        <v>0</v>
      </c>
      <c r="W607" s="45" t="n">
        <f aca="false">V607-V606</f>
        <v>0</v>
      </c>
      <c r="X607" s="45" t="n">
        <f aca="false">(P607-R607-S607-T607+V606)*U607</f>
        <v>0</v>
      </c>
      <c r="Y607" s="45" t="n">
        <f aca="false">P607-Q607-R607-S607-T607-W607+X607</f>
        <v>0</v>
      </c>
      <c r="Z607" s="45" t="n">
        <f aca="false">(Y608+Z608)/(1+U608)</f>
        <v>0</v>
      </c>
    </row>
    <row r="608" customFormat="false" ht="13.8" hidden="false" customHeight="false" outlineLevel="0" collapsed="false">
      <c r="A608" s="40" t="n">
        <f aca="false">A607+1</f>
        <v>593</v>
      </c>
      <c r="B608" s="40" t="n">
        <f aca="false">INT((A608-1)/12)+1</f>
        <v>50</v>
      </c>
      <c r="C608" s="41" t="n">
        <f aca="false">$B$4+B608-1</f>
        <v>69</v>
      </c>
      <c r="D608" s="42" t="n">
        <f aca="false">IF($B$5="M",VLOOKUP(C608,Assumptions!$A$42:$C$140,2,1),VLOOKUP(C608,Assumptions!$A$42:$C$140,3,1))*Assumptions!$B$2</f>
        <v>0.00321069966672573</v>
      </c>
      <c r="E608" s="42" t="n">
        <f aca="false">1-(1-D608)^(1/12)</f>
        <v>0.000267952846066399</v>
      </c>
      <c r="F608" s="42" t="n">
        <f aca="false">VLOOKUP(B608,Assumptions!$A$5:$C$11,2,1)*(MOD(A608,12/$B$10)=0)</f>
        <v>0</v>
      </c>
      <c r="G608" s="43" t="n">
        <f aca="false">1-(1-F608)^(1/$B$10)</f>
        <v>0</v>
      </c>
      <c r="H608" s="42" t="n">
        <f aca="false">J607*E608*(A608&lt;=$B$6*12)</f>
        <v>0</v>
      </c>
      <c r="I608" s="43" t="n">
        <f aca="false">J607*(1-E608)*G608*(A608&lt;=$B$6*12)</f>
        <v>0</v>
      </c>
      <c r="J608" s="44" t="n">
        <f aca="false">(J607-H608-I608)*(A608&lt;=$B$6*12)</f>
        <v>0</v>
      </c>
      <c r="K608" s="45" t="n">
        <f aca="false">($B$9/$B$10)*(A608&lt;=$B$7*12)*(MOD(A607,12/$B$10)=0)</f>
        <v>0</v>
      </c>
      <c r="L608" s="45" t="n">
        <f aca="false">$B$8*(A608&lt;=$B$7*12)</f>
        <v>0</v>
      </c>
      <c r="M608" s="45" t="n">
        <f aca="false">Assumptions!$B$15*(A608=1)+K608*Assumptions!$B$16*(A608&lt;=12)</f>
        <v>0</v>
      </c>
      <c r="N608" s="45" t="n">
        <f aca="false">(A608&lt;=$B$6*12)*(Assumptions!$B$18/12)*(1+Assumptions!$D$17)^(A608-1) + K608*Assumptions!$B$19*(A608&lt;=$B$7*12)</f>
        <v>0</v>
      </c>
      <c r="O608" s="45" t="n">
        <f aca="false">K608*VLOOKUP(B608,Assumptions!$A$21:$B$26,2,1)</f>
        <v>0</v>
      </c>
      <c r="P608" s="45" t="n">
        <f aca="false">K608*J607</f>
        <v>0</v>
      </c>
      <c r="Q608" s="45" t="n">
        <f aca="false">L608*H608</f>
        <v>0</v>
      </c>
      <c r="R608" s="45" t="n">
        <f aca="false">M608*J607</f>
        <v>0</v>
      </c>
      <c r="S608" s="45" t="n">
        <f aca="false">N608*J607</f>
        <v>0</v>
      </c>
      <c r="T608" s="45" t="n">
        <f aca="false">O608*J607</f>
        <v>0</v>
      </c>
      <c r="U608" s="46" t="n">
        <f aca="false">(1+VLOOKUP(B608,Assumptions!$A$29:$C$39,2,1))^(1/12)-1</f>
        <v>0.00643403011000343</v>
      </c>
      <c r="V608" s="45" t="n">
        <f aca="false">RES!Y608*J608</f>
        <v>0</v>
      </c>
      <c r="W608" s="45" t="n">
        <f aca="false">V608-V607</f>
        <v>0</v>
      </c>
      <c r="X608" s="45" t="n">
        <f aca="false">(P608-R608-S608-T608+V607)*U608</f>
        <v>0</v>
      </c>
      <c r="Y608" s="45" t="n">
        <f aca="false">P608-Q608-R608-S608-T608-W608+X608</f>
        <v>0</v>
      </c>
      <c r="Z608" s="45" t="n">
        <f aca="false">(Y609+Z609)/(1+U609)</f>
        <v>0</v>
      </c>
    </row>
    <row r="609" customFormat="false" ht="13.8" hidden="false" customHeight="false" outlineLevel="0" collapsed="false">
      <c r="A609" s="40" t="n">
        <f aca="false">A608+1</f>
        <v>594</v>
      </c>
      <c r="B609" s="40" t="n">
        <f aca="false">INT((A609-1)/12)+1</f>
        <v>50</v>
      </c>
      <c r="C609" s="41" t="n">
        <f aca="false">$B$4+B609-1</f>
        <v>69</v>
      </c>
      <c r="D609" s="42" t="n">
        <f aca="false">IF($B$5="M",VLOOKUP(C609,Assumptions!$A$42:$C$140,2,1),VLOOKUP(C609,Assumptions!$A$42:$C$140,3,1))*Assumptions!$B$2</f>
        <v>0.00321069966672573</v>
      </c>
      <c r="E609" s="42" t="n">
        <f aca="false">1-(1-D609)^(1/12)</f>
        <v>0.000267952846066399</v>
      </c>
      <c r="F609" s="42" t="n">
        <f aca="false">VLOOKUP(B609,Assumptions!$A$5:$C$11,2,1)*(MOD(A609,12/$B$10)=0)</f>
        <v>0</v>
      </c>
      <c r="G609" s="43" t="n">
        <f aca="false">1-(1-F609)^(1/$B$10)</f>
        <v>0</v>
      </c>
      <c r="H609" s="42" t="n">
        <f aca="false">J608*E609*(A609&lt;=$B$6*12)</f>
        <v>0</v>
      </c>
      <c r="I609" s="43" t="n">
        <f aca="false">J608*(1-E609)*G609*(A609&lt;=$B$6*12)</f>
        <v>0</v>
      </c>
      <c r="J609" s="44" t="n">
        <f aca="false">(J608-H609-I609)*(A609&lt;=$B$6*12)</f>
        <v>0</v>
      </c>
      <c r="K609" s="45" t="n">
        <f aca="false">($B$9/$B$10)*(A609&lt;=$B$7*12)*(MOD(A608,12/$B$10)=0)</f>
        <v>0</v>
      </c>
      <c r="L609" s="45" t="n">
        <f aca="false">$B$8*(A609&lt;=$B$7*12)</f>
        <v>0</v>
      </c>
      <c r="M609" s="45" t="n">
        <f aca="false">Assumptions!$B$15*(A609=1)+K609*Assumptions!$B$16*(A609&lt;=12)</f>
        <v>0</v>
      </c>
      <c r="N609" s="45" t="n">
        <f aca="false">(A609&lt;=$B$6*12)*(Assumptions!$B$18/12)*(1+Assumptions!$D$17)^(A609-1) + K609*Assumptions!$B$19*(A609&lt;=$B$7*12)</f>
        <v>0</v>
      </c>
      <c r="O609" s="45" t="n">
        <f aca="false">K609*VLOOKUP(B609,Assumptions!$A$21:$B$26,2,1)</f>
        <v>0</v>
      </c>
      <c r="P609" s="45" t="n">
        <f aca="false">K609*J608</f>
        <v>0</v>
      </c>
      <c r="Q609" s="45" t="n">
        <f aca="false">L609*H609</f>
        <v>0</v>
      </c>
      <c r="R609" s="45" t="n">
        <f aca="false">M609*J608</f>
        <v>0</v>
      </c>
      <c r="S609" s="45" t="n">
        <f aca="false">N609*J608</f>
        <v>0</v>
      </c>
      <c r="T609" s="45" t="n">
        <f aca="false">O609*J608</f>
        <v>0</v>
      </c>
      <c r="U609" s="46" t="n">
        <f aca="false">(1+VLOOKUP(B609,Assumptions!$A$29:$C$39,2,1))^(1/12)-1</f>
        <v>0.00643403011000343</v>
      </c>
      <c r="V609" s="45" t="n">
        <f aca="false">RES!Y609*J609</f>
        <v>0</v>
      </c>
      <c r="W609" s="45" t="n">
        <f aca="false">V609-V608</f>
        <v>0</v>
      </c>
      <c r="X609" s="45" t="n">
        <f aca="false">(P609-R609-S609-T609+V608)*U609</f>
        <v>0</v>
      </c>
      <c r="Y609" s="45" t="n">
        <f aca="false">P609-Q609-R609-S609-T609-W609+X609</f>
        <v>0</v>
      </c>
      <c r="Z609" s="45" t="n">
        <f aca="false">(Y610+Z610)/(1+U610)</f>
        <v>0</v>
      </c>
    </row>
    <row r="610" customFormat="false" ht="13.8" hidden="false" customHeight="false" outlineLevel="0" collapsed="false">
      <c r="A610" s="40" t="n">
        <f aca="false">A609+1</f>
        <v>595</v>
      </c>
      <c r="B610" s="40" t="n">
        <f aca="false">INT((A610-1)/12)+1</f>
        <v>50</v>
      </c>
      <c r="C610" s="41" t="n">
        <f aca="false">$B$4+B610-1</f>
        <v>69</v>
      </c>
      <c r="D610" s="42" t="n">
        <f aca="false">IF($B$5="M",VLOOKUP(C610,Assumptions!$A$42:$C$140,2,1),VLOOKUP(C610,Assumptions!$A$42:$C$140,3,1))*Assumptions!$B$2</f>
        <v>0.00321069966672573</v>
      </c>
      <c r="E610" s="42" t="n">
        <f aca="false">1-(1-D610)^(1/12)</f>
        <v>0.000267952846066399</v>
      </c>
      <c r="F610" s="42" t="n">
        <f aca="false">VLOOKUP(B610,Assumptions!$A$5:$C$11,2,1)*(MOD(A610,12/$B$10)=0)</f>
        <v>0</v>
      </c>
      <c r="G610" s="43" t="n">
        <f aca="false">1-(1-F610)^(1/$B$10)</f>
        <v>0</v>
      </c>
      <c r="H610" s="42" t="n">
        <f aca="false">J609*E610*(A610&lt;=$B$6*12)</f>
        <v>0</v>
      </c>
      <c r="I610" s="43" t="n">
        <f aca="false">J609*(1-E610)*G610*(A610&lt;=$B$6*12)</f>
        <v>0</v>
      </c>
      <c r="J610" s="44" t="n">
        <f aca="false">(J609-H610-I610)*(A610&lt;=$B$6*12)</f>
        <v>0</v>
      </c>
      <c r="K610" s="45" t="n">
        <f aca="false">($B$9/$B$10)*(A610&lt;=$B$7*12)*(MOD(A609,12/$B$10)=0)</f>
        <v>0</v>
      </c>
      <c r="L610" s="45" t="n">
        <f aca="false">$B$8*(A610&lt;=$B$7*12)</f>
        <v>0</v>
      </c>
      <c r="M610" s="45" t="n">
        <f aca="false">Assumptions!$B$15*(A610=1)+K610*Assumptions!$B$16*(A610&lt;=12)</f>
        <v>0</v>
      </c>
      <c r="N610" s="45" t="n">
        <f aca="false">(A610&lt;=$B$6*12)*(Assumptions!$B$18/12)*(1+Assumptions!$D$17)^(A610-1) + K610*Assumptions!$B$19*(A610&lt;=$B$7*12)</f>
        <v>0</v>
      </c>
      <c r="O610" s="45" t="n">
        <f aca="false">K610*VLOOKUP(B610,Assumptions!$A$21:$B$26,2,1)</f>
        <v>0</v>
      </c>
      <c r="P610" s="45" t="n">
        <f aca="false">K610*J609</f>
        <v>0</v>
      </c>
      <c r="Q610" s="45" t="n">
        <f aca="false">L610*H610</f>
        <v>0</v>
      </c>
      <c r="R610" s="45" t="n">
        <f aca="false">M610*J609</f>
        <v>0</v>
      </c>
      <c r="S610" s="45" t="n">
        <f aca="false">N610*J609</f>
        <v>0</v>
      </c>
      <c r="T610" s="45" t="n">
        <f aca="false">O610*J609</f>
        <v>0</v>
      </c>
      <c r="U610" s="46" t="n">
        <f aca="false">(1+VLOOKUP(B610,Assumptions!$A$29:$C$39,2,1))^(1/12)-1</f>
        <v>0.00643403011000343</v>
      </c>
      <c r="V610" s="45" t="n">
        <f aca="false">RES!Y610*J610</f>
        <v>0</v>
      </c>
      <c r="W610" s="45" t="n">
        <f aca="false">V610-V609</f>
        <v>0</v>
      </c>
      <c r="X610" s="45" t="n">
        <f aca="false">(P610-R610-S610-T610+V609)*U610</f>
        <v>0</v>
      </c>
      <c r="Y610" s="45" t="n">
        <f aca="false">P610-Q610-R610-S610-T610-W610+X610</f>
        <v>0</v>
      </c>
      <c r="Z610" s="45" t="n">
        <f aca="false">(Y611+Z611)/(1+U611)</f>
        <v>0</v>
      </c>
    </row>
    <row r="611" customFormat="false" ht="13.8" hidden="false" customHeight="false" outlineLevel="0" collapsed="false">
      <c r="A611" s="40" t="n">
        <f aca="false">A610+1</f>
        <v>596</v>
      </c>
      <c r="B611" s="40" t="n">
        <f aca="false">INT((A611-1)/12)+1</f>
        <v>50</v>
      </c>
      <c r="C611" s="41" t="n">
        <f aca="false">$B$4+B611-1</f>
        <v>69</v>
      </c>
      <c r="D611" s="42" t="n">
        <f aca="false">IF($B$5="M",VLOOKUP(C611,Assumptions!$A$42:$C$140,2,1),VLOOKUP(C611,Assumptions!$A$42:$C$140,3,1))*Assumptions!$B$2</f>
        <v>0.00321069966672573</v>
      </c>
      <c r="E611" s="42" t="n">
        <f aca="false">1-(1-D611)^(1/12)</f>
        <v>0.000267952846066399</v>
      </c>
      <c r="F611" s="42" t="n">
        <f aca="false">VLOOKUP(B611,Assumptions!$A$5:$C$11,2,1)*(MOD(A611,12/$B$10)=0)</f>
        <v>0</v>
      </c>
      <c r="G611" s="43" t="n">
        <f aca="false">1-(1-F611)^(1/$B$10)</f>
        <v>0</v>
      </c>
      <c r="H611" s="42" t="n">
        <f aca="false">J610*E611*(A611&lt;=$B$6*12)</f>
        <v>0</v>
      </c>
      <c r="I611" s="43" t="n">
        <f aca="false">J610*(1-E611)*G611*(A611&lt;=$B$6*12)</f>
        <v>0</v>
      </c>
      <c r="J611" s="44" t="n">
        <f aca="false">(J610-H611-I611)*(A611&lt;=$B$6*12)</f>
        <v>0</v>
      </c>
      <c r="K611" s="45" t="n">
        <f aca="false">($B$9/$B$10)*(A611&lt;=$B$7*12)*(MOD(A610,12/$B$10)=0)</f>
        <v>0</v>
      </c>
      <c r="L611" s="45" t="n">
        <f aca="false">$B$8*(A611&lt;=$B$7*12)</f>
        <v>0</v>
      </c>
      <c r="M611" s="45" t="n">
        <f aca="false">Assumptions!$B$15*(A611=1)+K611*Assumptions!$B$16*(A611&lt;=12)</f>
        <v>0</v>
      </c>
      <c r="N611" s="45" t="n">
        <f aca="false">(A611&lt;=$B$6*12)*(Assumptions!$B$18/12)*(1+Assumptions!$D$17)^(A611-1) + K611*Assumptions!$B$19*(A611&lt;=$B$7*12)</f>
        <v>0</v>
      </c>
      <c r="O611" s="45" t="n">
        <f aca="false">K611*VLOOKUP(B611,Assumptions!$A$21:$B$26,2,1)</f>
        <v>0</v>
      </c>
      <c r="P611" s="45" t="n">
        <f aca="false">K611*J610</f>
        <v>0</v>
      </c>
      <c r="Q611" s="45" t="n">
        <f aca="false">L611*H611</f>
        <v>0</v>
      </c>
      <c r="R611" s="45" t="n">
        <f aca="false">M611*J610</f>
        <v>0</v>
      </c>
      <c r="S611" s="45" t="n">
        <f aca="false">N611*J610</f>
        <v>0</v>
      </c>
      <c r="T611" s="45" t="n">
        <f aca="false">O611*J610</f>
        <v>0</v>
      </c>
      <c r="U611" s="46" t="n">
        <f aca="false">(1+VLOOKUP(B611,Assumptions!$A$29:$C$39,2,1))^(1/12)-1</f>
        <v>0.00643403011000343</v>
      </c>
      <c r="V611" s="45" t="n">
        <f aca="false">RES!Y611*J611</f>
        <v>0</v>
      </c>
      <c r="W611" s="45" t="n">
        <f aca="false">V611-V610</f>
        <v>0</v>
      </c>
      <c r="X611" s="45" t="n">
        <f aca="false">(P611-R611-S611-T611+V610)*U611</f>
        <v>0</v>
      </c>
      <c r="Y611" s="45" t="n">
        <f aca="false">P611-Q611-R611-S611-T611-W611+X611</f>
        <v>0</v>
      </c>
      <c r="Z611" s="45" t="n">
        <f aca="false">(Y612+Z612)/(1+U612)</f>
        <v>0</v>
      </c>
    </row>
    <row r="612" customFormat="false" ht="13.8" hidden="false" customHeight="false" outlineLevel="0" collapsed="false">
      <c r="A612" s="40" t="n">
        <f aca="false">A611+1</f>
        <v>597</v>
      </c>
      <c r="B612" s="40" t="n">
        <f aca="false">INT((A612-1)/12)+1</f>
        <v>50</v>
      </c>
      <c r="C612" s="41" t="n">
        <f aca="false">$B$4+B612-1</f>
        <v>69</v>
      </c>
      <c r="D612" s="42" t="n">
        <f aca="false">IF($B$5="M",VLOOKUP(C612,Assumptions!$A$42:$C$140,2,1),VLOOKUP(C612,Assumptions!$A$42:$C$140,3,1))*Assumptions!$B$2</f>
        <v>0.00321069966672573</v>
      </c>
      <c r="E612" s="42" t="n">
        <f aca="false">1-(1-D612)^(1/12)</f>
        <v>0.000267952846066399</v>
      </c>
      <c r="F612" s="42" t="n">
        <f aca="false">VLOOKUP(B612,Assumptions!$A$5:$C$11,2,1)*(MOD(A612,12/$B$10)=0)</f>
        <v>0</v>
      </c>
      <c r="G612" s="43" t="n">
        <f aca="false">1-(1-F612)^(1/$B$10)</f>
        <v>0</v>
      </c>
      <c r="H612" s="42" t="n">
        <f aca="false">J611*E612*(A612&lt;=$B$6*12)</f>
        <v>0</v>
      </c>
      <c r="I612" s="43" t="n">
        <f aca="false">J611*(1-E612)*G612*(A612&lt;=$B$6*12)</f>
        <v>0</v>
      </c>
      <c r="J612" s="44" t="n">
        <f aca="false">(J611-H612-I612)*(A612&lt;=$B$6*12)</f>
        <v>0</v>
      </c>
      <c r="K612" s="45" t="n">
        <f aca="false">($B$9/$B$10)*(A612&lt;=$B$7*12)*(MOD(A611,12/$B$10)=0)</f>
        <v>0</v>
      </c>
      <c r="L612" s="45" t="n">
        <f aca="false">$B$8*(A612&lt;=$B$7*12)</f>
        <v>0</v>
      </c>
      <c r="M612" s="45" t="n">
        <f aca="false">Assumptions!$B$15*(A612=1)+K612*Assumptions!$B$16*(A612&lt;=12)</f>
        <v>0</v>
      </c>
      <c r="N612" s="45" t="n">
        <f aca="false">(A612&lt;=$B$6*12)*(Assumptions!$B$18/12)*(1+Assumptions!$D$17)^(A612-1) + K612*Assumptions!$B$19*(A612&lt;=$B$7*12)</f>
        <v>0</v>
      </c>
      <c r="O612" s="45" t="n">
        <f aca="false">K612*VLOOKUP(B612,Assumptions!$A$21:$B$26,2,1)</f>
        <v>0</v>
      </c>
      <c r="P612" s="45" t="n">
        <f aca="false">K612*J611</f>
        <v>0</v>
      </c>
      <c r="Q612" s="45" t="n">
        <f aca="false">L612*H612</f>
        <v>0</v>
      </c>
      <c r="R612" s="45" t="n">
        <f aca="false">M612*J611</f>
        <v>0</v>
      </c>
      <c r="S612" s="45" t="n">
        <f aca="false">N612*J611</f>
        <v>0</v>
      </c>
      <c r="T612" s="45" t="n">
        <f aca="false">O612*J611</f>
        <v>0</v>
      </c>
      <c r="U612" s="46" t="n">
        <f aca="false">(1+VLOOKUP(B612,Assumptions!$A$29:$C$39,2,1))^(1/12)-1</f>
        <v>0.00643403011000343</v>
      </c>
      <c r="V612" s="45" t="n">
        <f aca="false">RES!Y612*J612</f>
        <v>0</v>
      </c>
      <c r="W612" s="45" t="n">
        <f aca="false">V612-V611</f>
        <v>0</v>
      </c>
      <c r="X612" s="45" t="n">
        <f aca="false">(P612-R612-S612-T612+V611)*U612</f>
        <v>0</v>
      </c>
      <c r="Y612" s="45" t="n">
        <f aca="false">P612-Q612-R612-S612-T612-W612+X612</f>
        <v>0</v>
      </c>
      <c r="Z612" s="45" t="n">
        <f aca="false">(Y613+Z613)/(1+U613)</f>
        <v>0</v>
      </c>
    </row>
    <row r="613" customFormat="false" ht="13.8" hidden="false" customHeight="false" outlineLevel="0" collapsed="false">
      <c r="A613" s="40" t="n">
        <f aca="false">A612+1</f>
        <v>598</v>
      </c>
      <c r="B613" s="40" t="n">
        <f aca="false">INT((A613-1)/12)+1</f>
        <v>50</v>
      </c>
      <c r="C613" s="41" t="n">
        <f aca="false">$B$4+B613-1</f>
        <v>69</v>
      </c>
      <c r="D613" s="42" t="n">
        <f aca="false">IF($B$5="M",VLOOKUP(C613,Assumptions!$A$42:$C$140,2,1),VLOOKUP(C613,Assumptions!$A$42:$C$140,3,1))*Assumptions!$B$2</f>
        <v>0.00321069966672573</v>
      </c>
      <c r="E613" s="42" t="n">
        <f aca="false">1-(1-D613)^(1/12)</f>
        <v>0.000267952846066399</v>
      </c>
      <c r="F613" s="42" t="n">
        <f aca="false">VLOOKUP(B613,Assumptions!$A$5:$C$11,2,1)*(MOD(A613,12/$B$10)=0)</f>
        <v>0</v>
      </c>
      <c r="G613" s="43" t="n">
        <f aca="false">1-(1-F613)^(1/$B$10)</f>
        <v>0</v>
      </c>
      <c r="H613" s="42" t="n">
        <f aca="false">J612*E613*(A613&lt;=$B$6*12)</f>
        <v>0</v>
      </c>
      <c r="I613" s="43" t="n">
        <f aca="false">J612*(1-E613)*G613*(A613&lt;=$B$6*12)</f>
        <v>0</v>
      </c>
      <c r="J613" s="44" t="n">
        <f aca="false">(J612-H613-I613)*(A613&lt;=$B$6*12)</f>
        <v>0</v>
      </c>
      <c r="K613" s="45" t="n">
        <f aca="false">($B$9/$B$10)*(A613&lt;=$B$7*12)*(MOD(A612,12/$B$10)=0)</f>
        <v>0</v>
      </c>
      <c r="L613" s="45" t="n">
        <f aca="false">$B$8*(A613&lt;=$B$7*12)</f>
        <v>0</v>
      </c>
      <c r="M613" s="45" t="n">
        <f aca="false">Assumptions!$B$15*(A613=1)+K613*Assumptions!$B$16*(A613&lt;=12)</f>
        <v>0</v>
      </c>
      <c r="N613" s="45" t="n">
        <f aca="false">(A613&lt;=$B$6*12)*(Assumptions!$B$18/12)*(1+Assumptions!$D$17)^(A613-1) + K613*Assumptions!$B$19*(A613&lt;=$B$7*12)</f>
        <v>0</v>
      </c>
      <c r="O613" s="45" t="n">
        <f aca="false">K613*VLOOKUP(B613,Assumptions!$A$21:$B$26,2,1)</f>
        <v>0</v>
      </c>
      <c r="P613" s="45" t="n">
        <f aca="false">K613*J612</f>
        <v>0</v>
      </c>
      <c r="Q613" s="45" t="n">
        <f aca="false">L613*H613</f>
        <v>0</v>
      </c>
      <c r="R613" s="45" t="n">
        <f aca="false">M613*J612</f>
        <v>0</v>
      </c>
      <c r="S613" s="45" t="n">
        <f aca="false">N613*J612</f>
        <v>0</v>
      </c>
      <c r="T613" s="45" t="n">
        <f aca="false">O613*J612</f>
        <v>0</v>
      </c>
      <c r="U613" s="46" t="n">
        <f aca="false">(1+VLOOKUP(B613,Assumptions!$A$29:$C$39,2,1))^(1/12)-1</f>
        <v>0.00643403011000343</v>
      </c>
      <c r="V613" s="45" t="n">
        <f aca="false">RES!Y613*J613</f>
        <v>0</v>
      </c>
      <c r="W613" s="45" t="n">
        <f aca="false">V613-V612</f>
        <v>0</v>
      </c>
      <c r="X613" s="45" t="n">
        <f aca="false">(P613-R613-S613-T613+V612)*U613</f>
        <v>0</v>
      </c>
      <c r="Y613" s="45" t="n">
        <f aca="false">P613-Q613-R613-S613-T613-W613+X613</f>
        <v>0</v>
      </c>
      <c r="Z613" s="45" t="n">
        <f aca="false">(Y614+Z614)/(1+U614)</f>
        <v>0</v>
      </c>
    </row>
    <row r="614" customFormat="false" ht="13.8" hidden="false" customHeight="false" outlineLevel="0" collapsed="false">
      <c r="A614" s="40" t="n">
        <f aca="false">A613+1</f>
        <v>599</v>
      </c>
      <c r="B614" s="40" t="n">
        <f aca="false">INT((A614-1)/12)+1</f>
        <v>50</v>
      </c>
      <c r="C614" s="41" t="n">
        <f aca="false">$B$4+B614-1</f>
        <v>69</v>
      </c>
      <c r="D614" s="42" t="n">
        <f aca="false">IF($B$5="M",VLOOKUP(C614,Assumptions!$A$42:$C$140,2,1),VLOOKUP(C614,Assumptions!$A$42:$C$140,3,1))*Assumptions!$B$2</f>
        <v>0.00321069966672573</v>
      </c>
      <c r="E614" s="42" t="n">
        <f aca="false">1-(1-D614)^(1/12)</f>
        <v>0.000267952846066399</v>
      </c>
      <c r="F614" s="42" t="n">
        <f aca="false">VLOOKUP(B614,Assumptions!$A$5:$C$11,2,1)*(MOD(A614,12/$B$10)=0)</f>
        <v>0</v>
      </c>
      <c r="G614" s="43" t="n">
        <f aca="false">1-(1-F614)^(1/$B$10)</f>
        <v>0</v>
      </c>
      <c r="H614" s="42" t="n">
        <f aca="false">J613*E614*(A614&lt;=$B$6*12)</f>
        <v>0</v>
      </c>
      <c r="I614" s="43" t="n">
        <f aca="false">J613*(1-E614)*G614*(A614&lt;=$B$6*12)</f>
        <v>0</v>
      </c>
      <c r="J614" s="44" t="n">
        <f aca="false">(J613-H614-I614)*(A614&lt;=$B$6*12)</f>
        <v>0</v>
      </c>
      <c r="K614" s="45" t="n">
        <f aca="false">($B$9/$B$10)*(A614&lt;=$B$7*12)*(MOD(A613,12/$B$10)=0)</f>
        <v>0</v>
      </c>
      <c r="L614" s="45" t="n">
        <f aca="false">$B$8*(A614&lt;=$B$7*12)</f>
        <v>0</v>
      </c>
      <c r="M614" s="45" t="n">
        <f aca="false">Assumptions!$B$15*(A614=1)+K614*Assumptions!$B$16*(A614&lt;=12)</f>
        <v>0</v>
      </c>
      <c r="N614" s="45" t="n">
        <f aca="false">(A614&lt;=$B$6*12)*(Assumptions!$B$18/12)*(1+Assumptions!$D$17)^(A614-1) + K614*Assumptions!$B$19*(A614&lt;=$B$7*12)</f>
        <v>0</v>
      </c>
      <c r="O614" s="45" t="n">
        <f aca="false">K614*VLOOKUP(B614,Assumptions!$A$21:$B$26,2,1)</f>
        <v>0</v>
      </c>
      <c r="P614" s="45" t="n">
        <f aca="false">K614*J613</f>
        <v>0</v>
      </c>
      <c r="Q614" s="45" t="n">
        <f aca="false">L614*H614</f>
        <v>0</v>
      </c>
      <c r="R614" s="45" t="n">
        <f aca="false">M614*J613</f>
        <v>0</v>
      </c>
      <c r="S614" s="45" t="n">
        <f aca="false">N614*J613</f>
        <v>0</v>
      </c>
      <c r="T614" s="45" t="n">
        <f aca="false">O614*J613</f>
        <v>0</v>
      </c>
      <c r="U614" s="46" t="n">
        <f aca="false">(1+VLOOKUP(B614,Assumptions!$A$29:$C$39,2,1))^(1/12)-1</f>
        <v>0.00643403011000343</v>
      </c>
      <c r="V614" s="45" t="n">
        <f aca="false">RES!Y614*J614</f>
        <v>0</v>
      </c>
      <c r="W614" s="45" t="n">
        <f aca="false">V614-V613</f>
        <v>0</v>
      </c>
      <c r="X614" s="45" t="n">
        <f aca="false">(P614-R614-S614-T614+V613)*U614</f>
        <v>0</v>
      </c>
      <c r="Y614" s="45" t="n">
        <f aca="false">P614-Q614-R614-S614-T614-W614+X614</f>
        <v>0</v>
      </c>
      <c r="Z614" s="45" t="n">
        <f aca="false">(Y615+Z615)/(1+U615)</f>
        <v>0</v>
      </c>
    </row>
    <row r="615" customFormat="false" ht="13.8" hidden="false" customHeight="false" outlineLevel="0" collapsed="false">
      <c r="A615" s="20" t="n">
        <f aca="false">A614+1</f>
        <v>600</v>
      </c>
      <c r="B615" s="20" t="n">
        <f aca="false">INT((A615-1)/12)+1</f>
        <v>50</v>
      </c>
      <c r="C615" s="48" t="n">
        <f aca="false">$B$4+B615-1</f>
        <v>69</v>
      </c>
      <c r="D615" s="49" t="n">
        <f aca="false">IF($B$5="M",VLOOKUP(C615,Assumptions!$A$42:$C$140,2,1),VLOOKUP(C615,Assumptions!$A$42:$C$140,3,1))*Assumptions!$B$2</f>
        <v>0.00321069966672573</v>
      </c>
      <c r="E615" s="49" t="n">
        <f aca="false">1-(1-D615)^(1/12)</f>
        <v>0.000267952846066399</v>
      </c>
      <c r="F615" s="49" t="n">
        <f aca="false">VLOOKUP(B615,Assumptions!$A$5:$C$11,2,1)*(MOD(A615,12/$B$10)=0)</f>
        <v>0.05</v>
      </c>
      <c r="G615" s="50" t="n">
        <f aca="false">1-(1-F615)^(1/$B$10)</f>
        <v>0.05</v>
      </c>
      <c r="H615" s="49" t="n">
        <f aca="false">J614*E615*(A615&lt;=$B$6*12)</f>
        <v>0</v>
      </c>
      <c r="I615" s="50" t="n">
        <f aca="false">J614*(1-E615)*G615*(A615&lt;=$B$6*12)</f>
        <v>0</v>
      </c>
      <c r="J615" s="51" t="n">
        <f aca="false">(J614-H615-I615)*(A615&lt;=$B$6*12)</f>
        <v>0</v>
      </c>
      <c r="K615" s="52" t="n">
        <f aca="false">($B$9/$B$10)*(A615&lt;=$B$7*12)*(MOD(A614,12/$B$10)=0)</f>
        <v>0</v>
      </c>
      <c r="L615" s="52" t="n">
        <f aca="false">$B$8*(A615&lt;=$B$7*12)</f>
        <v>0</v>
      </c>
      <c r="M615" s="52" t="n">
        <f aca="false">Assumptions!$B$15*(A615=1)+K615*Assumptions!$B$16*(A615&lt;=12)</f>
        <v>0</v>
      </c>
      <c r="N615" s="52" t="n">
        <f aca="false">(A615&lt;=$B$6*12)*(Assumptions!$B$18/12)*(1+Assumptions!$D$17)^(A615-1) + K615*Assumptions!$B$19*(A615&lt;=$B$7*12)</f>
        <v>0</v>
      </c>
      <c r="O615" s="52" t="n">
        <f aca="false">K615*VLOOKUP(B615,Assumptions!$A$21:$B$26,2,1)</f>
        <v>0</v>
      </c>
      <c r="P615" s="52" t="n">
        <f aca="false">K615*J614</f>
        <v>0</v>
      </c>
      <c r="Q615" s="52" t="n">
        <f aca="false">L615*H615</f>
        <v>0</v>
      </c>
      <c r="R615" s="52" t="n">
        <f aca="false">M615*J614</f>
        <v>0</v>
      </c>
      <c r="S615" s="52" t="n">
        <f aca="false">N615*J614</f>
        <v>0</v>
      </c>
      <c r="T615" s="52" t="n">
        <f aca="false">O615*J614</f>
        <v>0</v>
      </c>
      <c r="U615" s="53" t="n">
        <f aca="false">(1+VLOOKUP(B615,Assumptions!$A$29:$C$39,2,1))^(1/12)-1</f>
        <v>0.00643403011000343</v>
      </c>
      <c r="V615" s="52" t="n">
        <f aca="false">RES!Y615*J615</f>
        <v>0</v>
      </c>
      <c r="W615" s="52" t="n">
        <f aca="false">V615-V614</f>
        <v>0</v>
      </c>
      <c r="X615" s="52" t="n">
        <f aca="false">(P615-R615-S615-T615+V614)*U615</f>
        <v>0</v>
      </c>
      <c r="Y615" s="52" t="n">
        <f aca="false">P615-Q615-R615-S615-T615-W615+X615</f>
        <v>0</v>
      </c>
      <c r="Z615" s="52" t="n">
        <f aca="false">(Y616+Z616)/(1+U616)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61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14" topLeftCell="U15" activePane="bottomRight" state="frozen"/>
      <selection pane="topLeft" activeCell="A1" activeCellId="0" sqref="A1"/>
      <selection pane="topRight" activeCell="U1" activeCellId="0" sqref="U1"/>
      <selection pane="bottomLeft" activeCell="A15" activeCellId="0" sqref="A15"/>
      <selection pane="bottomRight" activeCell="Y19" activeCellId="0" sqref="Y19"/>
    </sheetView>
  </sheetViews>
  <sheetFormatPr defaultColWidth="15.72265625" defaultRowHeight="15" zeroHeight="false" outlineLevelRow="0" outlineLevelCol="0"/>
  <cols>
    <col collapsed="false" customWidth="true" hidden="false" outlineLevel="0" max="25" min="25" style="0" width="16.41"/>
  </cols>
  <sheetData>
    <row r="1" customFormat="false" ht="15" hidden="false" customHeight="false" outlineLevel="0" collapsed="false">
      <c r="A1" s="26" t="s">
        <v>26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</row>
    <row r="3" customFormat="false" ht="15" hidden="false" customHeight="false" outlineLevel="0" collapsed="false">
      <c r="A3" s="28" t="s">
        <v>0</v>
      </c>
      <c r="B3" s="29" t="n">
        <v>1</v>
      </c>
    </row>
    <row r="4" customFormat="false" ht="15" hidden="false" customHeight="false" outlineLevel="0" collapsed="false">
      <c r="A4" s="28" t="s">
        <v>1</v>
      </c>
      <c r="B4" s="2" t="n">
        <f aca="false">INDEX(Data!$1:$20,MATCH($B$3,Data!$A:$A,0),MATCH(A4,Data!$1:$1,0))</f>
        <v>20</v>
      </c>
    </row>
    <row r="5" customFormat="false" ht="15" hidden="false" customHeight="false" outlineLevel="0" collapsed="false">
      <c r="A5" s="28" t="s">
        <v>2</v>
      </c>
      <c r="B5" s="2" t="str">
        <f aca="false">INDEX(Data!$1:$20,MATCH($B$3,Data!$A:$A,0),MATCH(A5,Data!$1:$1,0))</f>
        <v>M</v>
      </c>
    </row>
    <row r="6" customFormat="false" ht="15" hidden="false" customHeight="false" outlineLevel="0" collapsed="false">
      <c r="A6" s="28" t="s">
        <v>3</v>
      </c>
      <c r="B6" s="2" t="n">
        <f aca="false">INDEX(Data!$1:$20,MATCH($B$3,Data!$A:$A,0),MATCH(A6,Data!$1:$1,0))</f>
        <v>20</v>
      </c>
    </row>
    <row r="7" customFormat="false" ht="15" hidden="false" customHeight="false" outlineLevel="0" collapsed="false">
      <c r="A7" s="28" t="s">
        <v>4</v>
      </c>
      <c r="B7" s="2" t="n">
        <f aca="false">INDEX(Data!$1:$20,MATCH($B$3,Data!$A:$A,0),MATCH(A7,Data!$1:$1,0))</f>
        <v>20</v>
      </c>
    </row>
    <row r="8" customFormat="false" ht="13.8" hidden="false" customHeight="false" outlineLevel="0" collapsed="false">
      <c r="A8" s="28" t="s">
        <v>5</v>
      </c>
      <c r="B8" s="2" t="n">
        <f aca="false">INDEX(Data!$1:$20,MATCH($B$3,Data!$A:$A,0),MATCH(A8,Data!$1:$1,0))</f>
        <v>500000</v>
      </c>
    </row>
    <row r="9" customFormat="false" ht="15" hidden="false" customHeight="false" outlineLevel="0" collapsed="false">
      <c r="A9" s="28" t="s">
        <v>6</v>
      </c>
      <c r="B9" s="2" t="n">
        <f aca="false">INDEX(Data!$1:$20,MATCH($B$3,Data!$A:$A,0),MATCH(A9,Data!$1:$1,0))</f>
        <v>1000</v>
      </c>
    </row>
    <row r="10" customFormat="false" ht="15" hidden="false" customHeight="false" outlineLevel="0" collapsed="false">
      <c r="A10" s="28" t="s">
        <v>7</v>
      </c>
      <c r="B10" s="2" t="n">
        <f aca="false">INDEX(Data!$1:$20,MATCH($B$3,Data!$A:$A,0),MATCH(A10,Data!$1:$1,0))</f>
        <v>1</v>
      </c>
    </row>
    <row r="12" customFormat="false" ht="15" hidden="false" customHeight="false" outlineLevel="0" collapsed="false">
      <c r="A12" s="26" t="s">
        <v>27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</row>
    <row r="14" s="17" customFormat="true" ht="15" hidden="false" customHeight="false" outlineLevel="0" collapsed="false">
      <c r="A14" s="30" t="s">
        <v>28</v>
      </c>
      <c r="B14" s="30" t="s">
        <v>29</v>
      </c>
      <c r="C14" s="30" t="s">
        <v>30</v>
      </c>
      <c r="D14" s="30" t="s">
        <v>31</v>
      </c>
      <c r="E14" s="30" t="s">
        <v>32</v>
      </c>
      <c r="F14" s="30" t="s">
        <v>33</v>
      </c>
      <c r="G14" s="30" t="s">
        <v>34</v>
      </c>
      <c r="H14" s="30" t="s">
        <v>35</v>
      </c>
      <c r="I14" s="30" t="s">
        <v>36</v>
      </c>
      <c r="J14" s="30" t="s">
        <v>37</v>
      </c>
      <c r="K14" s="30" t="s">
        <v>38</v>
      </c>
      <c r="L14" s="30" t="s">
        <v>39</v>
      </c>
      <c r="M14" s="30" t="s">
        <v>40</v>
      </c>
      <c r="N14" s="30" t="s">
        <v>41</v>
      </c>
      <c r="O14" s="30" t="s">
        <v>42</v>
      </c>
      <c r="P14" s="30" t="s">
        <v>43</v>
      </c>
      <c r="Q14" s="30" t="s">
        <v>44</v>
      </c>
      <c r="R14" s="30" t="s">
        <v>45</v>
      </c>
      <c r="S14" s="30" t="s">
        <v>46</v>
      </c>
      <c r="T14" s="30" t="s">
        <v>47</v>
      </c>
      <c r="U14" s="30" t="s">
        <v>48</v>
      </c>
      <c r="V14" s="30" t="s">
        <v>55</v>
      </c>
      <c r="W14" s="30" t="s">
        <v>56</v>
      </c>
      <c r="X14" s="30" t="s">
        <v>57</v>
      </c>
      <c r="Y14" s="30" t="s">
        <v>58</v>
      </c>
    </row>
    <row r="15" customFormat="false" ht="15" hidden="false" customHeight="false" outlineLevel="0" collapsed="false">
      <c r="A15" s="31" t="n">
        <v>0</v>
      </c>
      <c r="B15" s="31"/>
      <c r="C15" s="32"/>
      <c r="D15" s="33"/>
      <c r="E15" s="33"/>
      <c r="F15" s="33"/>
      <c r="G15" s="34"/>
      <c r="H15" s="31"/>
      <c r="I15" s="32"/>
      <c r="J15" s="35" t="n">
        <v>1</v>
      </c>
      <c r="K15" s="36"/>
      <c r="L15" s="36"/>
      <c r="M15" s="36"/>
      <c r="N15" s="36"/>
      <c r="O15" s="36"/>
      <c r="P15" s="36"/>
      <c r="Q15" s="36"/>
      <c r="R15" s="36"/>
      <c r="S15" s="36"/>
      <c r="T15" s="54"/>
      <c r="U15" s="33"/>
      <c r="V15" s="36"/>
      <c r="W15" s="36"/>
      <c r="X15" s="36"/>
      <c r="Y15" s="36"/>
    </row>
    <row r="16" customFormat="false" ht="13.8" hidden="false" customHeight="false" outlineLevel="0" collapsed="false">
      <c r="A16" s="40" t="n">
        <f aca="false">A15+1</f>
        <v>1</v>
      </c>
      <c r="B16" s="40" t="n">
        <f aca="false">INT((A16-1)/12)+1</f>
        <v>1</v>
      </c>
      <c r="C16" s="41" t="n">
        <f aca="false">$B$4+B16-1</f>
        <v>20</v>
      </c>
      <c r="D16" s="42" t="n">
        <f aca="false">IF($B$5="M",VLOOKUP(C16,Assumptions!$A$42:$C$140,2,1),VLOOKUP(C16,Assumptions!$A$42:$C$140,3,1))*Assumptions!$C$2</f>
        <v>0.000263930013244716</v>
      </c>
      <c r="E16" s="42" t="n">
        <f aca="false">1-(1-D16)^(1/12)</f>
        <v>2.19968288078798E-005</v>
      </c>
      <c r="F16" s="42" t="n">
        <f aca="false">VLOOKUP(B16,Assumptions!$A$5:$C$11,3,1)*(MOD(A16,12/$B$10)=0)</f>
        <v>0</v>
      </c>
      <c r="G16" s="43" t="n">
        <f aca="false">1-(1-F16)^(1/$B$10)</f>
        <v>0</v>
      </c>
      <c r="H16" s="42" t="n">
        <f aca="false">J15*E16*(A16&lt;=$B$6*12)</f>
        <v>2.19968288078798E-005</v>
      </c>
      <c r="I16" s="43" t="n">
        <f aca="false">J15*(1-E16)*G16*(A16&lt;=$B$6*12)</f>
        <v>0</v>
      </c>
      <c r="J16" s="44" t="n">
        <f aca="false">(J15-H16-I16)*(A16&lt;=$B$6*12)</f>
        <v>0.999978003171192</v>
      </c>
      <c r="K16" s="45" t="n">
        <f aca="false">($B$9/$B$10)*(A16&lt;=$B$7*12)*(MOD(A15,12/$B$10)=0)</f>
        <v>1000</v>
      </c>
      <c r="L16" s="45" t="n">
        <f aca="false">$B$8*(A16&lt;=$B$7*12)</f>
        <v>500000</v>
      </c>
      <c r="M16" s="45" t="n">
        <f aca="false">Assumptions!$C$15*(A16=1)+K16*Assumptions!$C$16*(A16&lt;=12)</f>
        <v>5610</v>
      </c>
      <c r="N16" s="45" t="n">
        <f aca="false">(A16&lt;=$B$6*12)*(Assumptions!$C$18/12)*(1+Assumptions!$E$17)^(A16-1) + K16*Assumptions!$C$19*(A16&lt;=$B$7*12)</f>
        <v>67.8333333333333</v>
      </c>
      <c r="O16" s="45" t="n">
        <f aca="false">K16*VLOOKUP(B16,Assumptions!$A$21:$B$26,2,1)</f>
        <v>400</v>
      </c>
      <c r="P16" s="45" t="n">
        <f aca="false">K16*J15</f>
        <v>1000</v>
      </c>
      <c r="Q16" s="47" t="n">
        <f aca="false">L16*H16</f>
        <v>10.9984144039399</v>
      </c>
      <c r="R16" s="45" t="n">
        <f aca="false">M16*J15</f>
        <v>5610</v>
      </c>
      <c r="S16" s="45" t="n">
        <f aca="false">N16*J15</f>
        <v>67.8333333333333</v>
      </c>
      <c r="T16" s="55" t="n">
        <f aca="false">O16*J15</f>
        <v>400</v>
      </c>
      <c r="U16" s="46" t="n">
        <f aca="false">(1+VLOOKUP(B16,Assumptions!$A$29:$C$39,3,1))^(1/12)-1</f>
        <v>0.0043923222705009</v>
      </c>
      <c r="V16" s="45" t="n">
        <f aca="false">P17+V17/(1+U17)</f>
        <v>6410.1724949101</v>
      </c>
      <c r="W16" s="45" t="n">
        <f aca="false">(W17+Q17)/(1+U17)</f>
        <v>1108.1820472316</v>
      </c>
      <c r="X16" s="45" t="n">
        <f aca="false">R17+S17+T17+X17/(1+U17)</f>
        <v>5900.05171766121</v>
      </c>
      <c r="Y16" s="45" t="n">
        <f aca="false">IFERROR((W16+X16-V16)/J16,0)</f>
        <v>598.074425723465</v>
      </c>
    </row>
    <row r="17" customFormat="false" ht="13.8" hidden="false" customHeight="false" outlineLevel="0" collapsed="false">
      <c r="A17" s="40" t="n">
        <f aca="false">A16+1</f>
        <v>2</v>
      </c>
      <c r="B17" s="40" t="n">
        <f aca="false">INT((A17-1)/12)+1</f>
        <v>1</v>
      </c>
      <c r="C17" s="41" t="n">
        <f aca="false">$B$4+B17-1</f>
        <v>20</v>
      </c>
      <c r="D17" s="42" t="n">
        <f aca="false">IF($B$5="M",VLOOKUP(C17,Assumptions!$A$42:$C$140,2,1),VLOOKUP(C17,Assumptions!$A$42:$C$140,3,1))*Assumptions!$C$2</f>
        <v>0.000263930013244716</v>
      </c>
      <c r="E17" s="42" t="n">
        <f aca="false">1-(1-D17)^(1/12)</f>
        <v>2.19968288078798E-005</v>
      </c>
      <c r="F17" s="42" t="n">
        <f aca="false">VLOOKUP(B17,Assumptions!$A$5:$C$11,3,1)*(MOD(A17,12/$B$10)=0)</f>
        <v>0</v>
      </c>
      <c r="G17" s="43" t="n">
        <f aca="false">1-(1-F17)^(1/$B$10)</f>
        <v>0</v>
      </c>
      <c r="H17" s="42" t="n">
        <f aca="false">J16*E17*(A17&lt;=$B$6*12)</f>
        <v>2.19963449474022E-005</v>
      </c>
      <c r="I17" s="43" t="n">
        <f aca="false">J16*(1-E17)*G17*(A17&lt;=$B$6*12)</f>
        <v>0</v>
      </c>
      <c r="J17" s="44" t="n">
        <f aca="false">(J16-H17-I17)*(A17&lt;=$B$6*12)</f>
        <v>0.999956006826245</v>
      </c>
      <c r="K17" s="45" t="n">
        <f aca="false">($B$9/$B$10)*(A17&lt;=$B$7*12)*(MOD(A16,12/$B$10)=0)</f>
        <v>0</v>
      </c>
      <c r="L17" s="45" t="n">
        <f aca="false">$B$8*(A17&lt;=$B$7*12)</f>
        <v>500000</v>
      </c>
      <c r="M17" s="45" t="n">
        <f aca="false">Assumptions!$C$15*(A17=1)+K17*Assumptions!$C$16*(A17&lt;=12)</f>
        <v>0</v>
      </c>
      <c r="N17" s="45" t="n">
        <f aca="false">(A17&lt;=$B$6*12)*(Assumptions!$C$18/12)*(1+Assumptions!$E$17)^(A17-1) + K17*Assumptions!$C$19*(A17&lt;=$B$7*12)</f>
        <v>46.00176209752</v>
      </c>
      <c r="O17" s="45" t="n">
        <f aca="false">K17*VLOOKUP(B17,Assumptions!$A$21:$B$26,2,1)</f>
        <v>0</v>
      </c>
      <c r="P17" s="45" t="n">
        <f aca="false">K17*J16</f>
        <v>0</v>
      </c>
      <c r="Q17" s="45" t="n">
        <f aca="false">L17*H17</f>
        <v>10.9981724737011</v>
      </c>
      <c r="R17" s="45" t="n">
        <f aca="false">M17*J16</f>
        <v>0</v>
      </c>
      <c r="S17" s="45" t="n">
        <f aca="false">N17*J16</f>
        <v>46.0007502046343</v>
      </c>
      <c r="T17" s="55" t="n">
        <f aca="false">O17*J16</f>
        <v>0</v>
      </c>
      <c r="U17" s="46" t="n">
        <f aca="false">(1+VLOOKUP(B17,Assumptions!$A$29:$C$39,3,1))^(1/12)-1</f>
        <v>0.0043923222705009</v>
      </c>
      <c r="V17" s="45" t="n">
        <f aca="false">P18+V18/(1+U18)</f>
        <v>6438.32803831724</v>
      </c>
      <c r="W17" s="45" t="n">
        <f aca="false">(W18+Q18)/(1+U18)</f>
        <v>1102.05136744372</v>
      </c>
      <c r="X17" s="45" t="n">
        <f aca="false">R18+S18+T18+X18/(1+U18)</f>
        <v>5879.76384589358</v>
      </c>
      <c r="Y17" s="45" t="n">
        <f aca="false">IFERROR((W17+X17-V17)/J17,0)</f>
        <v>543.511085797695</v>
      </c>
    </row>
    <row r="18" customFormat="false" ht="13.8" hidden="false" customHeight="false" outlineLevel="0" collapsed="false">
      <c r="A18" s="40" t="n">
        <f aca="false">A17+1</f>
        <v>3</v>
      </c>
      <c r="B18" s="40" t="n">
        <f aca="false">INT((A18-1)/12)+1</f>
        <v>1</v>
      </c>
      <c r="C18" s="41" t="n">
        <f aca="false">$B$4+B18-1</f>
        <v>20</v>
      </c>
      <c r="D18" s="42" t="n">
        <f aca="false">IF($B$5="M",VLOOKUP(C18,Assumptions!$A$42:$C$140,2,1),VLOOKUP(C18,Assumptions!$A$42:$C$140,3,1))*Assumptions!$C$2</f>
        <v>0.000263930013244716</v>
      </c>
      <c r="E18" s="42" t="n">
        <f aca="false">1-(1-D18)^(1/12)</f>
        <v>2.19968288078798E-005</v>
      </c>
      <c r="F18" s="42" t="n">
        <f aca="false">VLOOKUP(B18,Assumptions!$A$5:$C$11,3,1)*(MOD(A18,12/$B$10)=0)</f>
        <v>0</v>
      </c>
      <c r="G18" s="43" t="n">
        <f aca="false">1-(1-F18)^(1/$B$10)</f>
        <v>0</v>
      </c>
      <c r="H18" s="42" t="n">
        <f aca="false">J17*E18*(A18&lt;=$B$6*12)</f>
        <v>2.1995861097568E-005</v>
      </c>
      <c r="I18" s="43" t="n">
        <f aca="false">J17*(1-E18)*G18*(A18&lt;=$B$6*12)</f>
        <v>0</v>
      </c>
      <c r="J18" s="44" t="n">
        <f aca="false">(J17-H18-I18)*(A18&lt;=$B$6*12)</f>
        <v>0.999934010965147</v>
      </c>
      <c r="K18" s="45" t="n">
        <f aca="false">($B$9/$B$10)*(A18&lt;=$B$7*12)*(MOD(A17,12/$B$10)=0)</f>
        <v>0</v>
      </c>
      <c r="L18" s="45" t="n">
        <f aca="false">$B$8*(A18&lt;=$B$7*12)</f>
        <v>500000</v>
      </c>
      <c r="M18" s="45" t="n">
        <f aca="false">Assumptions!$C$15*(A18=1)+K18*Assumptions!$C$16*(A18&lt;=12)</f>
        <v>0</v>
      </c>
      <c r="N18" s="45" t="n">
        <f aca="false">(A18&lt;=$B$6*12)*(Assumptions!$C$18/12)*(1+Assumptions!$E$17)^(A18-1) + K18*Assumptions!$C$19*(A18&lt;=$B$7*12)</f>
        <v>46.1708098053127</v>
      </c>
      <c r="O18" s="45" t="n">
        <f aca="false">K18*VLOOKUP(B18,Assumptions!$A$21:$B$26,2,1)</f>
        <v>0</v>
      </c>
      <c r="P18" s="45" t="n">
        <f aca="false">K18*J17</f>
        <v>0</v>
      </c>
      <c r="Q18" s="45" t="n">
        <f aca="false">L18*H18</f>
        <v>10.997930548784</v>
      </c>
      <c r="R18" s="45" t="n">
        <f aca="false">M18*J17</f>
        <v>0</v>
      </c>
      <c r="S18" s="45" t="n">
        <f aca="false">N18*J17</f>
        <v>46.1687786048545</v>
      </c>
      <c r="T18" s="55" t="n">
        <f aca="false">O18*J17</f>
        <v>0</v>
      </c>
      <c r="U18" s="46" t="n">
        <f aca="false">(1+VLOOKUP(B18,Assumptions!$A$29:$C$39,3,1))^(1/12)-1</f>
        <v>0.0043923222705009</v>
      </c>
      <c r="V18" s="45" t="n">
        <f aca="false">P19+V19/(1+U19)</f>
        <v>6466.60724994473</v>
      </c>
      <c r="W18" s="45" t="n">
        <f aca="false">(W19+Q19)/(1+U19)</f>
        <v>1095.8940016594</v>
      </c>
      <c r="X18" s="45" t="n">
        <f aca="false">R19+S19+T19+X19/(1+U19)</f>
        <v>5859.21809681986</v>
      </c>
      <c r="Y18" s="45" t="n">
        <f aca="false">IFERROR((W18+X18-V18)/J18,0)</f>
        <v>488.537086625368</v>
      </c>
    </row>
    <row r="19" customFormat="false" ht="13.8" hidden="false" customHeight="false" outlineLevel="0" collapsed="false">
      <c r="A19" s="40" t="n">
        <f aca="false">A18+1</f>
        <v>4</v>
      </c>
      <c r="B19" s="40" t="n">
        <f aca="false">INT((A19-1)/12)+1</f>
        <v>1</v>
      </c>
      <c r="C19" s="41" t="n">
        <f aca="false">$B$4+B19-1</f>
        <v>20</v>
      </c>
      <c r="D19" s="42" t="n">
        <f aca="false">IF($B$5="M",VLOOKUP(C19,Assumptions!$A$42:$C$140,2,1),VLOOKUP(C19,Assumptions!$A$42:$C$140,3,1))*Assumptions!$C$2</f>
        <v>0.000263930013244716</v>
      </c>
      <c r="E19" s="42" t="n">
        <f aca="false">1-(1-D19)^(1/12)</f>
        <v>2.19968288078798E-005</v>
      </c>
      <c r="F19" s="42" t="n">
        <f aca="false">VLOOKUP(B19,Assumptions!$A$5:$C$11,3,1)*(MOD(A19,12/$B$10)=0)</f>
        <v>0</v>
      </c>
      <c r="G19" s="43" t="n">
        <f aca="false">1-(1-F19)^(1/$B$10)</f>
        <v>0</v>
      </c>
      <c r="H19" s="42" t="n">
        <f aca="false">J18*E19*(A19&lt;=$B$6*12)</f>
        <v>2.19953772583769E-005</v>
      </c>
      <c r="I19" s="43" t="n">
        <f aca="false">J18*(1-E19)*G19*(A19&lt;=$B$6*12)</f>
        <v>0</v>
      </c>
      <c r="J19" s="44" t="n">
        <f aca="false">(J18-H19-I19)*(A19&lt;=$B$6*12)</f>
        <v>0.999912015587889</v>
      </c>
      <c r="K19" s="45" t="n">
        <f aca="false">($B$9/$B$10)*(A19&lt;=$B$7*12)*(MOD(A18,12/$B$10)=0)</f>
        <v>0</v>
      </c>
      <c r="L19" s="45" t="n">
        <f aca="false">$B$8*(A19&lt;=$B$7*12)</f>
        <v>500000</v>
      </c>
      <c r="M19" s="45" t="n">
        <f aca="false">Assumptions!$C$15*(A19=1)+K19*Assumptions!$C$16*(A19&lt;=12)</f>
        <v>0</v>
      </c>
      <c r="N19" s="45" t="n">
        <f aca="false">(A19&lt;=$B$6*12)*(Assumptions!$C$18/12)*(1+Assumptions!$E$17)^(A19-1) + K19*Assumptions!$C$19*(A19&lt;=$B$7*12)</f>
        <v>46.340478731211</v>
      </c>
      <c r="O19" s="45" t="n">
        <f aca="false">K19*VLOOKUP(B19,Assumptions!$A$21:$B$26,2,1)</f>
        <v>0</v>
      </c>
      <c r="P19" s="45" t="n">
        <f aca="false">K19*J18</f>
        <v>0</v>
      </c>
      <c r="Q19" s="45" t="n">
        <f aca="false">L19*H19</f>
        <v>10.9976886291885</v>
      </c>
      <c r="R19" s="45" t="n">
        <f aca="false">M19*J18</f>
        <v>0</v>
      </c>
      <c r="S19" s="45" t="n">
        <f aca="false">N19*J18</f>
        <v>46.3374207677449</v>
      </c>
      <c r="T19" s="55" t="n">
        <f aca="false">O19*J18</f>
        <v>0</v>
      </c>
      <c r="U19" s="46" t="n">
        <f aca="false">(1+VLOOKUP(B19,Assumptions!$A$29:$C$39,3,1))^(1/12)-1</f>
        <v>0.0043923222705009</v>
      </c>
      <c r="V19" s="45" t="n">
        <f aca="false">P20+V20/(1+U20)</f>
        <v>6495.01067298325</v>
      </c>
      <c r="W19" s="45" t="n">
        <f aca="false">(W20+Q20)/(1+U20)</f>
        <v>1089.7098326598</v>
      </c>
      <c r="X19" s="45" t="n">
        <f aca="false">R20+S20+T20+X20/(1+U20)</f>
        <v>5838.4127213013</v>
      </c>
      <c r="Y19" s="45" t="n">
        <f aca="false">IFERROR((W19+X19-V19)/J19,0)</f>
        <v>433.149991425206</v>
      </c>
    </row>
    <row r="20" customFormat="false" ht="13.8" hidden="false" customHeight="false" outlineLevel="0" collapsed="false">
      <c r="A20" s="40" t="n">
        <f aca="false">A19+1</f>
        <v>5</v>
      </c>
      <c r="B20" s="40" t="n">
        <f aca="false">INT((A20-1)/12)+1</f>
        <v>1</v>
      </c>
      <c r="C20" s="41" t="n">
        <f aca="false">$B$4+B20-1</f>
        <v>20</v>
      </c>
      <c r="D20" s="42" t="n">
        <f aca="false">IF($B$5="M",VLOOKUP(C20,Assumptions!$A$42:$C$140,2,1),VLOOKUP(C20,Assumptions!$A$42:$C$140,3,1))*Assumptions!$C$2</f>
        <v>0.000263930013244716</v>
      </c>
      <c r="E20" s="42" t="n">
        <f aca="false">1-(1-D20)^(1/12)</f>
        <v>2.19968288078798E-005</v>
      </c>
      <c r="F20" s="42" t="n">
        <f aca="false">VLOOKUP(B20,Assumptions!$A$5:$C$11,3,1)*(MOD(A20,12/$B$10)=0)</f>
        <v>0</v>
      </c>
      <c r="G20" s="43" t="n">
        <f aca="false">1-(1-F20)^(1/$B$10)</f>
        <v>0</v>
      </c>
      <c r="H20" s="42" t="n">
        <f aca="false">J19*E20*(A20&lt;=$B$6*12)</f>
        <v>2.19948934298288E-005</v>
      </c>
      <c r="I20" s="43" t="n">
        <f aca="false">J19*(1-E20)*G20*(A20&lt;=$B$6*12)</f>
        <v>0</v>
      </c>
      <c r="J20" s="44" t="n">
        <f aca="false">(J19-H20-I20)*(A20&lt;=$B$6*12)</f>
        <v>0.999890020694459</v>
      </c>
      <c r="K20" s="45" t="n">
        <f aca="false">($B$9/$B$10)*(A20&lt;=$B$7*12)*(MOD(A19,12/$B$10)=0)</f>
        <v>0</v>
      </c>
      <c r="L20" s="45" t="n">
        <f aca="false">$B$8*(A20&lt;=$B$7*12)</f>
        <v>500000</v>
      </c>
      <c r="M20" s="45" t="n">
        <f aca="false">Assumptions!$C$15*(A20=1)+K20*Assumptions!$C$16*(A20&lt;=12)</f>
        <v>0</v>
      </c>
      <c r="N20" s="45" t="n">
        <f aca="false">(A20&lt;=$B$6*12)*(Assumptions!$C$18/12)*(1+Assumptions!$E$17)^(A20-1) + K20*Assumptions!$C$19*(A20&lt;=$B$7*12)</f>
        <v>46.5107711580732</v>
      </c>
      <c r="O20" s="45" t="n">
        <f aca="false">K20*VLOOKUP(B20,Assumptions!$A$21:$B$26,2,1)</f>
        <v>0</v>
      </c>
      <c r="P20" s="45" t="n">
        <f aca="false">K20*J19</f>
        <v>0</v>
      </c>
      <c r="Q20" s="45" t="n">
        <f aca="false">L20*H20</f>
        <v>10.9974467149144</v>
      </c>
      <c r="R20" s="45" t="n">
        <f aca="false">M20*J19</f>
        <v>0</v>
      </c>
      <c r="S20" s="45" t="n">
        <f aca="false">N20*J19</f>
        <v>46.506678935216</v>
      </c>
      <c r="T20" s="55" t="n">
        <f aca="false">O20*J19</f>
        <v>0</v>
      </c>
      <c r="U20" s="46" t="n">
        <f aca="false">(1+VLOOKUP(B20,Assumptions!$A$29:$C$39,3,1))^(1/12)-1</f>
        <v>0.0043923222705009</v>
      </c>
      <c r="V20" s="45" t="n">
        <f aca="false">P21+V21/(1+U21)</f>
        <v>6523.53885300933</v>
      </c>
      <c r="W20" s="45" t="n">
        <f aca="false">(W21+Q21)/(1+U21)</f>
        <v>1083.49874271127</v>
      </c>
      <c r="X20" s="45" t="n">
        <f aca="false">R21+S21+T21+X21/(1+U21)</f>
        <v>5817.34596026462</v>
      </c>
      <c r="Y20" s="45" t="n">
        <f aca="false">IFERROR((W20+X20-V20)/J20,0)</f>
        <v>377.347350366103</v>
      </c>
    </row>
    <row r="21" customFormat="false" ht="13.8" hidden="false" customHeight="false" outlineLevel="0" collapsed="false">
      <c r="A21" s="40" t="n">
        <f aca="false">A20+1</f>
        <v>6</v>
      </c>
      <c r="B21" s="40" t="n">
        <f aca="false">INT((A21-1)/12)+1</f>
        <v>1</v>
      </c>
      <c r="C21" s="41" t="n">
        <f aca="false">$B$4+B21-1</f>
        <v>20</v>
      </c>
      <c r="D21" s="42" t="n">
        <f aca="false">IF($B$5="M",VLOOKUP(C21,Assumptions!$A$42:$C$140,2,1),VLOOKUP(C21,Assumptions!$A$42:$C$140,3,1))*Assumptions!$C$2</f>
        <v>0.000263930013244716</v>
      </c>
      <c r="E21" s="42" t="n">
        <f aca="false">1-(1-D21)^(1/12)</f>
        <v>2.19968288078798E-005</v>
      </c>
      <c r="F21" s="42" t="n">
        <f aca="false">VLOOKUP(B21,Assumptions!$A$5:$C$11,3,1)*(MOD(A21,12/$B$10)=0)</f>
        <v>0</v>
      </c>
      <c r="G21" s="43" t="n">
        <f aca="false">1-(1-F21)^(1/$B$10)</f>
        <v>0</v>
      </c>
      <c r="H21" s="42" t="n">
        <f aca="false">J20*E21*(A21&lt;=$B$6*12)</f>
        <v>2.19944096119234E-005</v>
      </c>
      <c r="I21" s="43" t="n">
        <f aca="false">J20*(1-E21)*G21*(A21&lt;=$B$6*12)</f>
        <v>0</v>
      </c>
      <c r="J21" s="44" t="n">
        <f aca="false">(J20-H21-I21)*(A21&lt;=$B$6*12)</f>
        <v>0.999868026284847</v>
      </c>
      <c r="K21" s="45" t="n">
        <f aca="false">($B$9/$B$10)*(A21&lt;=$B$7*12)*(MOD(A20,12/$B$10)=0)</f>
        <v>0</v>
      </c>
      <c r="L21" s="45" t="n">
        <f aca="false">$B$8*(A21&lt;=$B$7*12)</f>
        <v>500000</v>
      </c>
      <c r="M21" s="45" t="n">
        <f aca="false">Assumptions!$C$15*(A21=1)+K21*Assumptions!$C$16*(A21&lt;=12)</f>
        <v>0</v>
      </c>
      <c r="N21" s="45" t="n">
        <f aca="false">(A21&lt;=$B$6*12)*(Assumptions!$C$18/12)*(1+Assumptions!$E$17)^(A21-1) + K21*Assumptions!$C$19*(A21&lt;=$B$7*12)</f>
        <v>46.6816893771465</v>
      </c>
      <c r="O21" s="45" t="n">
        <f aca="false">K21*VLOOKUP(B21,Assumptions!$A$21:$B$26,2,1)</f>
        <v>0</v>
      </c>
      <c r="P21" s="45" t="n">
        <f aca="false">K21*J20</f>
        <v>0</v>
      </c>
      <c r="Q21" s="45" t="n">
        <f aca="false">L21*H21</f>
        <v>10.9972048059617</v>
      </c>
      <c r="R21" s="45" t="n">
        <f aca="false">M21*J20</f>
        <v>0</v>
      </c>
      <c r="S21" s="45" t="n">
        <f aca="false">N21*J20</f>
        <v>46.6765553573673</v>
      </c>
      <c r="T21" s="55" t="n">
        <f aca="false">O21*J20</f>
        <v>0</v>
      </c>
      <c r="U21" s="46" t="n">
        <f aca="false">(1+VLOOKUP(B21,Assumptions!$A$29:$C$39,3,1))^(1/12)-1</f>
        <v>0.0043923222705009</v>
      </c>
      <c r="V21" s="45" t="n">
        <f aca="false">P22+V22/(1+U22)</f>
        <v>6552.19233799588</v>
      </c>
      <c r="W21" s="45" t="n">
        <f aca="false">(W22+Q22)/(1+U22)</f>
        <v>1077.26061356297</v>
      </c>
      <c r="X21" s="45" t="n">
        <f aca="false">R22+S22+T22+X22/(1+U22)</f>
        <v>5796.01604465013</v>
      </c>
      <c r="Y21" s="45" t="n">
        <f aca="false">IFERROR((W21+X21-V21)/J21,0)</f>
        <v>321.126700500917</v>
      </c>
    </row>
    <row r="22" customFormat="false" ht="13.8" hidden="false" customHeight="false" outlineLevel="0" collapsed="false">
      <c r="A22" s="40" t="n">
        <f aca="false">A21+1</f>
        <v>7</v>
      </c>
      <c r="B22" s="40" t="n">
        <f aca="false">INT((A22-1)/12)+1</f>
        <v>1</v>
      </c>
      <c r="C22" s="41" t="n">
        <f aca="false">$B$4+B22-1</f>
        <v>20</v>
      </c>
      <c r="D22" s="42" t="n">
        <f aca="false">IF($B$5="M",VLOOKUP(C22,Assumptions!$A$42:$C$140,2,1),VLOOKUP(C22,Assumptions!$A$42:$C$140,3,1))*Assumptions!$C$2</f>
        <v>0.000263930013244716</v>
      </c>
      <c r="E22" s="42" t="n">
        <f aca="false">1-(1-D22)^(1/12)</f>
        <v>2.19968288078798E-005</v>
      </c>
      <c r="F22" s="42" t="n">
        <f aca="false">VLOOKUP(B22,Assumptions!$A$5:$C$11,3,1)*(MOD(A22,12/$B$10)=0)</f>
        <v>0</v>
      </c>
      <c r="G22" s="43" t="n">
        <f aca="false">1-(1-F22)^(1/$B$10)</f>
        <v>0</v>
      </c>
      <c r="H22" s="42" t="n">
        <f aca="false">J21*E22*(A22&lt;=$B$6*12)</f>
        <v>2.19939258046604E-005</v>
      </c>
      <c r="I22" s="43" t="n">
        <f aca="false">J21*(1-E22)*G22*(A22&lt;=$B$6*12)</f>
        <v>0</v>
      </c>
      <c r="J22" s="44" t="n">
        <f aca="false">(J21-H22-I22)*(A22&lt;=$B$6*12)</f>
        <v>0.999846032359042</v>
      </c>
      <c r="K22" s="45" t="n">
        <f aca="false">($B$9/$B$10)*(A22&lt;=$B$7*12)*(MOD(A21,12/$B$10)=0)</f>
        <v>0</v>
      </c>
      <c r="L22" s="45" t="n">
        <f aca="false">$B$8*(A22&lt;=$B$7*12)</f>
        <v>500000</v>
      </c>
      <c r="M22" s="45" t="n">
        <f aca="false">Assumptions!$C$15*(A22=1)+K22*Assumptions!$C$16*(A22&lt;=12)</f>
        <v>0</v>
      </c>
      <c r="N22" s="45" t="n">
        <f aca="false">(A22&lt;=$B$6*12)*(Assumptions!$C$18/12)*(1+Assumptions!$E$17)^(A22-1) + K22*Assumptions!$C$19*(A22&lt;=$B$7*12)</f>
        <v>46.8532356880979</v>
      </c>
      <c r="O22" s="45" t="n">
        <f aca="false">K22*VLOOKUP(B22,Assumptions!$A$21:$B$26,2,1)</f>
        <v>0</v>
      </c>
      <c r="P22" s="45" t="n">
        <f aca="false">K22*J21</f>
        <v>0</v>
      </c>
      <c r="Q22" s="45" t="n">
        <f aca="false">L22*H22</f>
        <v>10.9969629023302</v>
      </c>
      <c r="R22" s="45" t="n">
        <f aca="false">M22*J21</f>
        <v>0</v>
      </c>
      <c r="S22" s="45" t="n">
        <f aca="false">N22*J21</f>
        <v>46.8470522925172</v>
      </c>
      <c r="T22" s="55" t="n">
        <f aca="false">O22*J21</f>
        <v>0</v>
      </c>
      <c r="U22" s="46" t="n">
        <f aca="false">(1+VLOOKUP(B22,Assumptions!$A$29:$C$39,3,1))^(1/12)-1</f>
        <v>0.0043923222705009</v>
      </c>
      <c r="V22" s="45" t="n">
        <f aca="false">P23+V23/(1+U23)</f>
        <v>6580.97167832267</v>
      </c>
      <c r="W22" s="45" t="n">
        <f aca="false">(W23+Q23)/(1+U23)</f>
        <v>1070.99532644473</v>
      </c>
      <c r="X22" s="45" t="n">
        <f aca="false">R23+S23+T23+X23/(1+U23)</f>
        <v>5774.42119535962</v>
      </c>
      <c r="Y22" s="45" t="n">
        <f aca="false">IFERROR((W22+X22-V22)/J22,0)</f>
        <v>264.485565700293</v>
      </c>
    </row>
    <row r="23" customFormat="false" ht="13.8" hidden="false" customHeight="false" outlineLevel="0" collapsed="false">
      <c r="A23" s="40" t="n">
        <f aca="false">A22+1</f>
        <v>8</v>
      </c>
      <c r="B23" s="40" t="n">
        <f aca="false">INT((A23-1)/12)+1</f>
        <v>1</v>
      </c>
      <c r="C23" s="41" t="n">
        <f aca="false">$B$4+B23-1</f>
        <v>20</v>
      </c>
      <c r="D23" s="42" t="n">
        <f aca="false">IF($B$5="M",VLOOKUP(C23,Assumptions!$A$42:$C$140,2,1),VLOOKUP(C23,Assumptions!$A$42:$C$140,3,1))*Assumptions!$C$2</f>
        <v>0.000263930013244716</v>
      </c>
      <c r="E23" s="42" t="n">
        <f aca="false">1-(1-D23)^(1/12)</f>
        <v>2.19968288078798E-005</v>
      </c>
      <c r="F23" s="42" t="n">
        <f aca="false">VLOOKUP(B23,Assumptions!$A$5:$C$11,3,1)*(MOD(A23,12/$B$10)=0)</f>
        <v>0</v>
      </c>
      <c r="G23" s="43" t="n">
        <f aca="false">1-(1-F23)^(1/$B$10)</f>
        <v>0</v>
      </c>
      <c r="H23" s="42" t="n">
        <f aca="false">J22*E23*(A23&lt;=$B$6*12)</f>
        <v>2.19934420080397E-005</v>
      </c>
      <c r="I23" s="43" t="n">
        <f aca="false">J22*(1-E23)*G23*(A23&lt;=$B$6*12)</f>
        <v>0</v>
      </c>
      <c r="J23" s="44" t="n">
        <f aca="false">(J22-H23-I23)*(A23&lt;=$B$6*12)</f>
        <v>0.999824038917034</v>
      </c>
      <c r="K23" s="45" t="n">
        <f aca="false">($B$9/$B$10)*(A23&lt;=$B$7*12)*(MOD(A22,12/$B$10)=0)</f>
        <v>0</v>
      </c>
      <c r="L23" s="45" t="n">
        <f aca="false">$B$8*(A23&lt;=$B$7*12)</f>
        <v>500000</v>
      </c>
      <c r="M23" s="45" t="n">
        <f aca="false">Assumptions!$C$15*(A23=1)+K23*Assumptions!$C$16*(A23&lt;=12)</f>
        <v>0</v>
      </c>
      <c r="N23" s="45" t="n">
        <f aca="false">(A23&lt;=$B$6*12)*(Assumptions!$C$18/12)*(1+Assumptions!$E$17)^(A23-1) + K23*Assumptions!$C$19*(A23&lt;=$B$7*12)</f>
        <v>47.0254123990454</v>
      </c>
      <c r="O23" s="45" t="n">
        <f aca="false">K23*VLOOKUP(B23,Assumptions!$A$21:$B$26,2,1)</f>
        <v>0</v>
      </c>
      <c r="P23" s="45" t="n">
        <f aca="false">K23*J22</f>
        <v>0</v>
      </c>
      <c r="Q23" s="45" t="n">
        <f aca="false">L23*H23</f>
        <v>10.9967210040198</v>
      </c>
      <c r="R23" s="45" t="n">
        <f aca="false">M23*J22</f>
        <v>0</v>
      </c>
      <c r="S23" s="45" t="n">
        <f aca="false">N23*J22</f>
        <v>47.0181720072332</v>
      </c>
      <c r="T23" s="55" t="n">
        <f aca="false">O23*J22</f>
        <v>0</v>
      </c>
      <c r="U23" s="46" t="n">
        <f aca="false">(1+VLOOKUP(B23,Assumptions!$A$29:$C$39,3,1))^(1/12)-1</f>
        <v>0.0043923222705009</v>
      </c>
      <c r="V23" s="45" t="n">
        <f aca="false">P24+V24/(1+U24)</f>
        <v>6609.8774267869</v>
      </c>
      <c r="W23" s="45" t="n">
        <f aca="false">(W24+Q24)/(1+U24)</f>
        <v>1064.70276206466</v>
      </c>
      <c r="X23" s="45" t="n">
        <f aca="false">R24+S24+T24+X24/(1+U24)</f>
        <v>5752.55962320399</v>
      </c>
      <c r="Y23" s="45" t="n">
        <f aca="false">IFERROR((W23+X23-V23)/J23,0)</f>
        <v>207.421456585877</v>
      </c>
    </row>
    <row r="24" customFormat="false" ht="13.8" hidden="false" customHeight="false" outlineLevel="0" collapsed="false">
      <c r="A24" s="40" t="n">
        <f aca="false">A23+1</f>
        <v>9</v>
      </c>
      <c r="B24" s="40" t="n">
        <f aca="false">INT((A24-1)/12)+1</f>
        <v>1</v>
      </c>
      <c r="C24" s="41" t="n">
        <f aca="false">$B$4+B24-1</f>
        <v>20</v>
      </c>
      <c r="D24" s="42" t="n">
        <f aca="false">IF($B$5="M",VLOOKUP(C24,Assumptions!$A$42:$C$140,2,1),VLOOKUP(C24,Assumptions!$A$42:$C$140,3,1))*Assumptions!$C$2</f>
        <v>0.000263930013244716</v>
      </c>
      <c r="E24" s="42" t="n">
        <f aca="false">1-(1-D24)^(1/12)</f>
        <v>2.19968288078798E-005</v>
      </c>
      <c r="F24" s="42" t="n">
        <f aca="false">VLOOKUP(B24,Assumptions!$A$5:$C$11,3,1)*(MOD(A24,12/$B$10)=0)</f>
        <v>0</v>
      </c>
      <c r="G24" s="43" t="n">
        <f aca="false">1-(1-F24)^(1/$B$10)</f>
        <v>0</v>
      </c>
      <c r="H24" s="42" t="n">
        <f aca="false">J23*E24*(A24&lt;=$B$6*12)</f>
        <v>2.19929582220609E-005</v>
      </c>
      <c r="I24" s="43" t="n">
        <f aca="false">J23*(1-E24)*G24*(A24&lt;=$B$6*12)</f>
        <v>0</v>
      </c>
      <c r="J24" s="44" t="n">
        <f aca="false">(J23-H24-I24)*(A24&lt;=$B$6*12)</f>
        <v>0.999802045958812</v>
      </c>
      <c r="K24" s="45" t="n">
        <f aca="false">($B$9/$B$10)*(A24&lt;=$B$7*12)*(MOD(A23,12/$B$10)=0)</f>
        <v>0</v>
      </c>
      <c r="L24" s="45" t="n">
        <f aca="false">$B$8*(A24&lt;=$B$7*12)</f>
        <v>500000</v>
      </c>
      <c r="M24" s="45" t="n">
        <f aca="false">Assumptions!$C$15*(A24=1)+K24*Assumptions!$C$16*(A24&lt;=12)</f>
        <v>0</v>
      </c>
      <c r="N24" s="45" t="n">
        <f aca="false">(A24&lt;=$B$6*12)*(Assumptions!$C$18/12)*(1+Assumptions!$E$17)^(A24-1) + K24*Assumptions!$C$19*(A24&lt;=$B$7*12)</f>
        <v>47.1982218265888</v>
      </c>
      <c r="O24" s="45" t="n">
        <f aca="false">K24*VLOOKUP(B24,Assumptions!$A$21:$B$26,2,1)</f>
        <v>0</v>
      </c>
      <c r="P24" s="45" t="n">
        <f aca="false">K24*J23</f>
        <v>0</v>
      </c>
      <c r="Q24" s="45" t="n">
        <f aca="false">L24*H24</f>
        <v>10.9964791110305</v>
      </c>
      <c r="R24" s="45" t="n">
        <f aca="false">M24*J23</f>
        <v>0</v>
      </c>
      <c r="S24" s="45" t="n">
        <f aca="false">N24*J23</f>
        <v>47.1899167763621</v>
      </c>
      <c r="T24" s="55" t="n">
        <f aca="false">O24*J23</f>
        <v>0</v>
      </c>
      <c r="U24" s="46" t="n">
        <f aca="false">(1+VLOOKUP(B24,Assumptions!$A$29:$C$39,3,1))^(1/12)-1</f>
        <v>0.0043923222705009</v>
      </c>
      <c r="V24" s="45" t="n">
        <f aca="false">P25+V25/(1+U25)</f>
        <v>6638.91013861386</v>
      </c>
      <c r="W24" s="45" t="n">
        <f aca="false">(W25+Q25)/(1+U25)</f>
        <v>1058.38280060691</v>
      </c>
      <c r="X24" s="45" t="n">
        <f aca="false">R25+S25+T25+X25/(1+U25)</f>
        <v>5730.42952885061</v>
      </c>
      <c r="Y24" s="45" t="n">
        <f aca="false">IFERROR((W24+X24-V24)/J24,0)</f>
        <v>149.931870463319</v>
      </c>
    </row>
    <row r="25" customFormat="false" ht="13.8" hidden="false" customHeight="false" outlineLevel="0" collapsed="false">
      <c r="A25" s="40" t="n">
        <f aca="false">A24+1</f>
        <v>10</v>
      </c>
      <c r="B25" s="40" t="n">
        <f aca="false">INT((A25-1)/12)+1</f>
        <v>1</v>
      </c>
      <c r="C25" s="41" t="n">
        <f aca="false">$B$4+B25-1</f>
        <v>20</v>
      </c>
      <c r="D25" s="42" t="n">
        <f aca="false">IF($B$5="M",VLOOKUP(C25,Assumptions!$A$42:$C$140,2,1),VLOOKUP(C25,Assumptions!$A$42:$C$140,3,1))*Assumptions!$C$2</f>
        <v>0.000263930013244716</v>
      </c>
      <c r="E25" s="42" t="n">
        <f aca="false">1-(1-D25)^(1/12)</f>
        <v>2.19968288078798E-005</v>
      </c>
      <c r="F25" s="42" t="n">
        <f aca="false">VLOOKUP(B25,Assumptions!$A$5:$C$11,3,1)*(MOD(A25,12/$B$10)=0)</f>
        <v>0</v>
      </c>
      <c r="G25" s="43" t="n">
        <f aca="false">1-(1-F25)^(1/$B$10)</f>
        <v>0</v>
      </c>
      <c r="H25" s="42" t="n">
        <f aca="false">J24*E25*(A25&lt;=$B$6*12)</f>
        <v>2.1992474446724E-005</v>
      </c>
      <c r="I25" s="43" t="n">
        <f aca="false">J24*(1-E25)*G25*(A25&lt;=$B$6*12)</f>
        <v>0</v>
      </c>
      <c r="J25" s="44" t="n">
        <f aca="false">(J24-H25-I25)*(A25&lt;=$B$6*12)</f>
        <v>0.999780053484366</v>
      </c>
      <c r="K25" s="45" t="n">
        <f aca="false">($B$9/$B$10)*(A25&lt;=$B$7*12)*(MOD(A24,12/$B$10)=0)</f>
        <v>0</v>
      </c>
      <c r="L25" s="45" t="n">
        <f aca="false">$B$8*(A25&lt;=$B$7*12)</f>
        <v>500000</v>
      </c>
      <c r="M25" s="45" t="n">
        <f aca="false">Assumptions!$C$15*(A25=1)+K25*Assumptions!$C$16*(A25&lt;=12)</f>
        <v>0</v>
      </c>
      <c r="N25" s="45" t="n">
        <f aca="false">(A25&lt;=$B$6*12)*(Assumptions!$C$18/12)*(1+Assumptions!$E$17)^(A25-1) + K25*Assumptions!$C$19*(A25&lt;=$B$7*12)</f>
        <v>47.371666295841</v>
      </c>
      <c r="O25" s="45" t="n">
        <f aca="false">K25*VLOOKUP(B25,Assumptions!$A$21:$B$26,2,1)</f>
        <v>0</v>
      </c>
      <c r="P25" s="45" t="n">
        <f aca="false">K25*J24</f>
        <v>0</v>
      </c>
      <c r="Q25" s="45" t="n">
        <f aca="false">L25*H25</f>
        <v>10.996237223362</v>
      </c>
      <c r="R25" s="45" t="n">
        <f aca="false">M25*J24</f>
        <v>0</v>
      </c>
      <c r="S25" s="45" t="n">
        <f aca="false">N25*J24</f>
        <v>47.36228888306</v>
      </c>
      <c r="T25" s="55" t="n">
        <f aca="false">O25*J24</f>
        <v>0</v>
      </c>
      <c r="U25" s="46" t="n">
        <f aca="false">(1+VLOOKUP(B25,Assumptions!$A$29:$C$39,3,1))^(1/12)-1</f>
        <v>0.0043923222705009</v>
      </c>
      <c r="V25" s="45" t="n">
        <f aca="false">P26+V26/(1+U26)</f>
        <v>6668.07037146755</v>
      </c>
      <c r="W25" s="45" t="n">
        <f aca="false">(W26+Q26)/(1+U26)</f>
        <v>1052.03532172936</v>
      </c>
      <c r="X25" s="45" t="n">
        <f aca="false">R26+S26+T26+X26/(1+U26)</f>
        <v>5708.02910277041</v>
      </c>
      <c r="Y25" s="45" t="n">
        <f aca="false">IFERROR((W25+X25-V25)/J25,0)</f>
        <v>92.0142912549729</v>
      </c>
    </row>
    <row r="26" customFormat="false" ht="13.8" hidden="false" customHeight="false" outlineLevel="0" collapsed="false">
      <c r="A26" s="40" t="n">
        <f aca="false">A25+1</f>
        <v>11</v>
      </c>
      <c r="B26" s="40" t="n">
        <f aca="false">INT((A26-1)/12)+1</f>
        <v>1</v>
      </c>
      <c r="C26" s="41" t="n">
        <f aca="false">$B$4+B26-1</f>
        <v>20</v>
      </c>
      <c r="D26" s="42" t="n">
        <f aca="false">IF($B$5="M",VLOOKUP(C26,Assumptions!$A$42:$C$140,2,1),VLOOKUP(C26,Assumptions!$A$42:$C$140,3,1))*Assumptions!$C$2</f>
        <v>0.000263930013244716</v>
      </c>
      <c r="E26" s="42" t="n">
        <f aca="false">1-(1-D26)^(1/12)</f>
        <v>2.19968288078798E-005</v>
      </c>
      <c r="F26" s="42" t="n">
        <f aca="false">VLOOKUP(B26,Assumptions!$A$5:$C$11,3,1)*(MOD(A26,12/$B$10)=0)</f>
        <v>0</v>
      </c>
      <c r="G26" s="43" t="n">
        <f aca="false">1-(1-F26)^(1/$B$10)</f>
        <v>0</v>
      </c>
      <c r="H26" s="42" t="n">
        <f aca="false">J25*E26*(A26&lt;=$B$6*12)</f>
        <v>2.19919906820285E-005</v>
      </c>
      <c r="I26" s="43" t="n">
        <f aca="false">J25*(1-E26)*G26*(A26&lt;=$B$6*12)</f>
        <v>0</v>
      </c>
      <c r="J26" s="44" t="n">
        <f aca="false">(J25-H26-I26)*(A26&lt;=$B$6*12)</f>
        <v>0.999758061493684</v>
      </c>
      <c r="K26" s="45" t="n">
        <f aca="false">($B$9/$B$10)*(A26&lt;=$B$7*12)*(MOD(A25,12/$B$10)=0)</f>
        <v>0</v>
      </c>
      <c r="L26" s="45" t="n">
        <f aca="false">$B$8*(A26&lt;=$B$7*12)</f>
        <v>500000</v>
      </c>
      <c r="M26" s="45" t="n">
        <f aca="false">Assumptions!$C$15*(A26=1)+K26*Assumptions!$C$16*(A26&lt;=12)</f>
        <v>0</v>
      </c>
      <c r="N26" s="45" t="n">
        <f aca="false">(A26&lt;=$B$6*12)*(Assumptions!$C$18/12)*(1+Assumptions!$E$17)^(A26-1) + K26*Assumptions!$C$19*(A26&lt;=$B$7*12)</f>
        <v>47.5457481404594</v>
      </c>
      <c r="O26" s="45" t="n">
        <f aca="false">K26*VLOOKUP(B26,Assumptions!$A$21:$B$26,2,1)</f>
        <v>0</v>
      </c>
      <c r="P26" s="45" t="n">
        <f aca="false">K26*J25</f>
        <v>0</v>
      </c>
      <c r="Q26" s="45" t="n">
        <f aca="false">L26*H26</f>
        <v>10.9959953410142</v>
      </c>
      <c r="R26" s="45" t="n">
        <f aca="false">M26*J25</f>
        <v>0</v>
      </c>
      <c r="S26" s="45" t="n">
        <f aca="false">N26*J25</f>
        <v>47.5352906188227</v>
      </c>
      <c r="T26" s="55" t="n">
        <f aca="false">O26*J25</f>
        <v>0</v>
      </c>
      <c r="U26" s="46" t="n">
        <f aca="false">(1+VLOOKUP(B26,Assumptions!$A$29:$C$39,3,1))^(1/12)-1</f>
        <v>0.0043923222705009</v>
      </c>
      <c r="V26" s="45" t="n">
        <f aca="false">P27+V27/(1+U27)</f>
        <v>6697.35868546141</v>
      </c>
      <c r="W26" s="45" t="n">
        <f aca="false">(W27+Q27)/(1+U27)</f>
        <v>1045.66020456134</v>
      </c>
      <c r="X26" s="45" t="n">
        <f aca="false">R27+S27+T27+X27/(1+U27)</f>
        <v>5685.35652518474</v>
      </c>
      <c r="Y26" s="45" t="n">
        <f aca="false">IFERROR((W26+X26-V26)/J26,0)</f>
        <v>33.6661894322508</v>
      </c>
    </row>
    <row r="27" customFormat="false" ht="13.8" hidden="false" customHeight="false" outlineLevel="0" collapsed="false">
      <c r="A27" s="40" t="n">
        <f aca="false">A26+1</f>
        <v>12</v>
      </c>
      <c r="B27" s="40" t="n">
        <f aca="false">INT((A27-1)/12)+1</f>
        <v>1</v>
      </c>
      <c r="C27" s="41" t="n">
        <f aca="false">$B$4+B27-1</f>
        <v>20</v>
      </c>
      <c r="D27" s="42" t="n">
        <f aca="false">IF($B$5="M",VLOOKUP(C27,Assumptions!$A$42:$C$140,2,1),VLOOKUP(C27,Assumptions!$A$42:$C$140,3,1))*Assumptions!$C$2</f>
        <v>0.000263930013244716</v>
      </c>
      <c r="E27" s="42" t="n">
        <f aca="false">1-(1-D27)^(1/12)</f>
        <v>2.19968288078798E-005</v>
      </c>
      <c r="F27" s="42" t="n">
        <f aca="false">VLOOKUP(B27,Assumptions!$A$5:$C$11,3,1)*(MOD(A27,12/$B$10)=0)</f>
        <v>0.12</v>
      </c>
      <c r="G27" s="43" t="n">
        <f aca="false">1-(1-F27)^(1/$B$10)</f>
        <v>0.12</v>
      </c>
      <c r="H27" s="42" t="n">
        <f aca="false">J26*E27*(A27&lt;=$B$6*12)</f>
        <v>2.19915069279743E-005</v>
      </c>
      <c r="I27" s="43" t="n">
        <f aca="false">J26*(1-E27)*G27*(A27&lt;=$B$6*12)</f>
        <v>0.119968328398411</v>
      </c>
      <c r="J27" s="44" t="n">
        <f aca="false">(J26-H27-I27)*(A27&lt;=$B$6*12)</f>
        <v>0.879767741588345</v>
      </c>
      <c r="K27" s="45" t="n">
        <f aca="false">($B$9/$B$10)*(A27&lt;=$B$7*12)*(MOD(A26,12/$B$10)=0)</f>
        <v>0</v>
      </c>
      <c r="L27" s="45" t="n">
        <f aca="false">$B$8*(A27&lt;=$B$7*12)</f>
        <v>500000</v>
      </c>
      <c r="M27" s="45" t="n">
        <f aca="false">Assumptions!$C$15*(A27=1)+K27*Assumptions!$C$16*(A27&lt;=12)</f>
        <v>0</v>
      </c>
      <c r="N27" s="45" t="n">
        <f aca="false">(A27&lt;=$B$6*12)*(Assumptions!$C$18/12)*(1+Assumptions!$E$17)^(A27-1) + K27*Assumptions!$C$19*(A27&lt;=$B$7*12)</f>
        <v>47.7204697026767</v>
      </c>
      <c r="O27" s="45" t="n">
        <f aca="false">K27*VLOOKUP(B27,Assumptions!$A$21:$B$26,2,1)</f>
        <v>0</v>
      </c>
      <c r="P27" s="45" t="n">
        <f aca="false">K27*J26</f>
        <v>0</v>
      </c>
      <c r="Q27" s="45" t="n">
        <f aca="false">L27*H27</f>
        <v>10.9957534639872</v>
      </c>
      <c r="R27" s="45" t="n">
        <f aca="false">M27*J26</f>
        <v>0</v>
      </c>
      <c r="S27" s="45" t="n">
        <f aca="false">N27*J26</f>
        <v>47.7089242835162</v>
      </c>
      <c r="T27" s="55" t="n">
        <f aca="false">O27*J26</f>
        <v>0</v>
      </c>
      <c r="U27" s="46" t="n">
        <f aca="false">(1+VLOOKUP(B27,Assumptions!$A$29:$C$39,3,1))^(1/12)-1</f>
        <v>0.0043923222705009</v>
      </c>
      <c r="V27" s="45" t="n">
        <f aca="false">P28+V28/(1+U28)</f>
        <v>6726.7756431691</v>
      </c>
      <c r="W27" s="45" t="n">
        <f aca="false">(W28+Q28)/(1+U28)</f>
        <v>1039.25732770122</v>
      </c>
      <c r="X27" s="45" t="n">
        <f aca="false">R28+S28+T28+X28/(1+U28)</f>
        <v>5662.40996601189</v>
      </c>
      <c r="Y27" s="45" t="n">
        <f aca="false">IFERROR((W27+X27-V27)/J27,0)</f>
        <v>-28.5397477869048</v>
      </c>
    </row>
    <row r="28" customFormat="false" ht="13.8" hidden="false" customHeight="false" outlineLevel="0" collapsed="false">
      <c r="A28" s="40" t="n">
        <f aca="false">A27+1</f>
        <v>13</v>
      </c>
      <c r="B28" s="40" t="n">
        <f aca="false">INT((A28-1)/12)+1</f>
        <v>2</v>
      </c>
      <c r="C28" s="41" t="n">
        <f aca="false">$B$4+B28-1</f>
        <v>21</v>
      </c>
      <c r="D28" s="42" t="n">
        <f aca="false">IF($B$5="M",VLOOKUP(C28,Assumptions!$A$42:$C$140,2,1),VLOOKUP(C28,Assumptions!$A$42:$C$140,3,1))*Assumptions!$C$2</f>
        <v>0.000269431165468055</v>
      </c>
      <c r="E28" s="42" t="n">
        <f aca="false">1-(1-D28)^(1/12)</f>
        <v>2.24553702548036E-005</v>
      </c>
      <c r="F28" s="42" t="n">
        <f aca="false">VLOOKUP(B28,Assumptions!$A$5:$C$11,3,1)*(MOD(A28,12/$B$10)=0)</f>
        <v>0</v>
      </c>
      <c r="G28" s="43" t="n">
        <f aca="false">1-(1-F28)^(1/$B$10)</f>
        <v>0</v>
      </c>
      <c r="H28" s="42" t="n">
        <f aca="false">J27*E28*(A28&lt;=$B$6*12)</f>
        <v>1.97555103755987E-005</v>
      </c>
      <c r="I28" s="43" t="n">
        <f aca="false">J27*(1-E28)*G28*(A28&lt;=$B$6*12)</f>
        <v>0</v>
      </c>
      <c r="J28" s="44" t="n">
        <f aca="false">(J27-H28-I28)*(A28&lt;=$B$6*12)</f>
        <v>0.87974798607797</v>
      </c>
      <c r="K28" s="45" t="n">
        <f aca="false">($B$9/$B$10)*(A28&lt;=$B$7*12)*(MOD(A27,12/$B$10)=0)</f>
        <v>1000</v>
      </c>
      <c r="L28" s="45" t="n">
        <f aca="false">$B$8*(A28&lt;=$B$7*12)</f>
        <v>500000</v>
      </c>
      <c r="M28" s="45" t="n">
        <f aca="false">Assumptions!$C$15*(A28=1)+K28*Assumptions!$C$16*(A28&lt;=12)</f>
        <v>0</v>
      </c>
      <c r="N28" s="45" t="n">
        <f aca="false">(A28&lt;=$B$6*12)*(Assumptions!$C$18/12)*(1+Assumptions!$E$17)^(A28-1) + K28*Assumptions!$C$19*(A28&lt;=$B$7*12)</f>
        <v>69.8958333333334</v>
      </c>
      <c r="O28" s="45" t="n">
        <f aca="false">K28*VLOOKUP(B28,Assumptions!$A$21:$B$26,2,1)</f>
        <v>100</v>
      </c>
      <c r="P28" s="45" t="n">
        <f aca="false">K28*J27</f>
        <v>879.767741588345</v>
      </c>
      <c r="Q28" s="45" t="n">
        <f aca="false">L28*H28</f>
        <v>9.87775518779933</v>
      </c>
      <c r="R28" s="45" t="n">
        <f aca="false">M28*J27</f>
        <v>0</v>
      </c>
      <c r="S28" s="45" t="n">
        <f aca="false">N28*J27</f>
        <v>61.4920994381021</v>
      </c>
      <c r="T28" s="55" t="n">
        <f aca="false">O28*J27</f>
        <v>87.9767741588345</v>
      </c>
      <c r="U28" s="46" t="n">
        <f aca="false">(1+VLOOKUP(B28,Assumptions!$A$29:$C$39,3,1))^(1/12)-1</f>
        <v>0.00457082279482246</v>
      </c>
      <c r="V28" s="45" t="n">
        <f aca="false">P29+V29/(1+U29)</f>
        <v>5873.7335385788</v>
      </c>
      <c r="W28" s="45" t="n">
        <f aca="false">(W29+Q29)/(1+U29)</f>
        <v>1034.12983359656</v>
      </c>
      <c r="X28" s="45" t="n">
        <f aca="false">R29+S29+T29+X29/(1+U29)</f>
        <v>5538.13976922668</v>
      </c>
      <c r="Y28" s="45" t="n">
        <f aca="false">IFERROR((W28+X28-V28)/J28,0)</f>
        <v>794.018372646245</v>
      </c>
    </row>
    <row r="29" customFormat="false" ht="13.8" hidden="false" customHeight="false" outlineLevel="0" collapsed="false">
      <c r="A29" s="40" t="n">
        <f aca="false">A28+1</f>
        <v>14</v>
      </c>
      <c r="B29" s="40" t="n">
        <f aca="false">INT((A29-1)/12)+1</f>
        <v>2</v>
      </c>
      <c r="C29" s="41" t="n">
        <f aca="false">$B$4+B29-1</f>
        <v>21</v>
      </c>
      <c r="D29" s="42" t="n">
        <f aca="false">IF($B$5="M",VLOOKUP(C29,Assumptions!$A$42:$C$140,2,1),VLOOKUP(C29,Assumptions!$A$42:$C$140,3,1))*Assumptions!$C$2</f>
        <v>0.000269431165468055</v>
      </c>
      <c r="E29" s="42" t="n">
        <f aca="false">1-(1-D29)^(1/12)</f>
        <v>2.24553702548036E-005</v>
      </c>
      <c r="F29" s="42" t="n">
        <f aca="false">VLOOKUP(B29,Assumptions!$A$5:$C$11,3,1)*(MOD(A29,12/$B$10)=0)</f>
        <v>0</v>
      </c>
      <c r="G29" s="43" t="n">
        <f aca="false">1-(1-F29)^(1/$B$10)</f>
        <v>0</v>
      </c>
      <c r="H29" s="42" t="n">
        <f aca="false">J28*E29*(A29&lt;=$B$6*12)</f>
        <v>1.97550667582986E-005</v>
      </c>
      <c r="I29" s="43" t="n">
        <f aca="false">J28*(1-E29)*G29*(A29&lt;=$B$6*12)</f>
        <v>0</v>
      </c>
      <c r="J29" s="44" t="n">
        <f aca="false">(J28-H29-I29)*(A29&lt;=$B$6*12)</f>
        <v>0.879728231011211</v>
      </c>
      <c r="K29" s="45" t="n">
        <f aca="false">($B$9/$B$10)*(A29&lt;=$B$7*12)*(MOD(A28,12/$B$10)=0)</f>
        <v>0</v>
      </c>
      <c r="L29" s="45" t="n">
        <f aca="false">$B$8*(A29&lt;=$B$7*12)</f>
        <v>500000</v>
      </c>
      <c r="M29" s="45" t="n">
        <f aca="false">Assumptions!$C$15*(A29=1)+K29*Assumptions!$C$16*(A29&lt;=12)</f>
        <v>0</v>
      </c>
      <c r="N29" s="45" t="n">
        <f aca="false">(A29&lt;=$B$6*12)*(Assumptions!$C$18/12)*(1+Assumptions!$E$17)^(A29-1) + K29*Assumptions!$C$19*(A29&lt;=$B$7*12)</f>
        <v>48.0718413919085</v>
      </c>
      <c r="O29" s="45" t="n">
        <f aca="false">K29*VLOOKUP(B29,Assumptions!$A$21:$B$26,2,1)</f>
        <v>0</v>
      </c>
      <c r="P29" s="45" t="n">
        <f aca="false">K29*J28</f>
        <v>0</v>
      </c>
      <c r="Q29" s="45" t="n">
        <f aca="false">L29*H29</f>
        <v>9.8775333791493</v>
      </c>
      <c r="R29" s="45" t="n">
        <f aca="false">M29*J28</f>
        <v>0</v>
      </c>
      <c r="S29" s="45" t="n">
        <f aca="false">N29*J28</f>
        <v>42.2911056515911</v>
      </c>
      <c r="T29" s="55" t="n">
        <f aca="false">O29*J28</f>
        <v>0</v>
      </c>
      <c r="U29" s="46" t="n">
        <f aca="false">(1+VLOOKUP(B29,Assumptions!$A$29:$C$39,3,1))^(1/12)-1</f>
        <v>0.00457082279482246</v>
      </c>
      <c r="V29" s="45" t="n">
        <f aca="false">P30+V30/(1+U30)</f>
        <v>5900.58133372765</v>
      </c>
      <c r="W29" s="45" t="n">
        <f aca="false">(W30+Q30)/(1+U30)</f>
        <v>1028.97912443362</v>
      </c>
      <c r="X29" s="45" t="n">
        <f aca="false">R30+S30+T30+X30/(1+U30)</f>
        <v>5520.96921392345</v>
      </c>
      <c r="Y29" s="45" t="n">
        <f aca="false">IFERROR((W29+X29-V29)/J29,0)</f>
        <v>738.14501085523</v>
      </c>
    </row>
    <row r="30" customFormat="false" ht="13.8" hidden="false" customHeight="false" outlineLevel="0" collapsed="false">
      <c r="A30" s="40" t="n">
        <f aca="false">A29+1</f>
        <v>15</v>
      </c>
      <c r="B30" s="40" t="n">
        <f aca="false">INT((A30-1)/12)+1</f>
        <v>2</v>
      </c>
      <c r="C30" s="41" t="n">
        <f aca="false">$B$4+B30-1</f>
        <v>21</v>
      </c>
      <c r="D30" s="42" t="n">
        <f aca="false">IF($B$5="M",VLOOKUP(C30,Assumptions!$A$42:$C$140,2,1),VLOOKUP(C30,Assumptions!$A$42:$C$140,3,1))*Assumptions!$C$2</f>
        <v>0.000269431165468055</v>
      </c>
      <c r="E30" s="42" t="n">
        <f aca="false">1-(1-D30)^(1/12)</f>
        <v>2.24553702548036E-005</v>
      </c>
      <c r="F30" s="42" t="n">
        <f aca="false">VLOOKUP(B30,Assumptions!$A$5:$C$11,3,1)*(MOD(A30,12/$B$10)=0)</f>
        <v>0</v>
      </c>
      <c r="G30" s="43" t="n">
        <f aca="false">1-(1-F30)^(1/$B$10)</f>
        <v>0</v>
      </c>
      <c r="H30" s="42" t="n">
        <f aca="false">J29*E30*(A30&lt;=$B$6*12)</f>
        <v>1.97546231509601E-005</v>
      </c>
      <c r="I30" s="43" t="n">
        <f aca="false">J29*(1-E30)*G30*(A30&lt;=$B$6*12)</f>
        <v>0</v>
      </c>
      <c r="J30" s="44" t="n">
        <f aca="false">(J29-H30-I30)*(A30&lt;=$B$6*12)</f>
        <v>0.87970847638806</v>
      </c>
      <c r="K30" s="45" t="n">
        <f aca="false">($B$9/$B$10)*(A30&lt;=$B$7*12)*(MOD(A29,12/$B$10)=0)</f>
        <v>0</v>
      </c>
      <c r="L30" s="45" t="n">
        <f aca="false">$B$8*(A30&lt;=$B$7*12)</f>
        <v>500000</v>
      </c>
      <c r="M30" s="45" t="n">
        <f aca="false">Assumptions!$C$15*(A30=1)+K30*Assumptions!$C$16*(A30&lt;=12)</f>
        <v>0</v>
      </c>
      <c r="N30" s="45" t="n">
        <f aca="false">(A30&lt;=$B$6*12)*(Assumptions!$C$18/12)*(1+Assumptions!$E$17)^(A30-1) + K30*Assumptions!$C$19*(A30&lt;=$B$7*12)</f>
        <v>48.2484962465518</v>
      </c>
      <c r="O30" s="45" t="n">
        <f aca="false">K30*VLOOKUP(B30,Assumptions!$A$21:$B$26,2,1)</f>
        <v>0</v>
      </c>
      <c r="P30" s="45" t="n">
        <f aca="false">K30*J29</f>
        <v>0</v>
      </c>
      <c r="Q30" s="45" t="n">
        <f aca="false">L30*H30</f>
        <v>9.87731157548007</v>
      </c>
      <c r="R30" s="45" t="n">
        <f aca="false">M30*J29</f>
        <v>0</v>
      </c>
      <c r="S30" s="45" t="n">
        <f aca="false">N30*J29</f>
        <v>42.4455642519301</v>
      </c>
      <c r="T30" s="55" t="n">
        <f aca="false">O30*J29</f>
        <v>0</v>
      </c>
      <c r="U30" s="46" t="n">
        <f aca="false">(1+VLOOKUP(B30,Assumptions!$A$29:$C$39,3,1))^(1/12)-1</f>
        <v>0.00457082279482246</v>
      </c>
      <c r="V30" s="45" t="n">
        <f aca="false">P31+V31/(1+U31)</f>
        <v>5927.55184539056</v>
      </c>
      <c r="W30" s="45" t="n">
        <f aca="false">(W31+Q31)/(1+U31)</f>
        <v>1023.8050940955</v>
      </c>
      <c r="X30" s="45" t="n">
        <f aca="false">R31+S31+T31+X31/(1+U31)</f>
        <v>5503.56501045142</v>
      </c>
      <c r="Y30" s="45" t="n">
        <f aca="false">IFERROR((W30+X30-V30)/J30,0)</f>
        <v>681.837535110623</v>
      </c>
    </row>
    <row r="31" customFormat="false" ht="13.8" hidden="false" customHeight="false" outlineLevel="0" collapsed="false">
      <c r="A31" s="40" t="n">
        <f aca="false">A30+1</f>
        <v>16</v>
      </c>
      <c r="B31" s="40" t="n">
        <f aca="false">INT((A31-1)/12)+1</f>
        <v>2</v>
      </c>
      <c r="C31" s="41" t="n">
        <f aca="false">$B$4+B31-1</f>
        <v>21</v>
      </c>
      <c r="D31" s="42" t="n">
        <f aca="false">IF($B$5="M",VLOOKUP(C31,Assumptions!$A$42:$C$140,2,1),VLOOKUP(C31,Assumptions!$A$42:$C$140,3,1))*Assumptions!$C$2</f>
        <v>0.000269431165468055</v>
      </c>
      <c r="E31" s="42" t="n">
        <f aca="false">1-(1-D31)^(1/12)</f>
        <v>2.24553702548036E-005</v>
      </c>
      <c r="F31" s="42" t="n">
        <f aca="false">VLOOKUP(B31,Assumptions!$A$5:$C$11,3,1)*(MOD(A31,12/$B$10)=0)</f>
        <v>0</v>
      </c>
      <c r="G31" s="43" t="n">
        <f aca="false">1-(1-F31)^(1/$B$10)</f>
        <v>0</v>
      </c>
      <c r="H31" s="42" t="n">
        <f aca="false">J30*E31*(A31&lt;=$B$6*12)</f>
        <v>1.9754179553583E-005</v>
      </c>
      <c r="I31" s="43" t="n">
        <f aca="false">J30*(1-E31)*G31*(A31&lt;=$B$6*12)</f>
        <v>0</v>
      </c>
      <c r="J31" s="44" t="n">
        <f aca="false">(J30-H31-I31)*(A31&lt;=$B$6*12)</f>
        <v>0.879688722208507</v>
      </c>
      <c r="K31" s="45" t="n">
        <f aca="false">($B$9/$B$10)*(A31&lt;=$B$7*12)*(MOD(A30,12/$B$10)=0)</f>
        <v>0</v>
      </c>
      <c r="L31" s="45" t="n">
        <f aca="false">$B$8*(A31&lt;=$B$7*12)</f>
        <v>500000</v>
      </c>
      <c r="M31" s="45" t="n">
        <f aca="false">Assumptions!$C$15*(A31=1)+K31*Assumptions!$C$16*(A31&lt;=12)</f>
        <v>0</v>
      </c>
      <c r="N31" s="45" t="n">
        <f aca="false">(A31&lt;=$B$6*12)*(Assumptions!$C$18/12)*(1+Assumptions!$E$17)^(A31-1) + K31*Assumptions!$C$19*(A31&lt;=$B$7*12)</f>
        <v>48.4258002741156</v>
      </c>
      <c r="O31" s="45" t="n">
        <f aca="false">K31*VLOOKUP(B31,Assumptions!$A$21:$B$26,2,1)</f>
        <v>0</v>
      </c>
      <c r="P31" s="45" t="n">
        <f aca="false">K31*J30</f>
        <v>0</v>
      </c>
      <c r="Q31" s="45" t="n">
        <f aca="false">L31*H31</f>
        <v>9.87708977679152</v>
      </c>
      <c r="R31" s="45" t="n">
        <f aca="false">M31*J30</f>
        <v>0</v>
      </c>
      <c r="S31" s="45" t="n">
        <f aca="false">N31*J30</f>
        <v>42.6005869770147</v>
      </c>
      <c r="T31" s="55" t="n">
        <f aca="false">O31*J30</f>
        <v>0</v>
      </c>
      <c r="U31" s="46" t="n">
        <f aca="false">(1+VLOOKUP(B31,Assumptions!$A$29:$C$39,3,1))^(1/12)-1</f>
        <v>0.00457082279482246</v>
      </c>
      <c r="V31" s="45" t="n">
        <f aca="false">P32+V32/(1+U32)</f>
        <v>5954.64563448296</v>
      </c>
      <c r="W31" s="45" t="n">
        <f aca="false">(W32+Q32)/(1+U32)</f>
        <v>1018.60763598026</v>
      </c>
      <c r="X31" s="45" t="n">
        <f aca="false">R32+S32+T32+X32/(1+U32)</f>
        <v>5485.92552414293</v>
      </c>
      <c r="Y31" s="45" t="n">
        <f aca="false">IFERROR((W31+X31-V31)/J31,0)</f>
        <v>625.093299206689</v>
      </c>
    </row>
    <row r="32" customFormat="false" ht="13.8" hidden="false" customHeight="false" outlineLevel="0" collapsed="false">
      <c r="A32" s="40" t="n">
        <f aca="false">A31+1</f>
        <v>17</v>
      </c>
      <c r="B32" s="40" t="n">
        <f aca="false">INT((A32-1)/12)+1</f>
        <v>2</v>
      </c>
      <c r="C32" s="41" t="n">
        <f aca="false">$B$4+B32-1</f>
        <v>21</v>
      </c>
      <c r="D32" s="42" t="n">
        <f aca="false">IF($B$5="M",VLOOKUP(C32,Assumptions!$A$42:$C$140,2,1),VLOOKUP(C32,Assumptions!$A$42:$C$140,3,1))*Assumptions!$C$2</f>
        <v>0.000269431165468055</v>
      </c>
      <c r="E32" s="42" t="n">
        <f aca="false">1-(1-D32)^(1/12)</f>
        <v>2.24553702548036E-005</v>
      </c>
      <c r="F32" s="42" t="n">
        <f aca="false">VLOOKUP(B32,Assumptions!$A$5:$C$11,3,1)*(MOD(A32,12/$B$10)=0)</f>
        <v>0</v>
      </c>
      <c r="G32" s="43" t="n">
        <f aca="false">1-(1-F32)^(1/$B$10)</f>
        <v>0</v>
      </c>
      <c r="H32" s="42" t="n">
        <f aca="false">J31*E32*(A32&lt;=$B$6*12)</f>
        <v>1.97537359661671E-005</v>
      </c>
      <c r="I32" s="43" t="n">
        <f aca="false">J31*(1-E32)*G32*(A32&lt;=$B$6*12)</f>
        <v>0</v>
      </c>
      <c r="J32" s="44" t="n">
        <f aca="false">(J31-H32-I32)*(A32&lt;=$B$6*12)</f>
        <v>0.87966896847254</v>
      </c>
      <c r="K32" s="45" t="n">
        <f aca="false">($B$9/$B$10)*(A32&lt;=$B$7*12)*(MOD(A31,12/$B$10)=0)</f>
        <v>0</v>
      </c>
      <c r="L32" s="45" t="n">
        <f aca="false">$B$8*(A32&lt;=$B$7*12)</f>
        <v>500000</v>
      </c>
      <c r="M32" s="45" t="n">
        <f aca="false">Assumptions!$C$15*(A32=1)+K32*Assumptions!$C$16*(A32&lt;=12)</f>
        <v>0</v>
      </c>
      <c r="N32" s="45" t="n">
        <f aca="false">(A32&lt;=$B$6*12)*(Assumptions!$C$18/12)*(1+Assumptions!$E$17)^(A32-1) + K32*Assumptions!$C$19*(A32&lt;=$B$7*12)</f>
        <v>48.6037558601865</v>
      </c>
      <c r="O32" s="45" t="n">
        <f aca="false">K32*VLOOKUP(B32,Assumptions!$A$21:$B$26,2,1)</f>
        <v>0</v>
      </c>
      <c r="P32" s="45" t="n">
        <f aca="false">K32*J31</f>
        <v>0</v>
      </c>
      <c r="Q32" s="45" t="n">
        <f aca="false">L32*H32</f>
        <v>9.87686798308354</v>
      </c>
      <c r="R32" s="45" t="n">
        <f aca="false">M32*J31</f>
        <v>0</v>
      </c>
      <c r="S32" s="45" t="n">
        <f aca="false">N32*J31</f>
        <v>42.7561758871817</v>
      </c>
      <c r="T32" s="55" t="n">
        <f aca="false">O32*J31</f>
        <v>0</v>
      </c>
      <c r="U32" s="46" t="n">
        <f aca="false">(1+VLOOKUP(B32,Assumptions!$A$29:$C$39,3,1))^(1/12)-1</f>
        <v>0.00457082279482246</v>
      </c>
      <c r="V32" s="45" t="n">
        <f aca="false">P33+V33/(1+U33)</f>
        <v>5981.86326448415</v>
      </c>
      <c r="W32" s="45" t="n">
        <f aca="false">(W33+Q33)/(1+U33)</f>
        <v>1013.38664299869</v>
      </c>
      <c r="X32" s="45" t="n">
        <f aca="false">R33+S33+T33+X33/(1+U33)</f>
        <v>5468.04911078884</v>
      </c>
      <c r="Y32" s="45" t="n">
        <f aca="false">IFERROR((W32+X32-V32)/J32,0)</f>
        <v>567.909642386086</v>
      </c>
    </row>
    <row r="33" customFormat="false" ht="13.8" hidden="false" customHeight="false" outlineLevel="0" collapsed="false">
      <c r="A33" s="40" t="n">
        <f aca="false">A32+1</f>
        <v>18</v>
      </c>
      <c r="B33" s="40" t="n">
        <f aca="false">INT((A33-1)/12)+1</f>
        <v>2</v>
      </c>
      <c r="C33" s="41" t="n">
        <f aca="false">$B$4+B33-1</f>
        <v>21</v>
      </c>
      <c r="D33" s="42" t="n">
        <f aca="false">IF($B$5="M",VLOOKUP(C33,Assumptions!$A$42:$C$140,2,1),VLOOKUP(C33,Assumptions!$A$42:$C$140,3,1))*Assumptions!$C$2</f>
        <v>0.000269431165468055</v>
      </c>
      <c r="E33" s="42" t="n">
        <f aca="false">1-(1-D33)^(1/12)</f>
        <v>2.24553702548036E-005</v>
      </c>
      <c r="F33" s="42" t="n">
        <f aca="false">VLOOKUP(B33,Assumptions!$A$5:$C$11,3,1)*(MOD(A33,12/$B$10)=0)</f>
        <v>0</v>
      </c>
      <c r="G33" s="43" t="n">
        <f aca="false">1-(1-F33)^(1/$B$10)</f>
        <v>0</v>
      </c>
      <c r="H33" s="42" t="n">
        <f aca="false">J32*E33*(A33&lt;=$B$6*12)</f>
        <v>1.97532923887121E-005</v>
      </c>
      <c r="I33" s="43" t="n">
        <f aca="false">J32*(1-E33)*G33*(A33&lt;=$B$6*12)</f>
        <v>0</v>
      </c>
      <c r="J33" s="44" t="n">
        <f aca="false">(J32-H33-I33)*(A33&lt;=$B$6*12)</f>
        <v>0.879649215180152</v>
      </c>
      <c r="K33" s="45" t="n">
        <f aca="false">($B$9/$B$10)*(A33&lt;=$B$7*12)*(MOD(A32,12/$B$10)=0)</f>
        <v>0</v>
      </c>
      <c r="L33" s="45" t="n">
        <f aca="false">$B$8*(A33&lt;=$B$7*12)</f>
        <v>500000</v>
      </c>
      <c r="M33" s="45" t="n">
        <f aca="false">Assumptions!$C$15*(A33=1)+K33*Assumptions!$C$16*(A33&lt;=12)</f>
        <v>0</v>
      </c>
      <c r="N33" s="45" t="n">
        <f aca="false">(A33&lt;=$B$6*12)*(Assumptions!$C$18/12)*(1+Assumptions!$E$17)^(A33-1) + K33*Assumptions!$C$19*(A33&lt;=$B$7*12)</f>
        <v>48.7823653991181</v>
      </c>
      <c r="O33" s="45" t="n">
        <f aca="false">K33*VLOOKUP(B33,Assumptions!$A$21:$B$26,2,1)</f>
        <v>0</v>
      </c>
      <c r="P33" s="45" t="n">
        <f aca="false">K33*J32</f>
        <v>0</v>
      </c>
      <c r="Q33" s="45" t="n">
        <f aca="false">L33*H33</f>
        <v>9.87664619435603</v>
      </c>
      <c r="R33" s="45" t="n">
        <f aca="false">M33*J32</f>
        <v>0</v>
      </c>
      <c r="S33" s="45" t="n">
        <f aca="false">N33*J32</f>
        <v>42.9123330502927</v>
      </c>
      <c r="T33" s="55" t="n">
        <f aca="false">O33*J32</f>
        <v>0</v>
      </c>
      <c r="U33" s="46" t="n">
        <f aca="false">(1+VLOOKUP(B33,Assumptions!$A$29:$C$39,3,1))^(1/12)-1</f>
        <v>0.00457082279482246</v>
      </c>
      <c r="V33" s="45" t="n">
        <f aca="false">P34+V34/(1+U34)</f>
        <v>6009.20530144896</v>
      </c>
      <c r="W33" s="45" t="n">
        <f aca="false">(W34+Q34)/(1+U34)</f>
        <v>1008.14200757212</v>
      </c>
      <c r="X33" s="45" t="n">
        <f aca="false">R34+S34+T34+X34/(1+U34)</f>
        <v>5449.93411658726</v>
      </c>
      <c r="Y33" s="45" t="n">
        <f aca="false">IFERROR((W33+X33-V33)/J33,0)</f>
        <v>510.283889264305</v>
      </c>
    </row>
    <row r="34" customFormat="false" ht="13.8" hidden="false" customHeight="false" outlineLevel="0" collapsed="false">
      <c r="A34" s="40" t="n">
        <f aca="false">A33+1</f>
        <v>19</v>
      </c>
      <c r="B34" s="40" t="n">
        <f aca="false">INT((A34-1)/12)+1</f>
        <v>2</v>
      </c>
      <c r="C34" s="41" t="n">
        <f aca="false">$B$4+B34-1</f>
        <v>21</v>
      </c>
      <c r="D34" s="42" t="n">
        <f aca="false">IF($B$5="M",VLOOKUP(C34,Assumptions!$A$42:$C$140,2,1),VLOOKUP(C34,Assumptions!$A$42:$C$140,3,1))*Assumptions!$C$2</f>
        <v>0.000269431165468055</v>
      </c>
      <c r="E34" s="42" t="n">
        <f aca="false">1-(1-D34)^(1/12)</f>
        <v>2.24553702548036E-005</v>
      </c>
      <c r="F34" s="42" t="n">
        <f aca="false">VLOOKUP(B34,Assumptions!$A$5:$C$11,3,1)*(MOD(A34,12/$B$10)=0)</f>
        <v>0</v>
      </c>
      <c r="G34" s="43" t="n">
        <f aca="false">1-(1-F34)^(1/$B$10)</f>
        <v>0</v>
      </c>
      <c r="H34" s="42" t="n">
        <f aca="false">J33*E34*(A34&lt;=$B$6*12)</f>
        <v>1.97528488212177E-005</v>
      </c>
      <c r="I34" s="43" t="n">
        <f aca="false">J33*(1-E34)*G34*(A34&lt;=$B$6*12)</f>
        <v>0</v>
      </c>
      <c r="J34" s="44" t="n">
        <f aca="false">(J33-H34-I34)*(A34&lt;=$B$6*12)</f>
        <v>0.879629462331331</v>
      </c>
      <c r="K34" s="45" t="n">
        <f aca="false">($B$9/$B$10)*(A34&lt;=$B$7*12)*(MOD(A33,12/$B$10)=0)</f>
        <v>0</v>
      </c>
      <c r="L34" s="45" t="n">
        <f aca="false">$B$8*(A34&lt;=$B$7*12)</f>
        <v>500000</v>
      </c>
      <c r="M34" s="45" t="n">
        <f aca="false">Assumptions!$C$15*(A34=1)+K34*Assumptions!$C$16*(A34&lt;=12)</f>
        <v>0</v>
      </c>
      <c r="N34" s="45" t="n">
        <f aca="false">(A34&lt;=$B$6*12)*(Assumptions!$C$18/12)*(1+Assumptions!$E$17)^(A34-1) + K34*Assumptions!$C$19*(A34&lt;=$B$7*12)</f>
        <v>48.9616312940623</v>
      </c>
      <c r="O34" s="45" t="n">
        <f aca="false">K34*VLOOKUP(B34,Assumptions!$A$21:$B$26,2,1)</f>
        <v>0</v>
      </c>
      <c r="P34" s="45" t="n">
        <f aca="false">K34*J33</f>
        <v>0</v>
      </c>
      <c r="Q34" s="45" t="n">
        <f aca="false">L34*H34</f>
        <v>9.87642441060886</v>
      </c>
      <c r="R34" s="45" t="n">
        <f aca="false">M34*J33</f>
        <v>0</v>
      </c>
      <c r="S34" s="45" t="n">
        <f aca="false">N34*J33</f>
        <v>43.0690605417619</v>
      </c>
      <c r="T34" s="55" t="n">
        <f aca="false">O34*J33</f>
        <v>0</v>
      </c>
      <c r="U34" s="46" t="n">
        <f aca="false">(1+VLOOKUP(B34,Assumptions!$A$29:$C$39,3,1))^(1/12)-1</f>
        <v>0.00457082279482246</v>
      </c>
      <c r="V34" s="45" t="n">
        <f aca="false">P35+V35/(1+U35)</f>
        <v>6036.67231401959</v>
      </c>
      <c r="W34" s="45" t="n">
        <f aca="false">(W35+Q35)/(1+U35)</f>
        <v>1002.87362163014</v>
      </c>
      <c r="X34" s="45" t="n">
        <f aca="false">R35+S35+T35+X35/(1+U35)</f>
        <v>5431.5788780922</v>
      </c>
      <c r="Y34" s="45" t="n">
        <f aca="false">IFERROR((W34+X34-V34)/J34,0)</f>
        <v>452.213349753534</v>
      </c>
    </row>
    <row r="35" customFormat="false" ht="13.8" hidden="false" customHeight="false" outlineLevel="0" collapsed="false">
      <c r="A35" s="40" t="n">
        <f aca="false">A34+1</f>
        <v>20</v>
      </c>
      <c r="B35" s="40" t="n">
        <f aca="false">INT((A35-1)/12)+1</f>
        <v>2</v>
      </c>
      <c r="C35" s="41" t="n">
        <f aca="false">$B$4+B35-1</f>
        <v>21</v>
      </c>
      <c r="D35" s="42" t="n">
        <f aca="false">IF($B$5="M",VLOOKUP(C35,Assumptions!$A$42:$C$140,2,1),VLOOKUP(C35,Assumptions!$A$42:$C$140,3,1))*Assumptions!$C$2</f>
        <v>0.000269431165468055</v>
      </c>
      <c r="E35" s="42" t="n">
        <f aca="false">1-(1-D35)^(1/12)</f>
        <v>2.24553702548036E-005</v>
      </c>
      <c r="F35" s="42" t="n">
        <f aca="false">VLOOKUP(B35,Assumptions!$A$5:$C$11,3,1)*(MOD(A35,12/$B$10)=0)</f>
        <v>0</v>
      </c>
      <c r="G35" s="43" t="n">
        <f aca="false">1-(1-F35)^(1/$B$10)</f>
        <v>0</v>
      </c>
      <c r="H35" s="42" t="n">
        <f aca="false">J34*E35*(A35&lt;=$B$6*12)</f>
        <v>1.97524052636838E-005</v>
      </c>
      <c r="I35" s="43" t="n">
        <f aca="false">J34*(1-E35)*G35*(A35&lt;=$B$6*12)</f>
        <v>0</v>
      </c>
      <c r="J35" s="44" t="n">
        <f aca="false">(J34-H35-I35)*(A35&lt;=$B$6*12)</f>
        <v>0.879609709926067</v>
      </c>
      <c r="K35" s="45" t="n">
        <f aca="false">($B$9/$B$10)*(A35&lt;=$B$7*12)*(MOD(A34,12/$B$10)=0)</f>
        <v>0</v>
      </c>
      <c r="L35" s="45" t="n">
        <f aca="false">$B$8*(A35&lt;=$B$7*12)</f>
        <v>500000</v>
      </c>
      <c r="M35" s="45" t="n">
        <f aca="false">Assumptions!$C$15*(A35=1)+K35*Assumptions!$C$16*(A35&lt;=12)</f>
        <v>0</v>
      </c>
      <c r="N35" s="45" t="n">
        <f aca="false">(A35&lt;=$B$6*12)*(Assumptions!$C$18/12)*(1+Assumptions!$E$17)^(A35-1) + K35*Assumptions!$C$19*(A35&lt;=$B$7*12)</f>
        <v>49.1415559570025</v>
      </c>
      <c r="O35" s="45" t="n">
        <f aca="false">K35*VLOOKUP(B35,Assumptions!$A$21:$B$26,2,1)</f>
        <v>0</v>
      </c>
      <c r="P35" s="45" t="n">
        <f aca="false">K35*J34</f>
        <v>0</v>
      </c>
      <c r="Q35" s="45" t="n">
        <f aca="false">L35*H35</f>
        <v>9.87620263184192</v>
      </c>
      <c r="R35" s="45" t="n">
        <f aca="false">M35*J34</f>
        <v>0</v>
      </c>
      <c r="S35" s="45" t="n">
        <f aca="false">N35*J34</f>
        <v>43.2263604445831</v>
      </c>
      <c r="T35" s="55" t="n">
        <f aca="false">O35*J34</f>
        <v>0</v>
      </c>
      <c r="U35" s="46" t="n">
        <f aca="false">(1+VLOOKUP(B35,Assumptions!$A$29:$C$39,3,1))^(1/12)-1</f>
        <v>0.00457082279482246</v>
      </c>
      <c r="V35" s="45" t="n">
        <f aca="false">P36+V36/(1+U36)</f>
        <v>6064.26487343739</v>
      </c>
      <c r="W35" s="45" t="n">
        <f aca="false">(W36+Q36)/(1+U36)</f>
        <v>997.581376608373</v>
      </c>
      <c r="X35" s="45" t="n">
        <f aca="false">R36+S36+T36+X36/(1+U36)</f>
        <v>5412.98172216182</v>
      </c>
      <c r="Y35" s="45" t="n">
        <f aca="false">IFERROR((W35+X35-V35)/J35,0)</f>
        <v>393.695318986316</v>
      </c>
    </row>
    <row r="36" customFormat="false" ht="13.8" hidden="false" customHeight="false" outlineLevel="0" collapsed="false">
      <c r="A36" s="40" t="n">
        <f aca="false">A35+1</f>
        <v>21</v>
      </c>
      <c r="B36" s="40" t="n">
        <f aca="false">INT((A36-1)/12)+1</f>
        <v>2</v>
      </c>
      <c r="C36" s="41" t="n">
        <f aca="false">$B$4+B36-1</f>
        <v>21</v>
      </c>
      <c r="D36" s="42" t="n">
        <f aca="false">IF($B$5="M",VLOOKUP(C36,Assumptions!$A$42:$C$140,2,1),VLOOKUP(C36,Assumptions!$A$42:$C$140,3,1))*Assumptions!$C$2</f>
        <v>0.000269431165468055</v>
      </c>
      <c r="E36" s="42" t="n">
        <f aca="false">1-(1-D36)^(1/12)</f>
        <v>2.24553702548036E-005</v>
      </c>
      <c r="F36" s="42" t="n">
        <f aca="false">VLOOKUP(B36,Assumptions!$A$5:$C$11,3,1)*(MOD(A36,12/$B$10)=0)</f>
        <v>0</v>
      </c>
      <c r="G36" s="43" t="n">
        <f aca="false">1-(1-F36)^(1/$B$10)</f>
        <v>0</v>
      </c>
      <c r="H36" s="42" t="n">
        <f aca="false">J35*E36*(A36&lt;=$B$6*12)</f>
        <v>1.97519617161102E-005</v>
      </c>
      <c r="I36" s="43" t="n">
        <f aca="false">J35*(1-E36)*G36*(A36&lt;=$B$6*12)</f>
        <v>0</v>
      </c>
      <c r="J36" s="44" t="n">
        <f aca="false">(J35-H36-I36)*(A36&lt;=$B$6*12)</f>
        <v>0.879589957964351</v>
      </c>
      <c r="K36" s="45" t="n">
        <f aca="false">($B$9/$B$10)*(A36&lt;=$B$7*12)*(MOD(A35,12/$B$10)=0)</f>
        <v>0</v>
      </c>
      <c r="L36" s="45" t="n">
        <f aca="false">$B$8*(A36&lt;=$B$7*12)</f>
        <v>500000</v>
      </c>
      <c r="M36" s="45" t="n">
        <f aca="false">Assumptions!$C$15*(A36=1)+K36*Assumptions!$C$16*(A36&lt;=12)</f>
        <v>0</v>
      </c>
      <c r="N36" s="45" t="n">
        <f aca="false">(A36&lt;=$B$6*12)*(Assumptions!$C$18/12)*(1+Assumptions!$E$17)^(A36-1) + K36*Assumptions!$C$19*(A36&lt;=$B$7*12)</f>
        <v>49.3221418087853</v>
      </c>
      <c r="O36" s="45" t="n">
        <f aca="false">K36*VLOOKUP(B36,Assumptions!$A$21:$B$26,2,1)</f>
        <v>0</v>
      </c>
      <c r="P36" s="45" t="n">
        <f aca="false">K36*J35</f>
        <v>0</v>
      </c>
      <c r="Q36" s="45" t="n">
        <f aca="false">L36*H36</f>
        <v>9.87598085805511</v>
      </c>
      <c r="R36" s="45" t="n">
        <f aca="false">M36*J35</f>
        <v>0</v>
      </c>
      <c r="S36" s="45" t="n">
        <f aca="false">N36*J35</f>
        <v>43.384234849358</v>
      </c>
      <c r="T36" s="55" t="n">
        <f aca="false">O36*J35</f>
        <v>0</v>
      </c>
      <c r="U36" s="46" t="n">
        <f aca="false">(1+VLOOKUP(B36,Assumptions!$A$29:$C$39,3,1))^(1/12)-1</f>
        <v>0.00457082279482246</v>
      </c>
      <c r="V36" s="45" t="n">
        <f aca="false">P37+V37/(1+U37)</f>
        <v>6091.98355355474</v>
      </c>
      <c r="W36" s="45" t="n">
        <f aca="false">(W37+Q37)/(1+U37)</f>
        <v>992.26516344621</v>
      </c>
      <c r="X36" s="45" t="n">
        <f aca="false">R37+S37+T37+X37/(1+U37)</f>
        <v>5394.14096590649</v>
      </c>
      <c r="Y36" s="45" t="n">
        <f aca="false">IFERROR((W36+X36-V36)/J36,0)</f>
        <v>334.727077238749</v>
      </c>
    </row>
    <row r="37" customFormat="false" ht="13.8" hidden="false" customHeight="false" outlineLevel="0" collapsed="false">
      <c r="A37" s="40" t="n">
        <f aca="false">A36+1</f>
        <v>22</v>
      </c>
      <c r="B37" s="40" t="n">
        <f aca="false">INT((A37-1)/12)+1</f>
        <v>2</v>
      </c>
      <c r="C37" s="41" t="n">
        <f aca="false">$B$4+B37-1</f>
        <v>21</v>
      </c>
      <c r="D37" s="42" t="n">
        <f aca="false">IF($B$5="M",VLOOKUP(C37,Assumptions!$A$42:$C$140,2,1),VLOOKUP(C37,Assumptions!$A$42:$C$140,3,1))*Assumptions!$C$2</f>
        <v>0.000269431165468055</v>
      </c>
      <c r="E37" s="42" t="n">
        <f aca="false">1-(1-D37)^(1/12)</f>
        <v>2.24553702548036E-005</v>
      </c>
      <c r="F37" s="42" t="n">
        <f aca="false">VLOOKUP(B37,Assumptions!$A$5:$C$11,3,1)*(MOD(A37,12/$B$10)=0)</f>
        <v>0</v>
      </c>
      <c r="G37" s="43" t="n">
        <f aca="false">1-(1-F37)^(1/$B$10)</f>
        <v>0</v>
      </c>
      <c r="H37" s="42" t="n">
        <f aca="false">J36*E37*(A37&lt;=$B$6*12)</f>
        <v>1.97515181784966E-005</v>
      </c>
      <c r="I37" s="43" t="n">
        <f aca="false">J36*(1-E37)*G37*(A37&lt;=$B$6*12)</f>
        <v>0</v>
      </c>
      <c r="J37" s="44" t="n">
        <f aca="false">(J36-H37-I37)*(A37&lt;=$B$6*12)</f>
        <v>0.879570206446172</v>
      </c>
      <c r="K37" s="45" t="n">
        <f aca="false">($B$9/$B$10)*(A37&lt;=$B$7*12)*(MOD(A36,12/$B$10)=0)</f>
        <v>0</v>
      </c>
      <c r="L37" s="45" t="n">
        <f aca="false">$B$8*(A37&lt;=$B$7*12)</f>
        <v>500000</v>
      </c>
      <c r="M37" s="45" t="n">
        <f aca="false">Assumptions!$C$15*(A37=1)+K37*Assumptions!$C$16*(A37&lt;=12)</f>
        <v>0</v>
      </c>
      <c r="N37" s="45" t="n">
        <f aca="false">(A37&lt;=$B$6*12)*(Assumptions!$C$18/12)*(1+Assumptions!$E$17)^(A37-1) + K37*Assumptions!$C$19*(A37&lt;=$B$7*12)</f>
        <v>49.5033912791539</v>
      </c>
      <c r="O37" s="45" t="n">
        <f aca="false">K37*VLOOKUP(B37,Assumptions!$A$21:$B$26,2,1)</f>
        <v>0</v>
      </c>
      <c r="P37" s="45" t="n">
        <f aca="false">K37*J36</f>
        <v>0</v>
      </c>
      <c r="Q37" s="45" t="n">
        <f aca="false">L37*H37</f>
        <v>9.87575908924832</v>
      </c>
      <c r="R37" s="45" t="n">
        <f aca="false">M37*J36</f>
        <v>0</v>
      </c>
      <c r="S37" s="45" t="n">
        <f aca="false">N37*J36</f>
        <v>43.5426858543238</v>
      </c>
      <c r="T37" s="55" t="n">
        <f aca="false">O37*J36</f>
        <v>0</v>
      </c>
      <c r="U37" s="46" t="n">
        <f aca="false">(1+VLOOKUP(B37,Assumptions!$A$29:$C$39,3,1))^(1/12)-1</f>
        <v>0.00457082279482246</v>
      </c>
      <c r="V37" s="45" t="n">
        <f aca="false">P38+V38/(1+U38)</f>
        <v>6119.82893084701</v>
      </c>
      <c r="W37" s="45" t="n">
        <f aca="false">(W38+Q38)/(1+U38)</f>
        <v>986.92487258455</v>
      </c>
      <c r="X37" s="45" t="n">
        <f aca="false">R38+S38+T38+X38/(1+U38)</f>
        <v>5375.05491663657</v>
      </c>
      <c r="Y37" s="45" t="n">
        <f aca="false">IFERROR((W37+X37-V37)/J37,0)</f>
        <v>275.305889853292</v>
      </c>
    </row>
    <row r="38" customFormat="false" ht="13.8" hidden="false" customHeight="false" outlineLevel="0" collapsed="false">
      <c r="A38" s="40" t="n">
        <f aca="false">A37+1</f>
        <v>23</v>
      </c>
      <c r="B38" s="40" t="n">
        <f aca="false">INT((A38-1)/12)+1</f>
        <v>2</v>
      </c>
      <c r="C38" s="41" t="n">
        <f aca="false">$B$4+B38-1</f>
        <v>21</v>
      </c>
      <c r="D38" s="42" t="n">
        <f aca="false">IF($B$5="M",VLOOKUP(C38,Assumptions!$A$42:$C$140,2,1),VLOOKUP(C38,Assumptions!$A$42:$C$140,3,1))*Assumptions!$C$2</f>
        <v>0.000269431165468055</v>
      </c>
      <c r="E38" s="42" t="n">
        <f aca="false">1-(1-D38)^(1/12)</f>
        <v>2.24553702548036E-005</v>
      </c>
      <c r="F38" s="42" t="n">
        <f aca="false">VLOOKUP(B38,Assumptions!$A$5:$C$11,3,1)*(MOD(A38,12/$B$10)=0)</f>
        <v>0</v>
      </c>
      <c r="G38" s="43" t="n">
        <f aca="false">1-(1-F38)^(1/$B$10)</f>
        <v>0</v>
      </c>
      <c r="H38" s="42" t="n">
        <f aca="false">J37*E38*(A38&lt;=$B$6*12)</f>
        <v>1.97510746508428E-005</v>
      </c>
      <c r="I38" s="43" t="n">
        <f aca="false">J37*(1-E38)*G38*(A38&lt;=$B$6*12)</f>
        <v>0</v>
      </c>
      <c r="J38" s="44" t="n">
        <f aca="false">(J37-H38-I38)*(A38&lt;=$B$6*12)</f>
        <v>0.879550455371522</v>
      </c>
      <c r="K38" s="45" t="n">
        <f aca="false">($B$9/$B$10)*(A38&lt;=$B$7*12)*(MOD(A37,12/$B$10)=0)</f>
        <v>0</v>
      </c>
      <c r="L38" s="45" t="n">
        <f aca="false">$B$8*(A38&lt;=$B$7*12)</f>
        <v>500000</v>
      </c>
      <c r="M38" s="45" t="n">
        <f aca="false">Assumptions!$C$15*(A38=1)+K38*Assumptions!$C$16*(A38&lt;=12)</f>
        <v>0</v>
      </c>
      <c r="N38" s="45" t="n">
        <f aca="false">(A38&lt;=$B$6*12)*(Assumptions!$C$18/12)*(1+Assumptions!$E$17)^(A38-1) + K38*Assumptions!$C$19*(A38&lt;=$B$7*12)</f>
        <v>49.6853068067801</v>
      </c>
      <c r="O38" s="45" t="n">
        <f aca="false">K38*VLOOKUP(B38,Assumptions!$A$21:$B$26,2,1)</f>
        <v>0</v>
      </c>
      <c r="P38" s="45" t="n">
        <f aca="false">K38*J37</f>
        <v>0</v>
      </c>
      <c r="Q38" s="45" t="n">
        <f aca="false">L38*H38</f>
        <v>9.87553732542142</v>
      </c>
      <c r="R38" s="45" t="n">
        <f aca="false">M38*J37</f>
        <v>0</v>
      </c>
      <c r="S38" s="45" t="n">
        <f aca="false">N38*J37</f>
        <v>43.701715565381</v>
      </c>
      <c r="T38" s="55" t="n">
        <f aca="false">O38*J37</f>
        <v>0</v>
      </c>
      <c r="U38" s="46" t="n">
        <f aca="false">(1+VLOOKUP(B38,Assumptions!$A$29:$C$39,3,1))^(1/12)-1</f>
        <v>0.00457082279482246</v>
      </c>
      <c r="V38" s="45" t="n">
        <f aca="false">P39+V39/(1+U39)</f>
        <v>6147.80158442454</v>
      </c>
      <c r="W38" s="45" t="n">
        <f aca="false">(W39+Q39)/(1+U39)</f>
        <v>981.560393963515</v>
      </c>
      <c r="X38" s="45" t="n">
        <f aca="false">R39+S39+T39+X39/(1+U39)</f>
        <v>5355.72187180989</v>
      </c>
      <c r="Y38" s="45" t="n">
        <f aca="false">IFERROR((W38+X38-V38)/J38,0)</f>
        <v>215.429007161198</v>
      </c>
    </row>
    <row r="39" customFormat="false" ht="13.8" hidden="false" customHeight="false" outlineLevel="0" collapsed="false">
      <c r="A39" s="40" t="n">
        <f aca="false">A38+1</f>
        <v>24</v>
      </c>
      <c r="B39" s="40" t="n">
        <f aca="false">INT((A39-1)/12)+1</f>
        <v>2</v>
      </c>
      <c r="C39" s="41" t="n">
        <f aca="false">$B$4+B39-1</f>
        <v>21</v>
      </c>
      <c r="D39" s="42" t="n">
        <f aca="false">IF($B$5="M",VLOOKUP(C39,Assumptions!$A$42:$C$140,2,1),VLOOKUP(C39,Assumptions!$A$42:$C$140,3,1))*Assumptions!$C$2</f>
        <v>0.000269431165468055</v>
      </c>
      <c r="E39" s="42" t="n">
        <f aca="false">1-(1-D39)^(1/12)</f>
        <v>2.24553702548036E-005</v>
      </c>
      <c r="F39" s="42" t="n">
        <f aca="false">VLOOKUP(B39,Assumptions!$A$5:$C$11,3,1)*(MOD(A39,12/$B$10)=0)</f>
        <v>0.104</v>
      </c>
      <c r="G39" s="43" t="n">
        <f aca="false">1-(1-F39)^(1/$B$10)</f>
        <v>0.104</v>
      </c>
      <c r="H39" s="42" t="n">
        <f aca="false">J38*E39*(A39&lt;=$B$6*12)</f>
        <v>1.97506311331486E-005</v>
      </c>
      <c r="I39" s="43" t="n">
        <f aca="false">J38*(1-E39)*G39*(A39&lt;=$B$6*12)</f>
        <v>0.0914711932930004</v>
      </c>
      <c r="J39" s="44" t="n">
        <f aca="false">(J38-H39-I39)*(A39&lt;=$B$6*12)</f>
        <v>0.788059511447388</v>
      </c>
      <c r="K39" s="45" t="n">
        <f aca="false">($B$9/$B$10)*(A39&lt;=$B$7*12)*(MOD(A38,12/$B$10)=0)</f>
        <v>0</v>
      </c>
      <c r="L39" s="45" t="n">
        <f aca="false">$B$8*(A39&lt;=$B$7*12)</f>
        <v>500000</v>
      </c>
      <c r="M39" s="45" t="n">
        <f aca="false">Assumptions!$C$15*(A39=1)+K39*Assumptions!$C$16*(A39&lt;=12)</f>
        <v>0</v>
      </c>
      <c r="N39" s="45" t="n">
        <f aca="false">(A39&lt;=$B$6*12)*(Assumptions!$C$18/12)*(1+Assumptions!$E$17)^(A39-1) + K39*Assumptions!$C$19*(A39&lt;=$B$7*12)</f>
        <v>49.8678908392972</v>
      </c>
      <c r="O39" s="45" t="n">
        <f aca="false">K39*VLOOKUP(B39,Assumptions!$A$21:$B$26,2,1)</f>
        <v>0</v>
      </c>
      <c r="P39" s="45" t="n">
        <f aca="false">K39*J38</f>
        <v>0</v>
      </c>
      <c r="Q39" s="45" t="n">
        <f aca="false">L39*H39</f>
        <v>9.87531556657431</v>
      </c>
      <c r="R39" s="45" t="n">
        <f aca="false">M39*J38</f>
        <v>0</v>
      </c>
      <c r="S39" s="45" t="n">
        <f aca="false">N39*J38</f>
        <v>43.8613260961212</v>
      </c>
      <c r="T39" s="55" t="n">
        <f aca="false">O39*J38</f>
        <v>0</v>
      </c>
      <c r="U39" s="46" t="n">
        <f aca="false">(1+VLOOKUP(B39,Assumptions!$A$29:$C$39,3,1))^(1/12)-1</f>
        <v>0.00457082279482246</v>
      </c>
      <c r="V39" s="45" t="n">
        <f aca="false">P40+V40/(1+U40)</f>
        <v>6175.90209604467</v>
      </c>
      <c r="W39" s="45" t="n">
        <f aca="false">(W40+Q40)/(1+U40)</f>
        <v>976.171617020164</v>
      </c>
      <c r="X39" s="45" t="n">
        <f aca="false">R40+S40+T40+X40/(1+U40)</f>
        <v>5336.14011897904</v>
      </c>
      <c r="Y39" s="45" t="n">
        <f aca="false">IFERROR((W39+X39-V39)/J39,0)</f>
        <v>173.095607594401</v>
      </c>
    </row>
    <row r="40" customFormat="false" ht="13.8" hidden="false" customHeight="false" outlineLevel="0" collapsed="false">
      <c r="A40" s="40" t="n">
        <f aca="false">A39+1</f>
        <v>25</v>
      </c>
      <c r="B40" s="40" t="n">
        <f aca="false">INT((A40-1)/12)+1</f>
        <v>3</v>
      </c>
      <c r="C40" s="41" t="n">
        <f aca="false">$B$4+B40-1</f>
        <v>22</v>
      </c>
      <c r="D40" s="42" t="n">
        <f aca="false">IF($B$5="M",VLOOKUP(C40,Assumptions!$A$42:$C$140,2,1),VLOOKUP(C40,Assumptions!$A$42:$C$140,3,1))*Assumptions!$C$2</f>
        <v>0.000275380901436801</v>
      </c>
      <c r="E40" s="42" t="n">
        <f aca="false">1-(1-D40)^(1/12)</f>
        <v>2.29513054247343E-005</v>
      </c>
      <c r="F40" s="42" t="n">
        <f aca="false">VLOOKUP(B40,Assumptions!$A$5:$C$11,3,1)*(MOD(A40,12/$B$10)=0)</f>
        <v>0</v>
      </c>
      <c r="G40" s="43" t="n">
        <f aca="false">1-(1-F40)^(1/$B$10)</f>
        <v>0</v>
      </c>
      <c r="H40" s="42" t="n">
        <f aca="false">J39*E40*(A40&lt;=$B$6*12)</f>
        <v>1.80869945400959E-005</v>
      </c>
      <c r="I40" s="43" t="n">
        <f aca="false">J39*(1-E40)*G40*(A40&lt;=$B$6*12)</f>
        <v>0</v>
      </c>
      <c r="J40" s="44" t="n">
        <f aca="false">(J39-H40-I40)*(A40&lt;=$B$6*12)</f>
        <v>0.788041424452848</v>
      </c>
      <c r="K40" s="45" t="n">
        <f aca="false">($B$9/$B$10)*(A40&lt;=$B$7*12)*(MOD(A39,12/$B$10)=0)</f>
        <v>1000</v>
      </c>
      <c r="L40" s="45" t="n">
        <f aca="false">$B$8*(A40&lt;=$B$7*12)</f>
        <v>500000</v>
      </c>
      <c r="M40" s="45" t="n">
        <f aca="false">Assumptions!$C$15*(A40=1)+K40*Assumptions!$C$16*(A40&lt;=12)</f>
        <v>0</v>
      </c>
      <c r="N40" s="45" t="n">
        <f aca="false">(A40&lt;=$B$6*12)*(Assumptions!$C$18/12)*(1+Assumptions!$E$17)^(A40-1) + K40*Assumptions!$C$19*(A40&lt;=$B$7*12)</f>
        <v>72.0511458333334</v>
      </c>
      <c r="O40" s="45" t="n">
        <f aca="false">K40*VLOOKUP(B40,Assumptions!$A$21:$B$26,2,1)</f>
        <v>100</v>
      </c>
      <c r="P40" s="45" t="n">
        <f aca="false">K40*J39</f>
        <v>788.059511447388</v>
      </c>
      <c r="Q40" s="45" t="n">
        <f aca="false">L40*H40</f>
        <v>9.04349727004797</v>
      </c>
      <c r="R40" s="45" t="n">
        <f aca="false">M40*J39</f>
        <v>0</v>
      </c>
      <c r="S40" s="45" t="n">
        <f aca="false">N40*J39</f>
        <v>56.7805907846413</v>
      </c>
      <c r="T40" s="55" t="n">
        <f aca="false">O40*J39</f>
        <v>78.8059511447388</v>
      </c>
      <c r="U40" s="46" t="n">
        <f aca="false">(1+VLOOKUP(B40,Assumptions!$A$29:$C$39,3,1))^(1/12)-1</f>
        <v>0.00474897510752093</v>
      </c>
      <c r="V40" s="45" t="n">
        <f aca="false">P41+V41/(1+U41)</f>
        <v>5413.42931491478</v>
      </c>
      <c r="W40" s="45" t="n">
        <f aca="false">(W41+Q41)/(1+U41)</f>
        <v>971.763934460014</v>
      </c>
      <c r="X40" s="45" t="n">
        <f aca="false">R41+S41+T41+X41/(1+U41)</f>
        <v>5225.25087653239</v>
      </c>
      <c r="Y40" s="45" t="n">
        <f aca="false">IFERROR((W40+X40-V40)/J40,0)</f>
        <v>994.345565807897</v>
      </c>
    </row>
    <row r="41" customFormat="false" ht="13.8" hidden="false" customHeight="false" outlineLevel="0" collapsed="false">
      <c r="A41" s="40" t="n">
        <f aca="false">A40+1</f>
        <v>26</v>
      </c>
      <c r="B41" s="40" t="n">
        <f aca="false">INT((A41-1)/12)+1</f>
        <v>3</v>
      </c>
      <c r="C41" s="41" t="n">
        <f aca="false">$B$4+B41-1</f>
        <v>22</v>
      </c>
      <c r="D41" s="42" t="n">
        <f aca="false">IF($B$5="M",VLOOKUP(C41,Assumptions!$A$42:$C$140,2,1),VLOOKUP(C41,Assumptions!$A$42:$C$140,3,1))*Assumptions!$C$2</f>
        <v>0.000275380901436801</v>
      </c>
      <c r="E41" s="42" t="n">
        <f aca="false">1-(1-D41)^(1/12)</f>
        <v>2.29513054247343E-005</v>
      </c>
      <c r="F41" s="42" t="n">
        <f aca="false">VLOOKUP(B41,Assumptions!$A$5:$C$11,3,1)*(MOD(A41,12/$B$10)=0)</f>
        <v>0</v>
      </c>
      <c r="G41" s="43" t="n">
        <f aca="false">1-(1-F41)^(1/$B$10)</f>
        <v>0</v>
      </c>
      <c r="H41" s="42" t="n">
        <f aca="false">J40*E41*(A41&lt;=$B$6*12)</f>
        <v>1.808657941996E-005</v>
      </c>
      <c r="I41" s="43" t="n">
        <f aca="false">J40*(1-E41)*G41*(A41&lt;=$B$6*12)</f>
        <v>0</v>
      </c>
      <c r="J41" s="44" t="n">
        <f aca="false">(J40-H41-I41)*(A41&lt;=$B$6*12)</f>
        <v>0.788023337873428</v>
      </c>
      <c r="K41" s="45" t="n">
        <f aca="false">($B$9/$B$10)*(A41&lt;=$B$7*12)*(MOD(A40,12/$B$10)=0)</f>
        <v>0</v>
      </c>
      <c r="L41" s="45" t="n">
        <f aca="false">$B$8*(A41&lt;=$B$7*12)</f>
        <v>500000</v>
      </c>
      <c r="M41" s="45" t="n">
        <f aca="false">Assumptions!$C$15*(A41=1)+K41*Assumptions!$C$16*(A41&lt;=12)</f>
        <v>0</v>
      </c>
      <c r="N41" s="45" t="n">
        <f aca="false">(A41&lt;=$B$6*12)*(Assumptions!$C$18/12)*(1+Assumptions!$E$17)^(A41-1) + K41*Assumptions!$C$19*(A41&lt;=$B$7*12)</f>
        <v>50.2350742545444</v>
      </c>
      <c r="O41" s="45" t="n">
        <f aca="false">K41*VLOOKUP(B41,Assumptions!$A$21:$B$26,2,1)</f>
        <v>0</v>
      </c>
      <c r="P41" s="45" t="n">
        <f aca="false">K41*J40</f>
        <v>0</v>
      </c>
      <c r="Q41" s="45" t="n">
        <f aca="false">L41*H41</f>
        <v>9.04328970998001</v>
      </c>
      <c r="R41" s="45" t="n">
        <f aca="false">M41*J40</f>
        <v>0</v>
      </c>
      <c r="S41" s="45" t="n">
        <f aca="false">N41*J40</f>
        <v>39.5873194730458</v>
      </c>
      <c r="T41" s="55" t="n">
        <f aca="false">O41*J40</f>
        <v>0</v>
      </c>
      <c r="U41" s="46" t="n">
        <f aca="false">(1+VLOOKUP(B41,Assumptions!$A$29:$C$39,3,1))^(1/12)-1</f>
        <v>0.00474897510752093</v>
      </c>
      <c r="V41" s="45" t="n">
        <f aca="false">P42+V42/(1+U42)</f>
        <v>5439.13755597763</v>
      </c>
      <c r="W41" s="45" t="n">
        <f aca="false">(W42+Q42)/(1+U42)</f>
        <v>967.335527485171</v>
      </c>
      <c r="X41" s="45" t="n">
        <f aca="false">R42+S42+T42+X42/(1+U42)</f>
        <v>5210.2901442078</v>
      </c>
      <c r="Y41" s="45" t="n">
        <f aca="false">IFERROR((W41+X41-V41)/J41,0)</f>
        <v>937.139904648305</v>
      </c>
    </row>
    <row r="42" customFormat="false" ht="13.8" hidden="false" customHeight="false" outlineLevel="0" collapsed="false">
      <c r="A42" s="40" t="n">
        <f aca="false">A41+1</f>
        <v>27</v>
      </c>
      <c r="B42" s="40" t="n">
        <f aca="false">INT((A42-1)/12)+1</f>
        <v>3</v>
      </c>
      <c r="C42" s="41" t="n">
        <f aca="false">$B$4+B42-1</f>
        <v>22</v>
      </c>
      <c r="D42" s="42" t="n">
        <f aca="false">IF($B$5="M",VLOOKUP(C42,Assumptions!$A$42:$C$140,2,1),VLOOKUP(C42,Assumptions!$A$42:$C$140,3,1))*Assumptions!$C$2</f>
        <v>0.000275380901436801</v>
      </c>
      <c r="E42" s="42" t="n">
        <f aca="false">1-(1-D42)^(1/12)</f>
        <v>2.29513054247343E-005</v>
      </c>
      <c r="F42" s="42" t="n">
        <f aca="false">VLOOKUP(B42,Assumptions!$A$5:$C$11,3,1)*(MOD(A42,12/$B$10)=0)</f>
        <v>0</v>
      </c>
      <c r="G42" s="43" t="n">
        <f aca="false">1-(1-F42)^(1/$B$10)</f>
        <v>0</v>
      </c>
      <c r="H42" s="42" t="n">
        <f aca="false">J41*E42*(A42&lt;=$B$6*12)</f>
        <v>1.80861643093517E-005</v>
      </c>
      <c r="I42" s="43" t="n">
        <f aca="false">J41*(1-E42)*G42*(A42&lt;=$B$6*12)</f>
        <v>0</v>
      </c>
      <c r="J42" s="44" t="n">
        <f aca="false">(J41-H42-I42)*(A42&lt;=$B$6*12)</f>
        <v>0.788005251709119</v>
      </c>
      <c r="K42" s="45" t="n">
        <f aca="false">($B$9/$B$10)*(A42&lt;=$B$7*12)*(MOD(A41,12/$B$10)=0)</f>
        <v>0</v>
      </c>
      <c r="L42" s="45" t="n">
        <f aca="false">$B$8*(A42&lt;=$B$7*12)</f>
        <v>500000</v>
      </c>
      <c r="M42" s="45" t="n">
        <f aca="false">Assumptions!$C$15*(A42=1)+K42*Assumptions!$C$16*(A42&lt;=12)</f>
        <v>0</v>
      </c>
      <c r="N42" s="45" t="n">
        <f aca="false">(A42&lt;=$B$6*12)*(Assumptions!$C$18/12)*(1+Assumptions!$E$17)^(A42-1) + K42*Assumptions!$C$19*(A42&lt;=$B$7*12)</f>
        <v>50.4196785776467</v>
      </c>
      <c r="O42" s="45" t="n">
        <f aca="false">K42*VLOOKUP(B42,Assumptions!$A$21:$B$26,2,1)</f>
        <v>0</v>
      </c>
      <c r="P42" s="45" t="n">
        <f aca="false">K42*J41</f>
        <v>0</v>
      </c>
      <c r="Q42" s="45" t="n">
        <f aca="false">L42*H42</f>
        <v>9.04308215467584</v>
      </c>
      <c r="R42" s="45" t="n">
        <f aca="false">M42*J41</f>
        <v>0</v>
      </c>
      <c r="S42" s="45" t="n">
        <f aca="false">N42*J41</f>
        <v>39.7318834072625</v>
      </c>
      <c r="T42" s="55" t="n">
        <f aca="false">O42*J41</f>
        <v>0</v>
      </c>
      <c r="U42" s="46" t="n">
        <f aca="false">(1+VLOOKUP(B42,Assumptions!$A$29:$C$39,3,1))^(1/12)-1</f>
        <v>0.00474897510752093</v>
      </c>
      <c r="V42" s="45" t="n">
        <f aca="false">P43+V43/(1+U43)</f>
        <v>5464.96788483735</v>
      </c>
      <c r="W42" s="45" t="n">
        <f aca="false">(W43+Q43)/(1+U43)</f>
        <v>962.886297671142</v>
      </c>
      <c r="X42" s="45" t="n">
        <f aca="false">R43+S43+T43+X43/(1+U43)</f>
        <v>5195.11311327307</v>
      </c>
      <c r="Y42" s="45" t="n">
        <f aca="false">IFERROR((W42+X42-V42)/J42,0)</f>
        <v>879.475770756262</v>
      </c>
    </row>
    <row r="43" customFormat="false" ht="13.8" hidden="false" customHeight="false" outlineLevel="0" collapsed="false">
      <c r="A43" s="40" t="n">
        <f aca="false">A42+1</f>
        <v>28</v>
      </c>
      <c r="B43" s="40" t="n">
        <f aca="false">INT((A43-1)/12)+1</f>
        <v>3</v>
      </c>
      <c r="C43" s="41" t="n">
        <f aca="false">$B$4+B43-1</f>
        <v>22</v>
      </c>
      <c r="D43" s="42" t="n">
        <f aca="false">IF($B$5="M",VLOOKUP(C43,Assumptions!$A$42:$C$140,2,1),VLOOKUP(C43,Assumptions!$A$42:$C$140,3,1))*Assumptions!$C$2</f>
        <v>0.000275380901436801</v>
      </c>
      <c r="E43" s="42" t="n">
        <f aca="false">1-(1-D43)^(1/12)</f>
        <v>2.29513054247343E-005</v>
      </c>
      <c r="F43" s="42" t="n">
        <f aca="false">VLOOKUP(B43,Assumptions!$A$5:$C$11,3,1)*(MOD(A43,12/$B$10)=0)</f>
        <v>0</v>
      </c>
      <c r="G43" s="43" t="n">
        <f aca="false">1-(1-F43)^(1/$B$10)</f>
        <v>0</v>
      </c>
      <c r="H43" s="42" t="n">
        <f aca="false">J42*E43*(A43&lt;=$B$6*12)</f>
        <v>1.80857492082706E-005</v>
      </c>
      <c r="I43" s="43" t="n">
        <f aca="false">J42*(1-E43)*G43*(A43&lt;=$B$6*12)</f>
        <v>0</v>
      </c>
      <c r="J43" s="44" t="n">
        <f aca="false">(J42-H43-I43)*(A43&lt;=$B$6*12)</f>
        <v>0.787987165959911</v>
      </c>
      <c r="K43" s="45" t="n">
        <f aca="false">($B$9/$B$10)*(A43&lt;=$B$7*12)*(MOD(A42,12/$B$10)=0)</f>
        <v>0</v>
      </c>
      <c r="L43" s="45" t="n">
        <f aca="false">$B$8*(A43&lt;=$B$7*12)</f>
        <v>500000</v>
      </c>
      <c r="M43" s="45" t="n">
        <f aca="false">Assumptions!$C$15*(A43=1)+K43*Assumptions!$C$16*(A43&lt;=12)</f>
        <v>0</v>
      </c>
      <c r="N43" s="45" t="n">
        <f aca="false">(A43&lt;=$B$6*12)*(Assumptions!$C$18/12)*(1+Assumptions!$E$17)^(A43-1) + K43*Assumptions!$C$19*(A43&lt;=$B$7*12)</f>
        <v>50.6049612864508</v>
      </c>
      <c r="O43" s="45" t="n">
        <f aca="false">K43*VLOOKUP(B43,Assumptions!$A$21:$B$26,2,1)</f>
        <v>0</v>
      </c>
      <c r="P43" s="45" t="n">
        <f aca="false">K43*J42</f>
        <v>0</v>
      </c>
      <c r="Q43" s="45" t="n">
        <f aca="false">L43*H43</f>
        <v>9.04287460413532</v>
      </c>
      <c r="R43" s="45" t="n">
        <f aca="false">M43*J42</f>
        <v>0</v>
      </c>
      <c r="S43" s="45" t="n">
        <f aca="false">N43*J42</f>
        <v>39.8769752562599</v>
      </c>
      <c r="T43" s="55" t="n">
        <f aca="false">O43*J42</f>
        <v>0</v>
      </c>
      <c r="U43" s="46" t="n">
        <f aca="false">(1+VLOOKUP(B43,Assumptions!$A$29:$C$39,3,1))^(1/12)-1</f>
        <v>0.00474897510752093</v>
      </c>
      <c r="V43" s="45" t="n">
        <f aca="false">P44+V44/(1+U44)</f>
        <v>5490.92088128584</v>
      </c>
      <c r="W43" s="45" t="n">
        <f aca="false">(W44+Q44)/(1+U44)</f>
        <v>958.41614612602</v>
      </c>
      <c r="X43" s="45" t="n">
        <f aca="false">R44+S44+T44+X44/(1+U44)</f>
        <v>5179.71822610964</v>
      </c>
      <c r="Y43" s="45" t="n">
        <f aca="false">IFERROR((W43+X43-V43)/J43,0)</f>
        <v>821.350294660445</v>
      </c>
    </row>
    <row r="44" customFormat="false" ht="13.8" hidden="false" customHeight="false" outlineLevel="0" collapsed="false">
      <c r="A44" s="40" t="n">
        <f aca="false">A43+1</f>
        <v>29</v>
      </c>
      <c r="B44" s="40" t="n">
        <f aca="false">INT((A44-1)/12)+1</f>
        <v>3</v>
      </c>
      <c r="C44" s="41" t="n">
        <f aca="false">$B$4+B44-1</f>
        <v>22</v>
      </c>
      <c r="D44" s="42" t="n">
        <f aca="false">IF($B$5="M",VLOOKUP(C44,Assumptions!$A$42:$C$140,2,1),VLOOKUP(C44,Assumptions!$A$42:$C$140,3,1))*Assumptions!$C$2</f>
        <v>0.000275380901436801</v>
      </c>
      <c r="E44" s="42" t="n">
        <f aca="false">1-(1-D44)^(1/12)</f>
        <v>2.29513054247343E-005</v>
      </c>
      <c r="F44" s="42" t="n">
        <f aca="false">VLOOKUP(B44,Assumptions!$A$5:$C$11,3,1)*(MOD(A44,12/$B$10)=0)</f>
        <v>0</v>
      </c>
      <c r="G44" s="43" t="n">
        <f aca="false">1-(1-F44)^(1/$B$10)</f>
        <v>0</v>
      </c>
      <c r="H44" s="42" t="n">
        <f aca="false">J43*E44*(A44&lt;=$B$6*12)</f>
        <v>1.80853341167167E-005</v>
      </c>
      <c r="I44" s="43" t="n">
        <f aca="false">J43*(1-E44)*G44*(A44&lt;=$B$6*12)</f>
        <v>0</v>
      </c>
      <c r="J44" s="44" t="n">
        <f aca="false">(J43-H44-I44)*(A44&lt;=$B$6*12)</f>
        <v>0.787969080625794</v>
      </c>
      <c r="K44" s="45" t="n">
        <f aca="false">($B$9/$B$10)*(A44&lt;=$B$7*12)*(MOD(A43,12/$B$10)=0)</f>
        <v>0</v>
      </c>
      <c r="L44" s="45" t="n">
        <f aca="false">$B$8*(A44&lt;=$B$7*12)</f>
        <v>500000</v>
      </c>
      <c r="M44" s="45" t="n">
        <f aca="false">Assumptions!$C$15*(A44=1)+K44*Assumptions!$C$16*(A44&lt;=12)</f>
        <v>0</v>
      </c>
      <c r="N44" s="45" t="n">
        <f aca="false">(A44&lt;=$B$6*12)*(Assumptions!$C$18/12)*(1+Assumptions!$E$17)^(A44-1) + K44*Assumptions!$C$19*(A44&lt;=$B$7*12)</f>
        <v>50.790924873895</v>
      </c>
      <c r="O44" s="45" t="n">
        <f aca="false">K44*VLOOKUP(B44,Assumptions!$A$21:$B$26,2,1)</f>
        <v>0</v>
      </c>
      <c r="P44" s="45" t="n">
        <f aca="false">K44*J43</f>
        <v>0</v>
      </c>
      <c r="Q44" s="45" t="n">
        <f aca="false">L44*H44</f>
        <v>9.04266705835837</v>
      </c>
      <c r="R44" s="45" t="n">
        <f aca="false">M44*J43</f>
        <v>0</v>
      </c>
      <c r="S44" s="45" t="n">
        <f aca="false">N44*J43</f>
        <v>40.0225969478633</v>
      </c>
      <c r="T44" s="55" t="n">
        <f aca="false">O44*J43</f>
        <v>0</v>
      </c>
      <c r="U44" s="46" t="n">
        <f aca="false">(1+VLOOKUP(B44,Assumptions!$A$29:$C$39,3,1))^(1/12)-1</f>
        <v>0.00474897510752093</v>
      </c>
      <c r="V44" s="45" t="n">
        <f aca="false">P45+V45/(1+U45)</f>
        <v>5516.99712786844</v>
      </c>
      <c r="W44" s="45" t="n">
        <f aca="false">(W45+Q45)/(1+U45)</f>
        <v>953.924973488261</v>
      </c>
      <c r="X44" s="45" t="n">
        <f aca="false">R45+S45+T45+X45/(1+U45)</f>
        <v>5164.1039157649</v>
      </c>
      <c r="Y44" s="45" t="n">
        <f aca="false">IFERROR((W44+X44-V44)/J44,0)</f>
        <v>762.760590691441</v>
      </c>
    </row>
    <row r="45" customFormat="false" ht="13.8" hidden="false" customHeight="false" outlineLevel="0" collapsed="false">
      <c r="A45" s="40" t="n">
        <f aca="false">A44+1</f>
        <v>30</v>
      </c>
      <c r="B45" s="40" t="n">
        <f aca="false">INT((A45-1)/12)+1</f>
        <v>3</v>
      </c>
      <c r="C45" s="41" t="n">
        <f aca="false">$B$4+B45-1</f>
        <v>22</v>
      </c>
      <c r="D45" s="42" t="n">
        <f aca="false">IF($B$5="M",VLOOKUP(C45,Assumptions!$A$42:$C$140,2,1),VLOOKUP(C45,Assumptions!$A$42:$C$140,3,1))*Assumptions!$C$2</f>
        <v>0.000275380901436801</v>
      </c>
      <c r="E45" s="42" t="n">
        <f aca="false">1-(1-D45)^(1/12)</f>
        <v>2.29513054247343E-005</v>
      </c>
      <c r="F45" s="42" t="n">
        <f aca="false">VLOOKUP(B45,Assumptions!$A$5:$C$11,3,1)*(MOD(A45,12/$B$10)=0)</f>
        <v>0</v>
      </c>
      <c r="G45" s="43" t="n">
        <f aca="false">1-(1-F45)^(1/$B$10)</f>
        <v>0</v>
      </c>
      <c r="H45" s="42" t="n">
        <f aca="false">J44*E45*(A45&lt;=$B$6*12)</f>
        <v>1.80849190346897E-005</v>
      </c>
      <c r="I45" s="43" t="n">
        <f aca="false">J44*(1-E45)*G45*(A45&lt;=$B$6*12)</f>
        <v>0</v>
      </c>
      <c r="J45" s="44" t="n">
        <f aca="false">(J44-H45-I45)*(A45&lt;=$B$6*12)</f>
        <v>0.787950995706759</v>
      </c>
      <c r="K45" s="45" t="n">
        <f aca="false">($B$9/$B$10)*(A45&lt;=$B$7*12)*(MOD(A44,12/$B$10)=0)</f>
        <v>0</v>
      </c>
      <c r="L45" s="45" t="n">
        <f aca="false">$B$8*(A45&lt;=$B$7*12)</f>
        <v>500000</v>
      </c>
      <c r="M45" s="45" t="n">
        <f aca="false">Assumptions!$C$15*(A45=1)+K45*Assumptions!$C$16*(A45&lt;=12)</f>
        <v>0</v>
      </c>
      <c r="N45" s="45" t="n">
        <f aca="false">(A45&lt;=$B$6*12)*(Assumptions!$C$18/12)*(1+Assumptions!$E$17)^(A45-1) + K45*Assumptions!$C$19*(A45&lt;=$B$7*12)</f>
        <v>50.9775718420785</v>
      </c>
      <c r="O45" s="45" t="n">
        <f aca="false">K45*VLOOKUP(B45,Assumptions!$A$21:$B$26,2,1)</f>
        <v>0</v>
      </c>
      <c r="P45" s="45" t="n">
        <f aca="false">K45*J44</f>
        <v>0</v>
      </c>
      <c r="Q45" s="45" t="n">
        <f aca="false">L45*H45</f>
        <v>9.04245951734486</v>
      </c>
      <c r="R45" s="45" t="n">
        <f aca="false">M45*J44</f>
        <v>0</v>
      </c>
      <c r="S45" s="45" t="n">
        <f aca="false">N45*J44</f>
        <v>40.1687504169379</v>
      </c>
      <c r="T45" s="55" t="n">
        <f aca="false">O45*J44</f>
        <v>0</v>
      </c>
      <c r="U45" s="46" t="n">
        <f aca="false">(1+VLOOKUP(B45,Assumptions!$A$29:$C$39,3,1))^(1/12)-1</f>
        <v>0.00474897510752093</v>
      </c>
      <c r="V45" s="45" t="n">
        <f aca="false">P46+V46/(1+U46)</f>
        <v>5543.19720989695</v>
      </c>
      <c r="W45" s="45" t="n">
        <f aca="false">(W46+Q46)/(1+U46)</f>
        <v>949.412679924454</v>
      </c>
      <c r="X45" s="45" t="n">
        <f aca="false">R46+S46+T46+X46/(1+U46)</f>
        <v>5148.26860590075</v>
      </c>
      <c r="Y45" s="45" t="n">
        <f aca="false">IFERROR((W45+X45-V45)/J45,0)</f>
        <v>703.703756895322</v>
      </c>
    </row>
    <row r="46" customFormat="false" ht="13.8" hidden="false" customHeight="false" outlineLevel="0" collapsed="false">
      <c r="A46" s="40" t="n">
        <f aca="false">A45+1</f>
        <v>31</v>
      </c>
      <c r="B46" s="40" t="n">
        <f aca="false">INT((A46-1)/12)+1</f>
        <v>3</v>
      </c>
      <c r="C46" s="41" t="n">
        <f aca="false">$B$4+B46-1</f>
        <v>22</v>
      </c>
      <c r="D46" s="42" t="n">
        <f aca="false">IF($B$5="M",VLOOKUP(C46,Assumptions!$A$42:$C$140,2,1),VLOOKUP(C46,Assumptions!$A$42:$C$140,3,1))*Assumptions!$C$2</f>
        <v>0.000275380901436801</v>
      </c>
      <c r="E46" s="42" t="n">
        <f aca="false">1-(1-D46)^(1/12)</f>
        <v>2.29513054247343E-005</v>
      </c>
      <c r="F46" s="42" t="n">
        <f aca="false">VLOOKUP(B46,Assumptions!$A$5:$C$11,3,1)*(MOD(A46,12/$B$10)=0)</f>
        <v>0</v>
      </c>
      <c r="G46" s="43" t="n">
        <f aca="false">1-(1-F46)^(1/$B$10)</f>
        <v>0</v>
      </c>
      <c r="H46" s="42" t="n">
        <f aca="false">J45*E46*(A46&lt;=$B$6*12)</f>
        <v>1.80845039621894E-005</v>
      </c>
      <c r="I46" s="43" t="n">
        <f aca="false">J45*(1-E46)*G46*(A46&lt;=$B$6*12)</f>
        <v>0</v>
      </c>
      <c r="J46" s="44" t="n">
        <f aca="false">(J45-H46-I46)*(A46&lt;=$B$6*12)</f>
        <v>0.787932911202797</v>
      </c>
      <c r="K46" s="45" t="n">
        <f aca="false">($B$9/$B$10)*(A46&lt;=$B$7*12)*(MOD(A45,12/$B$10)=0)</f>
        <v>0</v>
      </c>
      <c r="L46" s="45" t="n">
        <f aca="false">$B$8*(A46&lt;=$B$7*12)</f>
        <v>500000</v>
      </c>
      <c r="M46" s="45" t="n">
        <f aca="false">Assumptions!$C$15*(A46=1)+K46*Assumptions!$C$16*(A46&lt;=12)</f>
        <v>0</v>
      </c>
      <c r="N46" s="45" t="n">
        <f aca="false">(A46&lt;=$B$6*12)*(Assumptions!$C$18/12)*(1+Assumptions!$E$17)^(A46-1) + K46*Assumptions!$C$19*(A46&lt;=$B$7*12)</f>
        <v>51.1649047022952</v>
      </c>
      <c r="O46" s="45" t="n">
        <f aca="false">K46*VLOOKUP(B46,Assumptions!$A$21:$B$26,2,1)</f>
        <v>0</v>
      </c>
      <c r="P46" s="45" t="n">
        <f aca="false">K46*J45</f>
        <v>0</v>
      </c>
      <c r="Q46" s="45" t="n">
        <f aca="false">L46*H46</f>
        <v>9.04225198109468</v>
      </c>
      <c r="R46" s="45" t="n">
        <f aca="false">M46*J45</f>
        <v>0</v>
      </c>
      <c r="S46" s="45" t="n">
        <f aca="false">N46*J45</f>
        <v>40.3154376054149</v>
      </c>
      <c r="T46" s="55" t="n">
        <f aca="false">O46*J45</f>
        <v>0</v>
      </c>
      <c r="U46" s="46" t="n">
        <f aca="false">(1+VLOOKUP(B46,Assumptions!$A$29:$C$39,3,1))^(1/12)-1</f>
        <v>0.00474897510752093</v>
      </c>
      <c r="V46" s="45" t="n">
        <f aca="false">P47+V47/(1+U47)</f>
        <v>5569.52171546283</v>
      </c>
      <c r="W46" s="45" t="n">
        <f aca="false">(W47+Q47)/(1+U47)</f>
        <v>944.879165127085</v>
      </c>
      <c r="X46" s="45" t="n">
        <f aca="false">R47+S47+T47+X47/(1+U47)</f>
        <v>5132.21071074195</v>
      </c>
      <c r="Y46" s="45" t="n">
        <f aca="false">IFERROR((W46+X46-V46)/J46,0)</f>
        <v>644.176874946617</v>
      </c>
    </row>
    <row r="47" customFormat="false" ht="13.8" hidden="false" customHeight="false" outlineLevel="0" collapsed="false">
      <c r="A47" s="40" t="n">
        <f aca="false">A46+1</f>
        <v>32</v>
      </c>
      <c r="B47" s="40" t="n">
        <f aca="false">INT((A47-1)/12)+1</f>
        <v>3</v>
      </c>
      <c r="C47" s="41" t="n">
        <f aca="false">$B$4+B47-1</f>
        <v>22</v>
      </c>
      <c r="D47" s="42" t="n">
        <f aca="false">IF($B$5="M",VLOOKUP(C47,Assumptions!$A$42:$C$140,2,1),VLOOKUP(C47,Assumptions!$A$42:$C$140,3,1))*Assumptions!$C$2</f>
        <v>0.000275380901436801</v>
      </c>
      <c r="E47" s="42" t="n">
        <f aca="false">1-(1-D47)^(1/12)</f>
        <v>2.29513054247343E-005</v>
      </c>
      <c r="F47" s="42" t="n">
        <f aca="false">VLOOKUP(B47,Assumptions!$A$5:$C$11,3,1)*(MOD(A47,12/$B$10)=0)</f>
        <v>0</v>
      </c>
      <c r="G47" s="43" t="n">
        <f aca="false">1-(1-F47)^(1/$B$10)</f>
        <v>0</v>
      </c>
      <c r="H47" s="42" t="n">
        <f aca="false">J46*E47*(A47&lt;=$B$6*12)</f>
        <v>1.80840888992155E-005</v>
      </c>
      <c r="I47" s="43" t="n">
        <f aca="false">J46*(1-E47)*G47*(A47&lt;=$B$6*12)</f>
        <v>0</v>
      </c>
      <c r="J47" s="44" t="n">
        <f aca="false">(J46-H47-I47)*(A47&lt;=$B$6*12)</f>
        <v>0.787914827113898</v>
      </c>
      <c r="K47" s="45" t="n">
        <f aca="false">($B$9/$B$10)*(A47&lt;=$B$7*12)*(MOD(A46,12/$B$10)=0)</f>
        <v>0</v>
      </c>
      <c r="L47" s="45" t="n">
        <f aca="false">$B$8*(A47&lt;=$B$7*12)</f>
        <v>500000</v>
      </c>
      <c r="M47" s="45" t="n">
        <f aca="false">Assumptions!$C$15*(A47=1)+K47*Assumptions!$C$16*(A47&lt;=12)</f>
        <v>0</v>
      </c>
      <c r="N47" s="45" t="n">
        <f aca="false">(A47&lt;=$B$6*12)*(Assumptions!$C$18/12)*(1+Assumptions!$E$17)^(A47-1) + K47*Assumptions!$C$19*(A47&lt;=$B$7*12)</f>
        <v>51.3529259750676</v>
      </c>
      <c r="O47" s="45" t="n">
        <f aca="false">K47*VLOOKUP(B47,Assumptions!$A$21:$B$26,2,1)</f>
        <v>0</v>
      </c>
      <c r="P47" s="45" t="n">
        <f aca="false">K47*J46</f>
        <v>0</v>
      </c>
      <c r="Q47" s="45" t="n">
        <f aca="false">L47*H47</f>
        <v>9.04204444960774</v>
      </c>
      <c r="R47" s="45" t="n">
        <f aca="false">M47*J46</f>
        <v>0</v>
      </c>
      <c r="S47" s="45" t="n">
        <f aca="false">N47*J46</f>
        <v>40.4626604623168</v>
      </c>
      <c r="T47" s="55" t="n">
        <f aca="false">O47*J46</f>
        <v>0</v>
      </c>
      <c r="U47" s="46" t="n">
        <f aca="false">(1+VLOOKUP(B47,Assumptions!$A$29:$C$39,3,1))^(1/12)-1</f>
        <v>0.00474897510752093</v>
      </c>
      <c r="V47" s="45" t="n">
        <f aca="false">P48+V48/(1+U48)</f>
        <v>5595.97123545036</v>
      </c>
      <c r="W47" s="45" t="n">
        <f aca="false">(W48+Q48)/(1+U48)</f>
        <v>940.324328312281</v>
      </c>
      <c r="X47" s="45" t="n">
        <f aca="false">R48+S48+T48+X48/(1+U48)</f>
        <v>5115.92863502418</v>
      </c>
      <c r="Y47" s="45" t="n">
        <f aca="false">IFERROR((W47+X47-V47)/J47,0)</f>
        <v>584.17701006097</v>
      </c>
    </row>
    <row r="48" customFormat="false" ht="13.8" hidden="false" customHeight="false" outlineLevel="0" collapsed="false">
      <c r="A48" s="40" t="n">
        <f aca="false">A47+1</f>
        <v>33</v>
      </c>
      <c r="B48" s="40" t="n">
        <f aca="false">INT((A48-1)/12)+1</f>
        <v>3</v>
      </c>
      <c r="C48" s="41" t="n">
        <f aca="false">$B$4+B48-1</f>
        <v>22</v>
      </c>
      <c r="D48" s="42" t="n">
        <f aca="false">IF($B$5="M",VLOOKUP(C48,Assumptions!$A$42:$C$140,2,1),VLOOKUP(C48,Assumptions!$A$42:$C$140,3,1))*Assumptions!$C$2</f>
        <v>0.000275380901436801</v>
      </c>
      <c r="E48" s="42" t="n">
        <f aca="false">1-(1-D48)^(1/12)</f>
        <v>2.29513054247343E-005</v>
      </c>
      <c r="F48" s="42" t="n">
        <f aca="false">VLOOKUP(B48,Assumptions!$A$5:$C$11,3,1)*(MOD(A48,12/$B$10)=0)</f>
        <v>0</v>
      </c>
      <c r="G48" s="43" t="n">
        <f aca="false">1-(1-F48)^(1/$B$10)</f>
        <v>0</v>
      </c>
      <c r="H48" s="42" t="n">
        <f aca="false">J47*E48*(A48&lt;=$B$6*12)</f>
        <v>1.80836738457678E-005</v>
      </c>
      <c r="I48" s="43" t="n">
        <f aca="false">J47*(1-E48)*G48*(A48&lt;=$B$6*12)</f>
        <v>0</v>
      </c>
      <c r="J48" s="44" t="n">
        <f aca="false">(J47-H48-I48)*(A48&lt;=$B$6*12)</f>
        <v>0.787896743440052</v>
      </c>
      <c r="K48" s="45" t="n">
        <f aca="false">($B$9/$B$10)*(A48&lt;=$B$7*12)*(MOD(A47,12/$B$10)=0)</f>
        <v>0</v>
      </c>
      <c r="L48" s="45" t="n">
        <f aca="false">$B$8*(A48&lt;=$B$7*12)</f>
        <v>500000</v>
      </c>
      <c r="M48" s="45" t="n">
        <f aca="false">Assumptions!$C$15*(A48=1)+K48*Assumptions!$C$16*(A48&lt;=12)</f>
        <v>0</v>
      </c>
      <c r="N48" s="45" t="n">
        <f aca="false">(A48&lt;=$B$6*12)*(Assumptions!$C$18/12)*(1+Assumptions!$E$17)^(A48-1) + K48*Assumptions!$C$19*(A48&lt;=$B$7*12)</f>
        <v>51.5416381901807</v>
      </c>
      <c r="O48" s="45" t="n">
        <f aca="false">K48*VLOOKUP(B48,Assumptions!$A$21:$B$26,2,1)</f>
        <v>0</v>
      </c>
      <c r="P48" s="45" t="n">
        <f aca="false">K48*J47</f>
        <v>0</v>
      </c>
      <c r="Q48" s="45" t="n">
        <f aca="false">L48*H48</f>
        <v>9.04183692288391</v>
      </c>
      <c r="R48" s="45" t="n">
        <f aca="false">M48*J47</f>
        <v>0</v>
      </c>
      <c r="S48" s="45" t="n">
        <f aca="false">N48*J47</f>
        <v>40.6104209437834</v>
      </c>
      <c r="T48" s="55" t="n">
        <f aca="false">O48*J47</f>
        <v>0</v>
      </c>
      <c r="U48" s="46" t="n">
        <f aca="false">(1+VLOOKUP(B48,Assumptions!$A$29:$C$39,3,1))^(1/12)-1</f>
        <v>0.00474897510752093</v>
      </c>
      <c r="V48" s="45" t="n">
        <f aca="false">P49+V49/(1+U49)</f>
        <v>5622.54636354992</v>
      </c>
      <c r="W48" s="45" t="n">
        <f aca="false">(W49+Q49)/(1+U49)</f>
        <v>935.748068217549</v>
      </c>
      <c r="X48" s="45" t="n">
        <f aca="false">R49+S49+T49+X49/(1+U49)</f>
        <v>5099.42077394181</v>
      </c>
      <c r="Y48" s="45" t="n">
        <f aca="false">IFERROR((W48+X48-V48)/J48,0)</f>
        <v>523.701210907261</v>
      </c>
    </row>
    <row r="49" customFormat="false" ht="13.8" hidden="false" customHeight="false" outlineLevel="0" collapsed="false">
      <c r="A49" s="40" t="n">
        <f aca="false">A48+1</f>
        <v>34</v>
      </c>
      <c r="B49" s="40" t="n">
        <f aca="false">INT((A49-1)/12)+1</f>
        <v>3</v>
      </c>
      <c r="C49" s="41" t="n">
        <f aca="false">$B$4+B49-1</f>
        <v>22</v>
      </c>
      <c r="D49" s="42" t="n">
        <f aca="false">IF($B$5="M",VLOOKUP(C49,Assumptions!$A$42:$C$140,2,1),VLOOKUP(C49,Assumptions!$A$42:$C$140,3,1))*Assumptions!$C$2</f>
        <v>0.000275380901436801</v>
      </c>
      <c r="E49" s="42" t="n">
        <f aca="false">1-(1-D49)^(1/12)</f>
        <v>2.29513054247343E-005</v>
      </c>
      <c r="F49" s="42" t="n">
        <f aca="false">VLOOKUP(B49,Assumptions!$A$5:$C$11,3,1)*(MOD(A49,12/$B$10)=0)</f>
        <v>0</v>
      </c>
      <c r="G49" s="43" t="n">
        <f aca="false">1-(1-F49)^(1/$B$10)</f>
        <v>0</v>
      </c>
      <c r="H49" s="42" t="n">
        <f aca="false">J48*E49*(A49&lt;=$B$6*12)</f>
        <v>1.80832588018462E-005</v>
      </c>
      <c r="I49" s="43" t="n">
        <f aca="false">J48*(1-E49)*G49*(A49&lt;=$B$6*12)</f>
        <v>0</v>
      </c>
      <c r="J49" s="44" t="n">
        <f aca="false">(J48-H49-I49)*(A49&lt;=$B$6*12)</f>
        <v>0.78787866018125</v>
      </c>
      <c r="K49" s="45" t="n">
        <f aca="false">($B$9/$B$10)*(A49&lt;=$B$7*12)*(MOD(A48,12/$B$10)=0)</f>
        <v>0</v>
      </c>
      <c r="L49" s="45" t="n">
        <f aca="false">$B$8*(A49&lt;=$B$7*12)</f>
        <v>500000</v>
      </c>
      <c r="M49" s="45" t="n">
        <f aca="false">Assumptions!$C$15*(A49=1)+K49*Assumptions!$C$16*(A49&lt;=12)</f>
        <v>0</v>
      </c>
      <c r="N49" s="45" t="n">
        <f aca="false">(A49&lt;=$B$6*12)*(Assumptions!$C$18/12)*(1+Assumptions!$E$17)^(A49-1) + K49*Assumptions!$C$19*(A49&lt;=$B$7*12)</f>
        <v>51.7310438867159</v>
      </c>
      <c r="O49" s="45" t="n">
        <f aca="false">K49*VLOOKUP(B49,Assumptions!$A$21:$B$26,2,1)</f>
        <v>0</v>
      </c>
      <c r="P49" s="45" t="n">
        <f aca="false">K49*J48</f>
        <v>0</v>
      </c>
      <c r="Q49" s="45" t="n">
        <f aca="false">L49*H49</f>
        <v>9.04162940092309</v>
      </c>
      <c r="R49" s="45" t="n">
        <f aca="false">M49*J48</f>
        <v>0</v>
      </c>
      <c r="S49" s="45" t="n">
        <f aca="false">N49*J48</f>
        <v>40.7587210130979</v>
      </c>
      <c r="T49" s="55" t="n">
        <f aca="false">O49*J48</f>
        <v>0</v>
      </c>
      <c r="U49" s="46" t="n">
        <f aca="false">(1+VLOOKUP(B49,Assumptions!$A$29:$C$39,3,1))^(1/12)-1</f>
        <v>0.00474897510752093</v>
      </c>
      <c r="V49" s="45" t="n">
        <f aca="false">P50+V50/(1+U50)</f>
        <v>5649.2476962713</v>
      </c>
      <c r="W49" s="45" t="n">
        <f aca="false">(W50+Q50)/(1+U50)</f>
        <v>931.150283099502</v>
      </c>
      <c r="X49" s="45" t="n">
        <f aca="false">R50+S50+T50+X50/(1+U50)</f>
        <v>5082.68551309543</v>
      </c>
      <c r="Y49" s="45" t="n">
        <f aca="false">IFERROR((W49+X49-V49)/J49,0)</f>
        <v>462.746509519326</v>
      </c>
    </row>
    <row r="50" customFormat="false" ht="13.8" hidden="false" customHeight="false" outlineLevel="0" collapsed="false">
      <c r="A50" s="40" t="n">
        <f aca="false">A49+1</f>
        <v>35</v>
      </c>
      <c r="B50" s="40" t="n">
        <f aca="false">INT((A50-1)/12)+1</f>
        <v>3</v>
      </c>
      <c r="C50" s="41" t="n">
        <f aca="false">$B$4+B50-1</f>
        <v>22</v>
      </c>
      <c r="D50" s="42" t="n">
        <f aca="false">IF($B$5="M",VLOOKUP(C50,Assumptions!$A$42:$C$140,2,1),VLOOKUP(C50,Assumptions!$A$42:$C$140,3,1))*Assumptions!$C$2</f>
        <v>0.000275380901436801</v>
      </c>
      <c r="E50" s="42" t="n">
        <f aca="false">1-(1-D50)^(1/12)</f>
        <v>2.29513054247343E-005</v>
      </c>
      <c r="F50" s="42" t="n">
        <f aca="false">VLOOKUP(B50,Assumptions!$A$5:$C$11,3,1)*(MOD(A50,12/$B$10)=0)</f>
        <v>0</v>
      </c>
      <c r="G50" s="43" t="n">
        <f aca="false">1-(1-F50)^(1/$B$10)</f>
        <v>0</v>
      </c>
      <c r="H50" s="42" t="n">
        <f aca="false">J49*E50*(A50&lt;=$B$6*12)</f>
        <v>1.80828437674503E-005</v>
      </c>
      <c r="I50" s="43" t="n">
        <f aca="false">J49*(1-E50)*G50*(A50&lt;=$B$6*12)</f>
        <v>0</v>
      </c>
      <c r="J50" s="44" t="n">
        <f aca="false">(J49-H50-I50)*(A50&lt;=$B$6*12)</f>
        <v>0.787860577337483</v>
      </c>
      <c r="K50" s="45" t="n">
        <f aca="false">($B$9/$B$10)*(A50&lt;=$B$7*12)*(MOD(A49,12/$B$10)=0)</f>
        <v>0</v>
      </c>
      <c r="L50" s="45" t="n">
        <f aca="false">$B$8*(A50&lt;=$B$7*12)</f>
        <v>500000</v>
      </c>
      <c r="M50" s="45" t="n">
        <f aca="false">Assumptions!$C$15*(A50=1)+K50*Assumptions!$C$16*(A50&lt;=12)</f>
        <v>0</v>
      </c>
      <c r="N50" s="45" t="n">
        <f aca="false">(A50&lt;=$B$6*12)*(Assumptions!$C$18/12)*(1+Assumptions!$E$17)^(A50-1) + K50*Assumptions!$C$19*(A50&lt;=$B$7*12)</f>
        <v>51.9211456130852</v>
      </c>
      <c r="O50" s="45" t="n">
        <f aca="false">K50*VLOOKUP(B50,Assumptions!$A$21:$B$26,2,1)</f>
        <v>0</v>
      </c>
      <c r="P50" s="45" t="n">
        <f aca="false">K50*J49</f>
        <v>0</v>
      </c>
      <c r="Q50" s="45" t="n">
        <f aca="false">L50*H50</f>
        <v>9.04142188372517</v>
      </c>
      <c r="R50" s="45" t="n">
        <f aca="false">M50*J49</f>
        <v>0</v>
      </c>
      <c r="S50" s="45" t="n">
        <f aca="false">N50*J49</f>
        <v>40.9075626407132</v>
      </c>
      <c r="T50" s="55" t="n">
        <f aca="false">O50*J49</f>
        <v>0</v>
      </c>
      <c r="U50" s="46" t="n">
        <f aca="false">(1+VLOOKUP(B50,Assumptions!$A$29:$C$39,3,1))^(1/12)-1</f>
        <v>0.00474897510752093</v>
      </c>
      <c r="V50" s="45" t="n">
        <f aca="false">P51+V51/(1+U51)</f>
        <v>5676.07583295711</v>
      </c>
      <c r="W50" s="45" t="n">
        <f aca="false">(W51+Q51)/(1+U51)</f>
        <v>926.530870731577</v>
      </c>
      <c r="X50" s="45" t="n">
        <f aca="false">R51+S51+T51+X51/(1+U51)</f>
        <v>5065.72122843908</v>
      </c>
      <c r="Y50" s="45" t="n">
        <f aca="false">IFERROR((W50+X50-V50)/J50,0)</f>
        <v>401.309921207177</v>
      </c>
    </row>
    <row r="51" customFormat="false" ht="13.8" hidden="false" customHeight="false" outlineLevel="0" collapsed="false">
      <c r="A51" s="40" t="n">
        <f aca="false">A50+1</f>
        <v>36</v>
      </c>
      <c r="B51" s="40" t="n">
        <f aca="false">INT((A51-1)/12)+1</f>
        <v>3</v>
      </c>
      <c r="C51" s="41" t="n">
        <f aca="false">$B$4+B51-1</f>
        <v>22</v>
      </c>
      <c r="D51" s="42" t="n">
        <f aca="false">IF($B$5="M",VLOOKUP(C51,Assumptions!$A$42:$C$140,2,1),VLOOKUP(C51,Assumptions!$A$42:$C$140,3,1))*Assumptions!$C$2</f>
        <v>0.000275380901436801</v>
      </c>
      <c r="E51" s="42" t="n">
        <f aca="false">1-(1-D51)^(1/12)</f>
        <v>2.29513054247343E-005</v>
      </c>
      <c r="F51" s="42" t="n">
        <f aca="false">VLOOKUP(B51,Assumptions!$A$5:$C$11,3,1)*(MOD(A51,12/$B$10)=0)</f>
        <v>0.088</v>
      </c>
      <c r="G51" s="43" t="n">
        <f aca="false">1-(1-F51)^(1/$B$10)</f>
        <v>0.088</v>
      </c>
      <c r="H51" s="42" t="n">
        <f aca="false">J50*E51*(A51&lt;=$B$6*12)</f>
        <v>1.80824287425801E-005</v>
      </c>
      <c r="I51" s="43" t="n">
        <f aca="false">J50*(1-E51)*G51*(A51&lt;=$B$6*12)</f>
        <v>0.0693301395519691</v>
      </c>
      <c r="J51" s="44" t="n">
        <f aca="false">(J50-H51-I51)*(A51&lt;=$B$6*12)</f>
        <v>0.718512355356771</v>
      </c>
      <c r="K51" s="45" t="n">
        <f aca="false">($B$9/$B$10)*(A51&lt;=$B$7*12)*(MOD(A50,12/$B$10)=0)</f>
        <v>0</v>
      </c>
      <c r="L51" s="45" t="n">
        <f aca="false">$B$8*(A51&lt;=$B$7*12)</f>
        <v>500000</v>
      </c>
      <c r="M51" s="45" t="n">
        <f aca="false">Assumptions!$C$15*(A51=1)+K51*Assumptions!$C$16*(A51&lt;=12)</f>
        <v>0</v>
      </c>
      <c r="N51" s="45" t="n">
        <f aca="false">(A51&lt;=$B$6*12)*(Assumptions!$C$18/12)*(1+Assumptions!$E$17)^(A51-1) + K51*Assumptions!$C$19*(A51&lt;=$B$7*12)</f>
        <v>52.1119459270657</v>
      </c>
      <c r="O51" s="45" t="n">
        <f aca="false">K51*VLOOKUP(B51,Assumptions!$A$21:$B$26,2,1)</f>
        <v>0</v>
      </c>
      <c r="P51" s="45" t="n">
        <f aca="false">K51*J50</f>
        <v>0</v>
      </c>
      <c r="Q51" s="45" t="n">
        <f aca="false">L51*H51</f>
        <v>9.04121437129005</v>
      </c>
      <c r="R51" s="45" t="n">
        <f aca="false">M51*J50</f>
        <v>0</v>
      </c>
      <c r="S51" s="45" t="n">
        <f aca="false">N51*J50</f>
        <v>41.0569478042777</v>
      </c>
      <c r="T51" s="55" t="n">
        <f aca="false">O51*J50</f>
        <v>0</v>
      </c>
      <c r="U51" s="46" t="n">
        <f aca="false">(1+VLOOKUP(B51,Assumptions!$A$29:$C$39,3,1))^(1/12)-1</f>
        <v>0.00474897510752093</v>
      </c>
      <c r="V51" s="45" t="n">
        <f aca="false">P52+V52/(1+U52)</f>
        <v>5703.03137579622</v>
      </c>
      <c r="W51" s="45" t="n">
        <f aca="false">(W52+Q52)/(1+U52)</f>
        <v>921.889728401741</v>
      </c>
      <c r="X51" s="45" t="n">
        <f aca="false">R52+S52+T52+X52/(1+U52)</f>
        <v>5048.52628622719</v>
      </c>
      <c r="Y51" s="45" t="n">
        <f aca="false">IFERROR((W51+X51-V51)/J51,0)</f>
        <v>372.136452267321</v>
      </c>
    </row>
    <row r="52" customFormat="false" ht="13.8" hidden="false" customHeight="false" outlineLevel="0" collapsed="false">
      <c r="A52" s="40" t="n">
        <f aca="false">A51+1</f>
        <v>37</v>
      </c>
      <c r="B52" s="40" t="n">
        <f aca="false">INT((A52-1)/12)+1</f>
        <v>4</v>
      </c>
      <c r="C52" s="41" t="n">
        <f aca="false">$B$4+B52-1</f>
        <v>23</v>
      </c>
      <c r="D52" s="42" t="n">
        <f aca="false">IF($B$5="M",VLOOKUP(C52,Assumptions!$A$42:$C$140,2,1),VLOOKUP(C52,Assumptions!$A$42:$C$140,3,1))*Assumptions!$C$2</f>
        <v>0.00028180693014707</v>
      </c>
      <c r="E52" s="42" t="n">
        <f aca="false">1-(1-D52)^(1/12)</f>
        <v>2.34869446091857E-005</v>
      </c>
      <c r="F52" s="42" t="n">
        <f aca="false">VLOOKUP(B52,Assumptions!$A$5:$C$11,3,1)*(MOD(A52,12/$B$10)=0)</f>
        <v>0</v>
      </c>
      <c r="G52" s="43" t="n">
        <f aca="false">1-(1-F52)^(1/$B$10)</f>
        <v>0</v>
      </c>
      <c r="H52" s="42" t="n">
        <f aca="false">J51*E52*(A52&lt;=$B$6*12)</f>
        <v>1.687565989128E-005</v>
      </c>
      <c r="I52" s="43" t="n">
        <f aca="false">J51*(1-E52)*G52*(A52&lt;=$B$6*12)</f>
        <v>0</v>
      </c>
      <c r="J52" s="44" t="n">
        <f aca="false">(J51-H52-I52)*(A52&lt;=$B$6*12)</f>
        <v>0.71849547969688</v>
      </c>
      <c r="K52" s="45" t="n">
        <f aca="false">($B$9/$B$10)*(A52&lt;=$B$7*12)*(MOD(A51,12/$B$10)=0)</f>
        <v>1000</v>
      </c>
      <c r="L52" s="45" t="n">
        <f aca="false">$B$8*(A52&lt;=$B$7*12)</f>
        <v>500000</v>
      </c>
      <c r="M52" s="45" t="n">
        <f aca="false">Assumptions!$C$15*(A52=1)+K52*Assumptions!$C$16*(A52&lt;=12)</f>
        <v>0</v>
      </c>
      <c r="N52" s="45" t="n">
        <f aca="false">(A52&lt;=$B$6*12)*(Assumptions!$C$18/12)*(1+Assumptions!$E$17)^(A52-1) + K52*Assumptions!$C$19*(A52&lt;=$B$7*12)</f>
        <v>74.3034473958335</v>
      </c>
      <c r="O52" s="45" t="n">
        <f aca="false">K52*VLOOKUP(B52,Assumptions!$A$21:$B$26,2,1)</f>
        <v>100</v>
      </c>
      <c r="P52" s="45" t="n">
        <f aca="false">K52*J51</f>
        <v>718.512355356771</v>
      </c>
      <c r="Q52" s="45" t="n">
        <f aca="false">L52*H52</f>
        <v>8.43782994564</v>
      </c>
      <c r="R52" s="45" t="n">
        <f aca="false">M52*J51</f>
        <v>0</v>
      </c>
      <c r="S52" s="45" t="n">
        <f aca="false">N52*J51</f>
        <v>53.3879449995083</v>
      </c>
      <c r="T52" s="55" t="n">
        <f aca="false">O52*J51</f>
        <v>71.8512355356771</v>
      </c>
      <c r="U52" s="46" t="n">
        <f aca="false">(1+VLOOKUP(B52,Assumptions!$A$29:$C$39,3,1))^(1/12)-1</f>
        <v>0.00492678062588747</v>
      </c>
      <c r="V52" s="45" t="n">
        <f aca="false">P53+V53/(1+U53)</f>
        <v>5009.07665217872</v>
      </c>
      <c r="W52" s="45" t="n">
        <f aca="false">(W53+Q53)/(1+U53)</f>
        <v>917.993846909195</v>
      </c>
      <c r="X52" s="45" t="n">
        <f aca="false">R53+S53+T53+X53/(1+U53)</f>
        <v>4947.54306122</v>
      </c>
      <c r="Y52" s="45" t="n">
        <f aca="false">IFERROR((W52+X52-V52)/J52,0)</f>
        <v>1192.01898989233</v>
      </c>
    </row>
    <row r="53" customFormat="false" ht="13.8" hidden="false" customHeight="false" outlineLevel="0" collapsed="false">
      <c r="A53" s="40" t="n">
        <f aca="false">A52+1</f>
        <v>38</v>
      </c>
      <c r="B53" s="40" t="n">
        <f aca="false">INT((A53-1)/12)+1</f>
        <v>4</v>
      </c>
      <c r="C53" s="41" t="n">
        <f aca="false">$B$4+B53-1</f>
        <v>23</v>
      </c>
      <c r="D53" s="42" t="n">
        <f aca="false">IF($B$5="M",VLOOKUP(C53,Assumptions!$A$42:$C$140,2,1),VLOOKUP(C53,Assumptions!$A$42:$C$140,3,1))*Assumptions!$C$2</f>
        <v>0.00028180693014707</v>
      </c>
      <c r="E53" s="42" t="n">
        <f aca="false">1-(1-D53)^(1/12)</f>
        <v>2.34869446091857E-005</v>
      </c>
      <c r="F53" s="42" t="n">
        <f aca="false">VLOOKUP(B53,Assumptions!$A$5:$C$11,3,1)*(MOD(A53,12/$B$10)=0)</f>
        <v>0</v>
      </c>
      <c r="G53" s="43" t="n">
        <f aca="false">1-(1-F53)^(1/$B$10)</f>
        <v>0</v>
      </c>
      <c r="H53" s="42" t="n">
        <f aca="false">J52*E53*(A53&lt;=$B$6*12)</f>
        <v>1.68752635335909E-005</v>
      </c>
      <c r="I53" s="43" t="n">
        <f aca="false">J52*(1-E53)*G53*(A53&lt;=$B$6*12)</f>
        <v>0</v>
      </c>
      <c r="J53" s="44" t="n">
        <f aca="false">(J52-H53-I53)*(A53&lt;=$B$6*12)</f>
        <v>0.718478604433346</v>
      </c>
      <c r="K53" s="45" t="n">
        <f aca="false">($B$9/$B$10)*(A53&lt;=$B$7*12)*(MOD(A52,12/$B$10)=0)</f>
        <v>0</v>
      </c>
      <c r="L53" s="45" t="n">
        <f aca="false">$B$8*(A53&lt;=$B$7*12)</f>
        <v>500000</v>
      </c>
      <c r="M53" s="45" t="n">
        <f aca="false">Assumptions!$C$15*(A53=1)+K53*Assumptions!$C$16*(A53&lt;=12)</f>
        <v>0</v>
      </c>
      <c r="N53" s="45" t="n">
        <f aca="false">(A53&lt;=$B$6*12)*(Assumptions!$C$18/12)*(1+Assumptions!$E$17)^(A53-1) + K53*Assumptions!$C$19*(A53&lt;=$B$7*12)</f>
        <v>52.495652595999</v>
      </c>
      <c r="O53" s="45" t="n">
        <f aca="false">K53*VLOOKUP(B53,Assumptions!$A$21:$B$26,2,1)</f>
        <v>0</v>
      </c>
      <c r="P53" s="45" t="n">
        <f aca="false">K53*J52</f>
        <v>0</v>
      </c>
      <c r="Q53" s="45" t="n">
        <f aca="false">L53*H53</f>
        <v>8.43763176679544</v>
      </c>
      <c r="R53" s="45" t="n">
        <f aca="false">M53*J52</f>
        <v>0</v>
      </c>
      <c r="S53" s="45" t="n">
        <f aca="false">N53*J52</f>
        <v>37.717889093963</v>
      </c>
      <c r="T53" s="55" t="n">
        <f aca="false">O53*J52</f>
        <v>0</v>
      </c>
      <c r="U53" s="46" t="n">
        <f aca="false">(1+VLOOKUP(B53,Assumptions!$A$29:$C$39,3,1))^(1/12)-1</f>
        <v>0.00492678062588747</v>
      </c>
      <c r="V53" s="45" t="n">
        <f aca="false">P54+V54/(1+U54)</f>
        <v>5033.75527398226</v>
      </c>
      <c r="W53" s="45" t="n">
        <f aca="false">(W54+Q54)/(1+U54)</f>
        <v>914.078969442036</v>
      </c>
      <c r="X53" s="45" t="n">
        <f aca="false">R54+S54+T54+X54/(1+U54)</f>
        <v>4934.01480366057</v>
      </c>
      <c r="Y53" s="45" t="n">
        <f aca="false">IFERROR((W53+X53-V53)/J53,0)</f>
        <v>1133.4206670811</v>
      </c>
    </row>
    <row r="54" customFormat="false" ht="13.8" hidden="false" customHeight="false" outlineLevel="0" collapsed="false">
      <c r="A54" s="40" t="n">
        <f aca="false">A53+1</f>
        <v>39</v>
      </c>
      <c r="B54" s="40" t="n">
        <f aca="false">INT((A54-1)/12)+1</f>
        <v>4</v>
      </c>
      <c r="C54" s="41" t="n">
        <f aca="false">$B$4+B54-1</f>
        <v>23</v>
      </c>
      <c r="D54" s="42" t="n">
        <f aca="false">IF($B$5="M",VLOOKUP(C54,Assumptions!$A$42:$C$140,2,1),VLOOKUP(C54,Assumptions!$A$42:$C$140,3,1))*Assumptions!$C$2</f>
        <v>0.00028180693014707</v>
      </c>
      <c r="E54" s="42" t="n">
        <f aca="false">1-(1-D54)^(1/12)</f>
        <v>2.34869446091857E-005</v>
      </c>
      <c r="F54" s="42" t="n">
        <f aca="false">VLOOKUP(B54,Assumptions!$A$5:$C$11,3,1)*(MOD(A54,12/$B$10)=0)</f>
        <v>0</v>
      </c>
      <c r="G54" s="43" t="n">
        <f aca="false">1-(1-F54)^(1/$B$10)</f>
        <v>0</v>
      </c>
      <c r="H54" s="42" t="n">
        <f aca="false">J53*E54*(A54&lt;=$B$6*12)</f>
        <v>1.6874867185211E-005</v>
      </c>
      <c r="I54" s="43" t="n">
        <f aca="false">J53*(1-E54)*G54*(A54&lt;=$B$6*12)</f>
        <v>0</v>
      </c>
      <c r="J54" s="44" t="n">
        <f aca="false">(J53-H54-I54)*(A54&lt;=$B$6*12)</f>
        <v>0.718461729566161</v>
      </c>
      <c r="K54" s="45" t="n">
        <f aca="false">($B$9/$B$10)*(A54&lt;=$B$7*12)*(MOD(A53,12/$B$10)=0)</f>
        <v>0</v>
      </c>
      <c r="L54" s="45" t="n">
        <f aca="false">$B$8*(A54&lt;=$B$7*12)</f>
        <v>500000</v>
      </c>
      <c r="M54" s="45" t="n">
        <f aca="false">Assumptions!$C$15*(A54=1)+K54*Assumptions!$C$16*(A54&lt;=12)</f>
        <v>0</v>
      </c>
      <c r="N54" s="45" t="n">
        <f aca="false">(A54&lt;=$B$6*12)*(Assumptions!$C$18/12)*(1+Assumptions!$E$17)^(A54-1) + K54*Assumptions!$C$19*(A54&lt;=$B$7*12)</f>
        <v>52.6885641136408</v>
      </c>
      <c r="O54" s="45" t="n">
        <f aca="false">K54*VLOOKUP(B54,Assumptions!$A$21:$B$26,2,1)</f>
        <v>0</v>
      </c>
      <c r="P54" s="45" t="n">
        <f aca="false">K54*J53</f>
        <v>0</v>
      </c>
      <c r="Q54" s="45" t="n">
        <f aca="false">L54*H54</f>
        <v>8.4374335926055</v>
      </c>
      <c r="R54" s="45" t="n">
        <f aca="false">M54*J53</f>
        <v>0</v>
      </c>
      <c r="S54" s="45" t="n">
        <f aca="false">N54*J53</f>
        <v>37.8556060139655</v>
      </c>
      <c r="T54" s="55" t="n">
        <f aca="false">O54*J53</f>
        <v>0</v>
      </c>
      <c r="U54" s="46" t="n">
        <f aca="false">(1+VLOOKUP(B54,Assumptions!$A$29:$C$39,3,1))^(1/12)-1</f>
        <v>0.00492678062588747</v>
      </c>
      <c r="V54" s="45" t="n">
        <f aca="false">P55+V55/(1+U55)</f>
        <v>5058.55548194158</v>
      </c>
      <c r="W54" s="45" t="n">
        <f aca="false">(W55+Q55)/(1+U55)</f>
        <v>910.145002406609</v>
      </c>
      <c r="X54" s="45" t="n">
        <f aca="false">R55+S55+T55+X55/(1+U55)</f>
        <v>4920.28149992283</v>
      </c>
      <c r="Y54" s="45" t="n">
        <f aca="false">IFERROR((W54+X54-V54)/J54,0)</f>
        <v>1074.33839357588</v>
      </c>
    </row>
    <row r="55" customFormat="false" ht="13.8" hidden="false" customHeight="false" outlineLevel="0" collapsed="false">
      <c r="A55" s="40" t="n">
        <f aca="false">A54+1</f>
        <v>40</v>
      </c>
      <c r="B55" s="40" t="n">
        <f aca="false">INT((A55-1)/12)+1</f>
        <v>4</v>
      </c>
      <c r="C55" s="41" t="n">
        <f aca="false">$B$4+B55-1</f>
        <v>23</v>
      </c>
      <c r="D55" s="42" t="n">
        <f aca="false">IF($B$5="M",VLOOKUP(C55,Assumptions!$A$42:$C$140,2,1),VLOOKUP(C55,Assumptions!$A$42:$C$140,3,1))*Assumptions!$C$2</f>
        <v>0.00028180693014707</v>
      </c>
      <c r="E55" s="42" t="n">
        <f aca="false">1-(1-D55)^(1/12)</f>
        <v>2.34869446091857E-005</v>
      </c>
      <c r="F55" s="42" t="n">
        <f aca="false">VLOOKUP(B55,Assumptions!$A$5:$C$11,3,1)*(MOD(A55,12/$B$10)=0)</f>
        <v>0</v>
      </c>
      <c r="G55" s="43" t="n">
        <f aca="false">1-(1-F55)^(1/$B$10)</f>
        <v>0</v>
      </c>
      <c r="H55" s="42" t="n">
        <f aca="false">J54*E55*(A55&lt;=$B$6*12)</f>
        <v>1.68744708461401E-005</v>
      </c>
      <c r="I55" s="43" t="n">
        <f aca="false">J54*(1-E55)*G55*(A55&lt;=$B$6*12)</f>
        <v>0</v>
      </c>
      <c r="J55" s="44" t="n">
        <f aca="false">(J54-H55-I55)*(A55&lt;=$B$6*12)</f>
        <v>0.718444855095315</v>
      </c>
      <c r="K55" s="45" t="n">
        <f aca="false">($B$9/$B$10)*(A55&lt;=$B$7*12)*(MOD(A54,12/$B$10)=0)</f>
        <v>0</v>
      </c>
      <c r="L55" s="45" t="n">
        <f aca="false">$B$8*(A55&lt;=$B$7*12)</f>
        <v>500000</v>
      </c>
      <c r="M55" s="45" t="n">
        <f aca="false">Assumptions!$C$15*(A55=1)+K55*Assumptions!$C$16*(A55&lt;=12)</f>
        <v>0</v>
      </c>
      <c r="N55" s="45" t="n">
        <f aca="false">(A55&lt;=$B$6*12)*(Assumptions!$C$18/12)*(1+Assumptions!$E$17)^(A55-1) + K55*Assumptions!$C$19*(A55&lt;=$B$7*12)</f>
        <v>52.8821845443411</v>
      </c>
      <c r="O55" s="45" t="n">
        <f aca="false">K55*VLOOKUP(B55,Assumptions!$A$21:$B$26,2,1)</f>
        <v>0</v>
      </c>
      <c r="P55" s="45" t="n">
        <f aca="false">K55*J54</f>
        <v>0</v>
      </c>
      <c r="Q55" s="45" t="n">
        <f aca="false">L55*H55</f>
        <v>8.43723542307007</v>
      </c>
      <c r="R55" s="45" t="n">
        <f aca="false">M55*J54</f>
        <v>0</v>
      </c>
      <c r="S55" s="45" t="n">
        <f aca="false">N55*J54</f>
        <v>37.9938257709642</v>
      </c>
      <c r="T55" s="55" t="n">
        <f aca="false">O55*J54</f>
        <v>0</v>
      </c>
      <c r="U55" s="46" t="n">
        <f aca="false">(1+VLOOKUP(B55,Assumptions!$A$29:$C$39,3,1))^(1/12)-1</f>
        <v>0.00492678062588747</v>
      </c>
      <c r="V55" s="45" t="n">
        <f aca="false">P56+V56/(1+U56)</f>
        <v>5083.47787508498</v>
      </c>
      <c r="W55" s="45" t="n">
        <f aca="false">(W56+Q56)/(1+U56)</f>
        <v>906.191851748144</v>
      </c>
      <c r="X55" s="45" t="n">
        <f aca="false">R56+S56+T56+X56/(1+U56)</f>
        <v>4906.34163447488</v>
      </c>
      <c r="Y55" s="45" t="n">
        <f aca="false">IFERROR((W55+X55-V55)/J55,0)</f>
        <v>1014.76906121253</v>
      </c>
    </row>
    <row r="56" customFormat="false" ht="13.8" hidden="false" customHeight="false" outlineLevel="0" collapsed="false">
      <c r="A56" s="40" t="n">
        <f aca="false">A55+1</f>
        <v>41</v>
      </c>
      <c r="B56" s="40" t="n">
        <f aca="false">INT((A56-1)/12)+1</f>
        <v>4</v>
      </c>
      <c r="C56" s="41" t="n">
        <f aca="false">$B$4+B56-1</f>
        <v>23</v>
      </c>
      <c r="D56" s="42" t="n">
        <f aca="false">IF($B$5="M",VLOOKUP(C56,Assumptions!$A$42:$C$140,2,1),VLOOKUP(C56,Assumptions!$A$42:$C$140,3,1))*Assumptions!$C$2</f>
        <v>0.00028180693014707</v>
      </c>
      <c r="E56" s="42" t="n">
        <f aca="false">1-(1-D56)^(1/12)</f>
        <v>2.34869446091857E-005</v>
      </c>
      <c r="F56" s="42" t="n">
        <f aca="false">VLOOKUP(B56,Assumptions!$A$5:$C$11,3,1)*(MOD(A56,12/$B$10)=0)</f>
        <v>0</v>
      </c>
      <c r="G56" s="43" t="n">
        <f aca="false">1-(1-F56)^(1/$B$10)</f>
        <v>0</v>
      </c>
      <c r="H56" s="42" t="n">
        <f aca="false">J55*E56*(A56&lt;=$B$6*12)</f>
        <v>1.68740745163781E-005</v>
      </c>
      <c r="I56" s="43" t="n">
        <f aca="false">J55*(1-E56)*G56*(A56&lt;=$B$6*12)</f>
        <v>0</v>
      </c>
      <c r="J56" s="44" t="n">
        <f aca="false">(J55-H56-I56)*(A56&lt;=$B$6*12)</f>
        <v>0.718427981020798</v>
      </c>
      <c r="K56" s="45" t="n">
        <f aca="false">($B$9/$B$10)*(A56&lt;=$B$7*12)*(MOD(A55,12/$B$10)=0)</f>
        <v>0</v>
      </c>
      <c r="L56" s="45" t="n">
        <f aca="false">$B$8*(A56&lt;=$B$7*12)</f>
        <v>500000</v>
      </c>
      <c r="M56" s="45" t="n">
        <f aca="false">Assumptions!$C$15*(A56=1)+K56*Assumptions!$C$16*(A56&lt;=12)</f>
        <v>0</v>
      </c>
      <c r="N56" s="45" t="n">
        <f aca="false">(A56&lt;=$B$6*12)*(Assumptions!$C$18/12)*(1+Assumptions!$E$17)^(A56-1) + K56*Assumptions!$C$19*(A56&lt;=$B$7*12)</f>
        <v>53.0765164932203</v>
      </c>
      <c r="O56" s="45" t="n">
        <f aca="false">K56*VLOOKUP(B56,Assumptions!$A$21:$B$26,2,1)</f>
        <v>0</v>
      </c>
      <c r="P56" s="45" t="n">
        <f aca="false">K56*J55</f>
        <v>0</v>
      </c>
      <c r="Q56" s="45" t="n">
        <f aca="false">L56*H56</f>
        <v>8.43703725818904</v>
      </c>
      <c r="R56" s="45" t="n">
        <f aca="false">M56*J55</f>
        <v>0</v>
      </c>
      <c r="S56" s="45" t="n">
        <f aca="false">N56*J55</f>
        <v>38.1325502009358</v>
      </c>
      <c r="T56" s="55" t="n">
        <f aca="false">O56*J55</f>
        <v>0</v>
      </c>
      <c r="U56" s="46" t="n">
        <f aca="false">(1+VLOOKUP(B56,Assumptions!$A$29:$C$39,3,1))^(1/12)-1</f>
        <v>0.00492678062588747</v>
      </c>
      <c r="V56" s="45" t="n">
        <f aca="false">P57+V57/(1+U57)</f>
        <v>5108.52305539208</v>
      </c>
      <c r="W56" s="45" t="n">
        <f aca="false">(W57+Q57)/(1+U57)</f>
        <v>902.219422948485</v>
      </c>
      <c r="X56" s="45" t="n">
        <f aca="false">R57+S57+T57+X57/(1+U57)</f>
        <v>4892.19368247312</v>
      </c>
      <c r="Y56" s="45" t="n">
        <f aca="false">IFERROR((W56+X56-V56)/J56,0)</f>
        <v>954.709543822272</v>
      </c>
    </row>
    <row r="57" customFormat="false" ht="13.8" hidden="false" customHeight="false" outlineLevel="0" collapsed="false">
      <c r="A57" s="40" t="n">
        <f aca="false">A56+1</f>
        <v>42</v>
      </c>
      <c r="B57" s="40" t="n">
        <f aca="false">INT((A57-1)/12)+1</f>
        <v>4</v>
      </c>
      <c r="C57" s="41" t="n">
        <f aca="false">$B$4+B57-1</f>
        <v>23</v>
      </c>
      <c r="D57" s="42" t="n">
        <f aca="false">IF($B$5="M",VLOOKUP(C57,Assumptions!$A$42:$C$140,2,1),VLOOKUP(C57,Assumptions!$A$42:$C$140,3,1))*Assumptions!$C$2</f>
        <v>0.00028180693014707</v>
      </c>
      <c r="E57" s="42" t="n">
        <f aca="false">1-(1-D57)^(1/12)</f>
        <v>2.34869446091857E-005</v>
      </c>
      <c r="F57" s="42" t="n">
        <f aca="false">VLOOKUP(B57,Assumptions!$A$5:$C$11,3,1)*(MOD(A57,12/$B$10)=0)</f>
        <v>0</v>
      </c>
      <c r="G57" s="43" t="n">
        <f aca="false">1-(1-F57)^(1/$B$10)</f>
        <v>0</v>
      </c>
      <c r="H57" s="42" t="n">
        <f aca="false">J56*E57*(A57&lt;=$B$6*12)</f>
        <v>1.68736781959246E-005</v>
      </c>
      <c r="I57" s="43" t="n">
        <f aca="false">J56*(1-E57)*G57*(A57&lt;=$B$6*12)</f>
        <v>0</v>
      </c>
      <c r="J57" s="44" t="n">
        <f aca="false">(J56-H57-I57)*(A57&lt;=$B$6*12)</f>
        <v>0.718411107342603</v>
      </c>
      <c r="K57" s="45" t="n">
        <f aca="false">($B$9/$B$10)*(A57&lt;=$B$7*12)*(MOD(A56,12/$B$10)=0)</f>
        <v>0</v>
      </c>
      <c r="L57" s="45" t="n">
        <f aca="false">$B$8*(A57&lt;=$B$7*12)</f>
        <v>500000</v>
      </c>
      <c r="M57" s="45" t="n">
        <f aca="false">Assumptions!$C$15*(A57=1)+K57*Assumptions!$C$16*(A57&lt;=12)</f>
        <v>0</v>
      </c>
      <c r="N57" s="45" t="n">
        <f aca="false">(A57&lt;=$B$6*12)*(Assumptions!$C$18/12)*(1+Assumptions!$E$17)^(A57-1) + K57*Assumptions!$C$19*(A57&lt;=$B$7*12)</f>
        <v>53.271562574972</v>
      </c>
      <c r="O57" s="45" t="n">
        <f aca="false">K57*VLOOKUP(B57,Assumptions!$A$21:$B$26,2,1)</f>
        <v>0</v>
      </c>
      <c r="P57" s="45" t="n">
        <f aca="false">K57*J56</f>
        <v>0</v>
      </c>
      <c r="Q57" s="45" t="n">
        <f aca="false">L57*H57</f>
        <v>8.43683909796229</v>
      </c>
      <c r="R57" s="45" t="n">
        <f aca="false">M57*J56</f>
        <v>0</v>
      </c>
      <c r="S57" s="45" t="n">
        <f aca="false">N57*J56</f>
        <v>38.2717811465603</v>
      </c>
      <c r="T57" s="55" t="n">
        <f aca="false">O57*J56</f>
        <v>0</v>
      </c>
      <c r="U57" s="46" t="n">
        <f aca="false">(1+VLOOKUP(B57,Assumptions!$A$29:$C$39,3,1))^(1/12)-1</f>
        <v>0.00492678062588747</v>
      </c>
      <c r="V57" s="45" t="n">
        <f aca="false">P58+V58/(1+U58)</f>
        <v>5133.69162780828</v>
      </c>
      <c r="W57" s="45" t="n">
        <f aca="false">(W58+Q58)/(1+U58)</f>
        <v>898.227621023804</v>
      </c>
      <c r="X57" s="45" t="n">
        <f aca="false">R58+S58+T58+X58/(1+U58)</f>
        <v>4877.83610970958</v>
      </c>
      <c r="Y57" s="45" t="n">
        <f aca="false">IFERROR((W57+X57-V57)/J57,0)</f>
        <v>894.156697132979</v>
      </c>
    </row>
    <row r="58" customFormat="false" ht="13.8" hidden="false" customHeight="false" outlineLevel="0" collapsed="false">
      <c r="A58" s="40" t="n">
        <f aca="false">A57+1</f>
        <v>43</v>
      </c>
      <c r="B58" s="40" t="n">
        <f aca="false">INT((A58-1)/12)+1</f>
        <v>4</v>
      </c>
      <c r="C58" s="41" t="n">
        <f aca="false">$B$4+B58-1</f>
        <v>23</v>
      </c>
      <c r="D58" s="42" t="n">
        <f aca="false">IF($B$5="M",VLOOKUP(C58,Assumptions!$A$42:$C$140,2,1),VLOOKUP(C58,Assumptions!$A$42:$C$140,3,1))*Assumptions!$C$2</f>
        <v>0.00028180693014707</v>
      </c>
      <c r="E58" s="42" t="n">
        <f aca="false">1-(1-D58)^(1/12)</f>
        <v>2.34869446091857E-005</v>
      </c>
      <c r="F58" s="42" t="n">
        <f aca="false">VLOOKUP(B58,Assumptions!$A$5:$C$11,3,1)*(MOD(A58,12/$B$10)=0)</f>
        <v>0</v>
      </c>
      <c r="G58" s="43" t="n">
        <f aca="false">1-(1-F58)^(1/$B$10)</f>
        <v>0</v>
      </c>
      <c r="H58" s="42" t="n">
        <f aca="false">J57*E58*(A58&lt;=$B$6*12)</f>
        <v>1.68732818847794E-005</v>
      </c>
      <c r="I58" s="43" t="n">
        <f aca="false">J57*(1-E58)*G58*(A58&lt;=$B$6*12)</f>
        <v>0</v>
      </c>
      <c r="J58" s="44" t="n">
        <f aca="false">(J57-H58-I58)*(A58&lt;=$B$6*12)</f>
        <v>0.718394234060718</v>
      </c>
      <c r="K58" s="45" t="n">
        <f aca="false">($B$9/$B$10)*(A58&lt;=$B$7*12)*(MOD(A57,12/$B$10)=0)</f>
        <v>0</v>
      </c>
      <c r="L58" s="45" t="n">
        <f aca="false">$B$8*(A58&lt;=$B$7*12)</f>
        <v>500000</v>
      </c>
      <c r="M58" s="45" t="n">
        <f aca="false">Assumptions!$C$15*(A58=1)+K58*Assumptions!$C$16*(A58&lt;=12)</f>
        <v>0</v>
      </c>
      <c r="N58" s="45" t="n">
        <f aca="false">(A58&lt;=$B$6*12)*(Assumptions!$C$18/12)*(1+Assumptions!$E$17)^(A58-1) + K58*Assumptions!$C$19*(A58&lt;=$B$7*12)</f>
        <v>53.4673254138985</v>
      </c>
      <c r="O58" s="45" t="n">
        <f aca="false">K58*VLOOKUP(B58,Assumptions!$A$21:$B$26,2,1)</f>
        <v>0</v>
      </c>
      <c r="P58" s="45" t="n">
        <f aca="false">K58*J57</f>
        <v>0</v>
      </c>
      <c r="Q58" s="45" t="n">
        <f aca="false">L58*H58</f>
        <v>8.43664094238972</v>
      </c>
      <c r="R58" s="45" t="n">
        <f aca="false">M58*J57</f>
        <v>0</v>
      </c>
      <c r="S58" s="45" t="n">
        <f aca="false">N58*J57</f>
        <v>38.4115204572461</v>
      </c>
      <c r="T58" s="55" t="n">
        <f aca="false">O58*J57</f>
        <v>0</v>
      </c>
      <c r="U58" s="46" t="n">
        <f aca="false">(1+VLOOKUP(B58,Assumptions!$A$29:$C$39,3,1))^(1/12)-1</f>
        <v>0.00492678062588747</v>
      </c>
      <c r="V58" s="45" t="n">
        <f aca="false">P59+V59/(1+U59)</f>
        <v>5158.98420025945</v>
      </c>
      <c r="W58" s="45" t="n">
        <f aca="false">(W59+Q59)/(1+U59)</f>
        <v>894.216350522312</v>
      </c>
      <c r="X58" s="45" t="n">
        <f aca="false">R59+S59+T59+X59/(1+U59)</f>
        <v>4863.26737255911</v>
      </c>
      <c r="Y58" s="45" t="n">
        <f aca="false">IFERROR((W58+X58-V58)/J58,0)</f>
        <v>833.107358669845</v>
      </c>
    </row>
    <row r="59" customFormat="false" ht="13.8" hidden="false" customHeight="false" outlineLevel="0" collapsed="false">
      <c r="A59" s="40" t="n">
        <f aca="false">A58+1</f>
        <v>44</v>
      </c>
      <c r="B59" s="40" t="n">
        <f aca="false">INT((A59-1)/12)+1</f>
        <v>4</v>
      </c>
      <c r="C59" s="41" t="n">
        <f aca="false">$B$4+B59-1</f>
        <v>23</v>
      </c>
      <c r="D59" s="42" t="n">
        <f aca="false">IF($B$5="M",VLOOKUP(C59,Assumptions!$A$42:$C$140,2,1),VLOOKUP(C59,Assumptions!$A$42:$C$140,3,1))*Assumptions!$C$2</f>
        <v>0.00028180693014707</v>
      </c>
      <c r="E59" s="42" t="n">
        <f aca="false">1-(1-D59)^(1/12)</f>
        <v>2.34869446091857E-005</v>
      </c>
      <c r="F59" s="42" t="n">
        <f aca="false">VLOOKUP(B59,Assumptions!$A$5:$C$11,3,1)*(MOD(A59,12/$B$10)=0)</f>
        <v>0</v>
      </c>
      <c r="G59" s="43" t="n">
        <f aca="false">1-(1-F59)^(1/$B$10)</f>
        <v>0</v>
      </c>
      <c r="H59" s="42" t="n">
        <f aca="false">J58*E59*(A59&lt;=$B$6*12)</f>
        <v>1.68728855829424E-005</v>
      </c>
      <c r="I59" s="43" t="n">
        <f aca="false">J58*(1-E59)*G59*(A59&lt;=$B$6*12)</f>
        <v>0</v>
      </c>
      <c r="J59" s="44" t="n">
        <f aca="false">(J58-H59-I59)*(A59&lt;=$B$6*12)</f>
        <v>0.718377361175135</v>
      </c>
      <c r="K59" s="45" t="n">
        <f aca="false">($B$9/$B$10)*(A59&lt;=$B$7*12)*(MOD(A58,12/$B$10)=0)</f>
        <v>0</v>
      </c>
      <c r="L59" s="45" t="n">
        <f aca="false">$B$8*(A59&lt;=$B$7*12)</f>
        <v>500000</v>
      </c>
      <c r="M59" s="45" t="n">
        <f aca="false">Assumptions!$C$15*(A59=1)+K59*Assumptions!$C$16*(A59&lt;=12)</f>
        <v>0</v>
      </c>
      <c r="N59" s="45" t="n">
        <f aca="false">(A59&lt;=$B$6*12)*(Assumptions!$C$18/12)*(1+Assumptions!$E$17)^(A59-1) + K59*Assumptions!$C$19*(A59&lt;=$B$7*12)</f>
        <v>53.6638076439457</v>
      </c>
      <c r="O59" s="45" t="n">
        <f aca="false">K59*VLOOKUP(B59,Assumptions!$A$21:$B$26,2,1)</f>
        <v>0</v>
      </c>
      <c r="P59" s="45" t="n">
        <f aca="false">K59*J58</f>
        <v>0</v>
      </c>
      <c r="Q59" s="45" t="n">
        <f aca="false">L59*H59</f>
        <v>8.43644279147122</v>
      </c>
      <c r="R59" s="45" t="n">
        <f aca="false">M59*J58</f>
        <v>0</v>
      </c>
      <c r="S59" s="45" t="n">
        <f aca="false">N59*J58</f>
        <v>38.5517699891541</v>
      </c>
      <c r="T59" s="55" t="n">
        <f aca="false">O59*J58</f>
        <v>0</v>
      </c>
      <c r="U59" s="46" t="n">
        <f aca="false">(1+VLOOKUP(B59,Assumptions!$A$29:$C$39,3,1))^(1/12)-1</f>
        <v>0.00492678062588747</v>
      </c>
      <c r="V59" s="45" t="n">
        <f aca="false">P60+V60/(1+U60)</f>
        <v>5184.40138366655</v>
      </c>
      <c r="W59" s="45" t="n">
        <f aca="false">(W60+Q60)/(1+U60)</f>
        <v>890.185515521946</v>
      </c>
      <c r="X59" s="45" t="n">
        <f aca="false">R60+S60+T60+X60/(1+U60)</f>
        <v>4848.48591792611</v>
      </c>
      <c r="Y59" s="45" t="n">
        <f aca="false">IFERROR((W59+X59-V59)/J59,0)</f>
        <v>771.558347655646</v>
      </c>
    </row>
    <row r="60" customFormat="false" ht="13.8" hidden="false" customHeight="false" outlineLevel="0" collapsed="false">
      <c r="A60" s="40" t="n">
        <f aca="false">A59+1</f>
        <v>45</v>
      </c>
      <c r="B60" s="40" t="n">
        <f aca="false">INT((A60-1)/12)+1</f>
        <v>4</v>
      </c>
      <c r="C60" s="41" t="n">
        <f aca="false">$B$4+B60-1</f>
        <v>23</v>
      </c>
      <c r="D60" s="42" t="n">
        <f aca="false">IF($B$5="M",VLOOKUP(C60,Assumptions!$A$42:$C$140,2,1),VLOOKUP(C60,Assumptions!$A$42:$C$140,3,1))*Assumptions!$C$2</f>
        <v>0.00028180693014707</v>
      </c>
      <c r="E60" s="42" t="n">
        <f aca="false">1-(1-D60)^(1/12)</f>
        <v>2.34869446091857E-005</v>
      </c>
      <c r="F60" s="42" t="n">
        <f aca="false">VLOOKUP(B60,Assumptions!$A$5:$C$11,3,1)*(MOD(A60,12/$B$10)=0)</f>
        <v>0</v>
      </c>
      <c r="G60" s="43" t="n">
        <f aca="false">1-(1-F60)^(1/$B$10)</f>
        <v>0</v>
      </c>
      <c r="H60" s="42" t="n">
        <f aca="false">J59*E60*(A60&lt;=$B$6*12)</f>
        <v>1.68724892904133E-005</v>
      </c>
      <c r="I60" s="43" t="n">
        <f aca="false">J59*(1-E60)*G60*(A60&lt;=$B$6*12)</f>
        <v>0</v>
      </c>
      <c r="J60" s="44" t="n">
        <f aca="false">(J59-H60-I60)*(A60&lt;=$B$6*12)</f>
        <v>0.718360488685844</v>
      </c>
      <c r="K60" s="45" t="n">
        <f aca="false">($B$9/$B$10)*(A60&lt;=$B$7*12)*(MOD(A59,12/$B$10)=0)</f>
        <v>0</v>
      </c>
      <c r="L60" s="45" t="n">
        <f aca="false">$B$8*(A60&lt;=$B$7*12)</f>
        <v>500000</v>
      </c>
      <c r="M60" s="45" t="n">
        <f aca="false">Assumptions!$C$15*(A60=1)+K60*Assumptions!$C$16*(A60&lt;=12)</f>
        <v>0</v>
      </c>
      <c r="N60" s="45" t="n">
        <f aca="false">(A60&lt;=$B$6*12)*(Assumptions!$C$18/12)*(1+Assumptions!$E$17)^(A60-1) + K60*Assumptions!$C$19*(A60&lt;=$B$7*12)</f>
        <v>53.8610119087389</v>
      </c>
      <c r="O60" s="45" t="n">
        <f aca="false">K60*VLOOKUP(B60,Assumptions!$A$21:$B$26,2,1)</f>
        <v>0</v>
      </c>
      <c r="P60" s="45" t="n">
        <f aca="false">K60*J59</f>
        <v>0</v>
      </c>
      <c r="Q60" s="45" t="n">
        <f aca="false">L60*H60</f>
        <v>8.43624464520667</v>
      </c>
      <c r="R60" s="45" t="n">
        <f aca="false">M60*J59</f>
        <v>0</v>
      </c>
      <c r="S60" s="45" t="n">
        <f aca="false">N60*J59</f>
        <v>38.6925316052224</v>
      </c>
      <c r="T60" s="55" t="n">
        <f aca="false">O60*J59</f>
        <v>0</v>
      </c>
      <c r="U60" s="46" t="n">
        <f aca="false">(1+VLOOKUP(B60,Assumptions!$A$29:$C$39,3,1))^(1/12)-1</f>
        <v>0.00492678062588747</v>
      </c>
      <c r="V60" s="45" t="n">
        <f aca="false">P61+V61/(1+U61)</f>
        <v>5209.94379196042</v>
      </c>
      <c r="W60" s="45" t="n">
        <f aca="false">(W61+Q61)/(1+U61)</f>
        <v>886.135019628058</v>
      </c>
      <c r="X60" s="45" t="n">
        <f aca="false">R61+S61+T61+X61/(1+U61)</f>
        <v>4833.49018319114</v>
      </c>
      <c r="Y60" s="45" t="n">
        <f aca="false">IFERROR((W60+X60-V60)/J60,0)</f>
        <v>709.506464910368</v>
      </c>
    </row>
    <row r="61" customFormat="false" ht="13.8" hidden="false" customHeight="false" outlineLevel="0" collapsed="false">
      <c r="A61" s="40" t="n">
        <f aca="false">A60+1</f>
        <v>46</v>
      </c>
      <c r="B61" s="40" t="n">
        <f aca="false">INT((A61-1)/12)+1</f>
        <v>4</v>
      </c>
      <c r="C61" s="41" t="n">
        <f aca="false">$B$4+B61-1</f>
        <v>23</v>
      </c>
      <c r="D61" s="42" t="n">
        <f aca="false">IF($B$5="M",VLOOKUP(C61,Assumptions!$A$42:$C$140,2,1),VLOOKUP(C61,Assumptions!$A$42:$C$140,3,1))*Assumptions!$C$2</f>
        <v>0.00028180693014707</v>
      </c>
      <c r="E61" s="42" t="n">
        <f aca="false">1-(1-D61)^(1/12)</f>
        <v>2.34869446091857E-005</v>
      </c>
      <c r="F61" s="42" t="n">
        <f aca="false">VLOOKUP(B61,Assumptions!$A$5:$C$11,3,1)*(MOD(A61,12/$B$10)=0)</f>
        <v>0</v>
      </c>
      <c r="G61" s="43" t="n">
        <f aca="false">1-(1-F61)^(1/$B$10)</f>
        <v>0</v>
      </c>
      <c r="H61" s="42" t="n">
        <f aca="false">J60*E61*(A61&lt;=$B$6*12)</f>
        <v>1.6872093007192E-005</v>
      </c>
      <c r="I61" s="43" t="n">
        <f aca="false">J60*(1-E61)*G61*(A61&lt;=$B$6*12)</f>
        <v>0</v>
      </c>
      <c r="J61" s="44" t="n">
        <f aca="false">(J60-H61-I61)*(A61&lt;=$B$6*12)</f>
        <v>0.718343616592837</v>
      </c>
      <c r="K61" s="45" t="n">
        <f aca="false">($B$9/$B$10)*(A61&lt;=$B$7*12)*(MOD(A60,12/$B$10)=0)</f>
        <v>0</v>
      </c>
      <c r="L61" s="45" t="n">
        <f aca="false">$B$8*(A61&lt;=$B$7*12)</f>
        <v>500000</v>
      </c>
      <c r="M61" s="45" t="n">
        <f aca="false">Assumptions!$C$15*(A61=1)+K61*Assumptions!$C$16*(A61&lt;=12)</f>
        <v>0</v>
      </c>
      <c r="N61" s="45" t="n">
        <f aca="false">(A61&lt;=$B$6*12)*(Assumptions!$C$18/12)*(1+Assumptions!$E$17)^(A61-1) + K61*Assumptions!$C$19*(A61&lt;=$B$7*12)</f>
        <v>54.0589408616182</v>
      </c>
      <c r="O61" s="45" t="n">
        <f aca="false">K61*VLOOKUP(B61,Assumptions!$A$21:$B$26,2,1)</f>
        <v>0</v>
      </c>
      <c r="P61" s="45" t="n">
        <f aca="false">K61*J60</f>
        <v>0</v>
      </c>
      <c r="Q61" s="45" t="n">
        <f aca="false">L61*H61</f>
        <v>8.43604650359598</v>
      </c>
      <c r="R61" s="45" t="n">
        <f aca="false">M61*J60</f>
        <v>0</v>
      </c>
      <c r="S61" s="45" t="n">
        <f aca="false">N61*J60</f>
        <v>38.8338071751912</v>
      </c>
      <c r="T61" s="55" t="n">
        <f aca="false">O61*J60</f>
        <v>0</v>
      </c>
      <c r="U61" s="46" t="n">
        <f aca="false">(1+VLOOKUP(B61,Assumptions!$A$29:$C$39,3,1))^(1/12)-1</f>
        <v>0.00492678062588747</v>
      </c>
      <c r="V61" s="45" t="n">
        <f aca="false">P62+V62/(1+U62)</f>
        <v>5235.61204209661</v>
      </c>
      <c r="W61" s="45" t="n">
        <f aca="false">(W62+Q62)/(1+U62)</f>
        <v>882.064765971086</v>
      </c>
      <c r="X61" s="45" t="n">
        <f aca="false">R62+S62+T62+X62/(1+U62)</f>
        <v>4818.27859615709</v>
      </c>
      <c r="Y61" s="45" t="n">
        <f aca="false">IFERROR((W61+X61-V61)/J61,0)</f>
        <v>646.948492750344</v>
      </c>
    </row>
    <row r="62" customFormat="false" ht="13.8" hidden="false" customHeight="false" outlineLevel="0" collapsed="false">
      <c r="A62" s="40" t="n">
        <f aca="false">A61+1</f>
        <v>47</v>
      </c>
      <c r="B62" s="40" t="n">
        <f aca="false">INT((A62-1)/12)+1</f>
        <v>4</v>
      </c>
      <c r="C62" s="41" t="n">
        <f aca="false">$B$4+B62-1</f>
        <v>23</v>
      </c>
      <c r="D62" s="42" t="n">
        <f aca="false">IF($B$5="M",VLOOKUP(C62,Assumptions!$A$42:$C$140,2,1),VLOOKUP(C62,Assumptions!$A$42:$C$140,3,1))*Assumptions!$C$2</f>
        <v>0.00028180693014707</v>
      </c>
      <c r="E62" s="42" t="n">
        <f aca="false">1-(1-D62)^(1/12)</f>
        <v>2.34869446091857E-005</v>
      </c>
      <c r="F62" s="42" t="n">
        <f aca="false">VLOOKUP(B62,Assumptions!$A$5:$C$11,3,1)*(MOD(A62,12/$B$10)=0)</f>
        <v>0</v>
      </c>
      <c r="G62" s="43" t="n">
        <f aca="false">1-(1-F62)^(1/$B$10)</f>
        <v>0</v>
      </c>
      <c r="H62" s="42" t="n">
        <f aca="false">J61*E62*(A62&lt;=$B$6*12)</f>
        <v>1.68716967332781E-005</v>
      </c>
      <c r="I62" s="43" t="n">
        <f aca="false">J61*(1-E62)*G62*(A62&lt;=$B$6*12)</f>
        <v>0</v>
      </c>
      <c r="J62" s="44" t="n">
        <f aca="false">(J61-H62-I62)*(A62&lt;=$B$6*12)</f>
        <v>0.718326744896104</v>
      </c>
      <c r="K62" s="45" t="n">
        <f aca="false">($B$9/$B$10)*(A62&lt;=$B$7*12)*(MOD(A61,12/$B$10)=0)</f>
        <v>0</v>
      </c>
      <c r="L62" s="45" t="n">
        <f aca="false">$B$8*(A62&lt;=$B$7*12)</f>
        <v>500000</v>
      </c>
      <c r="M62" s="45" t="n">
        <f aca="false">Assumptions!$C$15*(A62=1)+K62*Assumptions!$C$16*(A62&lt;=12)</f>
        <v>0</v>
      </c>
      <c r="N62" s="45" t="n">
        <f aca="false">(A62&lt;=$B$6*12)*(Assumptions!$C$18/12)*(1+Assumptions!$E$17)^(A62-1) + K62*Assumptions!$C$19*(A62&lt;=$B$7*12)</f>
        <v>54.2575971656741</v>
      </c>
      <c r="O62" s="45" t="n">
        <f aca="false">K62*VLOOKUP(B62,Assumptions!$A$21:$B$26,2,1)</f>
        <v>0</v>
      </c>
      <c r="P62" s="45" t="n">
        <f aca="false">K62*J61</f>
        <v>0</v>
      </c>
      <c r="Q62" s="45" t="n">
        <f aca="false">L62*H62</f>
        <v>8.43584836663903</v>
      </c>
      <c r="R62" s="45" t="n">
        <f aca="false">M62*J61</f>
        <v>0</v>
      </c>
      <c r="S62" s="45" t="n">
        <f aca="false">N62*J61</f>
        <v>38.9755985756276</v>
      </c>
      <c r="T62" s="55" t="n">
        <f aca="false">O62*J61</f>
        <v>0</v>
      </c>
      <c r="U62" s="46" t="n">
        <f aca="false">(1+VLOOKUP(B62,Assumptions!$A$29:$C$39,3,1))^(1/12)-1</f>
        <v>0.00492678062588747</v>
      </c>
      <c r="V62" s="45" t="n">
        <f aca="false">P63+V63/(1+U63)</f>
        <v>5261.40675407028</v>
      </c>
      <c r="W62" s="45" t="n">
        <f aca="false">(W63+Q63)/(1+U63)</f>
        <v>877.974657204211</v>
      </c>
      <c r="X62" s="45" t="n">
        <f aca="false">R63+S63+T63+X63/(1+U63)</f>
        <v>4802.84957499519</v>
      </c>
      <c r="Y62" s="45" t="n">
        <f aca="false">IFERROR((W62+X62-V62)/J62,0)</f>
        <v>583.881194886859</v>
      </c>
    </row>
    <row r="63" customFormat="false" ht="13.8" hidden="false" customHeight="false" outlineLevel="0" collapsed="false">
      <c r="A63" s="40" t="n">
        <f aca="false">A62+1</f>
        <v>48</v>
      </c>
      <c r="B63" s="40" t="n">
        <f aca="false">INT((A63-1)/12)+1</f>
        <v>4</v>
      </c>
      <c r="C63" s="41" t="n">
        <f aca="false">$B$4+B63-1</f>
        <v>23</v>
      </c>
      <c r="D63" s="42" t="n">
        <f aca="false">IF($B$5="M",VLOOKUP(C63,Assumptions!$A$42:$C$140,2,1),VLOOKUP(C63,Assumptions!$A$42:$C$140,3,1))*Assumptions!$C$2</f>
        <v>0.00028180693014707</v>
      </c>
      <c r="E63" s="42" t="n">
        <f aca="false">1-(1-D63)^(1/12)</f>
        <v>2.34869446091857E-005</v>
      </c>
      <c r="F63" s="42" t="n">
        <f aca="false">VLOOKUP(B63,Assumptions!$A$5:$C$11,3,1)*(MOD(A63,12/$B$10)=0)</f>
        <v>0.072</v>
      </c>
      <c r="G63" s="43" t="n">
        <f aca="false">1-(1-F63)^(1/$B$10)</f>
        <v>0.072</v>
      </c>
      <c r="H63" s="42" t="n">
        <f aca="false">J62*E63*(A63&lt;=$B$6*12)</f>
        <v>1.68713004686714E-005</v>
      </c>
      <c r="I63" s="43" t="n">
        <f aca="false">J62*(1-E63)*G63*(A63&lt;=$B$6*12)</f>
        <v>0.0517183108988857</v>
      </c>
      <c r="J63" s="44" t="n">
        <f aca="false">(J62-H63-I63)*(A63&lt;=$B$6*12)</f>
        <v>0.66659156269675</v>
      </c>
      <c r="K63" s="45" t="n">
        <f aca="false">($B$9/$B$10)*(A63&lt;=$B$7*12)*(MOD(A62,12/$B$10)=0)</f>
        <v>0</v>
      </c>
      <c r="L63" s="45" t="n">
        <f aca="false">$B$8*(A63&lt;=$B$7*12)</f>
        <v>500000</v>
      </c>
      <c r="M63" s="45" t="n">
        <f aca="false">Assumptions!$C$15*(A63=1)+K63*Assumptions!$C$16*(A63&lt;=12)</f>
        <v>0</v>
      </c>
      <c r="N63" s="45" t="n">
        <f aca="false">(A63&lt;=$B$6*12)*(Assumptions!$C$18/12)*(1+Assumptions!$E$17)^(A63-1) + K63*Assumptions!$C$19*(A63&lt;=$B$7*12)</f>
        <v>54.4569834937837</v>
      </c>
      <c r="O63" s="45" t="n">
        <f aca="false">K63*VLOOKUP(B63,Assumptions!$A$21:$B$26,2,1)</f>
        <v>0</v>
      </c>
      <c r="P63" s="45" t="n">
        <f aca="false">K63*J62</f>
        <v>0</v>
      </c>
      <c r="Q63" s="45" t="n">
        <f aca="false">L63*H63</f>
        <v>8.43565023433571</v>
      </c>
      <c r="R63" s="45" t="n">
        <f aca="false">M63*J62</f>
        <v>0</v>
      </c>
      <c r="S63" s="45" t="n">
        <f aca="false">N63*J62</f>
        <v>39.1179076899505</v>
      </c>
      <c r="T63" s="55" t="n">
        <f aca="false">O63*J62</f>
        <v>0</v>
      </c>
      <c r="U63" s="46" t="n">
        <f aca="false">(1+VLOOKUP(B63,Assumptions!$A$29:$C$39,3,1))^(1/12)-1</f>
        <v>0.00492678062588747</v>
      </c>
      <c r="V63" s="45" t="n">
        <f aca="false">P64+V64/(1+U64)</f>
        <v>5287.32855093115</v>
      </c>
      <c r="W63" s="45" t="n">
        <f aca="false">(W64+Q64)/(1+U64)</f>
        <v>873.864595501009</v>
      </c>
      <c r="X63" s="45" t="n">
        <f aca="false">R64+S64+T64+X64/(1+U64)</f>
        <v>4787.20152819065</v>
      </c>
      <c r="Y63" s="45" t="n">
        <f aca="false">IFERROR((W63+X63-V63)/J63,0)</f>
        <v>560.669521901121</v>
      </c>
    </row>
    <row r="64" customFormat="false" ht="13.8" hidden="false" customHeight="false" outlineLevel="0" collapsed="false">
      <c r="A64" s="40" t="n">
        <f aca="false">A63+1</f>
        <v>49</v>
      </c>
      <c r="B64" s="40" t="n">
        <f aca="false">INT((A64-1)/12)+1</f>
        <v>5</v>
      </c>
      <c r="C64" s="41" t="n">
        <f aca="false">$B$4+B64-1</f>
        <v>24</v>
      </c>
      <c r="D64" s="42" t="n">
        <f aca="false">IF($B$5="M",VLOOKUP(C64,Assumptions!$A$42:$C$140,2,1),VLOOKUP(C64,Assumptions!$A$42:$C$140,3,1))*Assumptions!$C$2</f>
        <v>0.000288739457285853</v>
      </c>
      <c r="E64" s="42" t="n">
        <f aca="false">1-(1-D64)^(1/12)</f>
        <v>2.40648063170035E-005</v>
      </c>
      <c r="F64" s="42" t="n">
        <f aca="false">VLOOKUP(B64,Assumptions!$A$5:$C$11,3,1)*(MOD(A64,12/$B$10)=0)</f>
        <v>0</v>
      </c>
      <c r="G64" s="43" t="n">
        <f aca="false">1-(1-F64)^(1/$B$10)</f>
        <v>0</v>
      </c>
      <c r="H64" s="42" t="n">
        <f aca="false">J63*E64*(A64&lt;=$B$6*12)</f>
        <v>1.6041396848846E-005</v>
      </c>
      <c r="I64" s="43" t="n">
        <f aca="false">J63*(1-E64)*G64*(A64&lt;=$B$6*12)</f>
        <v>0</v>
      </c>
      <c r="J64" s="44" t="n">
        <f aca="false">(J63-H64-I64)*(A64&lt;=$B$6*12)</f>
        <v>0.666575521299901</v>
      </c>
      <c r="K64" s="45" t="n">
        <f aca="false">($B$9/$B$10)*(A64&lt;=$B$7*12)*(MOD(A63,12/$B$10)=0)</f>
        <v>1000</v>
      </c>
      <c r="L64" s="45" t="n">
        <f aca="false">$B$8*(A64&lt;=$B$7*12)</f>
        <v>500000</v>
      </c>
      <c r="M64" s="45" t="n">
        <f aca="false">Assumptions!$C$15*(A64=1)+K64*Assumptions!$C$16*(A64&lt;=12)</f>
        <v>0</v>
      </c>
      <c r="N64" s="45" t="n">
        <f aca="false">(A64&lt;=$B$6*12)*(Assumptions!$C$18/12)*(1+Assumptions!$E$17)^(A64-1) + K64*Assumptions!$C$19*(A64&lt;=$B$7*12)</f>
        <v>76.657102528646</v>
      </c>
      <c r="O64" s="45" t="n">
        <f aca="false">K64*VLOOKUP(B64,Assumptions!$A$21:$B$26,2,1)</f>
        <v>50</v>
      </c>
      <c r="P64" s="45" t="n">
        <f aca="false">K64*J63</f>
        <v>666.59156269675</v>
      </c>
      <c r="Q64" s="45" t="n">
        <f aca="false">L64*H64</f>
        <v>8.02069842442298</v>
      </c>
      <c r="R64" s="45" t="n">
        <f aca="false">M64*J63</f>
        <v>0</v>
      </c>
      <c r="S64" s="45" t="n">
        <f aca="false">N64*J63</f>
        <v>51.0989777663752</v>
      </c>
      <c r="T64" s="55" t="n">
        <f aca="false">O64*J63</f>
        <v>33.3295781348375</v>
      </c>
      <c r="U64" s="46" t="n">
        <f aca="false">(1+VLOOKUP(B64,Assumptions!$A$29:$C$39,3,1))^(1/12)-1</f>
        <v>0.00510424075845384</v>
      </c>
      <c r="V64" s="45" t="n">
        <f aca="false">P65+V65/(1+U65)</f>
        <v>4644.32234230384</v>
      </c>
      <c r="W64" s="45" t="n">
        <f aca="false">(W65+Q65)/(1+U65)</f>
        <v>870.304312362313</v>
      </c>
      <c r="X64" s="45" t="n">
        <f aca="false">R65+S65+T65+X65/(1+U65)</f>
        <v>4726.77705777235</v>
      </c>
      <c r="Y64" s="45" t="n">
        <f aca="false">IFERROR((W64+X64-V64)/J64,0)</f>
        <v>1429.33395749792</v>
      </c>
    </row>
    <row r="65" customFormat="false" ht="13.8" hidden="false" customHeight="false" outlineLevel="0" collapsed="false">
      <c r="A65" s="40" t="n">
        <f aca="false">A64+1</f>
        <v>50</v>
      </c>
      <c r="B65" s="40" t="n">
        <f aca="false">INT((A65-1)/12)+1</f>
        <v>5</v>
      </c>
      <c r="C65" s="41" t="n">
        <f aca="false">$B$4+B65-1</f>
        <v>24</v>
      </c>
      <c r="D65" s="42" t="n">
        <f aca="false">IF($B$5="M",VLOOKUP(C65,Assumptions!$A$42:$C$140,2,1),VLOOKUP(C65,Assumptions!$A$42:$C$140,3,1))*Assumptions!$C$2</f>
        <v>0.000288739457285853</v>
      </c>
      <c r="E65" s="42" t="n">
        <f aca="false">1-(1-D65)^(1/12)</f>
        <v>2.40648063170035E-005</v>
      </c>
      <c r="F65" s="42" t="n">
        <f aca="false">VLOOKUP(B65,Assumptions!$A$5:$C$11,3,1)*(MOD(A65,12/$B$10)=0)</f>
        <v>0</v>
      </c>
      <c r="G65" s="43" t="n">
        <f aca="false">1-(1-F65)^(1/$B$10)</f>
        <v>0</v>
      </c>
      <c r="H65" s="42" t="n">
        <f aca="false">J64*E65*(A65&lt;=$B$6*12)</f>
        <v>1.60410108157377E-005</v>
      </c>
      <c r="I65" s="43" t="n">
        <f aca="false">J64*(1-E65)*G65*(A65&lt;=$B$6*12)</f>
        <v>0</v>
      </c>
      <c r="J65" s="44" t="n">
        <f aca="false">(J64-H65-I65)*(A65&lt;=$B$6*12)</f>
        <v>0.666559480289085</v>
      </c>
      <c r="K65" s="45" t="n">
        <f aca="false">($B$9/$B$10)*(A65&lt;=$B$7*12)*(MOD(A64,12/$B$10)=0)</f>
        <v>0</v>
      </c>
      <c r="L65" s="45" t="n">
        <f aca="false">$B$8*(A65&lt;=$B$7*12)</f>
        <v>500000</v>
      </c>
      <c r="M65" s="45" t="n">
        <f aca="false">Assumptions!$C$15*(A65=1)+K65*Assumptions!$C$16*(A65&lt;=12)</f>
        <v>0</v>
      </c>
      <c r="N65" s="45" t="n">
        <f aca="false">(A65&lt;=$B$6*12)*(Assumptions!$C$18/12)*(1+Assumptions!$E$17)^(A65-1) + K65*Assumptions!$C$19*(A65&lt;=$B$7*12)</f>
        <v>54.857956962819</v>
      </c>
      <c r="O65" s="45" t="n">
        <f aca="false">K65*VLOOKUP(B65,Assumptions!$A$21:$B$26,2,1)</f>
        <v>0</v>
      </c>
      <c r="P65" s="45" t="n">
        <f aca="false">K65*J64</f>
        <v>0</v>
      </c>
      <c r="Q65" s="45" t="n">
        <f aca="false">L65*H65</f>
        <v>8.02050540786887</v>
      </c>
      <c r="R65" s="45" t="n">
        <f aca="false">M65*J64</f>
        <v>0</v>
      </c>
      <c r="S65" s="45" t="n">
        <f aca="false">N65*J64</f>
        <v>36.5669712599386</v>
      </c>
      <c r="T65" s="55" t="n">
        <f aca="false">O65*J64</f>
        <v>0</v>
      </c>
      <c r="U65" s="46" t="n">
        <f aca="false">(1+VLOOKUP(B65,Assumptions!$A$29:$C$39,3,1))^(1/12)-1</f>
        <v>0.00510424075845384</v>
      </c>
      <c r="V65" s="45" t="n">
        <f aca="false">P66+V66/(1+U66)</f>
        <v>4668.02808169882</v>
      </c>
      <c r="W65" s="45" t="n">
        <f aca="false">(W66+Q66)/(1+U66)</f>
        <v>866.726049697862</v>
      </c>
      <c r="X65" s="45" t="n">
        <f aca="false">R66+S66+T66+X66/(1+U66)</f>
        <v>4714.1500480017</v>
      </c>
      <c r="Y65" s="45" t="n">
        <f aca="false">IFERROR((W65+X65-V65)/J65,0)</f>
        <v>1369.49221036485</v>
      </c>
    </row>
    <row r="66" customFormat="false" ht="13.8" hidden="false" customHeight="false" outlineLevel="0" collapsed="false">
      <c r="A66" s="40" t="n">
        <f aca="false">A65+1</f>
        <v>51</v>
      </c>
      <c r="B66" s="40" t="n">
        <f aca="false">INT((A66-1)/12)+1</f>
        <v>5</v>
      </c>
      <c r="C66" s="41" t="n">
        <f aca="false">$B$4+B66-1</f>
        <v>24</v>
      </c>
      <c r="D66" s="42" t="n">
        <f aca="false">IF($B$5="M",VLOOKUP(C66,Assumptions!$A$42:$C$140,2,1),VLOOKUP(C66,Assumptions!$A$42:$C$140,3,1))*Assumptions!$C$2</f>
        <v>0.000288739457285853</v>
      </c>
      <c r="E66" s="42" t="n">
        <f aca="false">1-(1-D66)^(1/12)</f>
        <v>2.40648063170035E-005</v>
      </c>
      <c r="F66" s="42" t="n">
        <f aca="false">VLOOKUP(B66,Assumptions!$A$5:$C$11,3,1)*(MOD(A66,12/$B$10)=0)</f>
        <v>0</v>
      </c>
      <c r="G66" s="43" t="n">
        <f aca="false">1-(1-F66)^(1/$B$10)</f>
        <v>0</v>
      </c>
      <c r="H66" s="42" t="n">
        <f aca="false">J65*E66*(A66&lt;=$B$6*12)</f>
        <v>1.60406247919193E-005</v>
      </c>
      <c r="I66" s="43" t="n">
        <f aca="false">J65*(1-E66)*G66*(A66&lt;=$B$6*12)</f>
        <v>0</v>
      </c>
      <c r="J66" s="44" t="n">
        <f aca="false">(J65-H66-I66)*(A66&lt;=$B$6*12)</f>
        <v>0.666543439664293</v>
      </c>
      <c r="K66" s="45" t="n">
        <f aca="false">($B$9/$B$10)*(A66&lt;=$B$7*12)*(MOD(A65,12/$B$10)=0)</f>
        <v>0</v>
      </c>
      <c r="L66" s="45" t="n">
        <f aca="false">$B$8*(A66&lt;=$B$7*12)</f>
        <v>500000</v>
      </c>
      <c r="M66" s="45" t="n">
        <f aca="false">Assumptions!$C$15*(A66=1)+K66*Assumptions!$C$16*(A66&lt;=12)</f>
        <v>0</v>
      </c>
      <c r="N66" s="45" t="n">
        <f aca="false">(A66&lt;=$B$6*12)*(Assumptions!$C$18/12)*(1+Assumptions!$E$17)^(A66-1) + K66*Assumptions!$C$19*(A66&lt;=$B$7*12)</f>
        <v>55.0595494987547</v>
      </c>
      <c r="O66" s="45" t="n">
        <f aca="false">K66*VLOOKUP(B66,Assumptions!$A$21:$B$26,2,1)</f>
        <v>0</v>
      </c>
      <c r="P66" s="45" t="n">
        <f aca="false">K66*J65</f>
        <v>0</v>
      </c>
      <c r="Q66" s="45" t="n">
        <f aca="false">L66*H66</f>
        <v>8.02031239595966</v>
      </c>
      <c r="R66" s="45" t="n">
        <f aca="false">M66*J65</f>
        <v>0</v>
      </c>
      <c r="S66" s="45" t="n">
        <f aca="false">N66*J65</f>
        <v>36.7004646988411</v>
      </c>
      <c r="T66" s="55" t="n">
        <f aca="false">O66*J65</f>
        <v>0</v>
      </c>
      <c r="U66" s="46" t="n">
        <f aca="false">(1+VLOOKUP(B66,Assumptions!$A$29:$C$39,3,1))^(1/12)-1</f>
        <v>0.00510424075845384</v>
      </c>
      <c r="V66" s="45" t="n">
        <f aca="false">P67+V67/(1+U67)</f>
        <v>4691.85482089504</v>
      </c>
      <c r="W66" s="45" t="n">
        <f aca="false">(W67+Q67)/(1+U67)</f>
        <v>863.129715731183</v>
      </c>
      <c r="X66" s="45" t="n">
        <f aca="false">R67+S67+T67+X67/(1+U67)</f>
        <v>4701.32441211157</v>
      </c>
      <c r="Y66" s="45" t="n">
        <f aca="false">IFERROR((W66+X66-V66)/J66,0)</f>
        <v>1309.14094269265</v>
      </c>
    </row>
    <row r="67" customFormat="false" ht="13.8" hidden="false" customHeight="false" outlineLevel="0" collapsed="false">
      <c r="A67" s="40" t="n">
        <f aca="false">A66+1</f>
        <v>52</v>
      </c>
      <c r="B67" s="40" t="n">
        <f aca="false">INT((A67-1)/12)+1</f>
        <v>5</v>
      </c>
      <c r="C67" s="41" t="n">
        <f aca="false">$B$4+B67-1</f>
        <v>24</v>
      </c>
      <c r="D67" s="42" t="n">
        <f aca="false">IF($B$5="M",VLOOKUP(C67,Assumptions!$A$42:$C$140,2,1),VLOOKUP(C67,Assumptions!$A$42:$C$140,3,1))*Assumptions!$C$2</f>
        <v>0.000288739457285853</v>
      </c>
      <c r="E67" s="42" t="n">
        <f aca="false">1-(1-D67)^(1/12)</f>
        <v>2.40648063170035E-005</v>
      </c>
      <c r="F67" s="42" t="n">
        <f aca="false">VLOOKUP(B67,Assumptions!$A$5:$C$11,3,1)*(MOD(A67,12/$B$10)=0)</f>
        <v>0</v>
      </c>
      <c r="G67" s="43" t="n">
        <f aca="false">1-(1-F67)^(1/$B$10)</f>
        <v>0</v>
      </c>
      <c r="H67" s="42" t="n">
        <f aca="false">J66*E67*(A67&lt;=$B$6*12)</f>
        <v>1.60402387773905E-005</v>
      </c>
      <c r="I67" s="43" t="n">
        <f aca="false">J66*(1-E67)*G67*(A67&lt;=$B$6*12)</f>
        <v>0</v>
      </c>
      <c r="J67" s="44" t="n">
        <f aca="false">(J66-H67-I67)*(A67&lt;=$B$6*12)</f>
        <v>0.666527399425516</v>
      </c>
      <c r="K67" s="45" t="n">
        <f aca="false">($B$9/$B$10)*(A67&lt;=$B$7*12)*(MOD(A66,12/$B$10)=0)</f>
        <v>0</v>
      </c>
      <c r="L67" s="45" t="n">
        <f aca="false">$B$8*(A67&lt;=$B$7*12)</f>
        <v>500000</v>
      </c>
      <c r="M67" s="45" t="n">
        <f aca="false">Assumptions!$C$15*(A67=1)+K67*Assumptions!$C$16*(A67&lt;=12)</f>
        <v>0</v>
      </c>
      <c r="N67" s="45" t="n">
        <f aca="false">(A67&lt;=$B$6*12)*(Assumptions!$C$18/12)*(1+Assumptions!$E$17)^(A67-1) + K67*Assumptions!$C$19*(A67&lt;=$B$7*12)</f>
        <v>55.2618828488365</v>
      </c>
      <c r="O67" s="45" t="n">
        <f aca="false">K67*VLOOKUP(B67,Assumptions!$A$21:$B$26,2,1)</f>
        <v>0</v>
      </c>
      <c r="P67" s="45" t="n">
        <f aca="false">K67*J66</f>
        <v>0</v>
      </c>
      <c r="Q67" s="45" t="n">
        <f aca="false">L67*H67</f>
        <v>8.02011938869525</v>
      </c>
      <c r="R67" s="45" t="n">
        <f aca="false">M67*J66</f>
        <v>0</v>
      </c>
      <c r="S67" s="45" t="n">
        <f aca="false">N67*J66</f>
        <v>36.8344454763887</v>
      </c>
      <c r="T67" s="55" t="n">
        <f aca="false">O67*J66</f>
        <v>0</v>
      </c>
      <c r="U67" s="46" t="n">
        <f aca="false">(1+VLOOKUP(B67,Assumptions!$A$29:$C$39,3,1))^(1/12)-1</f>
        <v>0.00510424075845384</v>
      </c>
      <c r="V67" s="45" t="n">
        <f aca="false">P68+V68/(1+U68)</f>
        <v>4715.8031775046</v>
      </c>
      <c r="W67" s="45" t="n">
        <f aca="false">(W68+Q68)/(1+U68)</f>
        <v>859.515218217356</v>
      </c>
      <c r="X67" s="45" t="n">
        <f aca="false">R68+S68+T68+X68/(1+U68)</f>
        <v>4688.29864644028</v>
      </c>
      <c r="Y67" s="45" t="n">
        <f aca="false">IFERROR((W67+X67-V67)/J67,0)</f>
        <v>1248.27679682808</v>
      </c>
    </row>
    <row r="68" customFormat="false" ht="13.8" hidden="false" customHeight="false" outlineLevel="0" collapsed="false">
      <c r="A68" s="40" t="n">
        <f aca="false">A67+1</f>
        <v>53</v>
      </c>
      <c r="B68" s="40" t="n">
        <f aca="false">INT((A68-1)/12)+1</f>
        <v>5</v>
      </c>
      <c r="C68" s="41" t="n">
        <f aca="false">$B$4+B68-1</f>
        <v>24</v>
      </c>
      <c r="D68" s="42" t="n">
        <f aca="false">IF($B$5="M",VLOOKUP(C68,Assumptions!$A$42:$C$140,2,1),VLOOKUP(C68,Assumptions!$A$42:$C$140,3,1))*Assumptions!$C$2</f>
        <v>0.000288739457285853</v>
      </c>
      <c r="E68" s="42" t="n">
        <f aca="false">1-(1-D68)^(1/12)</f>
        <v>2.40648063170035E-005</v>
      </c>
      <c r="F68" s="42" t="n">
        <f aca="false">VLOOKUP(B68,Assumptions!$A$5:$C$11,3,1)*(MOD(A68,12/$B$10)=0)</f>
        <v>0</v>
      </c>
      <c r="G68" s="43" t="n">
        <f aca="false">1-(1-F68)^(1/$B$10)</f>
        <v>0</v>
      </c>
      <c r="H68" s="42" t="n">
        <f aca="false">J67*E68*(A68&lt;=$B$6*12)</f>
        <v>1.6039852772151E-005</v>
      </c>
      <c r="I68" s="43" t="n">
        <f aca="false">J67*(1-E68)*G68*(A68&lt;=$B$6*12)</f>
        <v>0</v>
      </c>
      <c r="J68" s="44" t="n">
        <f aca="false">(J67-H68-I68)*(A68&lt;=$B$6*12)</f>
        <v>0.666511359572744</v>
      </c>
      <c r="K68" s="45" t="n">
        <f aca="false">($B$9/$B$10)*(A68&lt;=$B$7*12)*(MOD(A67,12/$B$10)=0)</f>
        <v>0</v>
      </c>
      <c r="L68" s="45" t="n">
        <f aca="false">$B$8*(A68&lt;=$B$7*12)</f>
        <v>500000</v>
      </c>
      <c r="M68" s="45" t="n">
        <f aca="false">Assumptions!$C$15*(A68=1)+K68*Assumptions!$C$16*(A68&lt;=12)</f>
        <v>0</v>
      </c>
      <c r="N68" s="45" t="n">
        <f aca="false">(A68&lt;=$B$6*12)*(Assumptions!$C$18/12)*(1+Assumptions!$E$17)^(A68-1) + K68*Assumptions!$C$19*(A68&lt;=$B$7*12)</f>
        <v>55.4649597354153</v>
      </c>
      <c r="O68" s="45" t="n">
        <f aca="false">K68*VLOOKUP(B68,Assumptions!$A$21:$B$26,2,1)</f>
        <v>0</v>
      </c>
      <c r="P68" s="45" t="n">
        <f aca="false">K68*J67</f>
        <v>0</v>
      </c>
      <c r="Q68" s="45" t="n">
        <f aca="false">L68*H68</f>
        <v>8.01992638607552</v>
      </c>
      <c r="R68" s="45" t="n">
        <f aca="false">M68*J67</f>
        <v>0</v>
      </c>
      <c r="S68" s="45" t="n">
        <f aca="false">N68*J67</f>
        <v>36.9689153716873</v>
      </c>
      <c r="T68" s="55" t="n">
        <f aca="false">O68*J67</f>
        <v>0</v>
      </c>
      <c r="U68" s="46" t="n">
        <f aca="false">(1+VLOOKUP(B68,Assumptions!$A$29:$C$39,3,1))^(1/12)-1</f>
        <v>0.00510424075845384</v>
      </c>
      <c r="V68" s="45" t="n">
        <f aca="false">P69+V69/(1+U69)</f>
        <v>4739.87377229206</v>
      </c>
      <c r="W68" s="45" t="n">
        <f aca="false">(W69+Q69)/(1+U69)</f>
        <v>855.882464440617</v>
      </c>
      <c r="X68" s="45" t="n">
        <f aca="false">R69+S69+T69+X69/(1+U69)</f>
        <v>4675.07123786292</v>
      </c>
      <c r="Y68" s="45" t="n">
        <f aca="false">IFERROR((W68+X68-V68)/J68,0)</f>
        <v>1186.89639516209</v>
      </c>
    </row>
    <row r="69" customFormat="false" ht="13.8" hidden="false" customHeight="false" outlineLevel="0" collapsed="false">
      <c r="A69" s="40" t="n">
        <f aca="false">A68+1</f>
        <v>54</v>
      </c>
      <c r="B69" s="40" t="n">
        <f aca="false">INT((A69-1)/12)+1</f>
        <v>5</v>
      </c>
      <c r="C69" s="41" t="n">
        <f aca="false">$B$4+B69-1</f>
        <v>24</v>
      </c>
      <c r="D69" s="42" t="n">
        <f aca="false">IF($B$5="M",VLOOKUP(C69,Assumptions!$A$42:$C$140,2,1),VLOOKUP(C69,Assumptions!$A$42:$C$140,3,1))*Assumptions!$C$2</f>
        <v>0.000288739457285853</v>
      </c>
      <c r="E69" s="42" t="n">
        <f aca="false">1-(1-D69)^(1/12)</f>
        <v>2.40648063170035E-005</v>
      </c>
      <c r="F69" s="42" t="n">
        <f aca="false">VLOOKUP(B69,Assumptions!$A$5:$C$11,3,1)*(MOD(A69,12/$B$10)=0)</f>
        <v>0</v>
      </c>
      <c r="G69" s="43" t="n">
        <f aca="false">1-(1-F69)^(1/$B$10)</f>
        <v>0</v>
      </c>
      <c r="H69" s="42" t="n">
        <f aca="false">J68*E69*(A69&lt;=$B$6*12)</f>
        <v>1.60394667762007E-005</v>
      </c>
      <c r="I69" s="43" t="n">
        <f aca="false">J68*(1-E69)*G69*(A69&lt;=$B$6*12)</f>
        <v>0</v>
      </c>
      <c r="J69" s="44" t="n">
        <f aca="false">(J68-H69-I69)*(A69&lt;=$B$6*12)</f>
        <v>0.666495320105967</v>
      </c>
      <c r="K69" s="45" t="n">
        <f aca="false">($B$9/$B$10)*(A69&lt;=$B$7*12)*(MOD(A68,12/$B$10)=0)</f>
        <v>0</v>
      </c>
      <c r="L69" s="45" t="n">
        <f aca="false">$B$8*(A69&lt;=$B$7*12)</f>
        <v>500000</v>
      </c>
      <c r="M69" s="45" t="n">
        <f aca="false">Assumptions!$C$15*(A69=1)+K69*Assumptions!$C$16*(A69&lt;=12)</f>
        <v>0</v>
      </c>
      <c r="N69" s="45" t="n">
        <f aca="false">(A69&lt;=$B$6*12)*(Assumptions!$C$18/12)*(1+Assumptions!$E$17)^(A69-1) + K69*Assumptions!$C$19*(A69&lt;=$B$7*12)</f>
        <v>55.6687828908458</v>
      </c>
      <c r="O69" s="45" t="n">
        <f aca="false">K69*VLOOKUP(B69,Assumptions!$A$21:$B$26,2,1)</f>
        <v>0</v>
      </c>
      <c r="P69" s="45" t="n">
        <f aca="false">K69*J68</f>
        <v>0</v>
      </c>
      <c r="Q69" s="45" t="n">
        <f aca="false">L69*H69</f>
        <v>8.01973338810037</v>
      </c>
      <c r="R69" s="45" t="n">
        <f aca="false">M69*J68</f>
        <v>0</v>
      </c>
      <c r="S69" s="45" t="n">
        <f aca="false">N69*J68</f>
        <v>37.1038761703376</v>
      </c>
      <c r="T69" s="55" t="n">
        <f aca="false">O69*J68</f>
        <v>0</v>
      </c>
      <c r="U69" s="46" t="n">
        <f aca="false">(1+VLOOKUP(B69,Assumptions!$A$29:$C$39,3,1))^(1/12)-1</f>
        <v>0.00510424075845384</v>
      </c>
      <c r="V69" s="45" t="n">
        <f aca="false">P70+V70/(1+U70)</f>
        <v>4764.06722919052</v>
      </c>
      <c r="W69" s="45" t="n">
        <f aca="false">(W70+Q70)/(1+U70)</f>
        <v>852.23136121196</v>
      </c>
      <c r="X69" s="45" t="n">
        <f aca="false">R70+S70+T70+X70/(1+U70)</f>
        <v>4661.64066373651</v>
      </c>
      <c r="Y69" s="45" t="n">
        <f aca="false">IFERROR((W69+X69-V69)/J69,0)</f>
        <v>1124.99634001742</v>
      </c>
    </row>
    <row r="70" customFormat="false" ht="13.8" hidden="false" customHeight="false" outlineLevel="0" collapsed="false">
      <c r="A70" s="40" t="n">
        <f aca="false">A69+1</f>
        <v>55</v>
      </c>
      <c r="B70" s="40" t="n">
        <f aca="false">INT((A70-1)/12)+1</f>
        <v>5</v>
      </c>
      <c r="C70" s="41" t="n">
        <f aca="false">$B$4+B70-1</f>
        <v>24</v>
      </c>
      <c r="D70" s="42" t="n">
        <f aca="false">IF($B$5="M",VLOOKUP(C70,Assumptions!$A$42:$C$140,2,1),VLOOKUP(C70,Assumptions!$A$42:$C$140,3,1))*Assumptions!$C$2</f>
        <v>0.000288739457285853</v>
      </c>
      <c r="E70" s="42" t="n">
        <f aca="false">1-(1-D70)^(1/12)</f>
        <v>2.40648063170035E-005</v>
      </c>
      <c r="F70" s="42" t="n">
        <f aca="false">VLOOKUP(B70,Assumptions!$A$5:$C$11,3,1)*(MOD(A70,12/$B$10)=0)</f>
        <v>0</v>
      </c>
      <c r="G70" s="43" t="n">
        <f aca="false">1-(1-F70)^(1/$B$10)</f>
        <v>0</v>
      </c>
      <c r="H70" s="42" t="n">
        <f aca="false">J69*E70*(A70&lt;=$B$6*12)</f>
        <v>1.60390807895393E-005</v>
      </c>
      <c r="I70" s="43" t="n">
        <f aca="false">J69*(1-E70)*G70*(A70&lt;=$B$6*12)</f>
        <v>0</v>
      </c>
      <c r="J70" s="44" t="n">
        <f aca="false">(J69-H70-I70)*(A70&lt;=$B$6*12)</f>
        <v>0.666479281025178</v>
      </c>
      <c r="K70" s="45" t="n">
        <f aca="false">($B$9/$B$10)*(A70&lt;=$B$7*12)*(MOD(A69,12/$B$10)=0)</f>
        <v>0</v>
      </c>
      <c r="L70" s="45" t="n">
        <f aca="false">$B$8*(A70&lt;=$B$7*12)</f>
        <v>500000</v>
      </c>
      <c r="M70" s="45" t="n">
        <f aca="false">Assumptions!$C$15*(A70=1)+K70*Assumptions!$C$16*(A70&lt;=12)</f>
        <v>0</v>
      </c>
      <c r="N70" s="45" t="n">
        <f aca="false">(A70&lt;=$B$6*12)*(Assumptions!$C$18/12)*(1+Assumptions!$E$17)^(A70-1) + K70*Assumptions!$C$19*(A70&lt;=$B$7*12)</f>
        <v>55.873355057524</v>
      </c>
      <c r="O70" s="45" t="n">
        <f aca="false">K70*VLOOKUP(B70,Assumptions!$A$21:$B$26,2,1)</f>
        <v>0</v>
      </c>
      <c r="P70" s="45" t="n">
        <f aca="false">K70*J69</f>
        <v>0</v>
      </c>
      <c r="Q70" s="45" t="n">
        <f aca="false">L70*H70</f>
        <v>8.01954039476967</v>
      </c>
      <c r="R70" s="45" t="n">
        <f aca="false">M70*J69</f>
        <v>0</v>
      </c>
      <c r="S70" s="45" t="n">
        <f aca="false">N70*J69</f>
        <v>37.2393296644588</v>
      </c>
      <c r="T70" s="55" t="n">
        <f aca="false">O70*J69</f>
        <v>0</v>
      </c>
      <c r="U70" s="46" t="n">
        <f aca="false">(1+VLOOKUP(B70,Assumptions!$A$29:$C$39,3,1))^(1/12)-1</f>
        <v>0.00510424075845384</v>
      </c>
      <c r="V70" s="45" t="n">
        <f aca="false">P71+V71/(1+U71)</f>
        <v>4788.38417531777</v>
      </c>
      <c r="W70" s="45" t="n">
        <f aca="false">(W71+Q71)/(1+U71)</f>
        <v>848.561814866721</v>
      </c>
      <c r="X70" s="45" t="n">
        <f aca="false">R71+S71+T71+X71/(1+U71)</f>
        <v>4648.00539184487</v>
      </c>
      <c r="Y70" s="45" t="n">
        <f aca="false">IFERROR((W70+X70-V70)/J70,0)</f>
        <v>1062.5732135356</v>
      </c>
    </row>
    <row r="71" customFormat="false" ht="13.8" hidden="false" customHeight="false" outlineLevel="0" collapsed="false">
      <c r="A71" s="40" t="n">
        <f aca="false">A70+1</f>
        <v>56</v>
      </c>
      <c r="B71" s="40" t="n">
        <f aca="false">INT((A71-1)/12)+1</f>
        <v>5</v>
      </c>
      <c r="C71" s="41" t="n">
        <f aca="false">$B$4+B71-1</f>
        <v>24</v>
      </c>
      <c r="D71" s="42" t="n">
        <f aca="false">IF($B$5="M",VLOOKUP(C71,Assumptions!$A$42:$C$140,2,1),VLOOKUP(C71,Assumptions!$A$42:$C$140,3,1))*Assumptions!$C$2</f>
        <v>0.000288739457285853</v>
      </c>
      <c r="E71" s="42" t="n">
        <f aca="false">1-(1-D71)^(1/12)</f>
        <v>2.40648063170035E-005</v>
      </c>
      <c r="F71" s="42" t="n">
        <f aca="false">VLOOKUP(B71,Assumptions!$A$5:$C$11,3,1)*(MOD(A71,12/$B$10)=0)</f>
        <v>0</v>
      </c>
      <c r="G71" s="43" t="n">
        <f aca="false">1-(1-F71)^(1/$B$10)</f>
        <v>0</v>
      </c>
      <c r="H71" s="42" t="n">
        <f aca="false">J70*E71*(A71&lt;=$B$6*12)</f>
        <v>1.60386948121666E-005</v>
      </c>
      <c r="I71" s="43" t="n">
        <f aca="false">J70*(1-E71)*G71*(A71&lt;=$B$6*12)</f>
        <v>0</v>
      </c>
      <c r="J71" s="44" t="n">
        <f aca="false">(J70-H71-I71)*(A71&lt;=$B$6*12)</f>
        <v>0.666463242330366</v>
      </c>
      <c r="K71" s="45" t="n">
        <f aca="false">($B$9/$B$10)*(A71&lt;=$B$7*12)*(MOD(A70,12/$B$10)=0)</f>
        <v>0</v>
      </c>
      <c r="L71" s="45" t="n">
        <f aca="false">$B$8*(A71&lt;=$B$7*12)</f>
        <v>500000</v>
      </c>
      <c r="M71" s="45" t="n">
        <f aca="false">Assumptions!$C$15*(A71=1)+K71*Assumptions!$C$16*(A71&lt;=12)</f>
        <v>0</v>
      </c>
      <c r="N71" s="45" t="n">
        <f aca="false">(A71&lt;=$B$6*12)*(Assumptions!$C$18/12)*(1+Assumptions!$E$17)^(A71-1) + K71*Assumptions!$C$19*(A71&lt;=$B$7*12)</f>
        <v>56.0786789879233</v>
      </c>
      <c r="O71" s="45" t="n">
        <f aca="false">K71*VLOOKUP(B71,Assumptions!$A$21:$B$26,2,1)</f>
        <v>0</v>
      </c>
      <c r="P71" s="45" t="n">
        <f aca="false">K71*J70</f>
        <v>0</v>
      </c>
      <c r="Q71" s="45" t="n">
        <f aca="false">L71*H71</f>
        <v>8.01934740608332</v>
      </c>
      <c r="R71" s="45" t="n">
        <f aca="false">M71*J70</f>
        <v>0</v>
      </c>
      <c r="S71" s="45" t="n">
        <f aca="false">N71*J70</f>
        <v>37.3752776527129</v>
      </c>
      <c r="T71" s="55" t="n">
        <f aca="false">O71*J70</f>
        <v>0</v>
      </c>
      <c r="U71" s="46" t="n">
        <f aca="false">(1+VLOOKUP(B71,Assumptions!$A$29:$C$39,3,1))^(1/12)-1</f>
        <v>0.00510424075845384</v>
      </c>
      <c r="V71" s="45" t="n">
        <f aca="false">P72+V72/(1+U72)</f>
        <v>4812.82524099256</v>
      </c>
      <c r="W71" s="45" t="n">
        <f aca="false">(W72+Q72)/(1+U72)</f>
        <v>844.873731262148</v>
      </c>
      <c r="X71" s="45" t="n">
        <f aca="false">R72+S72+T72+X72/(1+U72)</f>
        <v>4634.16388034317</v>
      </c>
      <c r="Y71" s="45" t="n">
        <f aca="false">IFERROR((W71+X71-V71)/J71,0)</f>
        <v>999.623577563365</v>
      </c>
    </row>
    <row r="72" customFormat="false" ht="13.8" hidden="false" customHeight="false" outlineLevel="0" collapsed="false">
      <c r="A72" s="40" t="n">
        <f aca="false">A71+1</f>
        <v>57</v>
      </c>
      <c r="B72" s="40" t="n">
        <f aca="false">INT((A72-1)/12)+1</f>
        <v>5</v>
      </c>
      <c r="C72" s="41" t="n">
        <f aca="false">$B$4+B72-1</f>
        <v>24</v>
      </c>
      <c r="D72" s="42" t="n">
        <f aca="false">IF($B$5="M",VLOOKUP(C72,Assumptions!$A$42:$C$140,2,1),VLOOKUP(C72,Assumptions!$A$42:$C$140,3,1))*Assumptions!$C$2</f>
        <v>0.000288739457285853</v>
      </c>
      <c r="E72" s="42" t="n">
        <f aca="false">1-(1-D72)^(1/12)</f>
        <v>2.40648063170035E-005</v>
      </c>
      <c r="F72" s="42" t="n">
        <f aca="false">VLOOKUP(B72,Assumptions!$A$5:$C$11,3,1)*(MOD(A72,12/$B$10)=0)</f>
        <v>0</v>
      </c>
      <c r="G72" s="43" t="n">
        <f aca="false">1-(1-F72)^(1/$B$10)</f>
        <v>0</v>
      </c>
      <c r="H72" s="42" t="n">
        <f aca="false">J71*E72*(A72&lt;=$B$6*12)</f>
        <v>1.60383088440824E-005</v>
      </c>
      <c r="I72" s="43" t="n">
        <f aca="false">J71*(1-E72)*G72*(A72&lt;=$B$6*12)</f>
        <v>0</v>
      </c>
      <c r="J72" s="44" t="n">
        <f aca="false">(J71-H72-I72)*(A72&lt;=$B$6*12)</f>
        <v>0.666447204021522</v>
      </c>
      <c r="K72" s="45" t="n">
        <f aca="false">($B$9/$B$10)*(A72&lt;=$B$7*12)*(MOD(A71,12/$B$10)=0)</f>
        <v>0</v>
      </c>
      <c r="L72" s="45" t="n">
        <f aca="false">$B$8*(A72&lt;=$B$7*12)</f>
        <v>500000</v>
      </c>
      <c r="M72" s="45" t="n">
        <f aca="false">Assumptions!$C$15*(A72=1)+K72*Assumptions!$C$16*(A72&lt;=12)</f>
        <v>0</v>
      </c>
      <c r="N72" s="45" t="n">
        <f aca="false">(A72&lt;=$B$6*12)*(Assumptions!$C$18/12)*(1+Assumptions!$E$17)^(A72-1) + K72*Assumptions!$C$19*(A72&lt;=$B$7*12)</f>
        <v>56.2847574446322</v>
      </c>
      <c r="O72" s="45" t="n">
        <f aca="false">K72*VLOOKUP(B72,Assumptions!$A$21:$B$26,2,1)</f>
        <v>0</v>
      </c>
      <c r="P72" s="45" t="n">
        <f aca="false">K72*J71</f>
        <v>0</v>
      </c>
      <c r="Q72" s="45" t="n">
        <f aca="false">L72*H72</f>
        <v>8.0191544220412</v>
      </c>
      <c r="R72" s="45" t="n">
        <f aca="false">M72*J71</f>
        <v>0</v>
      </c>
      <c r="S72" s="45" t="n">
        <f aca="false">N72*J71</f>
        <v>37.5117219403278</v>
      </c>
      <c r="T72" s="55" t="n">
        <f aca="false">O72*J71</f>
        <v>0</v>
      </c>
      <c r="U72" s="46" t="n">
        <f aca="false">(1+VLOOKUP(B72,Assumptions!$A$29:$C$39,3,1))^(1/12)-1</f>
        <v>0.00510424075845384</v>
      </c>
      <c r="V72" s="45" t="n">
        <f aca="false">P73+V73/(1+U73)</f>
        <v>4837.39105975095</v>
      </c>
      <c r="W72" s="45" t="n">
        <f aca="false">(W73+Q73)/(1+U73)</f>
        <v>841.167015774962</v>
      </c>
      <c r="X72" s="45" t="n">
        <f aca="false">R73+S73+T73+X73/(1+U73)</f>
        <v>4620.1145777022</v>
      </c>
      <c r="Y72" s="45" t="n">
        <f aca="false">IFERROR((W72+X72-V72)/J72,0)</f>
        <v>936.143973538319</v>
      </c>
    </row>
    <row r="73" customFormat="false" ht="13.8" hidden="false" customHeight="false" outlineLevel="0" collapsed="false">
      <c r="A73" s="40" t="n">
        <f aca="false">A72+1</f>
        <v>58</v>
      </c>
      <c r="B73" s="40" t="n">
        <f aca="false">INT((A73-1)/12)+1</f>
        <v>5</v>
      </c>
      <c r="C73" s="41" t="n">
        <f aca="false">$B$4+B73-1</f>
        <v>24</v>
      </c>
      <c r="D73" s="42" t="n">
        <f aca="false">IF($B$5="M",VLOOKUP(C73,Assumptions!$A$42:$C$140,2,1),VLOOKUP(C73,Assumptions!$A$42:$C$140,3,1))*Assumptions!$C$2</f>
        <v>0.000288739457285853</v>
      </c>
      <c r="E73" s="42" t="n">
        <f aca="false">1-(1-D73)^(1/12)</f>
        <v>2.40648063170035E-005</v>
      </c>
      <c r="F73" s="42" t="n">
        <f aca="false">VLOOKUP(B73,Assumptions!$A$5:$C$11,3,1)*(MOD(A73,12/$B$10)=0)</f>
        <v>0</v>
      </c>
      <c r="G73" s="43" t="n">
        <f aca="false">1-(1-F73)^(1/$B$10)</f>
        <v>0</v>
      </c>
      <c r="H73" s="42" t="n">
        <f aca="false">J72*E73*(A73&lt;=$B$6*12)</f>
        <v>1.60379228852864E-005</v>
      </c>
      <c r="I73" s="43" t="n">
        <f aca="false">J72*(1-E73)*G73*(A73&lt;=$B$6*12)</f>
        <v>0</v>
      </c>
      <c r="J73" s="44" t="n">
        <f aca="false">(J72-H73-I73)*(A73&lt;=$B$6*12)</f>
        <v>0.666431166098636</v>
      </c>
      <c r="K73" s="45" t="n">
        <f aca="false">($B$9/$B$10)*(A73&lt;=$B$7*12)*(MOD(A72,12/$B$10)=0)</f>
        <v>0</v>
      </c>
      <c r="L73" s="45" t="n">
        <f aca="false">$B$8*(A73&lt;=$B$7*12)</f>
        <v>500000</v>
      </c>
      <c r="M73" s="45" t="n">
        <f aca="false">Assumptions!$C$15*(A73=1)+K73*Assumptions!$C$16*(A73&lt;=12)</f>
        <v>0</v>
      </c>
      <c r="N73" s="45" t="n">
        <f aca="false">(A73&lt;=$B$6*12)*(Assumptions!$C$18/12)*(1+Assumptions!$E$17)^(A73-1) + K73*Assumptions!$C$19*(A73&lt;=$B$7*12)</f>
        <v>56.4915932003911</v>
      </c>
      <c r="O73" s="45" t="n">
        <f aca="false">K73*VLOOKUP(B73,Assumptions!$A$21:$B$26,2,1)</f>
        <v>0</v>
      </c>
      <c r="P73" s="45" t="n">
        <f aca="false">K73*J72</f>
        <v>0</v>
      </c>
      <c r="Q73" s="45" t="n">
        <f aca="false">L73*H73</f>
        <v>8.01896144264321</v>
      </c>
      <c r="R73" s="45" t="n">
        <f aca="false">M73*J72</f>
        <v>0</v>
      </c>
      <c r="S73" s="45" t="n">
        <f aca="false">N73*J72</f>
        <v>37.6486643391219</v>
      </c>
      <c r="T73" s="55" t="n">
        <f aca="false">O73*J72</f>
        <v>0</v>
      </c>
      <c r="U73" s="46" t="n">
        <f aca="false">(1+VLOOKUP(B73,Assumptions!$A$29:$C$39,3,1))^(1/12)-1</f>
        <v>0.00510424075845384</v>
      </c>
      <c r="V73" s="45" t="n">
        <f aca="false">P74+V74/(1+U74)</f>
        <v>4862.08226836271</v>
      </c>
      <c r="W73" s="45" t="n">
        <f aca="false">(W74+Q74)/(1+U74)</f>
        <v>837.441573298904</v>
      </c>
      <c r="X73" s="45" t="n">
        <f aca="false">R74+S74+T74+X74/(1+U74)</f>
        <v>4605.85592265229</v>
      </c>
      <c r="Y73" s="45" t="n">
        <f aca="false">IFERROR((W73+X73-V73)/J73,0)</f>
        <v>872.13092237415</v>
      </c>
    </row>
    <row r="74" customFormat="false" ht="13.8" hidden="false" customHeight="false" outlineLevel="0" collapsed="false">
      <c r="A74" s="40" t="n">
        <f aca="false">A73+1</f>
        <v>59</v>
      </c>
      <c r="B74" s="40" t="n">
        <f aca="false">INT((A74-1)/12)+1</f>
        <v>5</v>
      </c>
      <c r="C74" s="41" t="n">
        <f aca="false">$B$4+B74-1</f>
        <v>24</v>
      </c>
      <c r="D74" s="42" t="n">
        <f aca="false">IF($B$5="M",VLOOKUP(C74,Assumptions!$A$42:$C$140,2,1),VLOOKUP(C74,Assumptions!$A$42:$C$140,3,1))*Assumptions!$C$2</f>
        <v>0.000288739457285853</v>
      </c>
      <c r="E74" s="42" t="n">
        <f aca="false">1-(1-D74)^(1/12)</f>
        <v>2.40648063170035E-005</v>
      </c>
      <c r="F74" s="42" t="n">
        <f aca="false">VLOOKUP(B74,Assumptions!$A$5:$C$11,3,1)*(MOD(A74,12/$B$10)=0)</f>
        <v>0</v>
      </c>
      <c r="G74" s="43" t="n">
        <f aca="false">1-(1-F74)^(1/$B$10)</f>
        <v>0</v>
      </c>
      <c r="H74" s="42" t="n">
        <f aca="false">J73*E74*(A74&lt;=$B$6*12)</f>
        <v>1.60375369357785E-005</v>
      </c>
      <c r="I74" s="43" t="n">
        <f aca="false">J73*(1-E74)*G74*(A74&lt;=$B$6*12)</f>
        <v>0</v>
      </c>
      <c r="J74" s="44" t="n">
        <f aca="false">(J73-H74-I74)*(A74&lt;=$B$6*12)</f>
        <v>0.6664151285617</v>
      </c>
      <c r="K74" s="45" t="n">
        <f aca="false">($B$9/$B$10)*(A74&lt;=$B$7*12)*(MOD(A73,12/$B$10)=0)</f>
        <v>0</v>
      </c>
      <c r="L74" s="45" t="n">
        <f aca="false">$B$8*(A74&lt;=$B$7*12)</f>
        <v>500000</v>
      </c>
      <c r="M74" s="45" t="n">
        <f aca="false">Assumptions!$C$15*(A74=1)+K74*Assumptions!$C$16*(A74&lt;=12)</f>
        <v>0</v>
      </c>
      <c r="N74" s="45" t="n">
        <f aca="false">(A74&lt;=$B$6*12)*(Assumptions!$C$18/12)*(1+Assumptions!$E$17)^(A74-1) + K74*Assumptions!$C$19*(A74&lt;=$B$7*12)</f>
        <v>56.6991890381295</v>
      </c>
      <c r="O74" s="45" t="n">
        <f aca="false">K74*VLOOKUP(B74,Assumptions!$A$21:$B$26,2,1)</f>
        <v>0</v>
      </c>
      <c r="P74" s="45" t="n">
        <f aca="false">K74*J73</f>
        <v>0</v>
      </c>
      <c r="Q74" s="45" t="n">
        <f aca="false">L74*H74</f>
        <v>8.01876846788923</v>
      </c>
      <c r="R74" s="45" t="n">
        <f aca="false">M74*J73</f>
        <v>0</v>
      </c>
      <c r="S74" s="45" t="n">
        <f aca="false">N74*J73</f>
        <v>37.7861066675277</v>
      </c>
      <c r="T74" s="55" t="n">
        <f aca="false">O74*J73</f>
        <v>0</v>
      </c>
      <c r="U74" s="46" t="n">
        <f aca="false">(1+VLOOKUP(B74,Assumptions!$A$29:$C$39,3,1))^(1/12)-1</f>
        <v>0.00510424075845384</v>
      </c>
      <c r="V74" s="45" t="n">
        <f aca="false">P75+V75/(1+U75)</f>
        <v>4886.89950684785</v>
      </c>
      <c r="W74" s="45" t="n">
        <f aca="false">(W75+Q75)/(1+U75)</f>
        <v>833.697308242271</v>
      </c>
      <c r="X74" s="45" t="n">
        <f aca="false">R75+S75+T75+X75/(1+U75)</f>
        <v>4591.38634412698</v>
      </c>
      <c r="Y74" s="45" t="n">
        <f aca="false">IFERROR((W74+X74-V74)/J74,0)</f>
        <v>807.58092434507</v>
      </c>
    </row>
    <row r="75" customFormat="false" ht="13.8" hidden="false" customHeight="false" outlineLevel="0" collapsed="false">
      <c r="A75" s="40" t="n">
        <f aca="false">A74+1</f>
        <v>60</v>
      </c>
      <c r="B75" s="40" t="n">
        <f aca="false">INT((A75-1)/12)+1</f>
        <v>5</v>
      </c>
      <c r="C75" s="41" t="n">
        <f aca="false">$B$4+B75-1</f>
        <v>24</v>
      </c>
      <c r="D75" s="42" t="n">
        <f aca="false">IF($B$5="M",VLOOKUP(C75,Assumptions!$A$42:$C$140,2,1),VLOOKUP(C75,Assumptions!$A$42:$C$140,3,1))*Assumptions!$C$2</f>
        <v>0.000288739457285853</v>
      </c>
      <c r="E75" s="42" t="n">
        <f aca="false">1-(1-D75)^(1/12)</f>
        <v>2.40648063170035E-005</v>
      </c>
      <c r="F75" s="42" t="n">
        <f aca="false">VLOOKUP(B75,Assumptions!$A$5:$C$11,3,1)*(MOD(A75,12/$B$10)=0)</f>
        <v>0.056</v>
      </c>
      <c r="G75" s="43" t="n">
        <f aca="false">1-(1-F75)^(1/$B$10)</f>
        <v>0.0560000000000001</v>
      </c>
      <c r="H75" s="42" t="n">
        <f aca="false">J74*E75*(A75&lt;=$B$6*12)</f>
        <v>1.60371509955583E-005</v>
      </c>
      <c r="I75" s="43" t="n">
        <f aca="false">J74*(1-E75)*G75*(A75&lt;=$B$6*12)</f>
        <v>0.0373183491189995</v>
      </c>
      <c r="J75" s="44" t="n">
        <f aca="false">(J74-H75-I75)*(A75&lt;=$B$6*12)</f>
        <v>0.629080742291705</v>
      </c>
      <c r="K75" s="45" t="n">
        <f aca="false">($B$9/$B$10)*(A75&lt;=$B$7*12)*(MOD(A74,12/$B$10)=0)</f>
        <v>0</v>
      </c>
      <c r="L75" s="45" t="n">
        <f aca="false">$B$8*(A75&lt;=$B$7*12)</f>
        <v>500000</v>
      </c>
      <c r="M75" s="45" t="n">
        <f aca="false">Assumptions!$C$15*(A75=1)+K75*Assumptions!$C$16*(A75&lt;=12)</f>
        <v>0</v>
      </c>
      <c r="N75" s="45" t="n">
        <f aca="false">(A75&lt;=$B$6*12)*(Assumptions!$C$18/12)*(1+Assumptions!$E$17)^(A75-1) + K75*Assumptions!$C$19*(A75&lt;=$B$7*12)</f>
        <v>56.907547751004</v>
      </c>
      <c r="O75" s="45" t="n">
        <f aca="false">K75*VLOOKUP(B75,Assumptions!$A$21:$B$26,2,1)</f>
        <v>0</v>
      </c>
      <c r="P75" s="45" t="n">
        <f aca="false">K75*J74</f>
        <v>0</v>
      </c>
      <c r="Q75" s="45" t="n">
        <f aca="false">L75*H75</f>
        <v>8.01857549777914</v>
      </c>
      <c r="R75" s="45" t="n">
        <f aca="false">M75*J74</f>
        <v>0</v>
      </c>
      <c r="S75" s="45" t="n">
        <f aca="false">N75*J74</f>
        <v>37.9240507506164</v>
      </c>
      <c r="T75" s="55" t="n">
        <f aca="false">O75*J74</f>
        <v>0</v>
      </c>
      <c r="U75" s="46" t="n">
        <f aca="false">(1+VLOOKUP(B75,Assumptions!$A$29:$C$39,3,1))^(1/12)-1</f>
        <v>0.00510424075845384</v>
      </c>
      <c r="V75" s="45" t="n">
        <f aca="false">P76+V76/(1+U76)</f>
        <v>4911.84341849317</v>
      </c>
      <c r="W75" s="45" t="n">
        <f aca="false">(W76+Q76)/(1+U76)</f>
        <v>829.934124525436</v>
      </c>
      <c r="X75" s="45" t="n">
        <f aca="false">R76+S76+T76+X76/(1+U76)</f>
        <v>4576.70426120629</v>
      </c>
      <c r="Y75" s="45" t="n">
        <f aca="false">IFERROR((W75+X75-V75)/J75,0)</f>
        <v>786.536503145922</v>
      </c>
    </row>
    <row r="76" customFormat="false" ht="13.8" hidden="false" customHeight="false" outlineLevel="0" collapsed="false">
      <c r="A76" s="40" t="n">
        <f aca="false">A75+1</f>
        <v>61</v>
      </c>
      <c r="B76" s="40" t="n">
        <f aca="false">INT((A76-1)/12)+1</f>
        <v>6</v>
      </c>
      <c r="C76" s="41" t="n">
        <f aca="false">$B$4+B76-1</f>
        <v>25</v>
      </c>
      <c r="D76" s="42" t="n">
        <f aca="false">IF($B$5="M",VLOOKUP(C76,Assumptions!$A$42:$C$140,2,1),VLOOKUP(C76,Assumptions!$A$42:$C$140,3,1))*Assumptions!$C$2</f>
        <v>0.000296211425377973</v>
      </c>
      <c r="E76" s="42" t="n">
        <f aca="false">1-(1-D76)^(1/12)</f>
        <v>2.46876373092286E-005</v>
      </c>
      <c r="F76" s="42" t="n">
        <f aca="false">VLOOKUP(B76,Assumptions!$A$5:$C$11,3,1)*(MOD(A76,12/$B$10)=0)</f>
        <v>0</v>
      </c>
      <c r="G76" s="43" t="n">
        <f aca="false">1-(1-F76)^(1/$B$10)</f>
        <v>0</v>
      </c>
      <c r="H76" s="42" t="n">
        <f aca="false">J75*E76*(A76&lt;=$B$6*12)</f>
        <v>1.55305172039179E-005</v>
      </c>
      <c r="I76" s="43" t="n">
        <f aca="false">J75*(1-E76)*G76*(A76&lt;=$B$6*12)</f>
        <v>0</v>
      </c>
      <c r="J76" s="44" t="n">
        <f aca="false">(J75-H76-I76)*(A76&lt;=$B$6*12)</f>
        <v>0.629065211774501</v>
      </c>
      <c r="K76" s="45" t="n">
        <f aca="false">($B$9/$B$10)*(A76&lt;=$B$7*12)*(MOD(A75,12/$B$10)=0)</f>
        <v>1000</v>
      </c>
      <c r="L76" s="45" t="n">
        <f aca="false">$B$8*(A76&lt;=$B$7*12)</f>
        <v>500000</v>
      </c>
      <c r="M76" s="45" t="n">
        <f aca="false">Assumptions!$C$15*(A76=1)+K76*Assumptions!$C$16*(A76&lt;=12)</f>
        <v>0</v>
      </c>
      <c r="N76" s="45" t="n">
        <f aca="false">(A76&lt;=$B$6*12)*(Assumptions!$C$18/12)*(1+Assumptions!$E$17)^(A76-1) + K76*Assumptions!$C$19*(A76&lt;=$B$7*12)</f>
        <v>79.1166721424352</v>
      </c>
      <c r="O76" s="45" t="n">
        <f aca="false">K76*VLOOKUP(B76,Assumptions!$A$21:$B$26,2,1)</f>
        <v>50</v>
      </c>
      <c r="P76" s="45" t="n">
        <f aca="false">K76*J75</f>
        <v>629.080742291705</v>
      </c>
      <c r="Q76" s="45" t="n">
        <f aca="false">L76*H76</f>
        <v>7.76525860195897</v>
      </c>
      <c r="R76" s="45" t="n">
        <f aca="false">M76*J75</f>
        <v>0</v>
      </c>
      <c r="S76" s="45" t="n">
        <f aca="false">N76*J75</f>
        <v>49.7707748390126</v>
      </c>
      <c r="T76" s="55" t="n">
        <f aca="false">O76*J75</f>
        <v>31.4540371145853</v>
      </c>
      <c r="U76" s="46" t="n">
        <f aca="false">(1+VLOOKUP(B76,Assumptions!$A$29:$C$39,3,1))^(1/12)-1</f>
        <v>0.00528135690506382</v>
      </c>
      <c r="V76" s="45" t="n">
        <f aca="false">P77+V77/(1+U77)</f>
        <v>4305.38147443417</v>
      </c>
      <c r="W76" s="45" t="n">
        <f aca="false">(W77+Q77)/(1+U77)</f>
        <v>826.552044242787</v>
      </c>
      <c r="X76" s="45" t="n">
        <f aca="false">R77+S77+T77+X77/(1+U77)</f>
        <v>4519.22168068358</v>
      </c>
      <c r="Y76" s="45" t="n">
        <f aca="false">IFERROR((W76+X76-V76)/J76,0)</f>
        <v>1653.87026816727</v>
      </c>
    </row>
    <row r="77" customFormat="false" ht="13.8" hidden="false" customHeight="false" outlineLevel="0" collapsed="false">
      <c r="A77" s="40" t="n">
        <f aca="false">A76+1</f>
        <v>62</v>
      </c>
      <c r="B77" s="40" t="n">
        <f aca="false">INT((A77-1)/12)+1</f>
        <v>6</v>
      </c>
      <c r="C77" s="41" t="n">
        <f aca="false">$B$4+B77-1</f>
        <v>25</v>
      </c>
      <c r="D77" s="42" t="n">
        <f aca="false">IF($B$5="M",VLOOKUP(C77,Assumptions!$A$42:$C$140,2,1),VLOOKUP(C77,Assumptions!$A$42:$C$140,3,1))*Assumptions!$C$2</f>
        <v>0.000296211425377973</v>
      </c>
      <c r="E77" s="42" t="n">
        <f aca="false">1-(1-D77)^(1/12)</f>
        <v>2.46876373092286E-005</v>
      </c>
      <c r="F77" s="42" t="n">
        <f aca="false">VLOOKUP(B77,Assumptions!$A$5:$C$11,3,1)*(MOD(A77,12/$B$10)=0)</f>
        <v>0</v>
      </c>
      <c r="G77" s="43" t="n">
        <f aca="false">1-(1-F77)^(1/$B$10)</f>
        <v>0</v>
      </c>
      <c r="H77" s="42" t="n">
        <f aca="false">J76*E77*(A77&lt;=$B$6*12)</f>
        <v>1.5530133792142E-005</v>
      </c>
      <c r="I77" s="43" t="n">
        <f aca="false">J76*(1-E77)*G77*(A77&lt;=$B$6*12)</f>
        <v>0</v>
      </c>
      <c r="J77" s="44" t="n">
        <f aca="false">(J76-H77-I77)*(A77&lt;=$B$6*12)</f>
        <v>0.629049681640709</v>
      </c>
      <c r="K77" s="45" t="n">
        <f aca="false">($B$9/$B$10)*(A77&lt;=$B$7*12)*(MOD(A76,12/$B$10)=0)</f>
        <v>0</v>
      </c>
      <c r="L77" s="45" t="n">
        <f aca="false">$B$8*(A77&lt;=$B$7*12)</f>
        <v>500000</v>
      </c>
      <c r="M77" s="45" t="n">
        <f aca="false">Assumptions!$C$15*(A77=1)+K77*Assumptions!$C$16*(A77&lt;=12)</f>
        <v>0</v>
      </c>
      <c r="N77" s="45" t="n">
        <f aca="false">(A77&lt;=$B$6*12)*(Assumptions!$C$18/12)*(1+Assumptions!$E$17)^(A77-1) + K77*Assumptions!$C$19*(A77&lt;=$B$7*12)</f>
        <v>57.3265650261459</v>
      </c>
      <c r="O77" s="45" t="n">
        <f aca="false">K77*VLOOKUP(B77,Assumptions!$A$21:$B$26,2,1)</f>
        <v>0</v>
      </c>
      <c r="P77" s="45" t="n">
        <f aca="false">K77*J76</f>
        <v>0</v>
      </c>
      <c r="Q77" s="45" t="n">
        <f aca="false">L77*H77</f>
        <v>7.76506689607099</v>
      </c>
      <c r="R77" s="45" t="n">
        <f aca="false">M77*J76</f>
        <v>0</v>
      </c>
      <c r="S77" s="45" t="n">
        <f aca="false">N77*J76</f>
        <v>36.0621477684772</v>
      </c>
      <c r="T77" s="55" t="n">
        <f aca="false">O77*J76</f>
        <v>0</v>
      </c>
      <c r="U77" s="46" t="n">
        <f aca="false">(1+VLOOKUP(B77,Assumptions!$A$29:$C$39,3,1))^(1/12)-1</f>
        <v>0.00528135690506382</v>
      </c>
      <c r="V77" s="45" t="n">
        <f aca="false">P78+V78/(1+U78)</f>
        <v>4328.1197306131</v>
      </c>
      <c r="W77" s="45" t="n">
        <f aca="false">(W78+Q78)/(1+U78)</f>
        <v>823.152293692972</v>
      </c>
      <c r="X77" s="45" t="n">
        <f aca="false">R78+S78+T78+X78/(1+U78)</f>
        <v>4506.83669847076</v>
      </c>
      <c r="Y77" s="45" t="n">
        <f aca="false">IFERROR((W77+X77-V77)/J77,0)</f>
        <v>1592.67112088433</v>
      </c>
    </row>
    <row r="78" customFormat="false" ht="13.8" hidden="false" customHeight="false" outlineLevel="0" collapsed="false">
      <c r="A78" s="40" t="n">
        <f aca="false">A77+1</f>
        <v>63</v>
      </c>
      <c r="B78" s="40" t="n">
        <f aca="false">INT((A78-1)/12)+1</f>
        <v>6</v>
      </c>
      <c r="C78" s="41" t="n">
        <f aca="false">$B$4+B78-1</f>
        <v>25</v>
      </c>
      <c r="D78" s="42" t="n">
        <f aca="false">IF($B$5="M",VLOOKUP(C78,Assumptions!$A$42:$C$140,2,1),VLOOKUP(C78,Assumptions!$A$42:$C$140,3,1))*Assumptions!$C$2</f>
        <v>0.000296211425377973</v>
      </c>
      <c r="E78" s="42" t="n">
        <f aca="false">1-(1-D78)^(1/12)</f>
        <v>2.46876373092286E-005</v>
      </c>
      <c r="F78" s="42" t="n">
        <f aca="false">VLOOKUP(B78,Assumptions!$A$5:$C$11,3,1)*(MOD(A78,12/$B$10)=0)</f>
        <v>0</v>
      </c>
      <c r="G78" s="43" t="n">
        <f aca="false">1-(1-F78)^(1/$B$10)</f>
        <v>0</v>
      </c>
      <c r="H78" s="42" t="n">
        <f aca="false">J77*E78*(A78&lt;=$B$6*12)</f>
        <v>1.55297503898316E-005</v>
      </c>
      <c r="I78" s="43" t="n">
        <f aca="false">J77*(1-E78)*G78*(A78&lt;=$B$6*12)</f>
        <v>0</v>
      </c>
      <c r="J78" s="44" t="n">
        <f aca="false">(J77-H78-I78)*(A78&lt;=$B$6*12)</f>
        <v>0.629034151890319</v>
      </c>
      <c r="K78" s="45" t="n">
        <f aca="false">($B$9/$B$10)*(A78&lt;=$B$7*12)*(MOD(A77,12/$B$10)=0)</f>
        <v>0</v>
      </c>
      <c r="L78" s="45" t="n">
        <f aca="false">$B$8*(A78&lt;=$B$7*12)</f>
        <v>500000</v>
      </c>
      <c r="M78" s="45" t="n">
        <f aca="false">Assumptions!$C$15*(A78=1)+K78*Assumptions!$C$16*(A78&lt;=12)</f>
        <v>0</v>
      </c>
      <c r="N78" s="45" t="n">
        <f aca="false">(A78&lt;=$B$6*12)*(Assumptions!$C$18/12)*(1+Assumptions!$E$17)^(A78-1) + K78*Assumptions!$C$19*(A78&lt;=$B$7*12)</f>
        <v>57.5372292261987</v>
      </c>
      <c r="O78" s="45" t="n">
        <f aca="false">K78*VLOOKUP(B78,Assumptions!$A$21:$B$26,2,1)</f>
        <v>0</v>
      </c>
      <c r="P78" s="45" t="n">
        <f aca="false">K78*J77</f>
        <v>0</v>
      </c>
      <c r="Q78" s="45" t="n">
        <f aca="false">L78*H78</f>
        <v>7.76487519491578</v>
      </c>
      <c r="R78" s="45" t="n">
        <f aca="false">M78*J77</f>
        <v>0</v>
      </c>
      <c r="S78" s="45" t="n">
        <f aca="false">N78*J77</f>
        <v>36.1937757272288</v>
      </c>
      <c r="T78" s="55" t="n">
        <f aca="false">O78*J77</f>
        <v>0</v>
      </c>
      <c r="U78" s="46" t="n">
        <f aca="false">(1+VLOOKUP(B78,Assumptions!$A$29:$C$39,3,1))^(1/12)-1</f>
        <v>0.00528135690506382</v>
      </c>
      <c r="V78" s="45" t="n">
        <f aca="false">P79+V79/(1+U79)</f>
        <v>4350.97807563832</v>
      </c>
      <c r="W78" s="45" t="n">
        <f aca="false">(W79+Q79)/(1+U79)</f>
        <v>819.734779548271</v>
      </c>
      <c r="X78" s="45" t="n">
        <f aca="false">R79+S79+T79+X79/(1+U79)</f>
        <v>4494.25398361364</v>
      </c>
      <c r="Y78" s="45" t="n">
        <f aca="false">IFERROR((W78+X78-V78)/J78,0)</f>
        <v>1530.93545816175</v>
      </c>
    </row>
    <row r="79" customFormat="false" ht="13.8" hidden="false" customHeight="false" outlineLevel="0" collapsed="false">
      <c r="A79" s="40" t="n">
        <f aca="false">A78+1</f>
        <v>64</v>
      </c>
      <c r="B79" s="40" t="n">
        <f aca="false">INT((A79-1)/12)+1</f>
        <v>6</v>
      </c>
      <c r="C79" s="41" t="n">
        <f aca="false">$B$4+B79-1</f>
        <v>25</v>
      </c>
      <c r="D79" s="42" t="n">
        <f aca="false">IF($B$5="M",VLOOKUP(C79,Assumptions!$A$42:$C$140,2,1),VLOOKUP(C79,Assumptions!$A$42:$C$140,3,1))*Assumptions!$C$2</f>
        <v>0.000296211425377973</v>
      </c>
      <c r="E79" s="42" t="n">
        <f aca="false">1-(1-D79)^(1/12)</f>
        <v>2.46876373092286E-005</v>
      </c>
      <c r="F79" s="42" t="n">
        <f aca="false">VLOOKUP(B79,Assumptions!$A$5:$C$11,3,1)*(MOD(A79,12/$B$10)=0)</f>
        <v>0</v>
      </c>
      <c r="G79" s="43" t="n">
        <f aca="false">1-(1-F79)^(1/$B$10)</f>
        <v>0</v>
      </c>
      <c r="H79" s="42" t="n">
        <f aca="false">J78*E79*(A79&lt;=$B$6*12)</f>
        <v>1.55293669969864E-005</v>
      </c>
      <c r="I79" s="43" t="n">
        <f aca="false">J78*(1-E79)*G79*(A79&lt;=$B$6*12)</f>
        <v>0</v>
      </c>
      <c r="J79" s="44" t="n">
        <f aca="false">(J78-H79-I79)*(A79&lt;=$B$6*12)</f>
        <v>0.629018622523322</v>
      </c>
      <c r="K79" s="45" t="n">
        <f aca="false">($B$9/$B$10)*(A79&lt;=$B$7*12)*(MOD(A78,12/$B$10)=0)</f>
        <v>0</v>
      </c>
      <c r="L79" s="45" t="n">
        <f aca="false">$B$8*(A79&lt;=$B$7*12)</f>
        <v>500000</v>
      </c>
      <c r="M79" s="45" t="n">
        <f aca="false">Assumptions!$C$15*(A79=1)+K79*Assumptions!$C$16*(A79&lt;=12)</f>
        <v>0</v>
      </c>
      <c r="N79" s="45" t="n">
        <f aca="false">(A79&lt;=$B$6*12)*(Assumptions!$C$18/12)*(1+Assumptions!$E$17)^(A79-1) + K79*Assumptions!$C$19*(A79&lt;=$B$7*12)</f>
        <v>57.7486675770342</v>
      </c>
      <c r="O79" s="45" t="n">
        <f aca="false">K79*VLOOKUP(B79,Assumptions!$A$21:$B$26,2,1)</f>
        <v>0</v>
      </c>
      <c r="P79" s="45" t="n">
        <f aca="false">K79*J78</f>
        <v>0</v>
      </c>
      <c r="Q79" s="45" t="n">
        <f aca="false">L79*H79</f>
        <v>7.76468349849322</v>
      </c>
      <c r="R79" s="45" t="n">
        <f aca="false">M79*J78</f>
        <v>0</v>
      </c>
      <c r="S79" s="45" t="n">
        <f aca="false">N79*J78</f>
        <v>36.3258841321157</v>
      </c>
      <c r="T79" s="55" t="n">
        <f aca="false">O79*J78</f>
        <v>0</v>
      </c>
      <c r="U79" s="46" t="n">
        <f aca="false">(1+VLOOKUP(B79,Assumptions!$A$29:$C$39,3,1))^(1/12)-1</f>
        <v>0.00528135690506382</v>
      </c>
      <c r="V79" s="45" t="n">
        <f aca="false">P80+V80/(1+U80)</f>
        <v>4373.95714374187</v>
      </c>
      <c r="W79" s="45" t="n">
        <f aca="false">(W80+Q80)/(1+U80)</f>
        <v>816.299407988066</v>
      </c>
      <c r="X79" s="45" t="n">
        <f aca="false">R80+S80+T80+X80/(1+U80)</f>
        <v>4481.472008832</v>
      </c>
      <c r="Y79" s="45" t="n">
        <f aca="false">IFERROR((W79+X79-V79)/J79,0)</f>
        <v>1468.6596548959</v>
      </c>
    </row>
    <row r="80" customFormat="false" ht="13.8" hidden="false" customHeight="false" outlineLevel="0" collapsed="false">
      <c r="A80" s="40" t="n">
        <f aca="false">A79+1</f>
        <v>65</v>
      </c>
      <c r="B80" s="40" t="n">
        <f aca="false">INT((A80-1)/12)+1</f>
        <v>6</v>
      </c>
      <c r="C80" s="41" t="n">
        <f aca="false">$B$4+B80-1</f>
        <v>25</v>
      </c>
      <c r="D80" s="42" t="n">
        <f aca="false">IF($B$5="M",VLOOKUP(C80,Assumptions!$A$42:$C$140,2,1),VLOOKUP(C80,Assumptions!$A$42:$C$140,3,1))*Assumptions!$C$2</f>
        <v>0.000296211425377973</v>
      </c>
      <c r="E80" s="42" t="n">
        <f aca="false">1-(1-D80)^(1/12)</f>
        <v>2.46876373092286E-005</v>
      </c>
      <c r="F80" s="42" t="n">
        <f aca="false">VLOOKUP(B80,Assumptions!$A$5:$C$11,3,1)*(MOD(A80,12/$B$10)=0)</f>
        <v>0</v>
      </c>
      <c r="G80" s="43" t="n">
        <f aca="false">1-(1-F80)^(1/$B$10)</f>
        <v>0</v>
      </c>
      <c r="H80" s="42" t="n">
        <f aca="false">J79*E80*(A80&lt;=$B$6*12)</f>
        <v>1.55289836136064E-005</v>
      </c>
      <c r="I80" s="43" t="n">
        <f aca="false">J79*(1-E80)*G80*(A80&lt;=$B$6*12)</f>
        <v>0</v>
      </c>
      <c r="J80" s="44" t="n">
        <f aca="false">(J79-H80-I80)*(A80&lt;=$B$6*12)</f>
        <v>0.629003093539709</v>
      </c>
      <c r="K80" s="45" t="n">
        <f aca="false">($B$9/$B$10)*(A80&lt;=$B$7*12)*(MOD(A79,12/$B$10)=0)</f>
        <v>0</v>
      </c>
      <c r="L80" s="45" t="n">
        <f aca="false">$B$8*(A80&lt;=$B$7*12)</f>
        <v>500000</v>
      </c>
      <c r="M80" s="45" t="n">
        <f aca="false">Assumptions!$C$15*(A80=1)+K80*Assumptions!$C$16*(A80&lt;=12)</f>
        <v>0</v>
      </c>
      <c r="N80" s="45" t="n">
        <f aca="false">(A80&lt;=$B$6*12)*(Assumptions!$C$18/12)*(1+Assumptions!$E$17)^(A80-1) + K80*Assumptions!$C$19*(A80&lt;=$B$7*12)</f>
        <v>57.960882923509</v>
      </c>
      <c r="O80" s="45" t="n">
        <f aca="false">K80*VLOOKUP(B80,Assumptions!$A$21:$B$26,2,1)</f>
        <v>0</v>
      </c>
      <c r="P80" s="45" t="n">
        <f aca="false">K80*J79</f>
        <v>0</v>
      </c>
      <c r="Q80" s="45" t="n">
        <f aca="false">L80*H80</f>
        <v>7.76449180680319</v>
      </c>
      <c r="R80" s="45" t="n">
        <f aca="false">M80*J79</f>
        <v>0</v>
      </c>
      <c r="S80" s="45" t="n">
        <f aca="false">N80*J79</f>
        <v>36.4584747367812</v>
      </c>
      <c r="T80" s="55" t="n">
        <f aca="false">O80*J79</f>
        <v>0</v>
      </c>
      <c r="U80" s="46" t="n">
        <f aca="false">(1+VLOOKUP(B80,Assumptions!$A$29:$C$39,3,1))^(1/12)-1</f>
        <v>0.00528135690506382</v>
      </c>
      <c r="V80" s="45" t="n">
        <f aca="false">P81+V81/(1+U81)</f>
        <v>4397.05757250543</v>
      </c>
      <c r="W80" s="45" t="n">
        <f aca="false">(W81+Q81)/(1+U81)</f>
        <v>812.84608469624</v>
      </c>
      <c r="X80" s="45" t="n">
        <f aca="false">R81+S81+T81+X81/(1+U81)</f>
        <v>4468.48923701662</v>
      </c>
      <c r="Y80" s="45" t="n">
        <f aca="false">IFERROR((W80+X80-V80)/J80,0)</f>
        <v>1405.8400638877</v>
      </c>
    </row>
    <row r="81" customFormat="false" ht="13.8" hidden="false" customHeight="false" outlineLevel="0" collapsed="false">
      <c r="A81" s="40" t="n">
        <f aca="false">A80+1</f>
        <v>66</v>
      </c>
      <c r="B81" s="40" t="n">
        <f aca="false">INT((A81-1)/12)+1</f>
        <v>6</v>
      </c>
      <c r="C81" s="41" t="n">
        <f aca="false">$B$4+B81-1</f>
        <v>25</v>
      </c>
      <c r="D81" s="42" t="n">
        <f aca="false">IF($B$5="M",VLOOKUP(C81,Assumptions!$A$42:$C$140,2,1),VLOOKUP(C81,Assumptions!$A$42:$C$140,3,1))*Assumptions!$C$2</f>
        <v>0.000296211425377973</v>
      </c>
      <c r="E81" s="42" t="n">
        <f aca="false">1-(1-D81)^(1/12)</f>
        <v>2.46876373092286E-005</v>
      </c>
      <c r="F81" s="42" t="n">
        <f aca="false">VLOOKUP(B81,Assumptions!$A$5:$C$11,3,1)*(MOD(A81,12/$B$10)=0)</f>
        <v>0</v>
      </c>
      <c r="G81" s="43" t="n">
        <f aca="false">1-(1-F81)^(1/$B$10)</f>
        <v>0</v>
      </c>
      <c r="H81" s="42" t="n">
        <f aca="false">J80*E81*(A81&lt;=$B$6*12)</f>
        <v>1.55286002396911E-005</v>
      </c>
      <c r="I81" s="43" t="n">
        <f aca="false">J80*(1-E81)*G81*(A81&lt;=$B$6*12)</f>
        <v>0</v>
      </c>
      <c r="J81" s="44" t="n">
        <f aca="false">(J80-H81-I81)*(A81&lt;=$B$6*12)</f>
        <v>0.628987564939469</v>
      </c>
      <c r="K81" s="45" t="n">
        <f aca="false">($B$9/$B$10)*(A81&lt;=$B$7*12)*(MOD(A80,12/$B$10)=0)</f>
        <v>0</v>
      </c>
      <c r="L81" s="45" t="n">
        <f aca="false">$B$8*(A81&lt;=$B$7*12)</f>
        <v>500000</v>
      </c>
      <c r="M81" s="45" t="n">
        <f aca="false">Assumptions!$C$15*(A81=1)+K81*Assumptions!$C$16*(A81&lt;=12)</f>
        <v>0</v>
      </c>
      <c r="N81" s="45" t="n">
        <f aca="false">(A81&lt;=$B$6*12)*(Assumptions!$C$18/12)*(1+Assumptions!$E$17)^(A81-1) + K81*Assumptions!$C$19*(A81&lt;=$B$7*12)</f>
        <v>58.173878120934</v>
      </c>
      <c r="O81" s="45" t="n">
        <f aca="false">K81*VLOOKUP(B81,Assumptions!$A$21:$B$26,2,1)</f>
        <v>0</v>
      </c>
      <c r="P81" s="45" t="n">
        <f aca="false">K81*J80</f>
        <v>0</v>
      </c>
      <c r="Q81" s="45" t="n">
        <f aca="false">L81*H81</f>
        <v>7.76430011984557</v>
      </c>
      <c r="R81" s="45" t="n">
        <f aca="false">M81*J80</f>
        <v>0</v>
      </c>
      <c r="S81" s="45" t="n">
        <f aca="false">N81*J80</f>
        <v>36.5915493012695</v>
      </c>
      <c r="T81" s="55" t="n">
        <f aca="false">O81*J80</f>
        <v>0</v>
      </c>
      <c r="U81" s="46" t="n">
        <f aca="false">(1+VLOOKUP(B81,Assumptions!$A$29:$C$39,3,1))^(1/12)-1</f>
        <v>0.00528135690506382</v>
      </c>
      <c r="V81" s="45" t="n">
        <f aca="false">P82+V82/(1+U82)</f>
        <v>4420.28000287794</v>
      </c>
      <c r="W81" s="45" t="n">
        <f aca="false">(W82+Q82)/(1+U82)</f>
        <v>809.374714858559</v>
      </c>
      <c r="X81" s="45" t="n">
        <f aca="false">R82+S82+T82+X82/(1+U82)</f>
        <v>4455.3041211709</v>
      </c>
      <c r="Y81" s="45" t="n">
        <f aca="false">IFERROR((W81+X81-V81)/J81,0)</f>
        <v>1342.47301571499</v>
      </c>
    </row>
    <row r="82" customFormat="false" ht="13.8" hidden="false" customHeight="false" outlineLevel="0" collapsed="false">
      <c r="A82" s="40" t="n">
        <f aca="false">A81+1</f>
        <v>67</v>
      </c>
      <c r="B82" s="40" t="n">
        <f aca="false">INT((A82-1)/12)+1</f>
        <v>6</v>
      </c>
      <c r="C82" s="41" t="n">
        <f aca="false">$B$4+B82-1</f>
        <v>25</v>
      </c>
      <c r="D82" s="42" t="n">
        <f aca="false">IF($B$5="M",VLOOKUP(C82,Assumptions!$A$42:$C$140,2,1),VLOOKUP(C82,Assumptions!$A$42:$C$140,3,1))*Assumptions!$C$2</f>
        <v>0.000296211425377973</v>
      </c>
      <c r="E82" s="42" t="n">
        <f aca="false">1-(1-D82)^(1/12)</f>
        <v>2.46876373092286E-005</v>
      </c>
      <c r="F82" s="42" t="n">
        <f aca="false">VLOOKUP(B82,Assumptions!$A$5:$C$11,3,1)*(MOD(A82,12/$B$10)=0)</f>
        <v>0</v>
      </c>
      <c r="G82" s="43" t="n">
        <f aca="false">1-(1-F82)^(1/$B$10)</f>
        <v>0</v>
      </c>
      <c r="H82" s="42" t="n">
        <f aca="false">J81*E82*(A82&lt;=$B$6*12)</f>
        <v>1.55282168752405E-005</v>
      </c>
      <c r="I82" s="43" t="n">
        <f aca="false">J81*(1-E82)*G82*(A82&lt;=$B$6*12)</f>
        <v>0</v>
      </c>
      <c r="J82" s="44" t="n">
        <f aca="false">(J81-H82-I82)*(A82&lt;=$B$6*12)</f>
        <v>0.628972036722594</v>
      </c>
      <c r="K82" s="45" t="n">
        <f aca="false">($B$9/$B$10)*(A82&lt;=$B$7*12)*(MOD(A81,12/$B$10)=0)</f>
        <v>0</v>
      </c>
      <c r="L82" s="45" t="n">
        <f aca="false">$B$8*(A82&lt;=$B$7*12)</f>
        <v>500000</v>
      </c>
      <c r="M82" s="45" t="n">
        <f aca="false">Assumptions!$C$15*(A82=1)+K82*Assumptions!$C$16*(A82&lt;=12)</f>
        <v>0</v>
      </c>
      <c r="N82" s="45" t="n">
        <f aca="false">(A82&lt;=$B$6*12)*(Assumptions!$C$18/12)*(1+Assumptions!$E$17)^(A82-1) + K82*Assumptions!$C$19*(A82&lt;=$B$7*12)</f>
        <v>58.3876560351126</v>
      </c>
      <c r="O82" s="45" t="n">
        <f aca="false">K82*VLOOKUP(B82,Assumptions!$A$21:$B$26,2,1)</f>
        <v>0</v>
      </c>
      <c r="P82" s="45" t="n">
        <f aca="false">K82*J81</f>
        <v>0</v>
      </c>
      <c r="Q82" s="45" t="n">
        <f aca="false">L82*H82</f>
        <v>7.76410843762025</v>
      </c>
      <c r="R82" s="45" t="n">
        <f aca="false">M82*J81</f>
        <v>0</v>
      </c>
      <c r="S82" s="45" t="n">
        <f aca="false">N82*J81</f>
        <v>36.7251095920488</v>
      </c>
      <c r="T82" s="55" t="n">
        <f aca="false">O82*J81</f>
        <v>0</v>
      </c>
      <c r="U82" s="46" t="n">
        <f aca="false">(1+VLOOKUP(B82,Assumptions!$A$29:$C$39,3,1))^(1/12)-1</f>
        <v>0.00528135690506382</v>
      </c>
      <c r="V82" s="45" t="n">
        <f aca="false">P83+V83/(1+U83)</f>
        <v>4443.62507919346</v>
      </c>
      <c r="W82" s="45" t="n">
        <f aca="false">(W83+Q83)/(1+U83)</f>
        <v>805.885203160041</v>
      </c>
      <c r="X82" s="45" t="n">
        <f aca="false">R83+S83+T83+X83/(1+U83)</f>
        <v>4441.91510435222</v>
      </c>
      <c r="Y82" s="45" t="n">
        <f aca="false">IFERROR((W82+X82-V82)/J82,0)</f>
        <v>1278.55481860393</v>
      </c>
    </row>
    <row r="83" customFormat="false" ht="13.8" hidden="false" customHeight="false" outlineLevel="0" collapsed="false">
      <c r="A83" s="40" t="n">
        <f aca="false">A82+1</f>
        <v>68</v>
      </c>
      <c r="B83" s="40" t="n">
        <f aca="false">INT((A83-1)/12)+1</f>
        <v>6</v>
      </c>
      <c r="C83" s="41" t="n">
        <f aca="false">$B$4+B83-1</f>
        <v>25</v>
      </c>
      <c r="D83" s="42" t="n">
        <f aca="false">IF($B$5="M",VLOOKUP(C83,Assumptions!$A$42:$C$140,2,1),VLOOKUP(C83,Assumptions!$A$42:$C$140,3,1))*Assumptions!$C$2</f>
        <v>0.000296211425377973</v>
      </c>
      <c r="E83" s="42" t="n">
        <f aca="false">1-(1-D83)^(1/12)</f>
        <v>2.46876373092286E-005</v>
      </c>
      <c r="F83" s="42" t="n">
        <f aca="false">VLOOKUP(B83,Assumptions!$A$5:$C$11,3,1)*(MOD(A83,12/$B$10)=0)</f>
        <v>0</v>
      </c>
      <c r="G83" s="43" t="n">
        <f aca="false">1-(1-F83)^(1/$B$10)</f>
        <v>0</v>
      </c>
      <c r="H83" s="42" t="n">
        <f aca="false">J82*E83*(A83&lt;=$B$6*12)</f>
        <v>1.55278335202542E-005</v>
      </c>
      <c r="I83" s="43" t="n">
        <f aca="false">J82*(1-E83)*G83*(A83&lt;=$B$6*12)</f>
        <v>0</v>
      </c>
      <c r="J83" s="44" t="n">
        <f aca="false">(J82-H83-I83)*(A83&lt;=$B$6*12)</f>
        <v>0.628956508889074</v>
      </c>
      <c r="K83" s="45" t="n">
        <f aca="false">($B$9/$B$10)*(A83&lt;=$B$7*12)*(MOD(A82,12/$B$10)=0)</f>
        <v>0</v>
      </c>
      <c r="L83" s="45" t="n">
        <f aca="false">$B$8*(A83&lt;=$B$7*12)</f>
        <v>500000</v>
      </c>
      <c r="M83" s="45" t="n">
        <f aca="false">Assumptions!$C$15*(A83=1)+K83*Assumptions!$C$16*(A83&lt;=12)</f>
        <v>0</v>
      </c>
      <c r="N83" s="45" t="n">
        <f aca="false">(A83&lt;=$B$6*12)*(Assumptions!$C$18/12)*(1+Assumptions!$E$17)^(A83-1) + K83*Assumptions!$C$19*(A83&lt;=$B$7*12)</f>
        <v>58.6022195423799</v>
      </c>
      <c r="O83" s="45" t="n">
        <f aca="false">K83*VLOOKUP(B83,Assumptions!$A$21:$B$26,2,1)</f>
        <v>0</v>
      </c>
      <c r="P83" s="45" t="n">
        <f aca="false">K83*J82</f>
        <v>0</v>
      </c>
      <c r="Q83" s="45" t="n">
        <f aca="false">L83*H83</f>
        <v>7.76391676012711</v>
      </c>
      <c r="R83" s="45" t="n">
        <f aca="false">M83*J82</f>
        <v>0</v>
      </c>
      <c r="S83" s="45" t="n">
        <f aca="false">N83*J82</f>
        <v>36.8591573820353</v>
      </c>
      <c r="T83" s="55" t="n">
        <f aca="false">O83*J82</f>
        <v>0</v>
      </c>
      <c r="U83" s="46" t="n">
        <f aca="false">(1+VLOOKUP(B83,Assumptions!$A$29:$C$39,3,1))^(1/12)-1</f>
        <v>0.00528135690506382</v>
      </c>
      <c r="V83" s="45" t="n">
        <f aca="false">P84+V84/(1+U84)</f>
        <v>4467.09344918897</v>
      </c>
      <c r="W83" s="45" t="n">
        <f aca="false">(W84+Q84)/(1+U84)</f>
        <v>802.377453782312</v>
      </c>
      <c r="X83" s="45" t="n">
        <f aca="false">R84+S84+T84+X84/(1+U84)</f>
        <v>4428.32061961291</v>
      </c>
      <c r="Y83" s="45" t="n">
        <f aca="false">IFERROR((W83+X83-V83)/J83,0)</f>
        <v>1214.08175829996</v>
      </c>
    </row>
    <row r="84" customFormat="false" ht="13.8" hidden="false" customHeight="false" outlineLevel="0" collapsed="false">
      <c r="A84" s="40" t="n">
        <f aca="false">A83+1</f>
        <v>69</v>
      </c>
      <c r="B84" s="40" t="n">
        <f aca="false">INT((A84-1)/12)+1</f>
        <v>6</v>
      </c>
      <c r="C84" s="41" t="n">
        <f aca="false">$B$4+B84-1</f>
        <v>25</v>
      </c>
      <c r="D84" s="42" t="n">
        <f aca="false">IF($B$5="M",VLOOKUP(C84,Assumptions!$A$42:$C$140,2,1),VLOOKUP(C84,Assumptions!$A$42:$C$140,3,1))*Assumptions!$C$2</f>
        <v>0.000296211425377973</v>
      </c>
      <c r="E84" s="42" t="n">
        <f aca="false">1-(1-D84)^(1/12)</f>
        <v>2.46876373092286E-005</v>
      </c>
      <c r="F84" s="42" t="n">
        <f aca="false">VLOOKUP(B84,Assumptions!$A$5:$C$11,3,1)*(MOD(A84,12/$B$10)=0)</f>
        <v>0</v>
      </c>
      <c r="G84" s="43" t="n">
        <f aca="false">1-(1-F84)^(1/$B$10)</f>
        <v>0</v>
      </c>
      <c r="H84" s="42" t="n">
        <f aca="false">J83*E84*(A84&lt;=$B$6*12)</f>
        <v>1.55274501747321E-005</v>
      </c>
      <c r="I84" s="43" t="n">
        <f aca="false">J83*(1-E84)*G84*(A84&lt;=$B$6*12)</f>
        <v>0</v>
      </c>
      <c r="J84" s="44" t="n">
        <f aca="false">(J83-H84-I84)*(A84&lt;=$B$6*12)</f>
        <v>0.628940981438899</v>
      </c>
      <c r="K84" s="45" t="n">
        <f aca="false">($B$9/$B$10)*(A84&lt;=$B$7*12)*(MOD(A83,12/$B$10)=0)</f>
        <v>0</v>
      </c>
      <c r="L84" s="45" t="n">
        <f aca="false">$B$8*(A84&lt;=$B$7*12)</f>
        <v>500000</v>
      </c>
      <c r="M84" s="45" t="n">
        <f aca="false">Assumptions!$C$15*(A84=1)+K84*Assumptions!$C$16*(A84&lt;=12)</f>
        <v>0</v>
      </c>
      <c r="N84" s="45" t="n">
        <f aca="false">(A84&lt;=$B$6*12)*(Assumptions!$C$18/12)*(1+Assumptions!$E$17)^(A84-1) + K84*Assumptions!$C$19*(A84&lt;=$B$7*12)</f>
        <v>58.8175715296407</v>
      </c>
      <c r="O84" s="45" t="n">
        <f aca="false">K84*VLOOKUP(B84,Assumptions!$A$21:$B$26,2,1)</f>
        <v>0</v>
      </c>
      <c r="P84" s="45" t="n">
        <f aca="false">K84*J83</f>
        <v>0</v>
      </c>
      <c r="Q84" s="45" t="n">
        <f aca="false">L84*H84</f>
        <v>7.76372508736604</v>
      </c>
      <c r="R84" s="45" t="n">
        <f aca="false">M84*J83</f>
        <v>0</v>
      </c>
      <c r="S84" s="45" t="n">
        <f aca="false">N84*J83</f>
        <v>36.9936944506162</v>
      </c>
      <c r="T84" s="55" t="n">
        <f aca="false">O84*J83</f>
        <v>0</v>
      </c>
      <c r="U84" s="46" t="n">
        <f aca="false">(1+VLOOKUP(B84,Assumptions!$A$29:$C$39,3,1))^(1/12)-1</f>
        <v>0.00528135690506382</v>
      </c>
      <c r="V84" s="45" t="n">
        <f aca="false">P85+V85/(1+U85)</f>
        <v>4490.68576402241</v>
      </c>
      <c r="W84" s="45" t="n">
        <f aca="false">(W85+Q85)/(1+U85)</f>
        <v>798.851370400947</v>
      </c>
      <c r="X84" s="45" t="n">
        <f aca="false">R85+S85+T85+X85/(1+U85)</f>
        <v>4414.51908994089</v>
      </c>
      <c r="Y84" s="45" t="n">
        <f aca="false">IFERROR((W84+X84-V84)/J84,0)</f>
        <v>1149.05009793775</v>
      </c>
    </row>
    <row r="85" customFormat="false" ht="13.8" hidden="false" customHeight="false" outlineLevel="0" collapsed="false">
      <c r="A85" s="40" t="n">
        <f aca="false">A84+1</f>
        <v>70</v>
      </c>
      <c r="B85" s="40" t="n">
        <f aca="false">INT((A85-1)/12)+1</f>
        <v>6</v>
      </c>
      <c r="C85" s="41" t="n">
        <f aca="false">$B$4+B85-1</f>
        <v>25</v>
      </c>
      <c r="D85" s="42" t="n">
        <f aca="false">IF($B$5="M",VLOOKUP(C85,Assumptions!$A$42:$C$140,2,1),VLOOKUP(C85,Assumptions!$A$42:$C$140,3,1))*Assumptions!$C$2</f>
        <v>0.000296211425377973</v>
      </c>
      <c r="E85" s="42" t="n">
        <f aca="false">1-(1-D85)^(1/12)</f>
        <v>2.46876373092286E-005</v>
      </c>
      <c r="F85" s="42" t="n">
        <f aca="false">VLOOKUP(B85,Assumptions!$A$5:$C$11,3,1)*(MOD(A85,12/$B$10)=0)</f>
        <v>0</v>
      </c>
      <c r="G85" s="43" t="n">
        <f aca="false">1-(1-F85)^(1/$B$10)</f>
        <v>0</v>
      </c>
      <c r="H85" s="42" t="n">
        <f aca="false">J84*E85*(A85&lt;=$B$6*12)</f>
        <v>1.55270668386738E-005</v>
      </c>
      <c r="I85" s="43" t="n">
        <f aca="false">J84*(1-E85)*G85*(A85&lt;=$B$6*12)</f>
        <v>0</v>
      </c>
      <c r="J85" s="44" t="n">
        <f aca="false">(J84-H85-I85)*(A85&lt;=$B$6*12)</f>
        <v>0.62892545437206</v>
      </c>
      <c r="K85" s="45" t="n">
        <f aca="false">($B$9/$B$10)*(A85&lt;=$B$7*12)*(MOD(A84,12/$B$10)=0)</f>
        <v>0</v>
      </c>
      <c r="L85" s="45" t="n">
        <f aca="false">$B$8*(A85&lt;=$B$7*12)</f>
        <v>500000</v>
      </c>
      <c r="M85" s="45" t="n">
        <f aca="false">Assumptions!$C$15*(A85=1)+K85*Assumptions!$C$16*(A85&lt;=12)</f>
        <v>0</v>
      </c>
      <c r="N85" s="45" t="n">
        <f aca="false">(A85&lt;=$B$6*12)*(Assumptions!$C$18/12)*(1+Assumptions!$E$17)^(A85-1) + K85*Assumptions!$C$19*(A85&lt;=$B$7*12)</f>
        <v>59.0337148944087</v>
      </c>
      <c r="O85" s="45" t="n">
        <f aca="false">K85*VLOOKUP(B85,Assumptions!$A$21:$B$26,2,1)</f>
        <v>0</v>
      </c>
      <c r="P85" s="45" t="n">
        <f aca="false">K85*J84</f>
        <v>0</v>
      </c>
      <c r="Q85" s="45" t="n">
        <f aca="false">L85*H85</f>
        <v>7.76353341933692</v>
      </c>
      <c r="R85" s="45" t="n">
        <f aca="false">M85*J84</f>
        <v>0</v>
      </c>
      <c r="S85" s="45" t="n">
        <f aca="false">N85*J84</f>
        <v>37.1287225836736</v>
      </c>
      <c r="T85" s="55" t="n">
        <f aca="false">O85*J84</f>
        <v>0</v>
      </c>
      <c r="U85" s="46" t="n">
        <f aca="false">(1+VLOOKUP(B85,Assumptions!$A$29:$C$39,3,1))^(1/12)-1</f>
        <v>0.00528135690506382</v>
      </c>
      <c r="V85" s="45" t="n">
        <f aca="false">P86+V86/(1+U86)</f>
        <v>4514.4026782907</v>
      </c>
      <c r="W85" s="45" t="n">
        <f aca="false">(W86+Q86)/(1+U86)</f>
        <v>795.306856182797</v>
      </c>
      <c r="X85" s="45" t="n">
        <f aca="false">R86+S86+T86+X86/(1+U86)</f>
        <v>4400.50892820002</v>
      </c>
      <c r="Y85" s="45" t="n">
        <f aca="false">IFERROR((W85+X85-V85)/J85,0)</f>
        <v>1083.45607791064</v>
      </c>
    </row>
    <row r="86" customFormat="false" ht="13.8" hidden="false" customHeight="false" outlineLevel="0" collapsed="false">
      <c r="A86" s="40" t="n">
        <f aca="false">A85+1</f>
        <v>71</v>
      </c>
      <c r="B86" s="40" t="n">
        <f aca="false">INT((A86-1)/12)+1</f>
        <v>6</v>
      </c>
      <c r="C86" s="41" t="n">
        <f aca="false">$B$4+B86-1</f>
        <v>25</v>
      </c>
      <c r="D86" s="42" t="n">
        <f aca="false">IF($B$5="M",VLOOKUP(C86,Assumptions!$A$42:$C$140,2,1),VLOOKUP(C86,Assumptions!$A$42:$C$140,3,1))*Assumptions!$C$2</f>
        <v>0.000296211425377973</v>
      </c>
      <c r="E86" s="42" t="n">
        <f aca="false">1-(1-D86)^(1/12)</f>
        <v>2.46876373092286E-005</v>
      </c>
      <c r="F86" s="42" t="n">
        <f aca="false">VLOOKUP(B86,Assumptions!$A$5:$C$11,3,1)*(MOD(A86,12/$B$10)=0)</f>
        <v>0</v>
      </c>
      <c r="G86" s="43" t="n">
        <f aca="false">1-(1-F86)^(1/$B$10)</f>
        <v>0</v>
      </c>
      <c r="H86" s="42" t="n">
        <f aca="false">J85*E86*(A86&lt;=$B$6*12)</f>
        <v>1.55266835120792E-005</v>
      </c>
      <c r="I86" s="43" t="n">
        <f aca="false">J85*(1-E86)*G86*(A86&lt;=$B$6*12)</f>
        <v>0</v>
      </c>
      <c r="J86" s="44" t="n">
        <f aca="false">(J85-H86-I86)*(A86&lt;=$B$6*12)</f>
        <v>0.628909927688548</v>
      </c>
      <c r="K86" s="45" t="n">
        <f aca="false">($B$9/$B$10)*(A86&lt;=$B$7*12)*(MOD(A85,12/$B$10)=0)</f>
        <v>0</v>
      </c>
      <c r="L86" s="45" t="n">
        <f aca="false">$B$8*(A86&lt;=$B$7*12)</f>
        <v>500000</v>
      </c>
      <c r="M86" s="45" t="n">
        <f aca="false">Assumptions!$C$15*(A86=1)+K86*Assumptions!$C$16*(A86&lt;=12)</f>
        <v>0</v>
      </c>
      <c r="N86" s="45" t="n">
        <f aca="false">(A86&lt;=$B$6*12)*(Assumptions!$C$18/12)*(1+Assumptions!$E$17)^(A86-1) + K86*Assumptions!$C$19*(A86&lt;=$B$7*12)</f>
        <v>59.2506525448454</v>
      </c>
      <c r="O86" s="45" t="n">
        <f aca="false">K86*VLOOKUP(B86,Assumptions!$A$21:$B$26,2,1)</f>
        <v>0</v>
      </c>
      <c r="P86" s="45" t="n">
        <f aca="false">K86*J85</f>
        <v>0</v>
      </c>
      <c r="Q86" s="45" t="n">
        <f aca="false">L86*H86</f>
        <v>7.76334175603962</v>
      </c>
      <c r="R86" s="45" t="n">
        <f aca="false">M86*J85</f>
        <v>0</v>
      </c>
      <c r="S86" s="45" t="n">
        <f aca="false">N86*J85</f>
        <v>37.264243573608</v>
      </c>
      <c r="T86" s="55" t="n">
        <f aca="false">O86*J85</f>
        <v>0</v>
      </c>
      <c r="U86" s="46" t="n">
        <f aca="false">(1+VLOOKUP(B86,Assumptions!$A$29:$C$39,3,1))^(1/12)-1</f>
        <v>0.00528135690506382</v>
      </c>
      <c r="V86" s="45" t="n">
        <f aca="false">P87+V87/(1+U87)</f>
        <v>4538.24485004793</v>
      </c>
      <c r="W86" s="45" t="n">
        <f aca="false">(W87+Q87)/(1+U87)</f>
        <v>791.743813783303</v>
      </c>
      <c r="X86" s="45" t="n">
        <f aca="false">R87+S87+T87+X87/(1+U87)</f>
        <v>4386.28853707005</v>
      </c>
      <c r="Y86" s="45" t="n">
        <f aca="false">IFERROR((W86+X86-V86)/J86,0)</f>
        <v>1017.29591573924</v>
      </c>
    </row>
    <row r="87" customFormat="false" ht="13.8" hidden="false" customHeight="false" outlineLevel="0" collapsed="false">
      <c r="A87" s="40" t="n">
        <f aca="false">A86+1</f>
        <v>72</v>
      </c>
      <c r="B87" s="40" t="n">
        <f aca="false">INT((A87-1)/12)+1</f>
        <v>6</v>
      </c>
      <c r="C87" s="41" t="n">
        <f aca="false">$B$4+B87-1</f>
        <v>25</v>
      </c>
      <c r="D87" s="42" t="n">
        <f aca="false">IF($B$5="M",VLOOKUP(C87,Assumptions!$A$42:$C$140,2,1),VLOOKUP(C87,Assumptions!$A$42:$C$140,3,1))*Assumptions!$C$2</f>
        <v>0.000296211425377973</v>
      </c>
      <c r="E87" s="42" t="n">
        <f aca="false">1-(1-D87)^(1/12)</f>
        <v>2.46876373092286E-005</v>
      </c>
      <c r="F87" s="42" t="n">
        <f aca="false">VLOOKUP(B87,Assumptions!$A$5:$C$11,3,1)*(MOD(A87,12/$B$10)=0)</f>
        <v>0.04</v>
      </c>
      <c r="G87" s="43" t="n">
        <f aca="false">1-(1-F87)^(1/$B$10)</f>
        <v>0.04</v>
      </c>
      <c r="H87" s="42" t="n">
        <f aca="false">J86*E87*(A87&lt;=$B$6*12)</f>
        <v>1.55263001949481E-005</v>
      </c>
      <c r="I87" s="43" t="n">
        <f aca="false">J86*(1-E87)*G87*(A87&lt;=$B$6*12)</f>
        <v>0.0251557760555341</v>
      </c>
      <c r="J87" s="44" t="n">
        <f aca="false">(J86-H87-I87)*(A87&lt;=$B$6*12)</f>
        <v>0.603738625332819</v>
      </c>
      <c r="K87" s="45" t="n">
        <f aca="false">($B$9/$B$10)*(A87&lt;=$B$7*12)*(MOD(A86,12/$B$10)=0)</f>
        <v>0</v>
      </c>
      <c r="L87" s="45" t="n">
        <f aca="false">$B$8*(A87&lt;=$B$7*12)</f>
        <v>500000</v>
      </c>
      <c r="M87" s="45" t="n">
        <f aca="false">Assumptions!$C$15*(A87=1)+K87*Assumptions!$C$16*(A87&lt;=12)</f>
        <v>0</v>
      </c>
      <c r="N87" s="45" t="n">
        <f aca="false">(A87&lt;=$B$6*12)*(Assumptions!$C$18/12)*(1+Assumptions!$E$17)^(A87-1) + K87*Assumptions!$C$19*(A87&lt;=$B$7*12)</f>
        <v>59.4683873997992</v>
      </c>
      <c r="O87" s="45" t="n">
        <f aca="false">K87*VLOOKUP(B87,Assumptions!$A$21:$B$26,2,1)</f>
        <v>0</v>
      </c>
      <c r="P87" s="45" t="n">
        <f aca="false">K87*J86</f>
        <v>0</v>
      </c>
      <c r="Q87" s="45" t="n">
        <f aca="false">L87*H87</f>
        <v>7.76315009747404</v>
      </c>
      <c r="R87" s="45" t="n">
        <f aca="false">M87*J86</f>
        <v>0</v>
      </c>
      <c r="S87" s="45" t="n">
        <f aca="false">N87*J86</f>
        <v>37.4002592193623</v>
      </c>
      <c r="T87" s="55" t="n">
        <f aca="false">O87*J86</f>
        <v>0</v>
      </c>
      <c r="U87" s="46" t="n">
        <f aca="false">(1+VLOOKUP(B87,Assumptions!$A$29:$C$39,3,1))^(1/12)-1</f>
        <v>0.00528135690506382</v>
      </c>
      <c r="V87" s="45" t="n">
        <f aca="false">P88+V88/(1+U88)</f>
        <v>4562.2129408236</v>
      </c>
      <c r="W87" s="45" t="n">
        <f aca="false">(W88+Q88)/(1+U88)</f>
        <v>788.162145343795</v>
      </c>
      <c r="X87" s="45" t="n">
        <f aca="false">R88+S88+T88+X88/(1+U88)</f>
        <v>4371.85630898626</v>
      </c>
      <c r="Y87" s="45" t="n">
        <f aca="false">IFERROR((W87+X87-V87)/J87,0)</f>
        <v>990.172714520146</v>
      </c>
    </row>
    <row r="88" customFormat="false" ht="13.8" hidden="false" customHeight="false" outlineLevel="0" collapsed="false">
      <c r="A88" s="40" t="n">
        <f aca="false">A87+1</f>
        <v>73</v>
      </c>
      <c r="B88" s="40" t="n">
        <f aca="false">INT((A88-1)/12)+1</f>
        <v>7</v>
      </c>
      <c r="C88" s="41" t="n">
        <f aca="false">$B$4+B88-1</f>
        <v>26</v>
      </c>
      <c r="D88" s="42" t="n">
        <f aca="false">IF($B$5="M",VLOOKUP(C88,Assumptions!$A$42:$C$140,2,1),VLOOKUP(C88,Assumptions!$A$42:$C$140,3,1))*Assumptions!$C$2</f>
        <v>0.0003042587783079</v>
      </c>
      <c r="E88" s="42" t="n">
        <f aca="false">1-(1-D88)^(1/12)</f>
        <v>2.53584346695535E-005</v>
      </c>
      <c r="F88" s="42" t="n">
        <f aca="false">VLOOKUP(B88,Assumptions!$A$5:$C$11,3,1)*(MOD(A88,12/$B$10)=0)</f>
        <v>0</v>
      </c>
      <c r="G88" s="43" t="n">
        <f aca="false">1-(1-F88)^(1/$B$10)</f>
        <v>0</v>
      </c>
      <c r="H88" s="42" t="n">
        <f aca="false">J87*E88*(A88&lt;=$B$6*12)</f>
        <v>1.53098664879883E-005</v>
      </c>
      <c r="I88" s="43" t="n">
        <f aca="false">J87*(1-E88)*G88*(A88&lt;=$B$6*12)</f>
        <v>0</v>
      </c>
      <c r="J88" s="44" t="n">
        <f aca="false">(J87-H88-I88)*(A88&lt;=$B$6*12)</f>
        <v>0.603723315466331</v>
      </c>
      <c r="K88" s="45" t="n">
        <f aca="false">($B$9/$B$10)*(A88&lt;=$B$7*12)*(MOD(A87,12/$B$10)=0)</f>
        <v>1000</v>
      </c>
      <c r="L88" s="45" t="n">
        <f aca="false">$B$8*(A88&lt;=$B$7*12)</f>
        <v>500000</v>
      </c>
      <c r="M88" s="45" t="n">
        <f aca="false">Assumptions!$C$15*(A88=1)+K88*Assumptions!$C$16*(A88&lt;=12)</f>
        <v>0</v>
      </c>
      <c r="N88" s="45" t="n">
        <f aca="false">(A88&lt;=$B$6*12)*(Assumptions!$C$18/12)*(1+Assumptions!$E$17)^(A88-1) + K88*Assumptions!$C$19*(A88&lt;=$B$7*12)</f>
        <v>81.6869223888448</v>
      </c>
      <c r="O88" s="45" t="n">
        <f aca="false">K88*VLOOKUP(B88,Assumptions!$A$21:$B$26,2,1)</f>
        <v>50</v>
      </c>
      <c r="P88" s="45" t="n">
        <f aca="false">K88*J87</f>
        <v>603.738625332819</v>
      </c>
      <c r="Q88" s="45" t="n">
        <f aca="false">L88*H88</f>
        <v>7.65493324399415</v>
      </c>
      <c r="R88" s="45" t="n">
        <f aca="false">M88*J87</f>
        <v>0</v>
      </c>
      <c r="S88" s="45" t="n">
        <f aca="false">N88*J87</f>
        <v>49.3175502307099</v>
      </c>
      <c r="T88" s="55" t="n">
        <f aca="false">O88*J87</f>
        <v>30.186931266641</v>
      </c>
      <c r="U88" s="46" t="n">
        <f aca="false">(1+VLOOKUP(B88,Assumptions!$A$29:$C$39,3,1))^(1/12)-1</f>
        <v>0.00545813045694676</v>
      </c>
      <c r="V88" s="45" t="n">
        <f aca="false">P89+V89/(1+U89)</f>
        <v>3980.0801847152</v>
      </c>
      <c r="W88" s="45" t="n">
        <f aca="false">(W89+Q89)/(1+U89)</f>
        <v>784.809103910314</v>
      </c>
      <c r="X88" s="45" t="n">
        <f aca="false">R89+S89+T89+X89/(1+U89)</f>
        <v>4315.78004373046</v>
      </c>
      <c r="Y88" s="45" t="n">
        <f aca="false">IFERROR((W88+X88-V88)/J88,0)</f>
        <v>1855.99749789366</v>
      </c>
    </row>
    <row r="89" customFormat="false" ht="13.8" hidden="false" customHeight="false" outlineLevel="0" collapsed="false">
      <c r="A89" s="40" t="n">
        <f aca="false">A88+1</f>
        <v>74</v>
      </c>
      <c r="B89" s="40" t="n">
        <f aca="false">INT((A89-1)/12)+1</f>
        <v>7</v>
      </c>
      <c r="C89" s="41" t="n">
        <f aca="false">$B$4+B89-1</f>
        <v>26</v>
      </c>
      <c r="D89" s="42" t="n">
        <f aca="false">IF($B$5="M",VLOOKUP(C89,Assumptions!$A$42:$C$140,2,1),VLOOKUP(C89,Assumptions!$A$42:$C$140,3,1))*Assumptions!$C$2</f>
        <v>0.0003042587783079</v>
      </c>
      <c r="E89" s="42" t="n">
        <f aca="false">1-(1-D89)^(1/12)</f>
        <v>2.53584346695535E-005</v>
      </c>
      <c r="F89" s="42" t="n">
        <f aca="false">VLOOKUP(B89,Assumptions!$A$5:$C$11,3,1)*(MOD(A89,12/$B$10)=0)</f>
        <v>0</v>
      </c>
      <c r="G89" s="43" t="n">
        <f aca="false">1-(1-F89)^(1/$B$10)</f>
        <v>0</v>
      </c>
      <c r="H89" s="42" t="n">
        <f aca="false">J88*E89*(A89&lt;=$B$6*12)</f>
        <v>1.53094782537392E-005</v>
      </c>
      <c r="I89" s="43" t="n">
        <f aca="false">J88*(1-E89)*G89*(A89&lt;=$B$6*12)</f>
        <v>0</v>
      </c>
      <c r="J89" s="44" t="n">
        <f aca="false">(J88-H89-I89)*(A89&lt;=$B$6*12)</f>
        <v>0.603708005988077</v>
      </c>
      <c r="K89" s="45" t="n">
        <f aca="false">($B$9/$B$10)*(A89&lt;=$B$7*12)*(MOD(A88,12/$B$10)=0)</f>
        <v>0</v>
      </c>
      <c r="L89" s="45" t="n">
        <f aca="false">$B$8*(A89&lt;=$B$7*12)</f>
        <v>500000</v>
      </c>
      <c r="M89" s="45" t="n">
        <f aca="false">Assumptions!$C$15*(A89=1)+K89*Assumptions!$C$16*(A89&lt;=12)</f>
        <v>0</v>
      </c>
      <c r="N89" s="45" t="n">
        <f aca="false">(A89&lt;=$B$6*12)*(Assumptions!$C$18/12)*(1+Assumptions!$E$17)^(A89-1) + K89*Assumptions!$C$19*(A89&lt;=$B$7*12)</f>
        <v>59.9062604523225</v>
      </c>
      <c r="O89" s="45" t="n">
        <f aca="false">K89*VLOOKUP(B89,Assumptions!$A$21:$B$26,2,1)</f>
        <v>0</v>
      </c>
      <c r="P89" s="45" t="n">
        <f aca="false">K89*J88</f>
        <v>0</v>
      </c>
      <c r="Q89" s="45" t="n">
        <f aca="false">L89*H89</f>
        <v>7.65473912686958</v>
      </c>
      <c r="R89" s="45" t="n">
        <f aca="false">M89*J88</f>
        <v>0</v>
      </c>
      <c r="S89" s="45" t="n">
        <f aca="false">N89*J88</f>
        <v>36.1668061774657</v>
      </c>
      <c r="T89" s="55" t="n">
        <f aca="false">O89*J88</f>
        <v>0</v>
      </c>
      <c r="U89" s="46" t="n">
        <f aca="false">(1+VLOOKUP(B89,Assumptions!$A$29:$C$39,3,1))^(1/12)-1</f>
        <v>0.00545813045694676</v>
      </c>
      <c r="V89" s="45" t="n">
        <f aca="false">P90+V90/(1+U90)</f>
        <v>4001.80398159249</v>
      </c>
      <c r="W89" s="45" t="n">
        <f aca="false">(W90+Q90)/(1+U90)</f>
        <v>781.437955256386</v>
      </c>
      <c r="X89" s="45" t="n">
        <f aca="false">R90+S90+T90+X90/(1+U90)</f>
        <v>4302.97192490884</v>
      </c>
      <c r="Y89" s="45" t="n">
        <f aca="false">IFERROR((W89+X89-V89)/J89,0)</f>
        <v>1793.26079467979</v>
      </c>
    </row>
    <row r="90" customFormat="false" ht="13.8" hidden="false" customHeight="false" outlineLevel="0" collapsed="false">
      <c r="A90" s="40" t="n">
        <f aca="false">A89+1</f>
        <v>75</v>
      </c>
      <c r="B90" s="40" t="n">
        <f aca="false">INT((A90-1)/12)+1</f>
        <v>7</v>
      </c>
      <c r="C90" s="41" t="n">
        <f aca="false">$B$4+B90-1</f>
        <v>26</v>
      </c>
      <c r="D90" s="42" t="n">
        <f aca="false">IF($B$5="M",VLOOKUP(C90,Assumptions!$A$42:$C$140,2,1),VLOOKUP(C90,Assumptions!$A$42:$C$140,3,1))*Assumptions!$C$2</f>
        <v>0.0003042587783079</v>
      </c>
      <c r="E90" s="42" t="n">
        <f aca="false">1-(1-D90)^(1/12)</f>
        <v>2.53584346695535E-005</v>
      </c>
      <c r="F90" s="42" t="n">
        <f aca="false">VLOOKUP(B90,Assumptions!$A$5:$C$11,3,1)*(MOD(A90,12/$B$10)=0)</f>
        <v>0</v>
      </c>
      <c r="G90" s="43" t="n">
        <f aca="false">1-(1-F90)^(1/$B$10)</f>
        <v>0</v>
      </c>
      <c r="H90" s="42" t="n">
        <f aca="false">J89*E90*(A90&lt;=$B$6*12)</f>
        <v>1.5309090029335E-005</v>
      </c>
      <c r="I90" s="43" t="n">
        <f aca="false">J89*(1-E90)*G90*(A90&lt;=$B$6*12)</f>
        <v>0</v>
      </c>
      <c r="J90" s="44" t="n">
        <f aca="false">(J89-H90-I90)*(A90&lt;=$B$6*12)</f>
        <v>0.603692696898048</v>
      </c>
      <c r="K90" s="45" t="n">
        <f aca="false">($B$9/$B$10)*(A90&lt;=$B$7*12)*(MOD(A89,12/$B$10)=0)</f>
        <v>0</v>
      </c>
      <c r="L90" s="45" t="n">
        <f aca="false">$B$8*(A90&lt;=$B$7*12)</f>
        <v>500000</v>
      </c>
      <c r="M90" s="45" t="n">
        <f aca="false">Assumptions!$C$15*(A90=1)+K90*Assumptions!$C$16*(A90&lt;=12)</f>
        <v>0</v>
      </c>
      <c r="N90" s="45" t="n">
        <f aca="false">(A90&lt;=$B$6*12)*(Assumptions!$C$18/12)*(1+Assumptions!$E$17)^(A90-1) + K90*Assumptions!$C$19*(A90&lt;=$B$7*12)</f>
        <v>60.1264045413777</v>
      </c>
      <c r="O90" s="45" t="n">
        <f aca="false">K90*VLOOKUP(B90,Assumptions!$A$21:$B$26,2,1)</f>
        <v>0</v>
      </c>
      <c r="P90" s="45" t="n">
        <f aca="false">K90*J89</f>
        <v>0</v>
      </c>
      <c r="Q90" s="45" t="n">
        <f aca="false">L90*H90</f>
        <v>7.65454501466752</v>
      </c>
      <c r="R90" s="45" t="n">
        <f aca="false">M90*J89</f>
        <v>0</v>
      </c>
      <c r="S90" s="45" t="n">
        <f aca="false">N90*J89</f>
        <v>36.2987917929076</v>
      </c>
      <c r="T90" s="55" t="n">
        <f aca="false">O90*J89</f>
        <v>0</v>
      </c>
      <c r="U90" s="46" t="n">
        <f aca="false">(1+VLOOKUP(B90,Assumptions!$A$29:$C$39,3,1))^(1/12)-1</f>
        <v>0.00545813045694676</v>
      </c>
      <c r="V90" s="45" t="n">
        <f aca="false">P91+V91/(1+U91)</f>
        <v>4023.64634978715</v>
      </c>
      <c r="W90" s="45" t="n">
        <f aca="false">(W91+Q91)/(1+U91)</f>
        <v>778.048600545518</v>
      </c>
      <c r="X90" s="45" t="n">
        <f aca="false">R91+S91+T91+X91/(1+U91)</f>
        <v>4289.96119169363</v>
      </c>
      <c r="Y90" s="45" t="n">
        <f aca="false">IFERROR((W90+X90-V90)/J90,0)</f>
        <v>1729.9587154495</v>
      </c>
    </row>
    <row r="91" customFormat="false" ht="13.8" hidden="false" customHeight="false" outlineLevel="0" collapsed="false">
      <c r="A91" s="40" t="n">
        <f aca="false">A90+1</f>
        <v>76</v>
      </c>
      <c r="B91" s="40" t="n">
        <f aca="false">INT((A91-1)/12)+1</f>
        <v>7</v>
      </c>
      <c r="C91" s="41" t="n">
        <f aca="false">$B$4+B91-1</f>
        <v>26</v>
      </c>
      <c r="D91" s="42" t="n">
        <f aca="false">IF($B$5="M",VLOOKUP(C91,Assumptions!$A$42:$C$140,2,1),VLOOKUP(C91,Assumptions!$A$42:$C$140,3,1))*Assumptions!$C$2</f>
        <v>0.0003042587783079</v>
      </c>
      <c r="E91" s="42" t="n">
        <f aca="false">1-(1-D91)^(1/12)</f>
        <v>2.53584346695535E-005</v>
      </c>
      <c r="F91" s="42" t="n">
        <f aca="false">VLOOKUP(B91,Assumptions!$A$5:$C$11,3,1)*(MOD(A91,12/$B$10)=0)</f>
        <v>0</v>
      </c>
      <c r="G91" s="43" t="n">
        <f aca="false">1-(1-F91)^(1/$B$10)</f>
        <v>0</v>
      </c>
      <c r="H91" s="42" t="n">
        <f aca="false">J90*E91*(A91&lt;=$B$6*12)</f>
        <v>1.53087018147757E-005</v>
      </c>
      <c r="I91" s="43" t="n">
        <f aca="false">J90*(1-E91)*G91*(A91&lt;=$B$6*12)</f>
        <v>0</v>
      </c>
      <c r="J91" s="44" t="n">
        <f aca="false">(J90-H91-I91)*(A91&lt;=$B$6*12)</f>
        <v>0.603677388196233</v>
      </c>
      <c r="K91" s="45" t="n">
        <f aca="false">($B$9/$B$10)*(A91&lt;=$B$7*12)*(MOD(A90,12/$B$10)=0)</f>
        <v>0</v>
      </c>
      <c r="L91" s="45" t="n">
        <f aca="false">$B$8*(A91&lt;=$B$7*12)</f>
        <v>500000</v>
      </c>
      <c r="M91" s="45" t="n">
        <f aca="false">Assumptions!$C$15*(A91=1)+K91*Assumptions!$C$16*(A91&lt;=12)</f>
        <v>0</v>
      </c>
      <c r="N91" s="45" t="n">
        <f aca="false">(A91&lt;=$B$6*12)*(Assumptions!$C$18/12)*(1+Assumptions!$E$17)^(A91-1) + K91*Assumptions!$C$19*(A91&lt;=$B$7*12)</f>
        <v>60.3473576180008</v>
      </c>
      <c r="O91" s="45" t="n">
        <f aca="false">K91*VLOOKUP(B91,Assumptions!$A$21:$B$26,2,1)</f>
        <v>0</v>
      </c>
      <c r="P91" s="45" t="n">
        <f aca="false">K91*J90</f>
        <v>0</v>
      </c>
      <c r="Q91" s="45" t="n">
        <f aca="false">L91*H91</f>
        <v>7.65435090738784</v>
      </c>
      <c r="R91" s="45" t="n">
        <f aca="false">M91*J90</f>
        <v>0</v>
      </c>
      <c r="S91" s="45" t="n">
        <f aca="false">N91*J90</f>
        <v>36.4312590710819</v>
      </c>
      <c r="T91" s="55" t="n">
        <f aca="false">O91*J90</f>
        <v>0</v>
      </c>
      <c r="U91" s="46" t="n">
        <f aca="false">(1+VLOOKUP(B91,Assumptions!$A$29:$C$39,3,1))^(1/12)-1</f>
        <v>0.00545813045694676</v>
      </c>
      <c r="V91" s="45" t="n">
        <f aca="false">P92+V92/(1+U92)</f>
        <v>4045.60793647691</v>
      </c>
      <c r="W91" s="45" t="n">
        <f aca="false">(W92+Q92)/(1+U92)</f>
        <v>774.640940401752</v>
      </c>
      <c r="X91" s="45" t="n">
        <f aca="false">R92+S92+T92+X92/(1+U92)</f>
        <v>4276.74625389733</v>
      </c>
      <c r="Y91" s="45" t="n">
        <f aca="false">IFERROR((W91+X91-V91)/J91,0)</f>
        <v>1666.08734646729</v>
      </c>
    </row>
    <row r="92" customFormat="false" ht="13.8" hidden="false" customHeight="false" outlineLevel="0" collapsed="false">
      <c r="A92" s="40" t="n">
        <f aca="false">A91+1</f>
        <v>77</v>
      </c>
      <c r="B92" s="40" t="n">
        <f aca="false">INT((A92-1)/12)+1</f>
        <v>7</v>
      </c>
      <c r="C92" s="41" t="n">
        <f aca="false">$B$4+B92-1</f>
        <v>26</v>
      </c>
      <c r="D92" s="42" t="n">
        <f aca="false">IF($B$5="M",VLOOKUP(C92,Assumptions!$A$42:$C$140,2,1),VLOOKUP(C92,Assumptions!$A$42:$C$140,3,1))*Assumptions!$C$2</f>
        <v>0.0003042587783079</v>
      </c>
      <c r="E92" s="42" t="n">
        <f aca="false">1-(1-D92)^(1/12)</f>
        <v>2.53584346695535E-005</v>
      </c>
      <c r="F92" s="42" t="n">
        <f aca="false">VLOOKUP(B92,Assumptions!$A$5:$C$11,3,1)*(MOD(A92,12/$B$10)=0)</f>
        <v>0</v>
      </c>
      <c r="G92" s="43" t="n">
        <f aca="false">1-(1-F92)^(1/$B$10)</f>
        <v>0</v>
      </c>
      <c r="H92" s="42" t="n">
        <f aca="false">J91*E92*(A92&lt;=$B$6*12)</f>
        <v>1.53083136100608E-005</v>
      </c>
      <c r="I92" s="43" t="n">
        <f aca="false">J91*(1-E92)*G92*(A92&lt;=$B$6*12)</f>
        <v>0</v>
      </c>
      <c r="J92" s="44" t="n">
        <f aca="false">(J91-H92-I92)*(A92&lt;=$B$6*12)</f>
        <v>0.603662079882623</v>
      </c>
      <c r="K92" s="45" t="n">
        <f aca="false">($B$9/$B$10)*(A92&lt;=$B$7*12)*(MOD(A91,12/$B$10)=0)</f>
        <v>0</v>
      </c>
      <c r="L92" s="45" t="n">
        <f aca="false">$B$8*(A92&lt;=$B$7*12)</f>
        <v>500000</v>
      </c>
      <c r="M92" s="45" t="n">
        <f aca="false">Assumptions!$C$15*(A92=1)+K92*Assumptions!$C$16*(A92&lt;=12)</f>
        <v>0</v>
      </c>
      <c r="N92" s="45" t="n">
        <f aca="false">(A92&lt;=$B$6*12)*(Assumptions!$C$18/12)*(1+Assumptions!$E$17)^(A92-1) + K92*Assumptions!$C$19*(A92&lt;=$B$7*12)</f>
        <v>60.569122655067</v>
      </c>
      <c r="O92" s="45" t="n">
        <f aca="false">K92*VLOOKUP(B92,Assumptions!$A$21:$B$26,2,1)</f>
        <v>0</v>
      </c>
      <c r="P92" s="45" t="n">
        <f aca="false">K92*J91</f>
        <v>0</v>
      </c>
      <c r="Q92" s="45" t="n">
        <f aca="false">L92*H92</f>
        <v>7.65415680503042</v>
      </c>
      <c r="R92" s="45" t="n">
        <f aca="false">M92*J91</f>
        <v>0</v>
      </c>
      <c r="S92" s="45" t="n">
        <f aca="false">N92*J91</f>
        <v>36.5642097697481</v>
      </c>
      <c r="T92" s="55" t="n">
        <f aca="false">O92*J91</f>
        <v>0</v>
      </c>
      <c r="U92" s="46" t="n">
        <f aca="false">(1+VLOOKUP(B92,Assumptions!$A$29:$C$39,3,1))^(1/12)-1</f>
        <v>0.00545813045694676</v>
      </c>
      <c r="V92" s="45" t="n">
        <f aca="false">P93+V93/(1+U93)</f>
        <v>4067.68939237186</v>
      </c>
      <c r="W92" s="45" t="n">
        <f aca="false">(W93+Q93)/(1+U93)</f>
        <v>771.214874906727</v>
      </c>
      <c r="X92" s="45" t="n">
        <f aca="false">R93+S93+T93+X93/(1+U93)</f>
        <v>4263.32551088563</v>
      </c>
      <c r="Y92" s="45" t="n">
        <f aca="false">IFERROR((W92+X92-V92)/J92,0)</f>
        <v>1601.64274954705</v>
      </c>
    </row>
    <row r="93" customFormat="false" ht="13.8" hidden="false" customHeight="false" outlineLevel="0" collapsed="false">
      <c r="A93" s="40" t="n">
        <f aca="false">A92+1</f>
        <v>78</v>
      </c>
      <c r="B93" s="40" t="n">
        <f aca="false">INT((A93-1)/12)+1</f>
        <v>7</v>
      </c>
      <c r="C93" s="41" t="n">
        <f aca="false">$B$4+B93-1</f>
        <v>26</v>
      </c>
      <c r="D93" s="42" t="n">
        <f aca="false">IF($B$5="M",VLOOKUP(C93,Assumptions!$A$42:$C$140,2,1),VLOOKUP(C93,Assumptions!$A$42:$C$140,3,1))*Assumptions!$C$2</f>
        <v>0.0003042587783079</v>
      </c>
      <c r="E93" s="42" t="n">
        <f aca="false">1-(1-D93)^(1/12)</f>
        <v>2.53584346695535E-005</v>
      </c>
      <c r="F93" s="42" t="n">
        <f aca="false">VLOOKUP(B93,Assumptions!$A$5:$C$11,3,1)*(MOD(A93,12/$B$10)=0)</f>
        <v>0</v>
      </c>
      <c r="G93" s="43" t="n">
        <f aca="false">1-(1-F93)^(1/$B$10)</f>
        <v>0</v>
      </c>
      <c r="H93" s="42" t="n">
        <f aca="false">J92*E93*(A93&lt;=$B$6*12)</f>
        <v>1.53079254151903E-005</v>
      </c>
      <c r="I93" s="43" t="n">
        <f aca="false">J92*(1-E93)*G93*(A93&lt;=$B$6*12)</f>
        <v>0</v>
      </c>
      <c r="J93" s="44" t="n">
        <f aca="false">(J92-H93-I93)*(A93&lt;=$B$6*12)</f>
        <v>0.603646771957208</v>
      </c>
      <c r="K93" s="45" t="n">
        <f aca="false">($B$9/$B$10)*(A93&lt;=$B$7*12)*(MOD(A92,12/$B$10)=0)</f>
        <v>0</v>
      </c>
      <c r="L93" s="45" t="n">
        <f aca="false">$B$8*(A93&lt;=$B$7*12)</f>
        <v>500000</v>
      </c>
      <c r="M93" s="45" t="n">
        <f aca="false">Assumptions!$C$15*(A93=1)+K93*Assumptions!$C$16*(A93&lt;=12)</f>
        <v>0</v>
      </c>
      <c r="N93" s="45" t="n">
        <f aca="false">(A93&lt;=$B$6*12)*(Assumptions!$C$18/12)*(1+Assumptions!$E$17)^(A93-1) + K93*Assumptions!$C$19*(A93&lt;=$B$7*12)</f>
        <v>60.7917026363761</v>
      </c>
      <c r="O93" s="45" t="n">
        <f aca="false">K93*VLOOKUP(B93,Assumptions!$A$21:$B$26,2,1)</f>
        <v>0</v>
      </c>
      <c r="P93" s="45" t="n">
        <f aca="false">K93*J92</f>
        <v>0</v>
      </c>
      <c r="Q93" s="45" t="n">
        <f aca="false">L93*H93</f>
        <v>7.65396270759513</v>
      </c>
      <c r="R93" s="45" t="n">
        <f aca="false">M93*J92</f>
        <v>0</v>
      </c>
      <c r="S93" s="45" t="n">
        <f aca="false">N93*J92</f>
        <v>36.6976456530807</v>
      </c>
      <c r="T93" s="55" t="n">
        <f aca="false">O93*J92</f>
        <v>0</v>
      </c>
      <c r="U93" s="46" t="n">
        <f aca="false">(1+VLOOKUP(B93,Assumptions!$A$29:$C$39,3,1))^(1/12)-1</f>
        <v>0.00545813045694676</v>
      </c>
      <c r="V93" s="45" t="n">
        <f aca="false">P94+V94/(1+U94)</f>
        <v>4089.89137173376</v>
      </c>
      <c r="W93" s="45" t="n">
        <f aca="false">(W94+Q94)/(1+U94)</f>
        <v>767.77030359671</v>
      </c>
      <c r="X93" s="45" t="n">
        <f aca="false">R94+S94+T94+X94/(1+U94)</f>
        <v>4249.69735151395</v>
      </c>
      <c r="Y93" s="45" t="n">
        <f aca="false">IFERROR((W93+X93-V93)/J93,0)</f>
        <v>1536.62096190694</v>
      </c>
    </row>
    <row r="94" customFormat="false" ht="13.8" hidden="false" customHeight="false" outlineLevel="0" collapsed="false">
      <c r="A94" s="40" t="n">
        <f aca="false">A93+1</f>
        <v>79</v>
      </c>
      <c r="B94" s="40" t="n">
        <f aca="false">INT((A94-1)/12)+1</f>
        <v>7</v>
      </c>
      <c r="C94" s="41" t="n">
        <f aca="false">$B$4+B94-1</f>
        <v>26</v>
      </c>
      <c r="D94" s="42" t="n">
        <f aca="false">IF($B$5="M",VLOOKUP(C94,Assumptions!$A$42:$C$140,2,1),VLOOKUP(C94,Assumptions!$A$42:$C$140,3,1))*Assumptions!$C$2</f>
        <v>0.0003042587783079</v>
      </c>
      <c r="E94" s="42" t="n">
        <f aca="false">1-(1-D94)^(1/12)</f>
        <v>2.53584346695535E-005</v>
      </c>
      <c r="F94" s="42" t="n">
        <f aca="false">VLOOKUP(B94,Assumptions!$A$5:$C$11,3,1)*(MOD(A94,12/$B$10)=0)</f>
        <v>0</v>
      </c>
      <c r="G94" s="43" t="n">
        <f aca="false">1-(1-F94)^(1/$B$10)</f>
        <v>0</v>
      </c>
      <c r="H94" s="42" t="n">
        <f aca="false">J93*E94*(A94&lt;=$B$6*12)</f>
        <v>1.53075372301637E-005</v>
      </c>
      <c r="I94" s="43" t="n">
        <f aca="false">J93*(1-E94)*G94*(A94&lt;=$B$6*12)</f>
        <v>0</v>
      </c>
      <c r="J94" s="44" t="n">
        <f aca="false">(J93-H94-I94)*(A94&lt;=$B$6*12)</f>
        <v>0.603631464419978</v>
      </c>
      <c r="K94" s="45" t="n">
        <f aca="false">($B$9/$B$10)*(A94&lt;=$B$7*12)*(MOD(A93,12/$B$10)=0)</f>
        <v>0</v>
      </c>
      <c r="L94" s="45" t="n">
        <f aca="false">$B$8*(A94&lt;=$B$7*12)</f>
        <v>500000</v>
      </c>
      <c r="M94" s="45" t="n">
        <f aca="false">Assumptions!$C$15*(A94=1)+K94*Assumptions!$C$16*(A94&lt;=12)</f>
        <v>0</v>
      </c>
      <c r="N94" s="45" t="n">
        <f aca="false">(A94&lt;=$B$6*12)*(Assumptions!$C$18/12)*(1+Assumptions!$E$17)^(A94-1) + K94*Assumptions!$C$19*(A94&lt;=$B$7*12)</f>
        <v>61.0151005566928</v>
      </c>
      <c r="O94" s="45" t="n">
        <f aca="false">K94*VLOOKUP(B94,Assumptions!$A$21:$B$26,2,1)</f>
        <v>0</v>
      </c>
      <c r="P94" s="45" t="n">
        <f aca="false">K94*J93</f>
        <v>0</v>
      </c>
      <c r="Q94" s="45" t="n">
        <f aca="false">L94*H94</f>
        <v>7.65376861508185</v>
      </c>
      <c r="R94" s="45" t="n">
        <f aca="false">M94*J93</f>
        <v>0</v>
      </c>
      <c r="S94" s="45" t="n">
        <f aca="false">N94*J93</f>
        <v>36.831568491692</v>
      </c>
      <c r="T94" s="55" t="n">
        <f aca="false">O94*J93</f>
        <v>0</v>
      </c>
      <c r="U94" s="46" t="n">
        <f aca="false">(1+VLOOKUP(B94,Assumptions!$A$29:$C$39,3,1))^(1/12)-1</f>
        <v>0.00545813045694676</v>
      </c>
      <c r="V94" s="45" t="n">
        <f aca="false">P95+V95/(1+U95)</f>
        <v>4112.21453239542</v>
      </c>
      <c r="W94" s="45" t="n">
        <f aca="false">(W95+Q95)/(1+U95)</f>
        <v>764.307125459629</v>
      </c>
      <c r="X94" s="45" t="n">
        <f aca="false">R95+S95+T95+X95/(1+U95)</f>
        <v>4235.8601540636</v>
      </c>
      <c r="Y94" s="45" t="n">
        <f aca="false">IFERROR((W94+X94-V94)/J94,0)</f>
        <v>1471.01799602351</v>
      </c>
    </row>
    <row r="95" customFormat="false" ht="13.8" hidden="false" customHeight="false" outlineLevel="0" collapsed="false">
      <c r="A95" s="40" t="n">
        <f aca="false">A94+1</f>
        <v>80</v>
      </c>
      <c r="B95" s="40" t="n">
        <f aca="false">INT((A95-1)/12)+1</f>
        <v>7</v>
      </c>
      <c r="C95" s="41" t="n">
        <f aca="false">$B$4+B95-1</f>
        <v>26</v>
      </c>
      <c r="D95" s="42" t="n">
        <f aca="false">IF($B$5="M",VLOOKUP(C95,Assumptions!$A$42:$C$140,2,1),VLOOKUP(C95,Assumptions!$A$42:$C$140,3,1))*Assumptions!$C$2</f>
        <v>0.0003042587783079</v>
      </c>
      <c r="E95" s="42" t="n">
        <f aca="false">1-(1-D95)^(1/12)</f>
        <v>2.53584346695535E-005</v>
      </c>
      <c r="F95" s="42" t="n">
        <f aca="false">VLOOKUP(B95,Assumptions!$A$5:$C$11,3,1)*(MOD(A95,12/$B$10)=0)</f>
        <v>0</v>
      </c>
      <c r="G95" s="43" t="n">
        <f aca="false">1-(1-F95)^(1/$B$10)</f>
        <v>0</v>
      </c>
      <c r="H95" s="42" t="n">
        <f aca="false">J94*E95*(A95&lt;=$B$6*12)</f>
        <v>1.53071490549809E-005</v>
      </c>
      <c r="I95" s="43" t="n">
        <f aca="false">J94*(1-E95)*G95*(A95&lt;=$B$6*12)</f>
        <v>0</v>
      </c>
      <c r="J95" s="44" t="n">
        <f aca="false">(J94-H95-I95)*(A95&lt;=$B$6*12)</f>
        <v>0.603616157270923</v>
      </c>
      <c r="K95" s="45" t="n">
        <f aca="false">($B$9/$B$10)*(A95&lt;=$B$7*12)*(MOD(A94,12/$B$10)=0)</f>
        <v>0</v>
      </c>
      <c r="L95" s="45" t="n">
        <f aca="false">$B$8*(A95&lt;=$B$7*12)</f>
        <v>500000</v>
      </c>
      <c r="M95" s="45" t="n">
        <f aca="false">Assumptions!$C$15*(A95=1)+K95*Assumptions!$C$16*(A95&lt;=12)</f>
        <v>0</v>
      </c>
      <c r="N95" s="45" t="n">
        <f aca="false">(A95&lt;=$B$6*12)*(Assumptions!$C$18/12)*(1+Assumptions!$E$17)^(A95-1) + K95*Assumptions!$C$19*(A95&lt;=$B$7*12)</f>
        <v>61.2393194217871</v>
      </c>
      <c r="O95" s="45" t="n">
        <f aca="false">K95*VLOOKUP(B95,Assumptions!$A$21:$B$26,2,1)</f>
        <v>0</v>
      </c>
      <c r="P95" s="45" t="n">
        <f aca="false">K95*J94</f>
        <v>0</v>
      </c>
      <c r="Q95" s="45" t="n">
        <f aca="false">L95*H95</f>
        <v>7.65357452749044</v>
      </c>
      <c r="R95" s="45" t="n">
        <f aca="false">M95*J94</f>
        <v>0</v>
      </c>
      <c r="S95" s="45" t="n">
        <f aca="false">N95*J94</f>
        <v>36.9659800626561</v>
      </c>
      <c r="T95" s="55" t="n">
        <f aca="false">O95*J94</f>
        <v>0</v>
      </c>
      <c r="U95" s="46" t="n">
        <f aca="false">(1+VLOOKUP(B95,Assumptions!$A$29:$C$39,3,1))^(1/12)-1</f>
        <v>0.00545813045694676</v>
      </c>
      <c r="V95" s="45" t="n">
        <f aca="false">P96+V96/(1+U96)</f>
        <v>4134.65953578019</v>
      </c>
      <c r="W95" s="45" t="n">
        <f aca="false">(W96+Q96)/(1+U96)</f>
        <v>760.825238932071</v>
      </c>
      <c r="X95" s="45" t="n">
        <f aca="false">R96+S96+T96+X96/(1+U96)</f>
        <v>4221.81228617756</v>
      </c>
      <c r="Y95" s="45" t="n">
        <f aca="false">IFERROR((W95+X95-V95)/J95,0)</f>
        <v>1404.82983948496</v>
      </c>
    </row>
    <row r="96" customFormat="false" ht="13.8" hidden="false" customHeight="false" outlineLevel="0" collapsed="false">
      <c r="A96" s="40" t="n">
        <f aca="false">A95+1</f>
        <v>81</v>
      </c>
      <c r="B96" s="40" t="n">
        <f aca="false">INT((A96-1)/12)+1</f>
        <v>7</v>
      </c>
      <c r="C96" s="41" t="n">
        <f aca="false">$B$4+B96-1</f>
        <v>26</v>
      </c>
      <c r="D96" s="42" t="n">
        <f aca="false">IF($B$5="M",VLOOKUP(C96,Assumptions!$A$42:$C$140,2,1),VLOOKUP(C96,Assumptions!$A$42:$C$140,3,1))*Assumptions!$C$2</f>
        <v>0.0003042587783079</v>
      </c>
      <c r="E96" s="42" t="n">
        <f aca="false">1-(1-D96)^(1/12)</f>
        <v>2.53584346695535E-005</v>
      </c>
      <c r="F96" s="42" t="n">
        <f aca="false">VLOOKUP(B96,Assumptions!$A$5:$C$11,3,1)*(MOD(A96,12/$B$10)=0)</f>
        <v>0</v>
      </c>
      <c r="G96" s="43" t="n">
        <f aca="false">1-(1-F96)^(1/$B$10)</f>
        <v>0</v>
      </c>
      <c r="H96" s="42" t="n">
        <f aca="false">J95*E96*(A96&lt;=$B$6*12)</f>
        <v>1.53067608896416E-005</v>
      </c>
      <c r="I96" s="43" t="n">
        <f aca="false">J95*(1-E96)*G96*(A96&lt;=$B$6*12)</f>
        <v>0</v>
      </c>
      <c r="J96" s="44" t="n">
        <f aca="false">(J95-H96-I96)*(A96&lt;=$B$6*12)</f>
        <v>0.603600850510033</v>
      </c>
      <c r="K96" s="45" t="n">
        <f aca="false">($B$9/$B$10)*(A96&lt;=$B$7*12)*(MOD(A95,12/$B$10)=0)</f>
        <v>0</v>
      </c>
      <c r="L96" s="45" t="n">
        <f aca="false">$B$8*(A96&lt;=$B$7*12)</f>
        <v>500000</v>
      </c>
      <c r="M96" s="45" t="n">
        <f aca="false">Assumptions!$C$15*(A96=1)+K96*Assumptions!$C$16*(A96&lt;=12)</f>
        <v>0</v>
      </c>
      <c r="N96" s="45" t="n">
        <f aca="false">(A96&lt;=$B$6*12)*(Assumptions!$C$18/12)*(1+Assumptions!$E$17)^(A96-1) + K96*Assumptions!$C$19*(A96&lt;=$B$7*12)</f>
        <v>61.4643622484746</v>
      </c>
      <c r="O96" s="45" t="n">
        <f aca="false">K96*VLOOKUP(B96,Assumptions!$A$21:$B$26,2,1)</f>
        <v>0</v>
      </c>
      <c r="P96" s="45" t="n">
        <f aca="false">K96*J95</f>
        <v>0</v>
      </c>
      <c r="Q96" s="45" t="n">
        <f aca="false">L96*H96</f>
        <v>7.6533804448208</v>
      </c>
      <c r="R96" s="45" t="n">
        <f aca="false">M96*J95</f>
        <v>0</v>
      </c>
      <c r="S96" s="45" t="n">
        <f aca="false">N96*J95</f>
        <v>37.1008821495323</v>
      </c>
      <c r="T96" s="55" t="n">
        <f aca="false">O96*J95</f>
        <v>0</v>
      </c>
      <c r="U96" s="46" t="n">
        <f aca="false">(1+VLOOKUP(B96,Assumptions!$A$29:$C$39,3,1))^(1/12)-1</f>
        <v>0.00545813045694676</v>
      </c>
      <c r="V96" s="45" t="n">
        <f aca="false">P97+V97/(1+U97)</f>
        <v>4157.22704692154</v>
      </c>
      <c r="W96" s="45" t="n">
        <f aca="false">(W97+Q97)/(1+U97)</f>
        <v>757.324541896279</v>
      </c>
      <c r="X96" s="45" t="n">
        <f aca="false">R97+S97+T97+X97/(1+U97)</f>
        <v>4207.55210479588</v>
      </c>
      <c r="Y96" s="45" t="n">
        <f aca="false">IFERROR((W96+X96-V96)/J96,0)</f>
        <v>1338.05245484358</v>
      </c>
    </row>
    <row r="97" customFormat="false" ht="13.8" hidden="false" customHeight="false" outlineLevel="0" collapsed="false">
      <c r="A97" s="40" t="n">
        <f aca="false">A96+1</f>
        <v>82</v>
      </c>
      <c r="B97" s="40" t="n">
        <f aca="false">INT((A97-1)/12)+1</f>
        <v>7</v>
      </c>
      <c r="C97" s="41" t="n">
        <f aca="false">$B$4+B97-1</f>
        <v>26</v>
      </c>
      <c r="D97" s="42" t="n">
        <f aca="false">IF($B$5="M",VLOOKUP(C97,Assumptions!$A$42:$C$140,2,1),VLOOKUP(C97,Assumptions!$A$42:$C$140,3,1))*Assumptions!$C$2</f>
        <v>0.0003042587783079</v>
      </c>
      <c r="E97" s="42" t="n">
        <f aca="false">1-(1-D97)^(1/12)</f>
        <v>2.53584346695535E-005</v>
      </c>
      <c r="F97" s="42" t="n">
        <f aca="false">VLOOKUP(B97,Assumptions!$A$5:$C$11,3,1)*(MOD(A97,12/$B$10)=0)</f>
        <v>0</v>
      </c>
      <c r="G97" s="43" t="n">
        <f aca="false">1-(1-F97)^(1/$B$10)</f>
        <v>0</v>
      </c>
      <c r="H97" s="42" t="n">
        <f aca="false">J96*E97*(A97&lt;=$B$6*12)</f>
        <v>1.53063727341456E-005</v>
      </c>
      <c r="I97" s="43" t="n">
        <f aca="false">J96*(1-E97)*G97*(A97&lt;=$B$6*12)</f>
        <v>0</v>
      </c>
      <c r="J97" s="44" t="n">
        <f aca="false">(J96-H97-I97)*(A97&lt;=$B$6*12)</f>
        <v>0.603585544137299</v>
      </c>
      <c r="K97" s="45" t="n">
        <f aca="false">($B$9/$B$10)*(A97&lt;=$B$7*12)*(MOD(A96,12/$B$10)=0)</f>
        <v>0</v>
      </c>
      <c r="L97" s="45" t="n">
        <f aca="false">$B$8*(A97&lt;=$B$7*12)</f>
        <v>500000</v>
      </c>
      <c r="M97" s="45" t="n">
        <f aca="false">Assumptions!$C$15*(A97=1)+K97*Assumptions!$C$16*(A97&lt;=12)</f>
        <v>0</v>
      </c>
      <c r="N97" s="45" t="n">
        <f aca="false">(A97&lt;=$B$6*12)*(Assumptions!$C$18/12)*(1+Assumptions!$E$17)^(A97-1) + K97*Assumptions!$C$19*(A97&lt;=$B$7*12)</f>
        <v>61.6902320646572</v>
      </c>
      <c r="O97" s="45" t="n">
        <f aca="false">K97*VLOOKUP(B97,Assumptions!$A$21:$B$26,2,1)</f>
        <v>0</v>
      </c>
      <c r="P97" s="45" t="n">
        <f aca="false">K97*J96</f>
        <v>0</v>
      </c>
      <c r="Q97" s="45" t="n">
        <f aca="false">L97*H97</f>
        <v>7.65318636707279</v>
      </c>
      <c r="R97" s="45" t="n">
        <f aca="false">M97*J96</f>
        <v>0</v>
      </c>
      <c r="S97" s="45" t="n">
        <f aca="false">N97*J96</f>
        <v>37.2362765423884</v>
      </c>
      <c r="T97" s="55" t="n">
        <f aca="false">O97*J96</f>
        <v>0</v>
      </c>
      <c r="U97" s="46" t="n">
        <f aca="false">(1+VLOOKUP(B97,Assumptions!$A$29:$C$39,3,1))^(1/12)-1</f>
        <v>0.00545813045694676</v>
      </c>
      <c r="V97" s="45" t="n">
        <f aca="false">P98+V98/(1+U98)</f>
        <v>4179.91773448278</v>
      </c>
      <c r="W97" s="45" t="n">
        <f aca="false">(W98+Q98)/(1+U98)</f>
        <v>753.804931677124</v>
      </c>
      <c r="X97" s="45" t="n">
        <f aca="false">R98+S98+T98+X98/(1+U98)</f>
        <v>4193.07795609077</v>
      </c>
      <c r="Y97" s="45" t="n">
        <f aca="false">IFERROR((W97+X97-V97)/J97,0)</f>
        <v>1270.68177946729</v>
      </c>
    </row>
    <row r="98" customFormat="false" ht="13.8" hidden="false" customHeight="false" outlineLevel="0" collapsed="false">
      <c r="A98" s="40" t="n">
        <f aca="false">A97+1</f>
        <v>83</v>
      </c>
      <c r="B98" s="40" t="n">
        <f aca="false">INT((A98-1)/12)+1</f>
        <v>7</v>
      </c>
      <c r="C98" s="41" t="n">
        <f aca="false">$B$4+B98-1</f>
        <v>26</v>
      </c>
      <c r="D98" s="42" t="n">
        <f aca="false">IF($B$5="M",VLOOKUP(C98,Assumptions!$A$42:$C$140,2,1),VLOOKUP(C98,Assumptions!$A$42:$C$140,3,1))*Assumptions!$C$2</f>
        <v>0.0003042587783079</v>
      </c>
      <c r="E98" s="42" t="n">
        <f aca="false">1-(1-D98)^(1/12)</f>
        <v>2.53584346695535E-005</v>
      </c>
      <c r="F98" s="42" t="n">
        <f aca="false">VLOOKUP(B98,Assumptions!$A$5:$C$11,3,1)*(MOD(A98,12/$B$10)=0)</f>
        <v>0</v>
      </c>
      <c r="G98" s="43" t="n">
        <f aca="false">1-(1-F98)^(1/$B$10)</f>
        <v>0</v>
      </c>
      <c r="H98" s="42" t="n">
        <f aca="false">J97*E98*(A98&lt;=$B$6*12)</f>
        <v>1.53059845884926E-005</v>
      </c>
      <c r="I98" s="43" t="n">
        <f aca="false">J97*(1-E98)*G98*(A98&lt;=$B$6*12)</f>
        <v>0</v>
      </c>
      <c r="J98" s="44" t="n">
        <f aca="false">(J97-H98-I98)*(A98&lt;=$B$6*12)</f>
        <v>0.603570238152711</v>
      </c>
      <c r="K98" s="45" t="n">
        <f aca="false">($B$9/$B$10)*(A98&lt;=$B$7*12)*(MOD(A97,12/$B$10)=0)</f>
        <v>0</v>
      </c>
      <c r="L98" s="45" t="n">
        <f aca="false">$B$8*(A98&lt;=$B$7*12)</f>
        <v>500000</v>
      </c>
      <c r="M98" s="45" t="n">
        <f aca="false">Assumptions!$C$15*(A98=1)+K98*Assumptions!$C$16*(A98&lt;=12)</f>
        <v>0</v>
      </c>
      <c r="N98" s="45" t="n">
        <f aca="false">(A98&lt;=$B$6*12)*(Assumptions!$C$18/12)*(1+Assumptions!$E$17)^(A98-1) + K98*Assumptions!$C$19*(A98&lt;=$B$7*12)</f>
        <v>61.9169319093635</v>
      </c>
      <c r="O98" s="45" t="n">
        <f aca="false">K98*VLOOKUP(B98,Assumptions!$A$21:$B$26,2,1)</f>
        <v>0</v>
      </c>
      <c r="P98" s="45" t="n">
        <f aca="false">K98*J97</f>
        <v>0</v>
      </c>
      <c r="Q98" s="45" t="n">
        <f aca="false">L98*H98</f>
        <v>7.65299229424629</v>
      </c>
      <c r="R98" s="45" t="n">
        <f aca="false">M98*J97</f>
        <v>0</v>
      </c>
      <c r="S98" s="45" t="n">
        <f aca="false">N98*J97</f>
        <v>37.3721650378253</v>
      </c>
      <c r="T98" s="55" t="n">
        <f aca="false">O98*J97</f>
        <v>0</v>
      </c>
      <c r="U98" s="46" t="n">
        <f aca="false">(1+VLOOKUP(B98,Assumptions!$A$29:$C$39,3,1))^(1/12)-1</f>
        <v>0.00545813045694676</v>
      </c>
      <c r="V98" s="45" t="n">
        <f aca="false">P99+V99/(1+U99)</f>
        <v>4202.7322707769</v>
      </c>
      <c r="W98" s="45" t="n">
        <f aca="false">(W99+Q99)/(1+U99)</f>
        <v>750.266305039061</v>
      </c>
      <c r="X98" s="45" t="n">
        <f aca="false">R99+S99+T99+X99/(1+U99)</f>
        <v>4178.3881754012</v>
      </c>
      <c r="Y98" s="45" t="n">
        <f aca="false">IFERROR((W98+X98-V98)/J98,0)</f>
        <v>1202.71372539031</v>
      </c>
    </row>
    <row r="99" customFormat="false" ht="13.8" hidden="false" customHeight="false" outlineLevel="0" collapsed="false">
      <c r="A99" s="40" t="n">
        <f aca="false">A98+1</f>
        <v>84</v>
      </c>
      <c r="B99" s="40" t="n">
        <f aca="false">INT((A99-1)/12)+1</f>
        <v>7</v>
      </c>
      <c r="C99" s="41" t="n">
        <f aca="false">$B$4+B99-1</f>
        <v>26</v>
      </c>
      <c r="D99" s="42" t="n">
        <f aca="false">IF($B$5="M",VLOOKUP(C99,Assumptions!$A$42:$C$140,2,1),VLOOKUP(C99,Assumptions!$A$42:$C$140,3,1))*Assumptions!$C$2</f>
        <v>0.0003042587783079</v>
      </c>
      <c r="E99" s="42" t="n">
        <f aca="false">1-(1-D99)^(1/12)</f>
        <v>2.53584346695535E-005</v>
      </c>
      <c r="F99" s="42" t="n">
        <f aca="false">VLOOKUP(B99,Assumptions!$A$5:$C$11,3,1)*(MOD(A99,12/$B$10)=0)</f>
        <v>0.04</v>
      </c>
      <c r="G99" s="43" t="n">
        <f aca="false">1-(1-F99)^(1/$B$10)</f>
        <v>0.04</v>
      </c>
      <c r="H99" s="42" t="n">
        <f aca="false">J98*E99*(A99&lt;=$B$6*12)</f>
        <v>1.53055964526823E-005</v>
      </c>
      <c r="I99" s="43" t="n">
        <f aca="false">J98*(1-E99)*G99*(A99&lt;=$B$6*12)</f>
        <v>0.0241421973022503</v>
      </c>
      <c r="J99" s="44" t="n">
        <f aca="false">(J98-H99-I99)*(A99&lt;=$B$6*12)</f>
        <v>0.579412735254008</v>
      </c>
      <c r="K99" s="45" t="n">
        <f aca="false">($B$9/$B$10)*(A99&lt;=$B$7*12)*(MOD(A98,12/$B$10)=0)</f>
        <v>0</v>
      </c>
      <c r="L99" s="45" t="n">
        <f aca="false">$B$8*(A99&lt;=$B$7*12)</f>
        <v>500000</v>
      </c>
      <c r="M99" s="45" t="n">
        <f aca="false">Assumptions!$C$15*(A99=1)+K99*Assumptions!$C$16*(A99&lt;=12)</f>
        <v>0</v>
      </c>
      <c r="N99" s="45" t="n">
        <f aca="false">(A99&lt;=$B$6*12)*(Assumptions!$C$18/12)*(1+Assumptions!$E$17)^(A99-1) + K99*Assumptions!$C$19*(A99&lt;=$B$7*12)</f>
        <v>62.1444648327903</v>
      </c>
      <c r="O99" s="45" t="n">
        <f aca="false">K99*VLOOKUP(B99,Assumptions!$A$21:$B$26,2,1)</f>
        <v>0</v>
      </c>
      <c r="P99" s="45" t="n">
        <f aca="false">K99*J98</f>
        <v>0</v>
      </c>
      <c r="Q99" s="45" t="n">
        <f aca="false">L99*H99</f>
        <v>7.65279822634116</v>
      </c>
      <c r="R99" s="45" t="n">
        <f aca="false">M99*J98</f>
        <v>0</v>
      </c>
      <c r="S99" s="45" t="n">
        <f aca="false">N99*J98</f>
        <v>37.508549439</v>
      </c>
      <c r="T99" s="55" t="n">
        <f aca="false">O99*J98</f>
        <v>0</v>
      </c>
      <c r="U99" s="46" t="n">
        <f aca="false">(1+VLOOKUP(B99,Assumptions!$A$29:$C$39,3,1))^(1/12)-1</f>
        <v>0.00545813045694676</v>
      </c>
      <c r="V99" s="45" t="n">
        <f aca="false">P100+V100/(1+U100)</f>
        <v>4225.67133178642</v>
      </c>
      <c r="W99" s="45" t="n">
        <f aca="false">(W100+Q100)/(1+U100)</f>
        <v>746.708558183074</v>
      </c>
      <c r="X99" s="45" t="n">
        <f aca="false">R100+S100+T100+X100/(1+U100)</f>
        <v>4163.48108716722</v>
      </c>
      <c r="Y99" s="45" t="n">
        <f aca="false">IFERROR((W99+X99-V99)/J99,0)</f>
        <v>1181.40018662825</v>
      </c>
    </row>
    <row r="100" customFormat="false" ht="13.8" hidden="false" customHeight="false" outlineLevel="0" collapsed="false">
      <c r="A100" s="40" t="n">
        <f aca="false">A99+1</f>
        <v>85</v>
      </c>
      <c r="B100" s="40" t="n">
        <f aca="false">INT((A100-1)/12)+1</f>
        <v>8</v>
      </c>
      <c r="C100" s="41" t="n">
        <f aca="false">$B$4+B100-1</f>
        <v>27</v>
      </c>
      <c r="D100" s="42" t="n">
        <f aca="false">IF($B$5="M",VLOOKUP(C100,Assumptions!$A$42:$C$140,2,1),VLOOKUP(C100,Assumptions!$A$42:$C$140,3,1))*Assumptions!$C$2</f>
        <v>0.000312920753269533</v>
      </c>
      <c r="E100" s="42" t="n">
        <f aca="false">1-(1-D100)^(1/12)</f>
        <v>2.60804701639472E-005</v>
      </c>
      <c r="F100" s="42" t="n">
        <f aca="false">VLOOKUP(B100,Assumptions!$A$5:$C$11,3,1)*(MOD(A100,12/$B$10)=0)</f>
        <v>0</v>
      </c>
      <c r="G100" s="43" t="n">
        <f aca="false">1-(1-F100)^(1/$B$10)</f>
        <v>0</v>
      </c>
      <c r="H100" s="42" t="n">
        <f aca="false">J99*E100*(A100&lt;=$B$6*12)</f>
        <v>1.51113565544032E-005</v>
      </c>
      <c r="I100" s="43" t="n">
        <f aca="false">J99*(1-E100)*G100*(A100&lt;=$B$6*12)</f>
        <v>0</v>
      </c>
      <c r="J100" s="44" t="n">
        <f aca="false">(J99-H100-I100)*(A100&lt;=$B$6*12)</f>
        <v>0.579397623897453</v>
      </c>
      <c r="K100" s="45" t="n">
        <f aca="false">($B$9/$B$10)*(A100&lt;=$B$7*12)*(MOD(A99,12/$B$10)=0)</f>
        <v>1000</v>
      </c>
      <c r="L100" s="45" t="n">
        <f aca="false">$B$8*(A100&lt;=$B$7*12)</f>
        <v>500000</v>
      </c>
      <c r="M100" s="45" t="n">
        <f aca="false">Assumptions!$C$15*(A100=1)+K100*Assumptions!$C$16*(A100&lt;=12)</f>
        <v>0</v>
      </c>
      <c r="N100" s="45" t="n">
        <f aca="false">(A100&lt;=$B$6*12)*(Assumptions!$C$18/12)*(1+Assumptions!$E$17)^(A100-1) + K100*Assumptions!$C$19*(A100&lt;=$B$7*12)</f>
        <v>84.3728338963429</v>
      </c>
      <c r="O100" s="45" t="n">
        <f aca="false">K100*VLOOKUP(B100,Assumptions!$A$21:$B$26,2,1)</f>
        <v>50</v>
      </c>
      <c r="P100" s="45" t="n">
        <f aca="false">K100*J99</f>
        <v>579.412735254008</v>
      </c>
      <c r="Q100" s="45" t="n">
        <f aca="false">L100*H100</f>
        <v>7.55567827720159</v>
      </c>
      <c r="R100" s="45" t="n">
        <f aca="false">M100*J99</f>
        <v>0</v>
      </c>
      <c r="S100" s="45" t="n">
        <f aca="false">N100*J99</f>
        <v>48.8866944690121</v>
      </c>
      <c r="T100" s="55" t="n">
        <f aca="false">O100*J99</f>
        <v>28.9706367627004</v>
      </c>
      <c r="U100" s="46" t="n">
        <f aca="false">(1+VLOOKUP(B100,Assumptions!$A$29:$C$39,3,1))^(1/12)-1</f>
        <v>0.00563456279678642</v>
      </c>
      <c r="V100" s="45" t="n">
        <f aca="false">P101+V101/(1+U101)</f>
        <v>3666.80366956789</v>
      </c>
      <c r="W100" s="45" t="n">
        <f aca="false">(W101+Q101)/(1+U101)</f>
        <v>743.360256167853</v>
      </c>
      <c r="X100" s="45" t="n">
        <f aca="false">R101+S101+T101+X101/(1+U101)</f>
        <v>4108.64445955237</v>
      </c>
      <c r="Y100" s="45" t="n">
        <f aca="false">IFERROR((W100+X100-V100)/J100,0)</f>
        <v>2045.57457136223</v>
      </c>
    </row>
    <row r="101" customFormat="false" ht="13.8" hidden="false" customHeight="false" outlineLevel="0" collapsed="false">
      <c r="A101" s="40" t="n">
        <f aca="false">A100+1</f>
        <v>86</v>
      </c>
      <c r="B101" s="40" t="n">
        <f aca="false">INT((A101-1)/12)+1</f>
        <v>8</v>
      </c>
      <c r="C101" s="41" t="n">
        <f aca="false">$B$4+B101-1</f>
        <v>27</v>
      </c>
      <c r="D101" s="42" t="n">
        <f aca="false">IF($B$5="M",VLOOKUP(C101,Assumptions!$A$42:$C$140,2,1),VLOOKUP(C101,Assumptions!$A$42:$C$140,3,1))*Assumptions!$C$2</f>
        <v>0.000312920753269533</v>
      </c>
      <c r="E101" s="42" t="n">
        <f aca="false">1-(1-D101)^(1/12)</f>
        <v>2.60804701639472E-005</v>
      </c>
      <c r="F101" s="42" t="n">
        <f aca="false">VLOOKUP(B101,Assumptions!$A$5:$C$11,3,1)*(MOD(A101,12/$B$10)=0)</f>
        <v>0</v>
      </c>
      <c r="G101" s="43" t="n">
        <f aca="false">1-(1-F101)^(1/$B$10)</f>
        <v>0</v>
      </c>
      <c r="H101" s="42" t="n">
        <f aca="false">J100*E101*(A101&lt;=$B$6*12)</f>
        <v>1.51109624431194E-005</v>
      </c>
      <c r="I101" s="43" t="n">
        <f aca="false">J100*(1-E101)*G101*(A101&lt;=$B$6*12)</f>
        <v>0</v>
      </c>
      <c r="J101" s="44" t="n">
        <f aca="false">(J100-H101-I101)*(A101&lt;=$B$6*12)</f>
        <v>0.57938251293501</v>
      </c>
      <c r="K101" s="45" t="n">
        <f aca="false">($B$9/$B$10)*(A101&lt;=$B$7*12)*(MOD(A100,12/$B$10)=0)</f>
        <v>0</v>
      </c>
      <c r="L101" s="45" t="n">
        <f aca="false">$B$8*(A101&lt;=$B$7*12)</f>
        <v>500000</v>
      </c>
      <c r="M101" s="45" t="n">
        <f aca="false">Assumptions!$C$15*(A101=1)+K101*Assumptions!$C$16*(A101&lt;=12)</f>
        <v>0</v>
      </c>
      <c r="N101" s="45" t="n">
        <f aca="false">(A101&lt;=$B$6*12)*(Assumptions!$C$18/12)*(1+Assumptions!$E$17)^(A101-1) + K101*Assumptions!$C$19*(A101&lt;=$B$7*12)</f>
        <v>62.6020421726771</v>
      </c>
      <c r="O101" s="45" t="n">
        <f aca="false">K101*VLOOKUP(B101,Assumptions!$A$21:$B$26,2,1)</f>
        <v>0</v>
      </c>
      <c r="P101" s="45" t="n">
        <f aca="false">K101*J100</f>
        <v>0</v>
      </c>
      <c r="Q101" s="45" t="n">
        <f aca="false">L101*H101</f>
        <v>7.55548122155972</v>
      </c>
      <c r="R101" s="45" t="n">
        <f aca="false">M101*J100</f>
        <v>0</v>
      </c>
      <c r="S101" s="45" t="n">
        <f aca="false">N101*J100</f>
        <v>36.2714744859772</v>
      </c>
      <c r="T101" s="55" t="n">
        <f aca="false">O101*J100</f>
        <v>0</v>
      </c>
      <c r="U101" s="46" t="n">
        <f aca="false">(1+VLOOKUP(B101,Assumptions!$A$29:$C$39,3,1))^(1/12)-1</f>
        <v>0.00563456279678642</v>
      </c>
      <c r="V101" s="45" t="n">
        <f aca="false">P102+V102/(1+U102)</f>
        <v>3687.46450510756</v>
      </c>
      <c r="W101" s="45" t="n">
        <f aca="false">(W102+Q102)/(1+U102)</f>
        <v>739.993284990306</v>
      </c>
      <c r="X101" s="45" t="n">
        <f aca="false">R102+S102+T102+X102/(1+U102)</f>
        <v>4095.31902638268</v>
      </c>
      <c r="Y101" s="45" t="n">
        <f aca="false">IFERROR((W101+X101-V101)/J101,0)</f>
        <v>1981.15714685746</v>
      </c>
    </row>
    <row r="102" customFormat="false" ht="13.8" hidden="false" customHeight="false" outlineLevel="0" collapsed="false">
      <c r="A102" s="40" t="n">
        <f aca="false">A101+1</f>
        <v>87</v>
      </c>
      <c r="B102" s="40" t="n">
        <f aca="false">INT((A102-1)/12)+1</f>
        <v>8</v>
      </c>
      <c r="C102" s="41" t="n">
        <f aca="false">$B$4+B102-1</f>
        <v>27</v>
      </c>
      <c r="D102" s="42" t="n">
        <f aca="false">IF($B$5="M",VLOOKUP(C102,Assumptions!$A$42:$C$140,2,1),VLOOKUP(C102,Assumptions!$A$42:$C$140,3,1))*Assumptions!$C$2</f>
        <v>0.000312920753269533</v>
      </c>
      <c r="E102" s="42" t="n">
        <f aca="false">1-(1-D102)^(1/12)</f>
        <v>2.60804701639472E-005</v>
      </c>
      <c r="F102" s="42" t="n">
        <f aca="false">VLOOKUP(B102,Assumptions!$A$5:$C$11,3,1)*(MOD(A102,12/$B$10)=0)</f>
        <v>0</v>
      </c>
      <c r="G102" s="43" t="n">
        <f aca="false">1-(1-F102)^(1/$B$10)</f>
        <v>0</v>
      </c>
      <c r="H102" s="42" t="n">
        <f aca="false">J101*E102*(A102&lt;=$B$6*12)</f>
        <v>1.51105683421143E-005</v>
      </c>
      <c r="I102" s="43" t="n">
        <f aca="false">J101*(1-E102)*G102*(A102&lt;=$B$6*12)</f>
        <v>0</v>
      </c>
      <c r="J102" s="44" t="n">
        <f aca="false">(J101-H102-I102)*(A102&lt;=$B$6*12)</f>
        <v>0.579367402366668</v>
      </c>
      <c r="K102" s="45" t="n">
        <f aca="false">($B$9/$B$10)*(A102&lt;=$B$7*12)*(MOD(A101,12/$B$10)=0)</f>
        <v>0</v>
      </c>
      <c r="L102" s="45" t="n">
        <f aca="false">$B$8*(A102&lt;=$B$7*12)</f>
        <v>500000</v>
      </c>
      <c r="M102" s="45" t="n">
        <f aca="false">Assumptions!$C$15*(A102=1)+K102*Assumptions!$C$16*(A102&lt;=12)</f>
        <v>0</v>
      </c>
      <c r="N102" s="45" t="n">
        <f aca="false">(A102&lt;=$B$6*12)*(Assumptions!$C$18/12)*(1+Assumptions!$E$17)^(A102-1) + K102*Assumptions!$C$19*(A102&lt;=$B$7*12)</f>
        <v>62.8320927457398</v>
      </c>
      <c r="O102" s="45" t="n">
        <f aca="false">K102*VLOOKUP(B102,Assumptions!$A$21:$B$26,2,1)</f>
        <v>0</v>
      </c>
      <c r="P102" s="45" t="n">
        <f aca="false">K102*J101</f>
        <v>0</v>
      </c>
      <c r="Q102" s="45" t="n">
        <f aca="false">L102*H102</f>
        <v>7.55528417105714</v>
      </c>
      <c r="R102" s="45" t="n">
        <f aca="false">M102*J101</f>
        <v>0</v>
      </c>
      <c r="S102" s="45" t="n">
        <f aca="false">N102*J101</f>
        <v>36.4038157879923</v>
      </c>
      <c r="T102" s="55" t="n">
        <f aca="false">O102*J101</f>
        <v>0</v>
      </c>
      <c r="U102" s="46" t="n">
        <f aca="false">(1+VLOOKUP(B102,Assumptions!$A$29:$C$39,3,1))^(1/12)-1</f>
        <v>0.00563456279678642</v>
      </c>
      <c r="V102" s="45" t="n">
        <f aca="false">P103+V103/(1+U103)</f>
        <v>3708.24175542251</v>
      </c>
      <c r="W102" s="45" t="n">
        <f aca="false">(W103+Q103)/(1+U103)</f>
        <v>736.607539452727</v>
      </c>
      <c r="X102" s="45" t="n">
        <f aca="false">R103+S103+T103+X103/(1+U103)</f>
        <v>4081.78542323562</v>
      </c>
      <c r="Y102" s="45" t="n">
        <f aca="false">IFERROR((W102+X102-V102)/J102,0)</f>
        <v>1916.1437159408</v>
      </c>
    </row>
    <row r="103" customFormat="false" ht="13.8" hidden="false" customHeight="false" outlineLevel="0" collapsed="false">
      <c r="A103" s="40" t="n">
        <f aca="false">A102+1</f>
        <v>88</v>
      </c>
      <c r="B103" s="40" t="n">
        <f aca="false">INT((A103-1)/12)+1</f>
        <v>8</v>
      </c>
      <c r="C103" s="41" t="n">
        <f aca="false">$B$4+B103-1</f>
        <v>27</v>
      </c>
      <c r="D103" s="42" t="n">
        <f aca="false">IF($B$5="M",VLOOKUP(C103,Assumptions!$A$42:$C$140,2,1),VLOOKUP(C103,Assumptions!$A$42:$C$140,3,1))*Assumptions!$C$2</f>
        <v>0.000312920753269533</v>
      </c>
      <c r="E103" s="42" t="n">
        <f aca="false">1-(1-D103)^(1/12)</f>
        <v>2.60804701639472E-005</v>
      </c>
      <c r="F103" s="42" t="n">
        <f aca="false">VLOOKUP(B103,Assumptions!$A$5:$C$11,3,1)*(MOD(A103,12/$B$10)=0)</f>
        <v>0</v>
      </c>
      <c r="G103" s="43" t="n">
        <f aca="false">1-(1-F103)^(1/$B$10)</f>
        <v>0</v>
      </c>
      <c r="H103" s="42" t="n">
        <f aca="false">J102*E103*(A103&lt;=$B$6*12)</f>
        <v>1.51101742513875E-005</v>
      </c>
      <c r="I103" s="43" t="n">
        <f aca="false">J102*(1-E103)*G103*(A103&lt;=$B$6*12)</f>
        <v>0</v>
      </c>
      <c r="J103" s="44" t="n">
        <f aca="false">(J102-H103-I103)*(A103&lt;=$B$6*12)</f>
        <v>0.579352292192416</v>
      </c>
      <c r="K103" s="45" t="n">
        <f aca="false">($B$9/$B$10)*(A103&lt;=$B$7*12)*(MOD(A102,12/$B$10)=0)</f>
        <v>0</v>
      </c>
      <c r="L103" s="45" t="n">
        <f aca="false">$B$8*(A103&lt;=$B$7*12)</f>
        <v>500000</v>
      </c>
      <c r="M103" s="45" t="n">
        <f aca="false">Assumptions!$C$15*(A103=1)+K103*Assumptions!$C$16*(A103&lt;=12)</f>
        <v>0</v>
      </c>
      <c r="N103" s="45" t="n">
        <f aca="false">(A103&lt;=$B$6*12)*(Assumptions!$C$18/12)*(1+Assumptions!$E$17)^(A103-1) + K103*Assumptions!$C$19*(A103&lt;=$B$7*12)</f>
        <v>63.0629887108109</v>
      </c>
      <c r="O103" s="45" t="n">
        <f aca="false">K103*VLOOKUP(B103,Assumptions!$A$21:$B$26,2,1)</f>
        <v>0</v>
      </c>
      <c r="P103" s="45" t="n">
        <f aca="false">K103*J102</f>
        <v>0</v>
      </c>
      <c r="Q103" s="45" t="n">
        <f aca="false">L103*H103</f>
        <v>7.55508712569374</v>
      </c>
      <c r="R103" s="45" t="n">
        <f aca="false">M103*J102</f>
        <v>0</v>
      </c>
      <c r="S103" s="45" t="n">
        <f aca="false">N103*J102</f>
        <v>36.536639954861</v>
      </c>
      <c r="T103" s="55" t="n">
        <f aca="false">O103*J102</f>
        <v>0</v>
      </c>
      <c r="U103" s="46" t="n">
        <f aca="false">(1+VLOOKUP(B103,Assumptions!$A$29:$C$39,3,1))^(1/12)-1</f>
        <v>0.00563456279678642</v>
      </c>
      <c r="V103" s="45" t="n">
        <f aca="false">P104+V104/(1+U104)</f>
        <v>3729.1360764591</v>
      </c>
      <c r="W103" s="45" t="n">
        <f aca="false">(W104+Q104)/(1+U104)</f>
        <v>733.202913764667</v>
      </c>
      <c r="X103" s="45" t="n">
        <f aca="false">R104+S104+T104+X104/(1+U104)</f>
        <v>4068.04199157878</v>
      </c>
      <c r="Y103" s="45" t="n">
        <f aca="false">IFERROR((W103+X103-V103)/J103,0)</f>
        <v>1850.53005456699</v>
      </c>
    </row>
    <row r="104" customFormat="false" ht="13.8" hidden="false" customHeight="false" outlineLevel="0" collapsed="false">
      <c r="A104" s="40" t="n">
        <f aca="false">A103+1</f>
        <v>89</v>
      </c>
      <c r="B104" s="40" t="n">
        <f aca="false">INT((A104-1)/12)+1</f>
        <v>8</v>
      </c>
      <c r="C104" s="41" t="n">
        <f aca="false">$B$4+B104-1</f>
        <v>27</v>
      </c>
      <c r="D104" s="42" t="n">
        <f aca="false">IF($B$5="M",VLOOKUP(C104,Assumptions!$A$42:$C$140,2,1),VLOOKUP(C104,Assumptions!$A$42:$C$140,3,1))*Assumptions!$C$2</f>
        <v>0.000312920753269533</v>
      </c>
      <c r="E104" s="42" t="n">
        <f aca="false">1-(1-D104)^(1/12)</f>
        <v>2.60804701639472E-005</v>
      </c>
      <c r="F104" s="42" t="n">
        <f aca="false">VLOOKUP(B104,Assumptions!$A$5:$C$11,3,1)*(MOD(A104,12/$B$10)=0)</f>
        <v>0</v>
      </c>
      <c r="G104" s="43" t="n">
        <f aca="false">1-(1-F104)^(1/$B$10)</f>
        <v>0</v>
      </c>
      <c r="H104" s="42" t="n">
        <f aca="false">J103*E104*(A104&lt;=$B$6*12)</f>
        <v>1.51097801709387E-005</v>
      </c>
      <c r="I104" s="43" t="n">
        <f aca="false">J103*(1-E104)*G104*(A104&lt;=$B$6*12)</f>
        <v>0</v>
      </c>
      <c r="J104" s="44" t="n">
        <f aca="false">(J103-H104-I104)*(A104&lt;=$B$6*12)</f>
        <v>0.579337182412246</v>
      </c>
      <c r="K104" s="45" t="n">
        <f aca="false">($B$9/$B$10)*(A104&lt;=$B$7*12)*(MOD(A103,12/$B$10)=0)</f>
        <v>0</v>
      </c>
      <c r="L104" s="45" t="n">
        <f aca="false">$B$8*(A104&lt;=$B$7*12)</f>
        <v>500000</v>
      </c>
      <c r="M104" s="45" t="n">
        <f aca="false">Assumptions!$C$15*(A104=1)+K104*Assumptions!$C$16*(A104&lt;=12)</f>
        <v>0</v>
      </c>
      <c r="N104" s="45" t="n">
        <f aca="false">(A104&lt;=$B$6*12)*(Assumptions!$C$18/12)*(1+Assumptions!$E$17)^(A104-1) + K104*Assumptions!$C$19*(A104&lt;=$B$7*12)</f>
        <v>63.2947331745451</v>
      </c>
      <c r="O104" s="45" t="n">
        <f aca="false">K104*VLOOKUP(B104,Assumptions!$A$21:$B$26,2,1)</f>
        <v>0</v>
      </c>
      <c r="P104" s="45" t="n">
        <f aca="false">K104*J103</f>
        <v>0</v>
      </c>
      <c r="Q104" s="45" t="n">
        <f aca="false">L104*H104</f>
        <v>7.55489008546937</v>
      </c>
      <c r="R104" s="45" t="n">
        <f aca="false">M104*J103</f>
        <v>0</v>
      </c>
      <c r="S104" s="45" t="n">
        <f aca="false">N104*J103</f>
        <v>36.66994874838</v>
      </c>
      <c r="T104" s="55" t="n">
        <f aca="false">O104*J103</f>
        <v>0</v>
      </c>
      <c r="U104" s="46" t="n">
        <f aca="false">(1+VLOOKUP(B104,Assumptions!$A$29:$C$39,3,1))^(1/12)-1</f>
        <v>0.00563456279678642</v>
      </c>
      <c r="V104" s="45" t="n">
        <f aca="false">P105+V105/(1+U105)</f>
        <v>3750.14812785967</v>
      </c>
      <c r="W104" s="45" t="n">
        <f aca="false">(W105+Q105)/(1+U105)</f>
        <v>729.779301539591</v>
      </c>
      <c r="X104" s="45" t="n">
        <f aca="false">R105+S105+T105+X105/(1+U105)</f>
        <v>4054.08706176293</v>
      </c>
      <c r="Y104" s="45" t="n">
        <f aca="false">IFERROR((W104+X104-V104)/J104,0)</f>
        <v>1784.31191165506</v>
      </c>
    </row>
    <row r="105" customFormat="false" ht="13.8" hidden="false" customHeight="false" outlineLevel="0" collapsed="false">
      <c r="A105" s="40" t="n">
        <f aca="false">A104+1</f>
        <v>90</v>
      </c>
      <c r="B105" s="40" t="n">
        <f aca="false">INT((A105-1)/12)+1</f>
        <v>8</v>
      </c>
      <c r="C105" s="41" t="n">
        <f aca="false">$B$4+B105-1</f>
        <v>27</v>
      </c>
      <c r="D105" s="42" t="n">
        <f aca="false">IF($B$5="M",VLOOKUP(C105,Assumptions!$A$42:$C$140,2,1),VLOOKUP(C105,Assumptions!$A$42:$C$140,3,1))*Assumptions!$C$2</f>
        <v>0.000312920753269533</v>
      </c>
      <c r="E105" s="42" t="n">
        <f aca="false">1-(1-D105)^(1/12)</f>
        <v>2.60804701639472E-005</v>
      </c>
      <c r="F105" s="42" t="n">
        <f aca="false">VLOOKUP(B105,Assumptions!$A$5:$C$11,3,1)*(MOD(A105,12/$B$10)=0)</f>
        <v>0</v>
      </c>
      <c r="G105" s="43" t="n">
        <f aca="false">1-(1-F105)^(1/$B$10)</f>
        <v>0</v>
      </c>
      <c r="H105" s="42" t="n">
        <f aca="false">J104*E105*(A105&lt;=$B$6*12)</f>
        <v>1.51093861007678E-005</v>
      </c>
      <c r="I105" s="43" t="n">
        <f aca="false">J104*(1-E105)*G105*(A105&lt;=$B$6*12)</f>
        <v>0</v>
      </c>
      <c r="J105" s="44" t="n">
        <f aca="false">(J104-H105-I105)*(A105&lt;=$B$6*12)</f>
        <v>0.579322073026145</v>
      </c>
      <c r="K105" s="45" t="n">
        <f aca="false">($B$9/$B$10)*(A105&lt;=$B$7*12)*(MOD(A104,12/$B$10)=0)</f>
        <v>0</v>
      </c>
      <c r="L105" s="45" t="n">
        <f aca="false">$B$8*(A105&lt;=$B$7*12)</f>
        <v>500000</v>
      </c>
      <c r="M105" s="45" t="n">
        <f aca="false">Assumptions!$C$15*(A105=1)+K105*Assumptions!$C$16*(A105&lt;=12)</f>
        <v>0</v>
      </c>
      <c r="N105" s="45" t="n">
        <f aca="false">(A105&lt;=$B$6*12)*(Assumptions!$C$18/12)*(1+Assumptions!$E$17)^(A105-1) + K105*Assumptions!$C$19*(A105&lt;=$B$7*12)</f>
        <v>63.527329255013</v>
      </c>
      <c r="O105" s="45" t="n">
        <f aca="false">K105*VLOOKUP(B105,Assumptions!$A$21:$B$26,2,1)</f>
        <v>0</v>
      </c>
      <c r="P105" s="45" t="n">
        <f aca="false">K105*J104</f>
        <v>0</v>
      </c>
      <c r="Q105" s="45" t="n">
        <f aca="false">L105*H105</f>
        <v>7.55469305038391</v>
      </c>
      <c r="R105" s="45" t="n">
        <f aca="false">M105*J104</f>
        <v>0</v>
      </c>
      <c r="S105" s="45" t="n">
        <f aca="false">N105*J104</f>
        <v>36.8037439367743</v>
      </c>
      <c r="T105" s="55" t="n">
        <f aca="false">O105*J104</f>
        <v>0</v>
      </c>
      <c r="U105" s="46" t="n">
        <f aca="false">(1+VLOOKUP(B105,Assumptions!$A$29:$C$39,3,1))^(1/12)-1</f>
        <v>0.00563456279678642</v>
      </c>
      <c r="V105" s="45" t="n">
        <f aca="false">P106+V106/(1+U106)</f>
        <v>3771.27857298335</v>
      </c>
      <c r="W105" s="45" t="n">
        <f aca="false">(W106+Q106)/(1+U106)</f>
        <v>726.336595791527</v>
      </c>
      <c r="X105" s="45" t="n">
        <f aca="false">R106+S106+T106+X106/(1+U106)</f>
        <v>4039.91895295293</v>
      </c>
      <c r="Y105" s="45" t="n">
        <f aca="false">IFERROR((W105+X105-V105)/J105,0)</f>
        <v>1717.48500892388</v>
      </c>
    </row>
    <row r="106" customFormat="false" ht="13.8" hidden="false" customHeight="false" outlineLevel="0" collapsed="false">
      <c r="A106" s="40" t="n">
        <f aca="false">A105+1</f>
        <v>91</v>
      </c>
      <c r="B106" s="40" t="n">
        <f aca="false">INT((A106-1)/12)+1</f>
        <v>8</v>
      </c>
      <c r="C106" s="41" t="n">
        <f aca="false">$B$4+B106-1</f>
        <v>27</v>
      </c>
      <c r="D106" s="42" t="n">
        <f aca="false">IF($B$5="M",VLOOKUP(C106,Assumptions!$A$42:$C$140,2,1),VLOOKUP(C106,Assumptions!$A$42:$C$140,3,1))*Assumptions!$C$2</f>
        <v>0.000312920753269533</v>
      </c>
      <c r="E106" s="42" t="n">
        <f aca="false">1-(1-D106)^(1/12)</f>
        <v>2.60804701639472E-005</v>
      </c>
      <c r="F106" s="42" t="n">
        <f aca="false">VLOOKUP(B106,Assumptions!$A$5:$C$11,3,1)*(MOD(A106,12/$B$10)=0)</f>
        <v>0</v>
      </c>
      <c r="G106" s="43" t="n">
        <f aca="false">1-(1-F106)^(1/$B$10)</f>
        <v>0</v>
      </c>
      <c r="H106" s="42" t="n">
        <f aca="false">J105*E106*(A106&lt;=$B$6*12)</f>
        <v>1.51089920408744E-005</v>
      </c>
      <c r="I106" s="43" t="n">
        <f aca="false">J105*(1-E106)*G106*(A106&lt;=$B$6*12)</f>
        <v>0</v>
      </c>
      <c r="J106" s="44" t="n">
        <f aca="false">(J105-H106-I106)*(A106&lt;=$B$6*12)</f>
        <v>0.579306964034104</v>
      </c>
      <c r="K106" s="45" t="n">
        <f aca="false">($B$9/$B$10)*(A106&lt;=$B$7*12)*(MOD(A105,12/$B$10)=0)</f>
        <v>0</v>
      </c>
      <c r="L106" s="45" t="n">
        <f aca="false">$B$8*(A106&lt;=$B$7*12)</f>
        <v>500000</v>
      </c>
      <c r="M106" s="45" t="n">
        <f aca="false">Assumptions!$C$15*(A106=1)+K106*Assumptions!$C$16*(A106&lt;=12)</f>
        <v>0</v>
      </c>
      <c r="N106" s="45" t="n">
        <f aca="false">(A106&lt;=$B$6*12)*(Assumptions!$C$18/12)*(1+Assumptions!$E$17)^(A106-1) + K106*Assumptions!$C$19*(A106&lt;=$B$7*12)</f>
        <v>63.760780081744</v>
      </c>
      <c r="O106" s="45" t="n">
        <f aca="false">K106*VLOOKUP(B106,Assumptions!$A$21:$B$26,2,1)</f>
        <v>0</v>
      </c>
      <c r="P106" s="45" t="n">
        <f aca="false">K106*J105</f>
        <v>0</v>
      </c>
      <c r="Q106" s="45" t="n">
        <f aca="false">L106*H106</f>
        <v>7.55449602043721</v>
      </c>
      <c r="R106" s="45" t="n">
        <f aca="false">M106*J105</f>
        <v>0</v>
      </c>
      <c r="S106" s="45" t="n">
        <f aca="false">N106*J105</f>
        <v>36.9380272947201</v>
      </c>
      <c r="T106" s="55" t="n">
        <f aca="false">O106*J105</f>
        <v>0</v>
      </c>
      <c r="U106" s="46" t="n">
        <f aca="false">(1+VLOOKUP(B106,Assumptions!$A$29:$C$39,3,1))^(1/12)-1</f>
        <v>0.00563456279678642</v>
      </c>
      <c r="V106" s="45" t="n">
        <f aca="false">P107+V107/(1+U107)</f>
        <v>3792.528078927</v>
      </c>
      <c r="W106" s="45" t="n">
        <f aca="false">(W107+Q107)/(1+U107)</f>
        <v>722.874688931681</v>
      </c>
      <c r="X106" s="45" t="n">
        <f aca="false">R107+S107+T107+X107/(1+U107)</f>
        <v>4025.53597305817</v>
      </c>
      <c r="Y106" s="45" t="n">
        <f aca="false">IFERROR((W106+X106-V106)/J106,0)</f>
        <v>1650.04504072659</v>
      </c>
    </row>
    <row r="107" customFormat="false" ht="13.8" hidden="false" customHeight="false" outlineLevel="0" collapsed="false">
      <c r="A107" s="40" t="n">
        <f aca="false">A106+1</f>
        <v>92</v>
      </c>
      <c r="B107" s="40" t="n">
        <f aca="false">INT((A107-1)/12)+1</f>
        <v>8</v>
      </c>
      <c r="C107" s="41" t="n">
        <f aca="false">$B$4+B107-1</f>
        <v>27</v>
      </c>
      <c r="D107" s="42" t="n">
        <f aca="false">IF($B$5="M",VLOOKUP(C107,Assumptions!$A$42:$C$140,2,1),VLOOKUP(C107,Assumptions!$A$42:$C$140,3,1))*Assumptions!$C$2</f>
        <v>0.000312920753269533</v>
      </c>
      <c r="E107" s="42" t="n">
        <f aca="false">1-(1-D107)^(1/12)</f>
        <v>2.60804701639472E-005</v>
      </c>
      <c r="F107" s="42" t="n">
        <f aca="false">VLOOKUP(B107,Assumptions!$A$5:$C$11,3,1)*(MOD(A107,12/$B$10)=0)</f>
        <v>0</v>
      </c>
      <c r="G107" s="43" t="n">
        <f aca="false">1-(1-F107)^(1/$B$10)</f>
        <v>0</v>
      </c>
      <c r="H107" s="42" t="n">
        <f aca="false">J106*E107*(A107&lt;=$B$6*12)</f>
        <v>1.51085979912583E-005</v>
      </c>
      <c r="I107" s="43" t="n">
        <f aca="false">J106*(1-E107)*G107*(A107&lt;=$B$6*12)</f>
        <v>0</v>
      </c>
      <c r="J107" s="44" t="n">
        <f aca="false">(J106-H107-I107)*(A107&lt;=$B$6*12)</f>
        <v>0.579291855436113</v>
      </c>
      <c r="K107" s="45" t="n">
        <f aca="false">($B$9/$B$10)*(A107&lt;=$B$7*12)*(MOD(A106,12/$B$10)=0)</f>
        <v>0</v>
      </c>
      <c r="L107" s="45" t="n">
        <f aca="false">$B$8*(A107&lt;=$B$7*12)</f>
        <v>500000</v>
      </c>
      <c r="M107" s="45" t="n">
        <f aca="false">Assumptions!$C$15*(A107=1)+K107*Assumptions!$C$16*(A107&lt;=12)</f>
        <v>0</v>
      </c>
      <c r="N107" s="45" t="n">
        <f aca="false">(A107&lt;=$B$6*12)*(Assumptions!$C$18/12)*(1+Assumptions!$E$17)^(A107-1) + K107*Assumptions!$C$19*(A107&lt;=$B$7*12)</f>
        <v>63.9950887957676</v>
      </c>
      <c r="O107" s="45" t="n">
        <f aca="false">K107*VLOOKUP(B107,Assumptions!$A$21:$B$26,2,1)</f>
        <v>0</v>
      </c>
      <c r="P107" s="45" t="n">
        <f aca="false">K107*J106</f>
        <v>0</v>
      </c>
      <c r="Q107" s="45" t="n">
        <f aca="false">L107*H107</f>
        <v>7.55429899562914</v>
      </c>
      <c r="R107" s="45" t="n">
        <f aca="false">M107*J106</f>
        <v>0</v>
      </c>
      <c r="S107" s="45" t="n">
        <f aca="false">N107*J106</f>
        <v>37.072800603369</v>
      </c>
      <c r="T107" s="55" t="n">
        <f aca="false">O107*J106</f>
        <v>0</v>
      </c>
      <c r="U107" s="46" t="n">
        <f aca="false">(1+VLOOKUP(B107,Assumptions!$A$29:$C$39,3,1))^(1/12)-1</f>
        <v>0.00563456279678642</v>
      </c>
      <c r="V107" s="45" t="n">
        <f aca="false">P108+V108/(1+U108)</f>
        <v>3813.89731654629</v>
      </c>
      <c r="W107" s="45" t="n">
        <f aca="false">(W108+Q108)/(1+U108)</f>
        <v>719.393472765045</v>
      </c>
      <c r="X107" s="45" t="n">
        <f aca="false">R108+S108+T108+X108/(1+U108)</f>
        <v>4010.93641866267</v>
      </c>
      <c r="Y107" s="45" t="n">
        <f aca="false">IFERROR((W107+X107-V107)/J107,0)</f>
        <v>1581.98767388417</v>
      </c>
    </row>
    <row r="108" customFormat="false" ht="13.8" hidden="false" customHeight="false" outlineLevel="0" collapsed="false">
      <c r="A108" s="40" t="n">
        <f aca="false">A107+1</f>
        <v>93</v>
      </c>
      <c r="B108" s="40" t="n">
        <f aca="false">INT((A108-1)/12)+1</f>
        <v>8</v>
      </c>
      <c r="C108" s="41" t="n">
        <f aca="false">$B$4+B108-1</f>
        <v>27</v>
      </c>
      <c r="D108" s="42" t="n">
        <f aca="false">IF($B$5="M",VLOOKUP(C108,Assumptions!$A$42:$C$140,2,1),VLOOKUP(C108,Assumptions!$A$42:$C$140,3,1))*Assumptions!$C$2</f>
        <v>0.000312920753269533</v>
      </c>
      <c r="E108" s="42" t="n">
        <f aca="false">1-(1-D108)^(1/12)</f>
        <v>2.60804701639472E-005</v>
      </c>
      <c r="F108" s="42" t="n">
        <f aca="false">VLOOKUP(B108,Assumptions!$A$5:$C$11,3,1)*(MOD(A108,12/$B$10)=0)</f>
        <v>0</v>
      </c>
      <c r="G108" s="43" t="n">
        <f aca="false">1-(1-F108)^(1/$B$10)</f>
        <v>0</v>
      </c>
      <c r="H108" s="42" t="n">
        <f aca="false">J107*E108*(A108&lt;=$B$6*12)</f>
        <v>1.51082039519192E-005</v>
      </c>
      <c r="I108" s="43" t="n">
        <f aca="false">J107*(1-E108)*G108*(A108&lt;=$B$6*12)</f>
        <v>0</v>
      </c>
      <c r="J108" s="44" t="n">
        <f aca="false">(J107-H108-I108)*(A108&lt;=$B$6*12)</f>
        <v>0.579276747232161</v>
      </c>
      <c r="K108" s="45" t="n">
        <f aca="false">($B$9/$B$10)*(A108&lt;=$B$7*12)*(MOD(A107,12/$B$10)=0)</f>
        <v>0</v>
      </c>
      <c r="L108" s="45" t="n">
        <f aca="false">$B$8*(A108&lt;=$B$7*12)</f>
        <v>500000</v>
      </c>
      <c r="M108" s="45" t="n">
        <f aca="false">Assumptions!$C$15*(A108=1)+K108*Assumptions!$C$16*(A108&lt;=12)</f>
        <v>0</v>
      </c>
      <c r="N108" s="45" t="n">
        <f aca="false">(A108&lt;=$B$6*12)*(Assumptions!$C$18/12)*(1+Assumptions!$E$17)^(A108-1) + K108*Assumptions!$C$19*(A108&lt;=$B$7*12)</f>
        <v>64.2302585496561</v>
      </c>
      <c r="O108" s="45" t="n">
        <f aca="false">K108*VLOOKUP(B108,Assumptions!$A$21:$B$26,2,1)</f>
        <v>0</v>
      </c>
      <c r="P108" s="45" t="n">
        <f aca="false">K108*J107</f>
        <v>0</v>
      </c>
      <c r="Q108" s="45" t="n">
        <f aca="false">L108*H108</f>
        <v>7.55410197595958</v>
      </c>
      <c r="R108" s="45" t="n">
        <f aca="false">M108*J107</f>
        <v>0</v>
      </c>
      <c r="S108" s="45" t="n">
        <f aca="false">N108*J107</f>
        <v>37.2080656503715</v>
      </c>
      <c r="T108" s="55" t="n">
        <f aca="false">O108*J107</f>
        <v>0</v>
      </c>
      <c r="U108" s="46" t="n">
        <f aca="false">(1+VLOOKUP(B108,Assumptions!$A$29:$C$39,3,1))^(1/12)-1</f>
        <v>0.00563456279678642</v>
      </c>
      <c r="V108" s="45" t="n">
        <f aca="false">P109+V109/(1+U109)</f>
        <v>3835.38696047687</v>
      </c>
      <c r="W108" s="45" t="n">
        <f aca="false">(W109+Q109)/(1+U109)</f>
        <v>715.892838486978</v>
      </c>
      <c r="X108" s="45" t="n">
        <f aca="false">R109+S109+T109+X109/(1+U109)</f>
        <v>3996.11857495472</v>
      </c>
      <c r="Y108" s="45" t="n">
        <f aca="false">IFERROR((W108+X108-V108)/J108,0)</f>
        <v>1513.30854751795</v>
      </c>
    </row>
    <row r="109" customFormat="false" ht="13.8" hidden="false" customHeight="false" outlineLevel="0" collapsed="false">
      <c r="A109" s="40" t="n">
        <f aca="false">A108+1</f>
        <v>94</v>
      </c>
      <c r="B109" s="40" t="n">
        <f aca="false">INT((A109-1)/12)+1</f>
        <v>8</v>
      </c>
      <c r="C109" s="41" t="n">
        <f aca="false">$B$4+B109-1</f>
        <v>27</v>
      </c>
      <c r="D109" s="42" t="n">
        <f aca="false">IF($B$5="M",VLOOKUP(C109,Assumptions!$A$42:$C$140,2,1),VLOOKUP(C109,Assumptions!$A$42:$C$140,3,1))*Assumptions!$C$2</f>
        <v>0.000312920753269533</v>
      </c>
      <c r="E109" s="42" t="n">
        <f aca="false">1-(1-D109)^(1/12)</f>
        <v>2.60804701639472E-005</v>
      </c>
      <c r="F109" s="42" t="n">
        <f aca="false">VLOOKUP(B109,Assumptions!$A$5:$C$11,3,1)*(MOD(A109,12/$B$10)=0)</f>
        <v>0</v>
      </c>
      <c r="G109" s="43" t="n">
        <f aca="false">1-(1-F109)^(1/$B$10)</f>
        <v>0</v>
      </c>
      <c r="H109" s="42" t="n">
        <f aca="false">J108*E109*(A109&lt;=$B$6*12)</f>
        <v>1.51078099228568E-005</v>
      </c>
      <c r="I109" s="43" t="n">
        <f aca="false">J108*(1-E109)*G109*(A109&lt;=$B$6*12)</f>
        <v>0</v>
      </c>
      <c r="J109" s="44" t="n">
        <f aca="false">(J108-H109-I109)*(A109&lt;=$B$6*12)</f>
        <v>0.579261639422238</v>
      </c>
      <c r="K109" s="45" t="n">
        <f aca="false">($B$9/$B$10)*(A109&lt;=$B$7*12)*(MOD(A108,12/$B$10)=0)</f>
        <v>0</v>
      </c>
      <c r="L109" s="45" t="n">
        <f aca="false">$B$8*(A109&lt;=$B$7*12)</f>
        <v>500000</v>
      </c>
      <c r="M109" s="45" t="n">
        <f aca="false">Assumptions!$C$15*(A109=1)+K109*Assumptions!$C$16*(A109&lt;=12)</f>
        <v>0</v>
      </c>
      <c r="N109" s="45" t="n">
        <f aca="false">(A109&lt;=$B$6*12)*(Assumptions!$C$18/12)*(1+Assumptions!$E$17)^(A109-1) + K109*Assumptions!$C$19*(A109&lt;=$B$7*12)</f>
        <v>64.4662925075668</v>
      </c>
      <c r="O109" s="45" t="n">
        <f aca="false">K109*VLOOKUP(B109,Assumptions!$A$21:$B$26,2,1)</f>
        <v>0</v>
      </c>
      <c r="P109" s="45" t="n">
        <f aca="false">K109*J108</f>
        <v>0</v>
      </c>
      <c r="Q109" s="45" t="n">
        <f aca="false">L109*H109</f>
        <v>7.55390496142838</v>
      </c>
      <c r="R109" s="45" t="n">
        <f aca="false">M109*J108</f>
        <v>0</v>
      </c>
      <c r="S109" s="45" t="n">
        <f aca="false">N109*J108</f>
        <v>37.3438242299003</v>
      </c>
      <c r="T109" s="55" t="n">
        <f aca="false">O109*J108</f>
        <v>0</v>
      </c>
      <c r="U109" s="46" t="n">
        <f aca="false">(1+VLOOKUP(B109,Assumptions!$A$29:$C$39,3,1))^(1/12)-1</f>
        <v>0.00563456279678642</v>
      </c>
      <c r="V109" s="45" t="n">
        <f aca="false">P110+V110/(1+U110)</f>
        <v>3856.99768915565</v>
      </c>
      <c r="W109" s="45" t="n">
        <f aca="false">(W110+Q110)/(1+U110)</f>
        <v>712.372676679774</v>
      </c>
      <c r="X109" s="45" t="n">
        <f aca="false">R110+S110+T110+X110/(1+U110)</f>
        <v>3981.08071565611</v>
      </c>
      <c r="Y109" s="45" t="n">
        <f aca="false">IFERROR((W109+X109-V109)/J109,0)</f>
        <v>1444.00327288118</v>
      </c>
    </row>
    <row r="110" customFormat="false" ht="13.8" hidden="false" customHeight="false" outlineLevel="0" collapsed="false">
      <c r="A110" s="40" t="n">
        <f aca="false">A109+1</f>
        <v>95</v>
      </c>
      <c r="B110" s="40" t="n">
        <f aca="false">INT((A110-1)/12)+1</f>
        <v>8</v>
      </c>
      <c r="C110" s="41" t="n">
        <f aca="false">$B$4+B110-1</f>
        <v>27</v>
      </c>
      <c r="D110" s="42" t="n">
        <f aca="false">IF($B$5="M",VLOOKUP(C110,Assumptions!$A$42:$C$140,2,1),VLOOKUP(C110,Assumptions!$A$42:$C$140,3,1))*Assumptions!$C$2</f>
        <v>0.000312920753269533</v>
      </c>
      <c r="E110" s="42" t="n">
        <f aca="false">1-(1-D110)^(1/12)</f>
        <v>2.60804701639472E-005</v>
      </c>
      <c r="F110" s="42" t="n">
        <f aca="false">VLOOKUP(B110,Assumptions!$A$5:$C$11,3,1)*(MOD(A110,12/$B$10)=0)</f>
        <v>0</v>
      </c>
      <c r="G110" s="43" t="n">
        <f aca="false">1-(1-F110)^(1/$B$10)</f>
        <v>0</v>
      </c>
      <c r="H110" s="42" t="n">
        <f aca="false">J109*E110*(A110&lt;=$B$6*12)</f>
        <v>1.51074159040708E-005</v>
      </c>
      <c r="I110" s="43" t="n">
        <f aca="false">J109*(1-E110)*G110*(A110&lt;=$B$6*12)</f>
        <v>0</v>
      </c>
      <c r="J110" s="44" t="n">
        <f aca="false">(J109-H110-I110)*(A110&lt;=$B$6*12)</f>
        <v>0.579246532006334</v>
      </c>
      <c r="K110" s="45" t="n">
        <f aca="false">($B$9/$B$10)*(A110&lt;=$B$7*12)*(MOD(A109,12/$B$10)=0)</f>
        <v>0</v>
      </c>
      <c r="L110" s="45" t="n">
        <f aca="false">$B$8*(A110&lt;=$B$7*12)</f>
        <v>500000</v>
      </c>
      <c r="M110" s="45" t="n">
        <f aca="false">Assumptions!$C$15*(A110=1)+K110*Assumptions!$C$16*(A110&lt;=12)</f>
        <v>0</v>
      </c>
      <c r="N110" s="45" t="n">
        <f aca="false">(A110&lt;=$B$6*12)*(Assumptions!$C$18/12)*(1+Assumptions!$E$17)^(A110-1) + K110*Assumptions!$C$19*(A110&lt;=$B$7*12)</f>
        <v>64.7031938452849</v>
      </c>
      <c r="O110" s="45" t="n">
        <f aca="false">K110*VLOOKUP(B110,Assumptions!$A$21:$B$26,2,1)</f>
        <v>0</v>
      </c>
      <c r="P110" s="45" t="n">
        <f aca="false">K110*J109</f>
        <v>0</v>
      </c>
      <c r="Q110" s="45" t="n">
        <f aca="false">L110*H110</f>
        <v>7.55370795203541</v>
      </c>
      <c r="R110" s="45" t="n">
        <f aca="false">M110*J109</f>
        <v>0</v>
      </c>
      <c r="S110" s="45" t="n">
        <f aca="false">N110*J109</f>
        <v>37.4800781426746</v>
      </c>
      <c r="T110" s="55" t="n">
        <f aca="false">O110*J109</f>
        <v>0</v>
      </c>
      <c r="U110" s="46" t="n">
        <f aca="false">(1+VLOOKUP(B110,Assumptions!$A$29:$C$39,3,1))^(1/12)-1</f>
        <v>0.00563456279678642</v>
      </c>
      <c r="V110" s="45" t="n">
        <f aca="false">P111+V111/(1+U111)</f>
        <v>3878.73018484226</v>
      </c>
      <c r="W110" s="45" t="n">
        <f aca="false">(W111+Q111)/(1+U111)</f>
        <v>708.832877309206</v>
      </c>
      <c r="X110" s="45" t="n">
        <f aca="false">R111+S111+T111+X111/(1+U111)</f>
        <v>3965.82110295095</v>
      </c>
      <c r="Y110" s="45" t="n">
        <f aca="false">IFERROR((W110+X110-V110)/J110,0)</f>
        <v>1374.06743318955</v>
      </c>
    </row>
    <row r="111" customFormat="false" ht="13.8" hidden="false" customHeight="false" outlineLevel="0" collapsed="false">
      <c r="A111" s="40" t="n">
        <f aca="false">A110+1</f>
        <v>96</v>
      </c>
      <c r="B111" s="40" t="n">
        <f aca="false">INT((A111-1)/12)+1</f>
        <v>8</v>
      </c>
      <c r="C111" s="41" t="n">
        <f aca="false">$B$4+B111-1</f>
        <v>27</v>
      </c>
      <c r="D111" s="42" t="n">
        <f aca="false">IF($B$5="M",VLOOKUP(C111,Assumptions!$A$42:$C$140,2,1),VLOOKUP(C111,Assumptions!$A$42:$C$140,3,1))*Assumptions!$C$2</f>
        <v>0.000312920753269533</v>
      </c>
      <c r="E111" s="42" t="n">
        <f aca="false">1-(1-D111)^(1/12)</f>
        <v>2.60804701639472E-005</v>
      </c>
      <c r="F111" s="42" t="n">
        <f aca="false">VLOOKUP(B111,Assumptions!$A$5:$C$11,3,1)*(MOD(A111,12/$B$10)=0)</f>
        <v>0.04</v>
      </c>
      <c r="G111" s="43" t="n">
        <f aca="false">1-(1-F111)^(1/$B$10)</f>
        <v>0.04</v>
      </c>
      <c r="H111" s="42" t="n">
        <f aca="false">J110*E111*(A111&lt;=$B$6*12)</f>
        <v>1.51070218955611E-005</v>
      </c>
      <c r="I111" s="43" t="n">
        <f aca="false">J110*(1-E111)*G111*(A111&lt;=$B$6*12)</f>
        <v>0.0231692569993776</v>
      </c>
      <c r="J111" s="44" t="n">
        <f aca="false">(J110-H111-I111)*(A111&lt;=$B$6*12)</f>
        <v>0.556062167985061</v>
      </c>
      <c r="K111" s="45" t="n">
        <f aca="false">($B$9/$B$10)*(A111&lt;=$B$7*12)*(MOD(A110,12/$B$10)=0)</f>
        <v>0</v>
      </c>
      <c r="L111" s="45" t="n">
        <f aca="false">$B$8*(A111&lt;=$B$7*12)</f>
        <v>500000</v>
      </c>
      <c r="M111" s="45" t="n">
        <f aca="false">Assumptions!$C$15*(A111=1)+K111*Assumptions!$C$16*(A111&lt;=12)</f>
        <v>0</v>
      </c>
      <c r="N111" s="45" t="n">
        <f aca="false">(A111&lt;=$B$6*12)*(Assumptions!$C$18/12)*(1+Assumptions!$E$17)^(A111-1) + K111*Assumptions!$C$19*(A111&lt;=$B$7*12)</f>
        <v>64.9409657502659</v>
      </c>
      <c r="O111" s="45" t="n">
        <f aca="false">K111*VLOOKUP(B111,Assumptions!$A$21:$B$26,2,1)</f>
        <v>0</v>
      </c>
      <c r="P111" s="45" t="n">
        <f aca="false">K111*J110</f>
        <v>0</v>
      </c>
      <c r="Q111" s="45" t="n">
        <f aca="false">L111*H111</f>
        <v>7.55351094778054</v>
      </c>
      <c r="R111" s="45" t="n">
        <f aca="false">M111*J110</f>
        <v>0</v>
      </c>
      <c r="S111" s="45" t="n">
        <f aca="false">N111*J110</f>
        <v>37.6168291959836</v>
      </c>
      <c r="T111" s="55" t="n">
        <f aca="false">O111*J110</f>
        <v>0</v>
      </c>
      <c r="U111" s="46" t="n">
        <f aca="false">(1+VLOOKUP(B111,Assumptions!$A$29:$C$39,3,1))^(1/12)-1</f>
        <v>0.00563456279678642</v>
      </c>
      <c r="V111" s="45" t="n">
        <f aca="false">P112+V112/(1+U112)</f>
        <v>3900.58513364054</v>
      </c>
      <c r="W111" s="45" t="n">
        <f aca="false">(W112+Q112)/(1+U112)</f>
        <v>705.273329721051</v>
      </c>
      <c r="X111" s="45" t="n">
        <f aca="false">R112+S112+T112+X112/(1+U112)</f>
        <v>3950.33798741404</v>
      </c>
      <c r="Y111" s="45" t="n">
        <f aca="false">IFERROR((W111+X111-V111)/J111,0)</f>
        <v>1357.80894109458</v>
      </c>
    </row>
    <row r="112" customFormat="false" ht="13.8" hidden="false" customHeight="false" outlineLevel="0" collapsed="false">
      <c r="A112" s="40" t="n">
        <f aca="false">A111+1</f>
        <v>97</v>
      </c>
      <c r="B112" s="40" t="n">
        <f aca="false">INT((A112-1)/12)+1</f>
        <v>9</v>
      </c>
      <c r="C112" s="41" t="n">
        <f aca="false">$B$4+B112-1</f>
        <v>28</v>
      </c>
      <c r="D112" s="42" t="n">
        <f aca="false">IF($B$5="M",VLOOKUP(C112,Assumptions!$A$42:$C$140,2,1),VLOOKUP(C112,Assumptions!$A$42:$C$140,3,1))*Assumptions!$C$2</f>
        <v>0.00032224020353436</v>
      </c>
      <c r="E112" s="42" t="n">
        <f aca="false">1-(1-D112)^(1/12)</f>
        <v>2.68573171745556E-005</v>
      </c>
      <c r="F112" s="42" t="n">
        <f aca="false">VLOOKUP(B112,Assumptions!$A$5:$C$11,3,1)*(MOD(A112,12/$B$10)=0)</f>
        <v>0</v>
      </c>
      <c r="G112" s="43" t="n">
        <f aca="false">1-(1-F112)^(1/$B$10)</f>
        <v>0</v>
      </c>
      <c r="H112" s="42" t="n">
        <f aca="false">J111*E112*(A112&lt;=$B$6*12)</f>
        <v>1.49343380143458E-005</v>
      </c>
      <c r="I112" s="43" t="n">
        <f aca="false">J111*(1-E112)*G112*(A112&lt;=$B$6*12)</f>
        <v>0</v>
      </c>
      <c r="J112" s="44" t="n">
        <f aca="false">(J111-H112-I112)*(A112&lt;=$B$6*12)</f>
        <v>0.556047233647046</v>
      </c>
      <c r="K112" s="45" t="n">
        <f aca="false">($B$9/$B$10)*(A112&lt;=$B$7*12)*(MOD(A111,12/$B$10)=0)</f>
        <v>1000</v>
      </c>
      <c r="L112" s="45" t="n">
        <f aca="false">$B$8*(A112&lt;=$B$7*12)</f>
        <v>500000</v>
      </c>
      <c r="M112" s="45" t="n">
        <f aca="false">Assumptions!$C$15*(A112=1)+K112*Assumptions!$C$16*(A112&lt;=12)</f>
        <v>0</v>
      </c>
      <c r="N112" s="45" t="n">
        <f aca="false">(A112&lt;=$B$6*12)*(Assumptions!$C$18/12)*(1+Assumptions!$E$17)^(A112-1) + K112*Assumptions!$C$19*(A112&lt;=$B$7*12)</f>
        <v>87.1796114216784</v>
      </c>
      <c r="O112" s="45" t="n">
        <f aca="false">K112*VLOOKUP(B112,Assumptions!$A$21:$B$26,2,1)</f>
        <v>50</v>
      </c>
      <c r="P112" s="45" t="n">
        <f aca="false">K112*J111</f>
        <v>556.062167985061</v>
      </c>
      <c r="Q112" s="45" t="n">
        <f aca="false">L112*H112</f>
        <v>7.46716900717291</v>
      </c>
      <c r="R112" s="45" t="n">
        <f aca="false">M112*J111</f>
        <v>0</v>
      </c>
      <c r="S112" s="45" t="n">
        <f aca="false">N112*J111</f>
        <v>48.4772837312337</v>
      </c>
      <c r="T112" s="55" t="n">
        <f aca="false">O112*J111</f>
        <v>27.803108399253</v>
      </c>
      <c r="U112" s="46" t="n">
        <f aca="false">(1+VLOOKUP(B112,Assumptions!$A$29:$C$39,3,1))^(1/12)-1</f>
        <v>0.00581065529879377</v>
      </c>
      <c r="V112" s="45" t="n">
        <f aca="false">P113+V113/(1+U113)</f>
        <v>3363.9568357478</v>
      </c>
      <c r="W112" s="45" t="n">
        <f aca="false">(W113+Q113)/(1+U113)</f>
        <v>701.90426092432</v>
      </c>
      <c r="X112" s="45" t="n">
        <f aca="false">R113+S113+T113+X113/(1+U113)</f>
        <v>3896.56840857742</v>
      </c>
      <c r="Y112" s="45" t="n">
        <f aca="false">IFERROR((W112+X112-V112)/J112,0)</f>
        <v>2220.16361030501</v>
      </c>
    </row>
    <row r="113" customFormat="false" ht="13.8" hidden="false" customHeight="false" outlineLevel="0" collapsed="false">
      <c r="A113" s="40" t="n">
        <f aca="false">A112+1</f>
        <v>98</v>
      </c>
      <c r="B113" s="40" t="n">
        <f aca="false">INT((A113-1)/12)+1</f>
        <v>9</v>
      </c>
      <c r="C113" s="41" t="n">
        <f aca="false">$B$4+B113-1</f>
        <v>28</v>
      </c>
      <c r="D113" s="42" t="n">
        <f aca="false">IF($B$5="M",VLOOKUP(C113,Assumptions!$A$42:$C$140,2,1),VLOOKUP(C113,Assumptions!$A$42:$C$140,3,1))*Assumptions!$C$2</f>
        <v>0.00032224020353436</v>
      </c>
      <c r="E113" s="42" t="n">
        <f aca="false">1-(1-D113)^(1/12)</f>
        <v>2.68573171745556E-005</v>
      </c>
      <c r="F113" s="42" t="n">
        <f aca="false">VLOOKUP(B113,Assumptions!$A$5:$C$11,3,1)*(MOD(A113,12/$B$10)=0)</f>
        <v>0</v>
      </c>
      <c r="G113" s="43" t="n">
        <f aca="false">1-(1-F113)^(1/$B$10)</f>
        <v>0</v>
      </c>
      <c r="H113" s="42" t="n">
        <f aca="false">J112*E113*(A113&lt;=$B$6*12)</f>
        <v>1.4933936918093E-005</v>
      </c>
      <c r="I113" s="43" t="n">
        <f aca="false">J112*(1-E113)*G113*(A113&lt;=$B$6*12)</f>
        <v>0</v>
      </c>
      <c r="J113" s="44" t="n">
        <f aca="false">(J112-H113-I113)*(A113&lt;=$B$6*12)</f>
        <v>0.556032299710128</v>
      </c>
      <c r="K113" s="45" t="n">
        <f aca="false">($B$9/$B$10)*(A113&lt;=$B$7*12)*(MOD(A112,12/$B$10)=0)</f>
        <v>0</v>
      </c>
      <c r="L113" s="45" t="n">
        <f aca="false">$B$8*(A113&lt;=$B$7*12)</f>
        <v>500000</v>
      </c>
      <c r="M113" s="45" t="n">
        <f aca="false">Assumptions!$C$15*(A113=1)+K113*Assumptions!$C$16*(A113&lt;=12)</f>
        <v>0</v>
      </c>
      <c r="N113" s="45" t="n">
        <f aca="false">(A113&lt;=$B$6*12)*(Assumptions!$C$18/12)*(1+Assumptions!$E$17)^(A113-1) + K113*Assumptions!$C$19*(A113&lt;=$B$7*12)</f>
        <v>65.4191340704476</v>
      </c>
      <c r="O113" s="45" t="n">
        <f aca="false">K113*VLOOKUP(B113,Assumptions!$A$21:$B$26,2,1)</f>
        <v>0</v>
      </c>
      <c r="P113" s="45" t="n">
        <f aca="false">K113*J112</f>
        <v>0</v>
      </c>
      <c r="Q113" s="45" t="n">
        <f aca="false">L113*H113</f>
        <v>7.46696845904649</v>
      </c>
      <c r="R113" s="45" t="n">
        <f aca="false">M113*J112</f>
        <v>0</v>
      </c>
      <c r="S113" s="45" t="n">
        <f aca="false">N113*J112</f>
        <v>36.3761285274576</v>
      </c>
      <c r="T113" s="55" t="n">
        <f aca="false">O113*J112</f>
        <v>0</v>
      </c>
      <c r="U113" s="46" t="n">
        <f aca="false">(1+VLOOKUP(B113,Assumptions!$A$29:$C$39,3,1))^(1/12)-1</f>
        <v>0.00581065529879377</v>
      </c>
      <c r="V113" s="45" t="n">
        <f aca="false">P114+V114/(1+U114)</f>
        <v>3383.50362936035</v>
      </c>
      <c r="W113" s="45" t="n">
        <f aca="false">(W114+Q114)/(1+U114)</f>
        <v>698.515816178259</v>
      </c>
      <c r="X113" s="45" t="n">
        <f aca="false">R114+S114+T114+X114/(1+U114)</f>
        <v>3882.6225267764</v>
      </c>
      <c r="Y113" s="45" t="n">
        <f aca="false">IFERROR((W113+X113-V113)/J113,0)</f>
        <v>2153.89414287383</v>
      </c>
    </row>
    <row r="114" customFormat="false" ht="13.8" hidden="false" customHeight="false" outlineLevel="0" collapsed="false">
      <c r="A114" s="40" t="n">
        <f aca="false">A113+1</f>
        <v>99</v>
      </c>
      <c r="B114" s="40" t="n">
        <f aca="false">INT((A114-1)/12)+1</f>
        <v>9</v>
      </c>
      <c r="C114" s="41" t="n">
        <f aca="false">$B$4+B114-1</f>
        <v>28</v>
      </c>
      <c r="D114" s="42" t="n">
        <f aca="false">IF($B$5="M",VLOOKUP(C114,Assumptions!$A$42:$C$140,2,1),VLOOKUP(C114,Assumptions!$A$42:$C$140,3,1))*Assumptions!$C$2</f>
        <v>0.00032224020353436</v>
      </c>
      <c r="E114" s="42" t="n">
        <f aca="false">1-(1-D114)^(1/12)</f>
        <v>2.68573171745556E-005</v>
      </c>
      <c r="F114" s="42" t="n">
        <f aca="false">VLOOKUP(B114,Assumptions!$A$5:$C$11,3,1)*(MOD(A114,12/$B$10)=0)</f>
        <v>0</v>
      </c>
      <c r="G114" s="43" t="n">
        <f aca="false">1-(1-F114)^(1/$B$10)</f>
        <v>0</v>
      </c>
      <c r="H114" s="42" t="n">
        <f aca="false">J113*E114*(A114&lt;=$B$6*12)</f>
        <v>1.49335358326125E-005</v>
      </c>
      <c r="I114" s="43" t="n">
        <f aca="false">J113*(1-E114)*G114*(A114&lt;=$B$6*12)</f>
        <v>0</v>
      </c>
      <c r="J114" s="44" t="n">
        <f aca="false">(J113-H114-I114)*(A114&lt;=$B$6*12)</f>
        <v>0.556017366174296</v>
      </c>
      <c r="K114" s="45" t="n">
        <f aca="false">($B$9/$B$10)*(A114&lt;=$B$7*12)*(MOD(A113,12/$B$10)=0)</f>
        <v>0</v>
      </c>
      <c r="L114" s="45" t="n">
        <f aca="false">$B$8*(A114&lt;=$B$7*12)</f>
        <v>500000</v>
      </c>
      <c r="M114" s="45" t="n">
        <f aca="false">Assumptions!$C$15*(A114=1)+K114*Assumptions!$C$16*(A114&lt;=12)</f>
        <v>0</v>
      </c>
      <c r="N114" s="45" t="n">
        <f aca="false">(A114&lt;=$B$6*12)*(Assumptions!$C$18/12)*(1+Assumptions!$E$17)^(A114-1) + K114*Assumptions!$C$19*(A114&lt;=$B$7*12)</f>
        <v>65.6595369192981</v>
      </c>
      <c r="O114" s="45" t="n">
        <f aca="false">K114*VLOOKUP(B114,Assumptions!$A$21:$B$26,2,1)</f>
        <v>0</v>
      </c>
      <c r="P114" s="45" t="n">
        <f aca="false">K114*J113</f>
        <v>0</v>
      </c>
      <c r="Q114" s="45" t="n">
        <f aca="false">L114*H114</f>
        <v>7.46676791630625</v>
      </c>
      <c r="R114" s="45" t="n">
        <f aca="false">M114*J113</f>
        <v>0</v>
      </c>
      <c r="S114" s="45" t="n">
        <f aca="false">N114*J113</f>
        <v>36.5088233111394</v>
      </c>
      <c r="T114" s="55" t="n">
        <f aca="false">O114*J113</f>
        <v>0</v>
      </c>
      <c r="U114" s="46" t="n">
        <f aca="false">(1+VLOOKUP(B114,Assumptions!$A$29:$C$39,3,1))^(1/12)-1</f>
        <v>0.00581065529879377</v>
      </c>
      <c r="V114" s="45" t="n">
        <f aca="false">P115+V115/(1+U115)</f>
        <v>3403.16400265279</v>
      </c>
      <c r="W114" s="45" t="n">
        <f aca="false">(W115+Q115)/(1+U115)</f>
        <v>695.10788289052</v>
      </c>
      <c r="X114" s="45" t="n">
        <f aca="false">R115+S115+T115+X115/(1+U115)</f>
        <v>3868.46214443606</v>
      </c>
      <c r="Y114" s="45" t="n">
        <f aca="false">IFERROR((W114+X114-V114)/J114,0)</f>
        <v>2086.99600995923</v>
      </c>
    </row>
    <row r="115" customFormat="false" ht="13.8" hidden="false" customHeight="false" outlineLevel="0" collapsed="false">
      <c r="A115" s="40" t="n">
        <f aca="false">A114+1</f>
        <v>100</v>
      </c>
      <c r="B115" s="40" t="n">
        <f aca="false">INT((A115-1)/12)+1</f>
        <v>9</v>
      </c>
      <c r="C115" s="41" t="n">
        <f aca="false">$B$4+B115-1</f>
        <v>28</v>
      </c>
      <c r="D115" s="42" t="n">
        <f aca="false">IF($B$5="M",VLOOKUP(C115,Assumptions!$A$42:$C$140,2,1),VLOOKUP(C115,Assumptions!$A$42:$C$140,3,1))*Assumptions!$C$2</f>
        <v>0.00032224020353436</v>
      </c>
      <c r="E115" s="42" t="n">
        <f aca="false">1-(1-D115)^(1/12)</f>
        <v>2.68573171745556E-005</v>
      </c>
      <c r="F115" s="42" t="n">
        <f aca="false">VLOOKUP(B115,Assumptions!$A$5:$C$11,3,1)*(MOD(A115,12/$B$10)=0)</f>
        <v>0</v>
      </c>
      <c r="G115" s="43" t="n">
        <f aca="false">1-(1-F115)^(1/$B$10)</f>
        <v>0</v>
      </c>
      <c r="H115" s="42" t="n">
        <f aca="false">J114*E115*(A115&lt;=$B$6*12)</f>
        <v>1.49331347579041E-005</v>
      </c>
      <c r="I115" s="43" t="n">
        <f aca="false">J114*(1-E115)*G115*(A115&lt;=$B$6*12)</f>
        <v>0</v>
      </c>
      <c r="J115" s="44" t="n">
        <f aca="false">(J114-H115-I115)*(A115&lt;=$B$6*12)</f>
        <v>0.556002433039538</v>
      </c>
      <c r="K115" s="45" t="n">
        <f aca="false">($B$9/$B$10)*(A115&lt;=$B$7*12)*(MOD(A114,12/$B$10)=0)</f>
        <v>0</v>
      </c>
      <c r="L115" s="45" t="n">
        <f aca="false">$B$8*(A115&lt;=$B$7*12)</f>
        <v>500000</v>
      </c>
      <c r="M115" s="45" t="n">
        <f aca="false">Assumptions!$C$15*(A115=1)+K115*Assumptions!$C$16*(A115&lt;=12)</f>
        <v>0</v>
      </c>
      <c r="N115" s="45" t="n">
        <f aca="false">(A115&lt;=$B$6*12)*(Assumptions!$C$18/12)*(1+Assumptions!$E$17)^(A115-1) + K115*Assumptions!$C$19*(A115&lt;=$B$7*12)</f>
        <v>65.9008232027975</v>
      </c>
      <c r="O115" s="45" t="n">
        <f aca="false">K115*VLOOKUP(B115,Assumptions!$A$21:$B$26,2,1)</f>
        <v>0</v>
      </c>
      <c r="P115" s="45" t="n">
        <f aca="false">K115*J114</f>
        <v>0</v>
      </c>
      <c r="Q115" s="45" t="n">
        <f aca="false">L115*H115</f>
        <v>7.46656737895205</v>
      </c>
      <c r="R115" s="45" t="n">
        <f aca="false">M115*J114</f>
        <v>0</v>
      </c>
      <c r="S115" s="45" t="n">
        <f aca="false">N115*J114</f>
        <v>36.6420021459374</v>
      </c>
      <c r="T115" s="55" t="n">
        <f aca="false">O115*J114</f>
        <v>0</v>
      </c>
      <c r="U115" s="46" t="n">
        <f aca="false">(1+VLOOKUP(B115,Assumptions!$A$29:$C$39,3,1))^(1/12)-1</f>
        <v>0.00581065529879377</v>
      </c>
      <c r="V115" s="45" t="n">
        <f aca="false">P116+V116/(1+U116)</f>
        <v>3422.93861559746</v>
      </c>
      <c r="W115" s="45" t="n">
        <f aca="false">(W116+Q116)/(1+U116)</f>
        <v>691.680347814519</v>
      </c>
      <c r="X115" s="45" t="n">
        <f aca="false">R116+S116+T116+X116/(1+U116)</f>
        <v>3854.08552830395</v>
      </c>
      <c r="Y115" s="45" t="n">
        <f aca="false">IFERROR((W115+X115-V115)/J115,0)</f>
        <v>2019.46465302817</v>
      </c>
    </row>
    <row r="116" customFormat="false" ht="13.8" hidden="false" customHeight="false" outlineLevel="0" collapsed="false">
      <c r="A116" s="40" t="n">
        <f aca="false">A115+1</f>
        <v>101</v>
      </c>
      <c r="B116" s="40" t="n">
        <f aca="false">INT((A116-1)/12)+1</f>
        <v>9</v>
      </c>
      <c r="C116" s="41" t="n">
        <f aca="false">$B$4+B116-1</f>
        <v>28</v>
      </c>
      <c r="D116" s="42" t="n">
        <f aca="false">IF($B$5="M",VLOOKUP(C116,Assumptions!$A$42:$C$140,2,1),VLOOKUP(C116,Assumptions!$A$42:$C$140,3,1))*Assumptions!$C$2</f>
        <v>0.00032224020353436</v>
      </c>
      <c r="E116" s="42" t="n">
        <f aca="false">1-(1-D116)^(1/12)</f>
        <v>2.68573171745556E-005</v>
      </c>
      <c r="F116" s="42" t="n">
        <f aca="false">VLOOKUP(B116,Assumptions!$A$5:$C$11,3,1)*(MOD(A116,12/$B$10)=0)</f>
        <v>0</v>
      </c>
      <c r="G116" s="43" t="n">
        <f aca="false">1-(1-F116)^(1/$B$10)</f>
        <v>0</v>
      </c>
      <c r="H116" s="42" t="n">
        <f aca="false">J115*E116*(A116&lt;=$B$6*12)</f>
        <v>1.49327336939675E-005</v>
      </c>
      <c r="I116" s="43" t="n">
        <f aca="false">J115*(1-E116)*G116*(A116&lt;=$B$6*12)</f>
        <v>0</v>
      </c>
      <c r="J116" s="44" t="n">
        <f aca="false">(J115-H116-I116)*(A116&lt;=$B$6*12)</f>
        <v>0.555987500305844</v>
      </c>
      <c r="K116" s="45" t="n">
        <f aca="false">($B$9/$B$10)*(A116&lt;=$B$7*12)*(MOD(A115,12/$B$10)=0)</f>
        <v>0</v>
      </c>
      <c r="L116" s="45" t="n">
        <f aca="false">$B$8*(A116&lt;=$B$7*12)</f>
        <v>500000</v>
      </c>
      <c r="M116" s="45" t="n">
        <f aca="false">Assumptions!$C$15*(A116=1)+K116*Assumptions!$C$16*(A116&lt;=12)</f>
        <v>0</v>
      </c>
      <c r="N116" s="45" t="n">
        <f aca="false">(A116&lt;=$B$6*12)*(Assumptions!$C$18/12)*(1+Assumptions!$E$17)^(A116-1) + K116*Assumptions!$C$19*(A116&lt;=$B$7*12)</f>
        <v>66.1429961673997</v>
      </c>
      <c r="O116" s="45" t="n">
        <f aca="false">K116*VLOOKUP(B116,Assumptions!$A$21:$B$26,2,1)</f>
        <v>0</v>
      </c>
      <c r="P116" s="45" t="n">
        <f aca="false">K116*J115</f>
        <v>0</v>
      </c>
      <c r="Q116" s="45" t="n">
        <f aca="false">L116*H116</f>
        <v>7.46636684698375</v>
      </c>
      <c r="R116" s="45" t="n">
        <f aca="false">M116*J115</f>
        <v>0</v>
      </c>
      <c r="S116" s="45" t="n">
        <f aca="false">N116*J115</f>
        <v>36.7756667975991</v>
      </c>
      <c r="T116" s="55" t="n">
        <f aca="false">O116*J115</f>
        <v>0</v>
      </c>
      <c r="U116" s="46" t="n">
        <f aca="false">(1+VLOOKUP(B116,Assumptions!$A$29:$C$39,3,1))^(1/12)-1</f>
        <v>0.00581065529879377</v>
      </c>
      <c r="V116" s="45" t="n">
        <f aca="false">P117+V117/(1+U117)</f>
        <v>3442.82813200163</v>
      </c>
      <c r="W116" s="45" t="n">
        <f aca="false">(W117+Q117)/(1+U117)</f>
        <v>688.233097045635</v>
      </c>
      <c r="X116" s="45" t="n">
        <f aca="false">R117+S117+T117+X117/(1+U117)</f>
        <v>3839.49093328025</v>
      </c>
      <c r="Y116" s="45" t="n">
        <f aca="false">IFERROR((W116+X116-V116)/J116,0)</f>
        <v>1951.29548367088</v>
      </c>
    </row>
    <row r="117" customFormat="false" ht="13.8" hidden="false" customHeight="false" outlineLevel="0" collapsed="false">
      <c r="A117" s="40" t="n">
        <f aca="false">A116+1</f>
        <v>102</v>
      </c>
      <c r="B117" s="40" t="n">
        <f aca="false">INT((A117-1)/12)+1</f>
        <v>9</v>
      </c>
      <c r="C117" s="41" t="n">
        <f aca="false">$B$4+B117-1</f>
        <v>28</v>
      </c>
      <c r="D117" s="42" t="n">
        <f aca="false">IF($B$5="M",VLOOKUP(C117,Assumptions!$A$42:$C$140,2,1),VLOOKUP(C117,Assumptions!$A$42:$C$140,3,1))*Assumptions!$C$2</f>
        <v>0.00032224020353436</v>
      </c>
      <c r="E117" s="42" t="n">
        <f aca="false">1-(1-D117)^(1/12)</f>
        <v>2.68573171745556E-005</v>
      </c>
      <c r="F117" s="42" t="n">
        <f aca="false">VLOOKUP(B117,Assumptions!$A$5:$C$11,3,1)*(MOD(A117,12/$B$10)=0)</f>
        <v>0</v>
      </c>
      <c r="G117" s="43" t="n">
        <f aca="false">1-(1-F117)^(1/$B$10)</f>
        <v>0</v>
      </c>
      <c r="H117" s="42" t="n">
        <f aca="false">J116*E117*(A117&lt;=$B$6*12)</f>
        <v>1.49323326408024E-005</v>
      </c>
      <c r="I117" s="43" t="n">
        <f aca="false">J116*(1-E117)*G117*(A117&lt;=$B$6*12)</f>
        <v>0</v>
      </c>
      <c r="J117" s="44" t="n">
        <f aca="false">(J116-H117-I117)*(A117&lt;=$B$6*12)</f>
        <v>0.555972567973203</v>
      </c>
      <c r="K117" s="45" t="n">
        <f aca="false">($B$9/$B$10)*(A117&lt;=$B$7*12)*(MOD(A116,12/$B$10)=0)</f>
        <v>0</v>
      </c>
      <c r="L117" s="45" t="n">
        <f aca="false">$B$8*(A117&lt;=$B$7*12)</f>
        <v>500000</v>
      </c>
      <c r="M117" s="45" t="n">
        <f aca="false">Assumptions!$C$15*(A117=1)+K117*Assumptions!$C$16*(A117&lt;=12)</f>
        <v>0</v>
      </c>
      <c r="N117" s="45" t="n">
        <f aca="false">(A117&lt;=$B$6*12)*(Assumptions!$C$18/12)*(1+Assumptions!$E$17)^(A117-1) + K117*Assumptions!$C$19*(A117&lt;=$B$7*12)</f>
        <v>66.3860590714887</v>
      </c>
      <c r="O117" s="45" t="n">
        <f aca="false">K117*VLOOKUP(B117,Assumptions!$A$21:$B$26,2,1)</f>
        <v>0</v>
      </c>
      <c r="P117" s="45" t="n">
        <f aca="false">K117*J116</f>
        <v>0</v>
      </c>
      <c r="Q117" s="45" t="n">
        <f aca="false">L117*H117</f>
        <v>7.4661663204012</v>
      </c>
      <c r="R117" s="45" t="n">
        <f aca="false">M117*J116</f>
        <v>0</v>
      </c>
      <c r="S117" s="45" t="n">
        <f aca="false">N117*J116</f>
        <v>36.9098190383131</v>
      </c>
      <c r="T117" s="55" t="n">
        <f aca="false">O117*J116</f>
        <v>0</v>
      </c>
      <c r="U117" s="46" t="n">
        <f aca="false">(1+VLOOKUP(B117,Assumptions!$A$29:$C$39,3,1))^(1/12)-1</f>
        <v>0.00581065529879377</v>
      </c>
      <c r="V117" s="45" t="n">
        <f aca="false">P118+V118/(1+U118)</f>
        <v>3462.83321952968</v>
      </c>
      <c r="W117" s="45" t="n">
        <f aca="false">(W118+Q118)/(1+U118)</f>
        <v>684.766016017388</v>
      </c>
      <c r="X117" s="45" t="n">
        <f aca="false">R118+S118+T118+X118/(1+U118)</f>
        <v>3824.6766023425</v>
      </c>
      <c r="Y117" s="45" t="n">
        <f aca="false">IFERROR((W117+X117-V117)/J117,0)</f>
        <v>1882.48388341465</v>
      </c>
    </row>
    <row r="118" customFormat="false" ht="13.8" hidden="false" customHeight="false" outlineLevel="0" collapsed="false">
      <c r="A118" s="40" t="n">
        <f aca="false">A117+1</f>
        <v>103</v>
      </c>
      <c r="B118" s="40" t="n">
        <f aca="false">INT((A118-1)/12)+1</f>
        <v>9</v>
      </c>
      <c r="C118" s="41" t="n">
        <f aca="false">$B$4+B118-1</f>
        <v>28</v>
      </c>
      <c r="D118" s="42" t="n">
        <f aca="false">IF($B$5="M",VLOOKUP(C118,Assumptions!$A$42:$C$140,2,1),VLOOKUP(C118,Assumptions!$A$42:$C$140,3,1))*Assumptions!$C$2</f>
        <v>0.00032224020353436</v>
      </c>
      <c r="E118" s="42" t="n">
        <f aca="false">1-(1-D118)^(1/12)</f>
        <v>2.68573171745556E-005</v>
      </c>
      <c r="F118" s="42" t="n">
        <f aca="false">VLOOKUP(B118,Assumptions!$A$5:$C$11,3,1)*(MOD(A118,12/$B$10)=0)</f>
        <v>0</v>
      </c>
      <c r="G118" s="43" t="n">
        <f aca="false">1-(1-F118)^(1/$B$10)</f>
        <v>0</v>
      </c>
      <c r="H118" s="42" t="n">
        <f aca="false">J117*E118*(A118&lt;=$B$6*12)</f>
        <v>1.49319315984085E-005</v>
      </c>
      <c r="I118" s="43" t="n">
        <f aca="false">J117*(1-E118)*G118*(A118&lt;=$B$6*12)</f>
        <v>0</v>
      </c>
      <c r="J118" s="44" t="n">
        <f aca="false">(J117-H118-I118)*(A118&lt;=$B$6*12)</f>
        <v>0.555957636041605</v>
      </c>
      <c r="K118" s="45" t="n">
        <f aca="false">($B$9/$B$10)*(A118&lt;=$B$7*12)*(MOD(A117,12/$B$10)=0)</f>
        <v>0</v>
      </c>
      <c r="L118" s="45" t="n">
        <f aca="false">$B$8*(A118&lt;=$B$7*12)</f>
        <v>500000</v>
      </c>
      <c r="M118" s="45" t="n">
        <f aca="false">Assumptions!$C$15*(A118=1)+K118*Assumptions!$C$16*(A118&lt;=12)</f>
        <v>0</v>
      </c>
      <c r="N118" s="45" t="n">
        <f aca="false">(A118&lt;=$B$6*12)*(Assumptions!$C$18/12)*(1+Assumptions!$E$17)^(A118-1) + K118*Assumptions!$C$19*(A118&lt;=$B$7*12)</f>
        <v>66.6300151854226</v>
      </c>
      <c r="O118" s="45" t="n">
        <f aca="false">K118*VLOOKUP(B118,Assumptions!$A$21:$B$26,2,1)</f>
        <v>0</v>
      </c>
      <c r="P118" s="45" t="n">
        <f aca="false">K118*J117</f>
        <v>0</v>
      </c>
      <c r="Q118" s="45" t="n">
        <f aca="false">L118*H118</f>
        <v>7.46596579920425</v>
      </c>
      <c r="R118" s="45" t="n">
        <f aca="false">M118*J117</f>
        <v>0</v>
      </c>
      <c r="S118" s="45" t="n">
        <f aca="false">N118*J117</f>
        <v>37.0444606467329</v>
      </c>
      <c r="T118" s="55" t="n">
        <f aca="false">O118*J117</f>
        <v>0</v>
      </c>
      <c r="U118" s="46" t="n">
        <f aca="false">(1+VLOOKUP(B118,Assumptions!$A$29:$C$39,3,1))^(1/12)-1</f>
        <v>0.00581065529879377</v>
      </c>
      <c r="V118" s="45" t="n">
        <f aca="false">P119+V119/(1+U119)</f>
        <v>3482.95454972558</v>
      </c>
      <c r="W118" s="45" t="n">
        <f aca="false">(W119+Q119)/(1+U119)</f>
        <v>681.278989497589</v>
      </c>
      <c r="X118" s="45" t="n">
        <f aca="false">R119+S119+T119+X119/(1+U119)</f>
        <v>3809.64076646979</v>
      </c>
      <c r="Y118" s="45" t="n">
        <f aca="false">IFERROR((W118+X118-V118)/J118,0)</f>
        <v>1813.02520353614</v>
      </c>
    </row>
    <row r="119" customFormat="false" ht="13.8" hidden="false" customHeight="false" outlineLevel="0" collapsed="false">
      <c r="A119" s="40" t="n">
        <f aca="false">A118+1</f>
        <v>104</v>
      </c>
      <c r="B119" s="40" t="n">
        <f aca="false">INT((A119-1)/12)+1</f>
        <v>9</v>
      </c>
      <c r="C119" s="41" t="n">
        <f aca="false">$B$4+B119-1</f>
        <v>28</v>
      </c>
      <c r="D119" s="42" t="n">
        <f aca="false">IF($B$5="M",VLOOKUP(C119,Assumptions!$A$42:$C$140,2,1),VLOOKUP(C119,Assumptions!$A$42:$C$140,3,1))*Assumptions!$C$2</f>
        <v>0.00032224020353436</v>
      </c>
      <c r="E119" s="42" t="n">
        <f aca="false">1-(1-D119)^(1/12)</f>
        <v>2.68573171745556E-005</v>
      </c>
      <c r="F119" s="42" t="n">
        <f aca="false">VLOOKUP(B119,Assumptions!$A$5:$C$11,3,1)*(MOD(A119,12/$B$10)=0)</f>
        <v>0</v>
      </c>
      <c r="G119" s="43" t="n">
        <f aca="false">1-(1-F119)^(1/$B$10)</f>
        <v>0</v>
      </c>
      <c r="H119" s="42" t="n">
        <f aca="false">J118*E119*(A119&lt;=$B$6*12)</f>
        <v>1.49315305667855E-005</v>
      </c>
      <c r="I119" s="43" t="n">
        <f aca="false">J118*(1-E119)*G119*(A119&lt;=$B$6*12)</f>
        <v>0</v>
      </c>
      <c r="J119" s="44" t="n">
        <f aca="false">(J118-H119-I119)*(A119&lt;=$B$6*12)</f>
        <v>0.555942704511038</v>
      </c>
      <c r="K119" s="45" t="n">
        <f aca="false">($B$9/$B$10)*(A119&lt;=$B$7*12)*(MOD(A118,12/$B$10)=0)</f>
        <v>0</v>
      </c>
      <c r="L119" s="45" t="n">
        <f aca="false">$B$8*(A119&lt;=$B$7*12)</f>
        <v>500000</v>
      </c>
      <c r="M119" s="45" t="n">
        <f aca="false">Assumptions!$C$15*(A119=1)+K119*Assumptions!$C$16*(A119&lt;=12)</f>
        <v>0</v>
      </c>
      <c r="N119" s="45" t="n">
        <f aca="false">(A119&lt;=$B$6*12)*(Assumptions!$C$18/12)*(1+Assumptions!$E$17)^(A119-1) + K119*Assumptions!$C$19*(A119&lt;=$B$7*12)</f>
        <v>66.8748677915772</v>
      </c>
      <c r="O119" s="45" t="n">
        <f aca="false">K119*VLOOKUP(B119,Assumptions!$A$21:$B$26,2,1)</f>
        <v>0</v>
      </c>
      <c r="P119" s="45" t="n">
        <f aca="false">K119*J118</f>
        <v>0</v>
      </c>
      <c r="Q119" s="45" t="n">
        <f aca="false">L119*H119</f>
        <v>7.46576528339277</v>
      </c>
      <c r="R119" s="45" t="n">
        <f aca="false">M119*J118</f>
        <v>0</v>
      </c>
      <c r="S119" s="45" t="n">
        <f aca="false">N119*J118</f>
        <v>37.1795934080001</v>
      </c>
      <c r="T119" s="55" t="n">
        <f aca="false">O119*J118</f>
        <v>0</v>
      </c>
      <c r="U119" s="46" t="n">
        <f aca="false">(1+VLOOKUP(B119,Assumptions!$A$29:$C$39,3,1))^(1/12)-1</f>
        <v>0.00581065529879377</v>
      </c>
      <c r="V119" s="45" t="n">
        <f aca="false">P120+V120/(1+U120)</f>
        <v>3503.1927980354</v>
      </c>
      <c r="W119" s="45" t="n">
        <f aca="false">(W120+Q120)/(1+U120)</f>
        <v>677.771901584477</v>
      </c>
      <c r="X119" s="45" t="n">
        <f aca="false">R120+S120+T120+X120/(1+U120)</f>
        <v>3794.38164456654</v>
      </c>
      <c r="Y119" s="45" t="n">
        <f aca="false">IFERROR((W119+X119-V119)/J119,0)</f>
        <v>1742.91476487282</v>
      </c>
    </row>
    <row r="120" customFormat="false" ht="13.8" hidden="false" customHeight="false" outlineLevel="0" collapsed="false">
      <c r="A120" s="40" t="n">
        <f aca="false">A119+1</f>
        <v>105</v>
      </c>
      <c r="B120" s="40" t="n">
        <f aca="false">INT((A120-1)/12)+1</f>
        <v>9</v>
      </c>
      <c r="C120" s="41" t="n">
        <f aca="false">$B$4+B120-1</f>
        <v>28</v>
      </c>
      <c r="D120" s="42" t="n">
        <f aca="false">IF($B$5="M",VLOOKUP(C120,Assumptions!$A$42:$C$140,2,1),VLOOKUP(C120,Assumptions!$A$42:$C$140,3,1))*Assumptions!$C$2</f>
        <v>0.00032224020353436</v>
      </c>
      <c r="E120" s="42" t="n">
        <f aca="false">1-(1-D120)^(1/12)</f>
        <v>2.68573171745556E-005</v>
      </c>
      <c r="F120" s="42" t="n">
        <f aca="false">VLOOKUP(B120,Assumptions!$A$5:$C$11,3,1)*(MOD(A120,12/$B$10)=0)</f>
        <v>0</v>
      </c>
      <c r="G120" s="43" t="n">
        <f aca="false">1-(1-F120)^(1/$B$10)</f>
        <v>0</v>
      </c>
      <c r="H120" s="42" t="n">
        <f aca="false">J119*E120*(A120&lt;=$B$6*12)</f>
        <v>1.49311295459332E-005</v>
      </c>
      <c r="I120" s="43" t="n">
        <f aca="false">J119*(1-E120)*G120*(A120&lt;=$B$6*12)</f>
        <v>0</v>
      </c>
      <c r="J120" s="44" t="n">
        <f aca="false">(J119-H120-I120)*(A120&lt;=$B$6*12)</f>
        <v>0.555927773381492</v>
      </c>
      <c r="K120" s="45" t="n">
        <f aca="false">($B$9/$B$10)*(A120&lt;=$B$7*12)*(MOD(A119,12/$B$10)=0)</f>
        <v>0</v>
      </c>
      <c r="L120" s="45" t="n">
        <f aca="false">$B$8*(A120&lt;=$B$7*12)</f>
        <v>500000</v>
      </c>
      <c r="M120" s="45" t="n">
        <f aca="false">Assumptions!$C$15*(A120=1)+K120*Assumptions!$C$16*(A120&lt;=12)</f>
        <v>0</v>
      </c>
      <c r="N120" s="45" t="n">
        <f aca="false">(A120&lt;=$B$6*12)*(Assumptions!$C$18/12)*(1+Assumptions!$E$17)^(A120-1) + K120*Assumptions!$C$19*(A120&lt;=$B$7*12)</f>
        <v>67.1206201843907</v>
      </c>
      <c r="O120" s="45" t="n">
        <f aca="false">K120*VLOOKUP(B120,Assumptions!$A$21:$B$26,2,1)</f>
        <v>0</v>
      </c>
      <c r="P120" s="45" t="n">
        <f aca="false">K120*J119</f>
        <v>0</v>
      </c>
      <c r="Q120" s="45" t="n">
        <f aca="false">L120*H120</f>
        <v>7.4655647729666</v>
      </c>
      <c r="R120" s="45" t="n">
        <f aca="false">M120*J119</f>
        <v>0</v>
      </c>
      <c r="S120" s="45" t="n">
        <f aca="false">N120*J119</f>
        <v>37.3152191137683</v>
      </c>
      <c r="T120" s="55" t="n">
        <f aca="false">O120*J119</f>
        <v>0</v>
      </c>
      <c r="U120" s="46" t="n">
        <f aca="false">(1+VLOOKUP(B120,Assumptions!$A$29:$C$39,3,1))^(1/12)-1</f>
        <v>0.00581065529879377</v>
      </c>
      <c r="V120" s="45" t="n">
        <f aca="false">P121+V121/(1+U121)</f>
        <v>3523.54864383</v>
      </c>
      <c r="W120" s="45" t="n">
        <f aca="false">(W121+Q121)/(1+U121)</f>
        <v>674.244635702826</v>
      </c>
      <c r="X120" s="45" t="n">
        <f aca="false">R121+S121+T121+X121/(1+U121)</f>
        <v>3778.89744338575</v>
      </c>
      <c r="Y120" s="45" t="n">
        <f aca="false">IFERROR((W120+X120-V120)/J120,0)</f>
        <v>1672.14785763305</v>
      </c>
    </row>
    <row r="121" customFormat="false" ht="13.8" hidden="false" customHeight="false" outlineLevel="0" collapsed="false">
      <c r="A121" s="40" t="n">
        <f aca="false">A120+1</f>
        <v>106</v>
      </c>
      <c r="B121" s="40" t="n">
        <f aca="false">INT((A121-1)/12)+1</f>
        <v>9</v>
      </c>
      <c r="C121" s="41" t="n">
        <f aca="false">$B$4+B121-1</f>
        <v>28</v>
      </c>
      <c r="D121" s="42" t="n">
        <f aca="false">IF($B$5="M",VLOOKUP(C121,Assumptions!$A$42:$C$140,2,1),VLOOKUP(C121,Assumptions!$A$42:$C$140,3,1))*Assumptions!$C$2</f>
        <v>0.00032224020353436</v>
      </c>
      <c r="E121" s="42" t="n">
        <f aca="false">1-(1-D121)^(1/12)</f>
        <v>2.68573171745556E-005</v>
      </c>
      <c r="F121" s="42" t="n">
        <f aca="false">VLOOKUP(B121,Assumptions!$A$5:$C$11,3,1)*(MOD(A121,12/$B$10)=0)</f>
        <v>0</v>
      </c>
      <c r="G121" s="43" t="n">
        <f aca="false">1-(1-F121)^(1/$B$10)</f>
        <v>0</v>
      </c>
      <c r="H121" s="42" t="n">
        <f aca="false">J120*E121*(A121&lt;=$B$6*12)</f>
        <v>1.49307285358512E-005</v>
      </c>
      <c r="I121" s="43" t="n">
        <f aca="false">J120*(1-E121)*G121*(A121&lt;=$B$6*12)</f>
        <v>0</v>
      </c>
      <c r="J121" s="44" t="n">
        <f aca="false">(J120-H121-I121)*(A121&lt;=$B$6*12)</f>
        <v>0.555912842652956</v>
      </c>
      <c r="K121" s="45" t="n">
        <f aca="false">($B$9/$B$10)*(A121&lt;=$B$7*12)*(MOD(A120,12/$B$10)=0)</f>
        <v>0</v>
      </c>
      <c r="L121" s="45" t="n">
        <f aca="false">$B$8*(A121&lt;=$B$7*12)</f>
        <v>500000</v>
      </c>
      <c r="M121" s="45" t="n">
        <f aca="false">Assumptions!$C$15*(A121=1)+K121*Assumptions!$C$16*(A121&lt;=12)</f>
        <v>0</v>
      </c>
      <c r="N121" s="45" t="n">
        <f aca="false">(A121&lt;=$B$6*12)*(Assumptions!$C$18/12)*(1+Assumptions!$E$17)^(A121-1) + K121*Assumptions!$C$19*(A121&lt;=$B$7*12)</f>
        <v>67.3672756704074</v>
      </c>
      <c r="O121" s="45" t="n">
        <f aca="false">K121*VLOOKUP(B121,Assumptions!$A$21:$B$26,2,1)</f>
        <v>0</v>
      </c>
      <c r="P121" s="45" t="n">
        <f aca="false">K121*J120</f>
        <v>0</v>
      </c>
      <c r="Q121" s="45" t="n">
        <f aca="false">L121*H121</f>
        <v>7.46536426792561</v>
      </c>
      <c r="R121" s="45" t="n">
        <f aca="false">M121*J120</f>
        <v>0</v>
      </c>
      <c r="S121" s="45" t="n">
        <f aca="false">N121*J120</f>
        <v>37.4513395622267</v>
      </c>
      <c r="T121" s="55" t="n">
        <f aca="false">O121*J120</f>
        <v>0</v>
      </c>
      <c r="U121" s="46" t="n">
        <f aca="false">(1+VLOOKUP(B121,Assumptions!$A$29:$C$39,3,1))^(1/12)-1</f>
        <v>0.00581065529879377</v>
      </c>
      <c r="V121" s="45" t="n">
        <f aca="false">P122+V122/(1+U122)</f>
        <v>3544.02277042783</v>
      </c>
      <c r="W121" s="45" t="n">
        <f aca="false">(W122+Q122)/(1+U122)</f>
        <v>670.69707460003</v>
      </c>
      <c r="X121" s="45" t="n">
        <f aca="false">R122+S122+T122+X122/(1+U122)</f>
        <v>3763.18635745185</v>
      </c>
      <c r="Y121" s="45" t="n">
        <f aca="false">IFERROR((W121+X121-V121)/J121,0)</f>
        <v>1600.71974120514</v>
      </c>
    </row>
    <row r="122" customFormat="false" ht="13.8" hidden="false" customHeight="false" outlineLevel="0" collapsed="false">
      <c r="A122" s="40" t="n">
        <f aca="false">A121+1</f>
        <v>107</v>
      </c>
      <c r="B122" s="40" t="n">
        <f aca="false">INT((A122-1)/12)+1</f>
        <v>9</v>
      </c>
      <c r="C122" s="41" t="n">
        <f aca="false">$B$4+B122-1</f>
        <v>28</v>
      </c>
      <c r="D122" s="42" t="n">
        <f aca="false">IF($B$5="M",VLOOKUP(C122,Assumptions!$A$42:$C$140,2,1),VLOOKUP(C122,Assumptions!$A$42:$C$140,3,1))*Assumptions!$C$2</f>
        <v>0.00032224020353436</v>
      </c>
      <c r="E122" s="42" t="n">
        <f aca="false">1-(1-D122)^(1/12)</f>
        <v>2.68573171745556E-005</v>
      </c>
      <c r="F122" s="42" t="n">
        <f aca="false">VLOOKUP(B122,Assumptions!$A$5:$C$11,3,1)*(MOD(A122,12/$B$10)=0)</f>
        <v>0</v>
      </c>
      <c r="G122" s="43" t="n">
        <f aca="false">1-(1-F122)^(1/$B$10)</f>
        <v>0</v>
      </c>
      <c r="H122" s="42" t="n">
        <f aca="false">J121*E122*(A122&lt;=$B$6*12)</f>
        <v>1.49303275365393E-005</v>
      </c>
      <c r="I122" s="43" t="n">
        <f aca="false">J121*(1-E122)*G122*(A122&lt;=$B$6*12)</f>
        <v>0</v>
      </c>
      <c r="J122" s="44" t="n">
        <f aca="false">(J121-H122-I122)*(A122&lt;=$B$6*12)</f>
        <v>0.55589791232542</v>
      </c>
      <c r="K122" s="45" t="n">
        <f aca="false">($B$9/$B$10)*(A122&lt;=$B$7*12)*(MOD(A121,12/$B$10)=0)</f>
        <v>0</v>
      </c>
      <c r="L122" s="45" t="n">
        <f aca="false">$B$8*(A122&lt;=$B$7*12)</f>
        <v>500000</v>
      </c>
      <c r="M122" s="45" t="n">
        <f aca="false">Assumptions!$C$15*(A122=1)+K122*Assumptions!$C$16*(A122&lt;=12)</f>
        <v>0</v>
      </c>
      <c r="N122" s="45" t="n">
        <f aca="false">(A122&lt;=$B$6*12)*(Assumptions!$C$18/12)*(1+Assumptions!$E$17)^(A122-1) + K122*Assumptions!$C$19*(A122&lt;=$B$7*12)</f>
        <v>67.6148375683228</v>
      </c>
      <c r="O122" s="45" t="n">
        <f aca="false">K122*VLOOKUP(B122,Assumptions!$A$21:$B$26,2,1)</f>
        <v>0</v>
      </c>
      <c r="P122" s="45" t="n">
        <f aca="false">K122*J121</f>
        <v>0</v>
      </c>
      <c r="Q122" s="45" t="n">
        <f aca="false">L122*H122</f>
        <v>7.46516376826964</v>
      </c>
      <c r="R122" s="45" t="n">
        <f aca="false">M122*J121</f>
        <v>0</v>
      </c>
      <c r="S122" s="45" t="n">
        <f aca="false">N122*J121</f>
        <v>37.5879565581242</v>
      </c>
      <c r="T122" s="55" t="n">
        <f aca="false">O122*J121</f>
        <v>0</v>
      </c>
      <c r="U122" s="46" t="n">
        <f aca="false">(1+VLOOKUP(B122,Assumptions!$A$29:$C$39,3,1))^(1/12)-1</f>
        <v>0.00581065529879377</v>
      </c>
      <c r="V122" s="45" t="n">
        <f aca="false">P123+V123/(1+U123)</f>
        <v>3564.61586511786</v>
      </c>
      <c r="W122" s="45" t="n">
        <f aca="false">(W123+Q123)/(1+U123)</f>
        <v>667.129100342171</v>
      </c>
      <c r="X122" s="45" t="n">
        <f aca="false">R123+S123+T123+X123/(1+U123)</f>
        <v>3747.24656898306</v>
      </c>
      <c r="Y122" s="45" t="n">
        <f aca="false">IFERROR((W122+X122-V122)/J122,0)</f>
        <v>1528.62564396523</v>
      </c>
    </row>
    <row r="123" customFormat="false" ht="13.8" hidden="false" customHeight="false" outlineLevel="0" collapsed="false">
      <c r="A123" s="40" t="n">
        <f aca="false">A122+1</f>
        <v>108</v>
      </c>
      <c r="B123" s="40" t="n">
        <f aca="false">INT((A123-1)/12)+1</f>
        <v>9</v>
      </c>
      <c r="C123" s="41" t="n">
        <f aca="false">$B$4+B123-1</f>
        <v>28</v>
      </c>
      <c r="D123" s="42" t="n">
        <f aca="false">IF($B$5="M",VLOOKUP(C123,Assumptions!$A$42:$C$140,2,1),VLOOKUP(C123,Assumptions!$A$42:$C$140,3,1))*Assumptions!$C$2</f>
        <v>0.00032224020353436</v>
      </c>
      <c r="E123" s="42" t="n">
        <f aca="false">1-(1-D123)^(1/12)</f>
        <v>2.68573171745556E-005</v>
      </c>
      <c r="F123" s="42" t="n">
        <f aca="false">VLOOKUP(B123,Assumptions!$A$5:$C$11,3,1)*(MOD(A123,12/$B$10)=0)</f>
        <v>0.04</v>
      </c>
      <c r="G123" s="43" t="n">
        <f aca="false">1-(1-F123)^(1/$B$10)</f>
        <v>0.04</v>
      </c>
      <c r="H123" s="42" t="n">
        <f aca="false">J122*E123*(A123&lt;=$B$6*12)</f>
        <v>1.49299265479971E-005</v>
      </c>
      <c r="I123" s="43" t="n">
        <f aca="false">J122*(1-E123)*G123*(A123&lt;=$B$6*12)</f>
        <v>0.0222353192959549</v>
      </c>
      <c r="J123" s="44" t="n">
        <f aca="false">(J122-H123-I123)*(A123&lt;=$B$6*12)</f>
        <v>0.533647663102917</v>
      </c>
      <c r="K123" s="45" t="n">
        <f aca="false">($B$9/$B$10)*(A123&lt;=$B$7*12)*(MOD(A122,12/$B$10)=0)</f>
        <v>0</v>
      </c>
      <c r="L123" s="45" t="n">
        <f aca="false">$B$8*(A123&lt;=$B$7*12)</f>
        <v>500000</v>
      </c>
      <c r="M123" s="45" t="n">
        <f aca="false">Assumptions!$C$15*(A123=1)+K123*Assumptions!$C$16*(A123&lt;=12)</f>
        <v>0</v>
      </c>
      <c r="N123" s="45" t="n">
        <f aca="false">(A123&lt;=$B$6*12)*(Assumptions!$C$18/12)*(1+Assumptions!$E$17)^(A123-1) + K123*Assumptions!$C$19*(A123&lt;=$B$7*12)</f>
        <v>67.8633092090279</v>
      </c>
      <c r="O123" s="45" t="n">
        <f aca="false">K123*VLOOKUP(B123,Assumptions!$A$21:$B$26,2,1)</f>
        <v>0</v>
      </c>
      <c r="P123" s="45" t="n">
        <f aca="false">K123*J122</f>
        <v>0</v>
      </c>
      <c r="Q123" s="45" t="n">
        <f aca="false">L123*H123</f>
        <v>7.46496327399856</v>
      </c>
      <c r="R123" s="45" t="n">
        <f aca="false">M123*J122</f>
        <v>0</v>
      </c>
      <c r="S123" s="45" t="n">
        <f aca="false">N123*J122</f>
        <v>37.7250719127931</v>
      </c>
      <c r="T123" s="55" t="n">
        <f aca="false">O123*J122</f>
        <v>0</v>
      </c>
      <c r="U123" s="46" t="n">
        <f aca="false">(1+VLOOKUP(B123,Assumptions!$A$29:$C$39,3,1))^(1/12)-1</f>
        <v>0.00581065529879377</v>
      </c>
      <c r="V123" s="45" t="n">
        <f aca="false">P124+V124/(1+U124)</f>
        <v>3585.32861918268</v>
      </c>
      <c r="W123" s="45" t="n">
        <f aca="false">(W124+Q124)/(1+U124)</f>
        <v>663.540594310055</v>
      </c>
      <c r="X123" s="45" t="n">
        <f aca="false">R124+S124+T124+X124/(1+U124)</f>
        <v>3731.07624781321</v>
      </c>
      <c r="Y123" s="45" t="n">
        <f aca="false">IFERROR((W123+X123-V123)/J123,0)</f>
        <v>1516.52162821241</v>
      </c>
    </row>
    <row r="124" customFormat="false" ht="13.8" hidden="false" customHeight="false" outlineLevel="0" collapsed="false">
      <c r="A124" s="40" t="n">
        <f aca="false">A123+1</f>
        <v>109</v>
      </c>
      <c r="B124" s="40" t="n">
        <f aca="false">INT((A124-1)/12)+1</f>
        <v>10</v>
      </c>
      <c r="C124" s="41" t="n">
        <f aca="false">$B$4+B124-1</f>
        <v>29</v>
      </c>
      <c r="D124" s="42" t="n">
        <f aca="false">IF($B$5="M",VLOOKUP(C124,Assumptions!$A$42:$C$140,2,1),VLOOKUP(C124,Assumptions!$A$42:$C$140,3,1))*Assumptions!$C$2</f>
        <v>0.000332263955819354</v>
      </c>
      <c r="E124" s="42" t="n">
        <f aca="false">1-(1-D124)^(1/12)</f>
        <v>2.76928805216237E-005</v>
      </c>
      <c r="F124" s="42" t="n">
        <f aca="false">VLOOKUP(B124,Assumptions!$A$5:$C$11,3,1)*(MOD(A124,12/$B$10)=0)</f>
        <v>0</v>
      </c>
      <c r="G124" s="43" t="n">
        <f aca="false">1-(1-F124)^(1/$B$10)</f>
        <v>0</v>
      </c>
      <c r="H124" s="42" t="n">
        <f aca="false">J123*E124*(A124&lt;=$B$6*12)</f>
        <v>1.47782409749527E-005</v>
      </c>
      <c r="I124" s="43" t="n">
        <f aca="false">J123*(1-E124)*G124*(A124&lt;=$B$6*12)</f>
        <v>0</v>
      </c>
      <c r="J124" s="44" t="n">
        <f aca="false">(J123-H124-I124)*(A124&lt;=$B$6*12)</f>
        <v>0.533632884861942</v>
      </c>
      <c r="K124" s="45" t="n">
        <f aca="false">($B$9/$B$10)*(A124&lt;=$B$7*12)*(MOD(A123,12/$B$10)=0)</f>
        <v>1000</v>
      </c>
      <c r="L124" s="45" t="n">
        <f aca="false">$B$8*(A124&lt;=$B$7*12)</f>
        <v>500000</v>
      </c>
      <c r="M124" s="45" t="n">
        <f aca="false">Assumptions!$C$15*(A124=1)+K124*Assumptions!$C$16*(A124&lt;=12)</f>
        <v>0</v>
      </c>
      <c r="N124" s="45" t="n">
        <f aca="false">(A124&lt;=$B$6*12)*(Assumptions!$C$18/12)*(1+Assumptions!$E$17)^(A124-1) + K124*Assumptions!$C$19*(A124&lt;=$B$7*12)</f>
        <v>90.112693935654</v>
      </c>
      <c r="O124" s="45" t="n">
        <f aca="false">K124*VLOOKUP(B124,Assumptions!$A$21:$B$26,2,1)</f>
        <v>50</v>
      </c>
      <c r="P124" s="45" t="n">
        <f aca="false">K124*J123</f>
        <v>533.647663102917</v>
      </c>
      <c r="Q124" s="45" t="n">
        <f aca="false">L124*H124</f>
        <v>7.38912048747637</v>
      </c>
      <c r="R124" s="45" t="n">
        <f aca="false">M124*J123</f>
        <v>0</v>
      </c>
      <c r="S124" s="45" t="n">
        <f aca="false">N124*J123</f>
        <v>48.0884285346702</v>
      </c>
      <c r="T124" s="55" t="n">
        <f aca="false">O124*J123</f>
        <v>26.6823831551458</v>
      </c>
      <c r="U124" s="46" t="n">
        <f aca="false">(1+VLOOKUP(B124,Assumptions!$A$29:$C$39,3,1))^(1/12)-1</f>
        <v>0.00581065529879377</v>
      </c>
      <c r="V124" s="45" t="n">
        <f aca="false">P125+V125/(1+U125)</f>
        <v>3069.41322219743</v>
      </c>
      <c r="W124" s="45" t="n">
        <f aca="false">(W125+Q125)/(1+U125)</f>
        <v>660.007079492871</v>
      </c>
      <c r="X124" s="45" t="n">
        <f aca="false">R125+S125+T125+X125/(1+U125)</f>
        <v>3677.55096667981</v>
      </c>
      <c r="Y124" s="45" t="n">
        <f aca="false">IFERROR((W124+X124-V124)/J124,0)</f>
        <v>2376.43679756231</v>
      </c>
    </row>
    <row r="125" customFormat="false" ht="13.8" hidden="false" customHeight="false" outlineLevel="0" collapsed="false">
      <c r="A125" s="40" t="n">
        <f aca="false">A124+1</f>
        <v>110</v>
      </c>
      <c r="B125" s="40" t="n">
        <f aca="false">INT((A125-1)/12)+1</f>
        <v>10</v>
      </c>
      <c r="C125" s="41" t="n">
        <f aca="false">$B$4+B125-1</f>
        <v>29</v>
      </c>
      <c r="D125" s="42" t="n">
        <f aca="false">IF($B$5="M",VLOOKUP(C125,Assumptions!$A$42:$C$140,2,1),VLOOKUP(C125,Assumptions!$A$42:$C$140,3,1))*Assumptions!$C$2</f>
        <v>0.000332263955819354</v>
      </c>
      <c r="E125" s="42" t="n">
        <f aca="false">1-(1-D125)^(1/12)</f>
        <v>2.76928805216237E-005</v>
      </c>
      <c r="F125" s="42" t="n">
        <f aca="false">VLOOKUP(B125,Assumptions!$A$5:$C$11,3,1)*(MOD(A125,12/$B$10)=0)</f>
        <v>0</v>
      </c>
      <c r="G125" s="43" t="n">
        <f aca="false">1-(1-F125)^(1/$B$10)</f>
        <v>0</v>
      </c>
      <c r="H125" s="42" t="n">
        <f aca="false">J124*E125*(A125&lt;=$B$6*12)</f>
        <v>1.47778317228911E-005</v>
      </c>
      <c r="I125" s="43" t="n">
        <f aca="false">J124*(1-E125)*G125*(A125&lt;=$B$6*12)</f>
        <v>0</v>
      </c>
      <c r="J125" s="44" t="n">
        <f aca="false">(J124-H125-I125)*(A125&lt;=$B$6*12)</f>
        <v>0.533618107030219</v>
      </c>
      <c r="K125" s="45" t="n">
        <f aca="false">($B$9/$B$10)*(A125&lt;=$B$7*12)*(MOD(A124,12/$B$10)=0)</f>
        <v>0</v>
      </c>
      <c r="L125" s="45" t="n">
        <f aca="false">$B$8*(A125&lt;=$B$7*12)</f>
        <v>500000</v>
      </c>
      <c r="M125" s="45" t="n">
        <f aca="false">Assumptions!$C$15*(A125=1)+K125*Assumptions!$C$16*(A125&lt;=12)</f>
        <v>0</v>
      </c>
      <c r="N125" s="45" t="n">
        <f aca="false">(A125&lt;=$B$6*12)*(Assumptions!$C$18/12)*(1+Assumptions!$E$17)^(A125-1) + K125*Assumptions!$C$19*(A125&lt;=$B$7*12)</f>
        <v>68.3629951036178</v>
      </c>
      <c r="O125" s="45" t="n">
        <f aca="false">K125*VLOOKUP(B125,Assumptions!$A$21:$B$26,2,1)</f>
        <v>0</v>
      </c>
      <c r="P125" s="45" t="n">
        <f aca="false">K125*J124</f>
        <v>0</v>
      </c>
      <c r="Q125" s="45" t="n">
        <f aca="false">L125*H125</f>
        <v>7.38891586144556</v>
      </c>
      <c r="R125" s="45" t="n">
        <f aca="false">M125*J124</f>
        <v>0</v>
      </c>
      <c r="S125" s="45" t="n">
        <f aca="false">N125*J124</f>
        <v>36.4807422949464</v>
      </c>
      <c r="T125" s="55" t="n">
        <f aca="false">O125*J124</f>
        <v>0</v>
      </c>
      <c r="U125" s="46" t="n">
        <f aca="false">(1+VLOOKUP(B125,Assumptions!$A$29:$C$39,3,1))^(1/12)-1</f>
        <v>0.00581065529879377</v>
      </c>
      <c r="V125" s="45" t="n">
        <f aca="false">P126+V126/(1+U126)</f>
        <v>3087.24852440118</v>
      </c>
      <c r="W125" s="45" t="n">
        <f aca="false">(W126+Q126)/(1+U126)</f>
        <v>656.453237265122</v>
      </c>
      <c r="X125" s="45" t="n">
        <f aca="false">R126+S126+T126+X126/(1+U126)</f>
        <v>3662.22722837747</v>
      </c>
      <c r="Y125" s="45" t="n">
        <f aca="false">IFERROR((W125+X125-V125)/J125,0)</f>
        <v>2307.70269040303</v>
      </c>
    </row>
    <row r="126" customFormat="false" ht="13.8" hidden="false" customHeight="false" outlineLevel="0" collapsed="false">
      <c r="A126" s="40" t="n">
        <f aca="false">A125+1</f>
        <v>111</v>
      </c>
      <c r="B126" s="40" t="n">
        <f aca="false">INT((A126-1)/12)+1</f>
        <v>10</v>
      </c>
      <c r="C126" s="41" t="n">
        <f aca="false">$B$4+B126-1</f>
        <v>29</v>
      </c>
      <c r="D126" s="42" t="n">
        <f aca="false">IF($B$5="M",VLOOKUP(C126,Assumptions!$A$42:$C$140,2,1),VLOOKUP(C126,Assumptions!$A$42:$C$140,3,1))*Assumptions!$C$2</f>
        <v>0.000332263955819354</v>
      </c>
      <c r="E126" s="42" t="n">
        <f aca="false">1-(1-D126)^(1/12)</f>
        <v>2.76928805216237E-005</v>
      </c>
      <c r="F126" s="42" t="n">
        <f aca="false">VLOOKUP(B126,Assumptions!$A$5:$C$11,3,1)*(MOD(A126,12/$B$10)=0)</f>
        <v>0</v>
      </c>
      <c r="G126" s="43" t="n">
        <f aca="false">1-(1-F126)^(1/$B$10)</f>
        <v>0</v>
      </c>
      <c r="H126" s="42" t="n">
        <f aca="false">J125*E126*(A126&lt;=$B$6*12)</f>
        <v>1.47774224821628E-005</v>
      </c>
      <c r="I126" s="43" t="n">
        <f aca="false">J125*(1-E126)*G126*(A126&lt;=$B$6*12)</f>
        <v>0</v>
      </c>
      <c r="J126" s="44" t="n">
        <f aca="false">(J125-H126-I126)*(A126&lt;=$B$6*12)</f>
        <v>0.533603329607737</v>
      </c>
      <c r="K126" s="45" t="n">
        <f aca="false">($B$9/$B$10)*(A126&lt;=$B$7*12)*(MOD(A125,12/$B$10)=0)</f>
        <v>0</v>
      </c>
      <c r="L126" s="45" t="n">
        <f aca="false">$B$8*(A126&lt;=$B$7*12)</f>
        <v>500000</v>
      </c>
      <c r="M126" s="45" t="n">
        <f aca="false">Assumptions!$C$15*(A126=1)+K126*Assumptions!$C$16*(A126&lt;=12)</f>
        <v>0</v>
      </c>
      <c r="N126" s="45" t="n">
        <f aca="false">(A126&lt;=$B$6*12)*(Assumptions!$C$18/12)*(1+Assumptions!$E$17)^(A126-1) + K126*Assumptions!$C$19*(A126&lt;=$B$7*12)</f>
        <v>68.6142160806666</v>
      </c>
      <c r="O126" s="45" t="n">
        <f aca="false">K126*VLOOKUP(B126,Assumptions!$A$21:$B$26,2,1)</f>
        <v>0</v>
      </c>
      <c r="P126" s="45" t="n">
        <f aca="false">K126*J125</f>
        <v>0</v>
      </c>
      <c r="Q126" s="45" t="n">
        <f aca="false">L126*H126</f>
        <v>7.38871124108142</v>
      </c>
      <c r="R126" s="45" t="n">
        <f aca="false">M126*J125</f>
        <v>0</v>
      </c>
      <c r="S126" s="45" t="n">
        <f aca="false">N126*J125</f>
        <v>36.6137881003277</v>
      </c>
      <c r="T126" s="55" t="n">
        <f aca="false">O126*J125</f>
        <v>0</v>
      </c>
      <c r="U126" s="46" t="n">
        <f aca="false">(1+VLOOKUP(B126,Assumptions!$A$29:$C$39,3,1))^(1/12)-1</f>
        <v>0.00581065529879377</v>
      </c>
      <c r="V126" s="45" t="n">
        <f aca="false">P127+V127/(1+U127)</f>
        <v>3105.18746139819</v>
      </c>
      <c r="W126" s="45" t="n">
        <f aca="false">(W127+Q127)/(1+U127)</f>
        <v>652.878949505566</v>
      </c>
      <c r="X126" s="45" t="n">
        <f aca="false">R127+S127+T127+X127/(1+U127)</f>
        <v>3646.68063022526</v>
      </c>
      <c r="Y126" s="45" t="n">
        <f aca="false">IFERROR((W126+X126-V126)/J126,0)</f>
        <v>2238.31459074786</v>
      </c>
    </row>
    <row r="127" customFormat="false" ht="13.8" hidden="false" customHeight="false" outlineLevel="0" collapsed="false">
      <c r="A127" s="40" t="n">
        <f aca="false">A126+1</f>
        <v>112</v>
      </c>
      <c r="B127" s="40" t="n">
        <f aca="false">INT((A127-1)/12)+1</f>
        <v>10</v>
      </c>
      <c r="C127" s="41" t="n">
        <f aca="false">$B$4+B127-1</f>
        <v>29</v>
      </c>
      <c r="D127" s="42" t="n">
        <f aca="false">IF($B$5="M",VLOOKUP(C127,Assumptions!$A$42:$C$140,2,1),VLOOKUP(C127,Assumptions!$A$42:$C$140,3,1))*Assumptions!$C$2</f>
        <v>0.000332263955819354</v>
      </c>
      <c r="E127" s="42" t="n">
        <f aca="false">1-(1-D127)^(1/12)</f>
        <v>2.76928805216237E-005</v>
      </c>
      <c r="F127" s="42" t="n">
        <f aca="false">VLOOKUP(B127,Assumptions!$A$5:$C$11,3,1)*(MOD(A127,12/$B$10)=0)</f>
        <v>0</v>
      </c>
      <c r="G127" s="43" t="n">
        <f aca="false">1-(1-F127)^(1/$B$10)</f>
        <v>0</v>
      </c>
      <c r="H127" s="42" t="n">
        <f aca="false">J126*E127*(A127&lt;=$B$6*12)</f>
        <v>1.47770132527676E-005</v>
      </c>
      <c r="I127" s="43" t="n">
        <f aca="false">J126*(1-E127)*G127*(A127&lt;=$B$6*12)</f>
        <v>0</v>
      </c>
      <c r="J127" s="44" t="n">
        <f aca="false">(J126-H127-I127)*(A127&lt;=$B$6*12)</f>
        <v>0.533588552594484</v>
      </c>
      <c r="K127" s="45" t="n">
        <f aca="false">($B$9/$B$10)*(A127&lt;=$B$7*12)*(MOD(A126,12/$B$10)=0)</f>
        <v>0</v>
      </c>
      <c r="L127" s="45" t="n">
        <f aca="false">$B$8*(A127&lt;=$B$7*12)</f>
        <v>500000</v>
      </c>
      <c r="M127" s="45" t="n">
        <f aca="false">Assumptions!$C$15*(A127=1)+K127*Assumptions!$C$16*(A127&lt;=12)</f>
        <v>0</v>
      </c>
      <c r="N127" s="45" t="n">
        <f aca="false">(A127&lt;=$B$6*12)*(Assumptions!$C$18/12)*(1+Assumptions!$E$17)^(A127-1) + K127*Assumptions!$C$19*(A127&lt;=$B$7*12)</f>
        <v>68.8663602469235</v>
      </c>
      <c r="O127" s="45" t="n">
        <f aca="false">K127*VLOOKUP(B127,Assumptions!$A$21:$B$26,2,1)</f>
        <v>0</v>
      </c>
      <c r="P127" s="45" t="n">
        <f aca="false">K127*J126</f>
        <v>0</v>
      </c>
      <c r="Q127" s="45" t="n">
        <f aca="false">L127*H127</f>
        <v>7.38850662638381</v>
      </c>
      <c r="R127" s="45" t="n">
        <f aca="false">M127*J126</f>
        <v>0</v>
      </c>
      <c r="S127" s="45" t="n">
        <f aca="false">N127*J126</f>
        <v>36.7473191257243</v>
      </c>
      <c r="T127" s="55" t="n">
        <f aca="false">O127*J126</f>
        <v>0</v>
      </c>
      <c r="U127" s="46" t="n">
        <f aca="false">(1+VLOOKUP(B127,Assumptions!$A$29:$C$39,3,1))^(1/12)-1</f>
        <v>0.00581065529879377</v>
      </c>
      <c r="V127" s="45" t="n">
        <f aca="false">P128+V128/(1+U128)</f>
        <v>3123.23063537451</v>
      </c>
      <c r="W127" s="45" t="n">
        <f aca="false">(W128+Q128)/(1+U128)</f>
        <v>649.284097406597</v>
      </c>
      <c r="X127" s="45" t="n">
        <f aca="false">R128+S128+T128+X128/(1+U128)</f>
        <v>3630.90938922197</v>
      </c>
      <c r="Y127" s="45" t="n">
        <f aca="false">IFERROR((W127+X127-V127)/J127,0)</f>
        <v>2168.26775167594</v>
      </c>
    </row>
    <row r="128" customFormat="false" ht="13.8" hidden="false" customHeight="false" outlineLevel="0" collapsed="false">
      <c r="A128" s="40" t="n">
        <f aca="false">A127+1</f>
        <v>113</v>
      </c>
      <c r="B128" s="40" t="n">
        <f aca="false">INT((A128-1)/12)+1</f>
        <v>10</v>
      </c>
      <c r="C128" s="41" t="n">
        <f aca="false">$B$4+B128-1</f>
        <v>29</v>
      </c>
      <c r="D128" s="42" t="n">
        <f aca="false">IF($B$5="M",VLOOKUP(C128,Assumptions!$A$42:$C$140,2,1),VLOOKUP(C128,Assumptions!$A$42:$C$140,3,1))*Assumptions!$C$2</f>
        <v>0.000332263955819354</v>
      </c>
      <c r="E128" s="42" t="n">
        <f aca="false">1-(1-D128)^(1/12)</f>
        <v>2.76928805216237E-005</v>
      </c>
      <c r="F128" s="42" t="n">
        <f aca="false">VLOOKUP(B128,Assumptions!$A$5:$C$11,3,1)*(MOD(A128,12/$B$10)=0)</f>
        <v>0</v>
      </c>
      <c r="G128" s="43" t="n">
        <f aca="false">1-(1-F128)^(1/$B$10)</f>
        <v>0</v>
      </c>
      <c r="H128" s="42" t="n">
        <f aca="false">J127*E128*(A128&lt;=$B$6*12)</f>
        <v>1.47766040347051E-005</v>
      </c>
      <c r="I128" s="43" t="n">
        <f aca="false">J127*(1-E128)*G128*(A128&lt;=$B$6*12)</f>
        <v>0</v>
      </c>
      <c r="J128" s="44" t="n">
        <f aca="false">(J127-H128-I128)*(A128&lt;=$B$6*12)</f>
        <v>0.533573775990449</v>
      </c>
      <c r="K128" s="45" t="n">
        <f aca="false">($B$9/$B$10)*(A128&lt;=$B$7*12)*(MOD(A127,12/$B$10)=0)</f>
        <v>0</v>
      </c>
      <c r="L128" s="45" t="n">
        <f aca="false">$B$8*(A128&lt;=$B$7*12)</f>
        <v>500000</v>
      </c>
      <c r="M128" s="45" t="n">
        <f aca="false">Assumptions!$C$15*(A128=1)+K128*Assumptions!$C$16*(A128&lt;=12)</f>
        <v>0</v>
      </c>
      <c r="N128" s="45" t="n">
        <f aca="false">(A128&lt;=$B$6*12)*(Assumptions!$C$18/12)*(1+Assumptions!$E$17)^(A128-1) + K128*Assumptions!$C$19*(A128&lt;=$B$7*12)</f>
        <v>69.1194309949327</v>
      </c>
      <c r="O128" s="45" t="n">
        <f aca="false">K128*VLOOKUP(B128,Assumptions!$A$21:$B$26,2,1)</f>
        <v>0</v>
      </c>
      <c r="P128" s="45" t="n">
        <f aca="false">K128*J127</f>
        <v>0</v>
      </c>
      <c r="Q128" s="45" t="n">
        <f aca="false">L128*H128</f>
        <v>7.38830201735257</v>
      </c>
      <c r="R128" s="45" t="n">
        <f aca="false">M128*J127</f>
        <v>0</v>
      </c>
      <c r="S128" s="45" t="n">
        <f aca="false">N128*J127</f>
        <v>36.8813371407405</v>
      </c>
      <c r="T128" s="55" t="n">
        <f aca="false">O128*J127</f>
        <v>0</v>
      </c>
      <c r="U128" s="46" t="n">
        <f aca="false">(1+VLOOKUP(B128,Assumptions!$A$29:$C$39,3,1))^(1/12)-1</f>
        <v>0.00581065529879377</v>
      </c>
      <c r="V128" s="45" t="n">
        <f aca="false">P129+V129/(1+U129)</f>
        <v>3141.3786520153</v>
      </c>
      <c r="W128" s="45" t="n">
        <f aca="false">(W129+Q129)/(1+U129)</f>
        <v>645.668561470263</v>
      </c>
      <c r="X128" s="45" t="n">
        <f aca="false">R129+S129+T129+X129/(1+U129)</f>
        <v>3614.91171022607</v>
      </c>
      <c r="Y128" s="45" t="n">
        <f aca="false">IFERROR((W128+X128-V128)/J128,0)</f>
        <v>2097.55739513905</v>
      </c>
    </row>
    <row r="129" customFormat="false" ht="13.8" hidden="false" customHeight="false" outlineLevel="0" collapsed="false">
      <c r="A129" s="40" t="n">
        <f aca="false">A128+1</f>
        <v>114</v>
      </c>
      <c r="B129" s="40" t="n">
        <f aca="false">INT((A129-1)/12)+1</f>
        <v>10</v>
      </c>
      <c r="C129" s="41" t="n">
        <f aca="false">$B$4+B129-1</f>
        <v>29</v>
      </c>
      <c r="D129" s="42" t="n">
        <f aca="false">IF($B$5="M",VLOOKUP(C129,Assumptions!$A$42:$C$140,2,1),VLOOKUP(C129,Assumptions!$A$42:$C$140,3,1))*Assumptions!$C$2</f>
        <v>0.000332263955819354</v>
      </c>
      <c r="E129" s="42" t="n">
        <f aca="false">1-(1-D129)^(1/12)</f>
        <v>2.76928805216237E-005</v>
      </c>
      <c r="F129" s="42" t="n">
        <f aca="false">VLOOKUP(B129,Assumptions!$A$5:$C$11,3,1)*(MOD(A129,12/$B$10)=0)</f>
        <v>0</v>
      </c>
      <c r="G129" s="43" t="n">
        <f aca="false">1-(1-F129)^(1/$B$10)</f>
        <v>0</v>
      </c>
      <c r="H129" s="42" t="n">
        <f aca="false">J128*E129*(A129&lt;=$B$6*12)</f>
        <v>1.47761948279751E-005</v>
      </c>
      <c r="I129" s="43" t="n">
        <f aca="false">J128*(1-E129)*G129*(A129&lt;=$B$6*12)</f>
        <v>0</v>
      </c>
      <c r="J129" s="44" t="n">
        <f aca="false">(J128-H129-I129)*(A129&lt;=$B$6*12)</f>
        <v>0.533558999795621</v>
      </c>
      <c r="K129" s="45" t="n">
        <f aca="false">($B$9/$B$10)*(A129&lt;=$B$7*12)*(MOD(A128,12/$B$10)=0)</f>
        <v>0</v>
      </c>
      <c r="L129" s="45" t="n">
        <f aca="false">$B$8*(A129&lt;=$B$7*12)</f>
        <v>500000</v>
      </c>
      <c r="M129" s="45" t="n">
        <f aca="false">Assumptions!$C$15*(A129=1)+K129*Assumptions!$C$16*(A129&lt;=12)</f>
        <v>0</v>
      </c>
      <c r="N129" s="45" t="n">
        <f aca="false">(A129&lt;=$B$6*12)*(Assumptions!$C$18/12)*(1+Assumptions!$E$17)^(A129-1) + K129*Assumptions!$C$19*(A129&lt;=$B$7*12)</f>
        <v>69.3734317297058</v>
      </c>
      <c r="O129" s="45" t="n">
        <f aca="false">K129*VLOOKUP(B129,Assumptions!$A$21:$B$26,2,1)</f>
        <v>0</v>
      </c>
      <c r="P129" s="45" t="n">
        <f aca="false">K129*J128</f>
        <v>0</v>
      </c>
      <c r="Q129" s="45" t="n">
        <f aca="false">L129*H129</f>
        <v>7.38809741398755</v>
      </c>
      <c r="R129" s="45" t="n">
        <f aca="false">M129*J128</f>
        <v>0</v>
      </c>
      <c r="S129" s="45" t="n">
        <f aca="false">N129*J128</f>
        <v>37.0158439214347</v>
      </c>
      <c r="T129" s="55" t="n">
        <f aca="false">O129*J128</f>
        <v>0</v>
      </c>
      <c r="U129" s="46" t="n">
        <f aca="false">(1+VLOOKUP(B129,Assumptions!$A$29:$C$39,3,1))^(1/12)-1</f>
        <v>0.00581065529879377</v>
      </c>
      <c r="V129" s="45" t="n">
        <f aca="false">P130+V130/(1+U130)</f>
        <v>3159.63212052515</v>
      </c>
      <c r="W129" s="45" t="n">
        <f aca="false">(W130+Q130)/(1+U130)</f>
        <v>642.032221504247</v>
      </c>
      <c r="X129" s="45" t="n">
        <f aca="false">R130+S130+T130+X130/(1+U130)</f>
        <v>3598.68578587871</v>
      </c>
      <c r="Y129" s="45" t="n">
        <f aca="false">IFERROR((W129+X129-V129)/J129,0)</f>
        <v>2026.17871176743</v>
      </c>
    </row>
    <row r="130" customFormat="false" ht="13.8" hidden="false" customHeight="false" outlineLevel="0" collapsed="false">
      <c r="A130" s="40" t="n">
        <f aca="false">A129+1</f>
        <v>115</v>
      </c>
      <c r="B130" s="40" t="n">
        <f aca="false">INT((A130-1)/12)+1</f>
        <v>10</v>
      </c>
      <c r="C130" s="41" t="n">
        <f aca="false">$B$4+B130-1</f>
        <v>29</v>
      </c>
      <c r="D130" s="42" t="n">
        <f aca="false">IF($B$5="M",VLOOKUP(C130,Assumptions!$A$42:$C$140,2,1),VLOOKUP(C130,Assumptions!$A$42:$C$140,3,1))*Assumptions!$C$2</f>
        <v>0.000332263955819354</v>
      </c>
      <c r="E130" s="42" t="n">
        <f aca="false">1-(1-D130)^(1/12)</f>
        <v>2.76928805216237E-005</v>
      </c>
      <c r="F130" s="42" t="n">
        <f aca="false">VLOOKUP(B130,Assumptions!$A$5:$C$11,3,1)*(MOD(A130,12/$B$10)=0)</f>
        <v>0</v>
      </c>
      <c r="G130" s="43" t="n">
        <f aca="false">1-(1-F130)^(1/$B$10)</f>
        <v>0</v>
      </c>
      <c r="H130" s="42" t="n">
        <f aca="false">J129*E130*(A130&lt;=$B$6*12)</f>
        <v>1.47757856325772E-005</v>
      </c>
      <c r="I130" s="43" t="n">
        <f aca="false">J129*(1-E130)*G130*(A130&lt;=$B$6*12)</f>
        <v>0</v>
      </c>
      <c r="J130" s="44" t="n">
        <f aca="false">(J129-H130-I130)*(A130&lt;=$B$6*12)</f>
        <v>0.533544224009989</v>
      </c>
      <c r="K130" s="45" t="n">
        <f aca="false">($B$9/$B$10)*(A130&lt;=$B$7*12)*(MOD(A129,12/$B$10)=0)</f>
        <v>0</v>
      </c>
      <c r="L130" s="45" t="n">
        <f aca="false">$B$8*(A130&lt;=$B$7*12)</f>
        <v>500000</v>
      </c>
      <c r="M130" s="45" t="n">
        <f aca="false">Assumptions!$C$15*(A130=1)+K130*Assumptions!$C$16*(A130&lt;=12)</f>
        <v>0</v>
      </c>
      <c r="N130" s="45" t="n">
        <f aca="false">(A130&lt;=$B$6*12)*(Assumptions!$C$18/12)*(1+Assumptions!$E$17)^(A130-1) + K130*Assumptions!$C$19*(A130&lt;=$B$7*12)</f>
        <v>69.6283658687666</v>
      </c>
      <c r="O130" s="45" t="n">
        <f aca="false">K130*VLOOKUP(B130,Assumptions!$A$21:$B$26,2,1)</f>
        <v>0</v>
      </c>
      <c r="P130" s="45" t="n">
        <f aca="false">K130*J129</f>
        <v>0</v>
      </c>
      <c r="Q130" s="45" t="n">
        <f aca="false">L130*H130</f>
        <v>7.38789281628858</v>
      </c>
      <c r="R130" s="45" t="n">
        <f aca="false">M130*J129</f>
        <v>0</v>
      </c>
      <c r="S130" s="45" t="n">
        <f aca="false">N130*J129</f>
        <v>37.1508412503427</v>
      </c>
      <c r="T130" s="55" t="n">
        <f aca="false">O130*J129</f>
        <v>0</v>
      </c>
      <c r="U130" s="46" t="n">
        <f aca="false">(1+VLOOKUP(B130,Assumptions!$A$29:$C$39,3,1))^(1/12)-1</f>
        <v>0.00581065529879377</v>
      </c>
      <c r="V130" s="45" t="n">
        <f aca="false">P131+V131/(1+U131)</f>
        <v>3177.99165364852</v>
      </c>
      <c r="W130" s="45" t="n">
        <f aca="false">(W131+Q131)/(1+U131)</f>
        <v>638.374956617839</v>
      </c>
      <c r="X130" s="45" t="n">
        <f aca="false">R131+S131+T131+X131/(1+U131)</f>
        <v>3582.22979652621</v>
      </c>
      <c r="Y130" s="45" t="n">
        <f aca="false">IFERROR((W130+X130-V130)/J130,0)</f>
        <v>1954.12686067427</v>
      </c>
    </row>
    <row r="131" customFormat="false" ht="13.8" hidden="false" customHeight="false" outlineLevel="0" collapsed="false">
      <c r="A131" s="40" t="n">
        <f aca="false">A130+1</f>
        <v>116</v>
      </c>
      <c r="B131" s="40" t="n">
        <f aca="false">INT((A131-1)/12)+1</f>
        <v>10</v>
      </c>
      <c r="C131" s="41" t="n">
        <f aca="false">$B$4+B131-1</f>
        <v>29</v>
      </c>
      <c r="D131" s="42" t="n">
        <f aca="false">IF($B$5="M",VLOOKUP(C131,Assumptions!$A$42:$C$140,2,1),VLOOKUP(C131,Assumptions!$A$42:$C$140,3,1))*Assumptions!$C$2</f>
        <v>0.000332263955819354</v>
      </c>
      <c r="E131" s="42" t="n">
        <f aca="false">1-(1-D131)^(1/12)</f>
        <v>2.76928805216237E-005</v>
      </c>
      <c r="F131" s="42" t="n">
        <f aca="false">VLOOKUP(B131,Assumptions!$A$5:$C$11,3,1)*(MOD(A131,12/$B$10)=0)</f>
        <v>0</v>
      </c>
      <c r="G131" s="43" t="n">
        <f aca="false">1-(1-F131)^(1/$B$10)</f>
        <v>0</v>
      </c>
      <c r="H131" s="42" t="n">
        <f aca="false">J130*E131*(A131&lt;=$B$6*12)</f>
        <v>1.4775376448511E-005</v>
      </c>
      <c r="I131" s="43" t="n">
        <f aca="false">J130*(1-E131)*G131*(A131&lt;=$B$6*12)</f>
        <v>0</v>
      </c>
      <c r="J131" s="44" t="n">
        <f aca="false">(J130-H131-I131)*(A131&lt;=$B$6*12)</f>
        <v>0.53352944863354</v>
      </c>
      <c r="K131" s="45" t="n">
        <f aca="false">($B$9/$B$10)*(A131&lt;=$B$7*12)*(MOD(A130,12/$B$10)=0)</f>
        <v>0</v>
      </c>
      <c r="L131" s="45" t="n">
        <f aca="false">$B$8*(A131&lt;=$B$7*12)</f>
        <v>500000</v>
      </c>
      <c r="M131" s="45" t="n">
        <f aca="false">Assumptions!$C$15*(A131=1)+K131*Assumptions!$C$16*(A131&lt;=12)</f>
        <v>0</v>
      </c>
      <c r="N131" s="45" t="n">
        <f aca="false">(A131&lt;=$B$6*12)*(Assumptions!$C$18/12)*(1+Assumptions!$E$17)^(A131-1) + K131*Assumptions!$C$19*(A131&lt;=$B$7*12)</f>
        <v>69.8842368421982</v>
      </c>
      <c r="O131" s="45" t="n">
        <f aca="false">K131*VLOOKUP(B131,Assumptions!$A$21:$B$26,2,1)</f>
        <v>0</v>
      </c>
      <c r="P131" s="45" t="n">
        <f aca="false">K131*J130</f>
        <v>0</v>
      </c>
      <c r="Q131" s="45" t="n">
        <f aca="false">L131*H131</f>
        <v>7.38768822425551</v>
      </c>
      <c r="R131" s="45" t="n">
        <f aca="false">M131*J130</f>
        <v>0</v>
      </c>
      <c r="S131" s="45" t="n">
        <f aca="false">N131*J130</f>
        <v>37.2863309165009</v>
      </c>
      <c r="T131" s="55" t="n">
        <f aca="false">O131*J130</f>
        <v>0</v>
      </c>
      <c r="U131" s="46" t="n">
        <f aca="false">(1+VLOOKUP(B131,Assumptions!$A$29:$C$39,3,1))^(1/12)-1</f>
        <v>0.00581065529879377</v>
      </c>
      <c r="V131" s="45" t="n">
        <f aca="false">P132+V132/(1+U132)</f>
        <v>3196.45786769031</v>
      </c>
      <c r="W131" s="45" t="n">
        <f aca="false">(W132+Q132)/(1+U132)</f>
        <v>634.696645217872</v>
      </c>
      <c r="X131" s="45" t="n">
        <f aca="false">R132+S132+T132+X132/(1+U132)</f>
        <v>3565.54191014208</v>
      </c>
      <c r="Y131" s="45" t="n">
        <f aca="false">IFERROR((W131+X131-V131)/J131,0)</f>
        <v>1881.39696925914</v>
      </c>
    </row>
    <row r="132" customFormat="false" ht="13.8" hidden="false" customHeight="false" outlineLevel="0" collapsed="false">
      <c r="A132" s="40" t="n">
        <f aca="false">A131+1</f>
        <v>117</v>
      </c>
      <c r="B132" s="40" t="n">
        <f aca="false">INT((A132-1)/12)+1</f>
        <v>10</v>
      </c>
      <c r="C132" s="41" t="n">
        <f aca="false">$B$4+B132-1</f>
        <v>29</v>
      </c>
      <c r="D132" s="42" t="n">
        <f aca="false">IF($B$5="M",VLOOKUP(C132,Assumptions!$A$42:$C$140,2,1),VLOOKUP(C132,Assumptions!$A$42:$C$140,3,1))*Assumptions!$C$2</f>
        <v>0.000332263955819354</v>
      </c>
      <c r="E132" s="42" t="n">
        <f aca="false">1-(1-D132)^(1/12)</f>
        <v>2.76928805216237E-005</v>
      </c>
      <c r="F132" s="42" t="n">
        <f aca="false">VLOOKUP(B132,Assumptions!$A$5:$C$11,3,1)*(MOD(A132,12/$B$10)=0)</f>
        <v>0</v>
      </c>
      <c r="G132" s="43" t="n">
        <f aca="false">1-(1-F132)^(1/$B$10)</f>
        <v>0</v>
      </c>
      <c r="H132" s="42" t="n">
        <f aca="false">J131*E132*(A132&lt;=$B$6*12)</f>
        <v>1.47749672757764E-005</v>
      </c>
      <c r="I132" s="43" t="n">
        <f aca="false">J131*(1-E132)*G132*(A132&lt;=$B$6*12)</f>
        <v>0</v>
      </c>
      <c r="J132" s="44" t="n">
        <f aca="false">(J131-H132-I132)*(A132&lt;=$B$6*12)</f>
        <v>0.533514673666264</v>
      </c>
      <c r="K132" s="45" t="n">
        <f aca="false">($B$9/$B$10)*(A132&lt;=$B$7*12)*(MOD(A131,12/$B$10)=0)</f>
        <v>0</v>
      </c>
      <c r="L132" s="45" t="n">
        <f aca="false">$B$8*(A132&lt;=$B$7*12)</f>
        <v>500000</v>
      </c>
      <c r="M132" s="45" t="n">
        <f aca="false">Assumptions!$C$15*(A132=1)+K132*Assumptions!$C$16*(A132&lt;=12)</f>
        <v>0</v>
      </c>
      <c r="N132" s="45" t="n">
        <f aca="false">(A132&lt;=$B$6*12)*(Assumptions!$C$18/12)*(1+Assumptions!$E$17)^(A132-1) + K132*Assumptions!$C$19*(A132&lt;=$B$7*12)</f>
        <v>70.1410480926883</v>
      </c>
      <c r="O132" s="45" t="n">
        <f aca="false">K132*VLOOKUP(B132,Assumptions!$A$21:$B$26,2,1)</f>
        <v>0</v>
      </c>
      <c r="P132" s="45" t="n">
        <f aca="false">K132*J131</f>
        <v>0</v>
      </c>
      <c r="Q132" s="45" t="n">
        <f aca="false">L132*H132</f>
        <v>7.38748363788819</v>
      </c>
      <c r="R132" s="45" t="n">
        <f aca="false">M132*J131</f>
        <v>0</v>
      </c>
      <c r="S132" s="45" t="n">
        <f aca="false">N132*J131</f>
        <v>37.4223147154706</v>
      </c>
      <c r="T132" s="55" t="n">
        <f aca="false">O132*J131</f>
        <v>0</v>
      </c>
      <c r="U132" s="46" t="n">
        <f aca="false">(1+VLOOKUP(B132,Assumptions!$A$29:$C$39,3,1))^(1/12)-1</f>
        <v>0.00581065529879377</v>
      </c>
      <c r="V132" s="45" t="n">
        <f aca="false">P133+V133/(1+U133)</f>
        <v>3215.03138253658</v>
      </c>
      <c r="W132" s="45" t="n">
        <f aca="false">(W133+Q133)/(1+U133)</f>
        <v>630.997165004646</v>
      </c>
      <c r="X132" s="45" t="n">
        <f aca="false">R133+S133+T133+X133/(1+U133)</f>
        <v>3548.62028224855</v>
      </c>
      <c r="Y132" s="45" t="n">
        <f aca="false">IFERROR((W132+X132-V132)/J132,0)</f>
        <v>1807.98413301001</v>
      </c>
    </row>
    <row r="133" customFormat="false" ht="13.8" hidden="false" customHeight="false" outlineLevel="0" collapsed="false">
      <c r="A133" s="40" t="n">
        <f aca="false">A132+1</f>
        <v>118</v>
      </c>
      <c r="B133" s="40" t="n">
        <f aca="false">INT((A133-1)/12)+1</f>
        <v>10</v>
      </c>
      <c r="C133" s="41" t="n">
        <f aca="false">$B$4+B133-1</f>
        <v>29</v>
      </c>
      <c r="D133" s="42" t="n">
        <f aca="false">IF($B$5="M",VLOOKUP(C133,Assumptions!$A$42:$C$140,2,1),VLOOKUP(C133,Assumptions!$A$42:$C$140,3,1))*Assumptions!$C$2</f>
        <v>0.000332263955819354</v>
      </c>
      <c r="E133" s="42" t="n">
        <f aca="false">1-(1-D133)^(1/12)</f>
        <v>2.76928805216237E-005</v>
      </c>
      <c r="F133" s="42" t="n">
        <f aca="false">VLOOKUP(B133,Assumptions!$A$5:$C$11,3,1)*(MOD(A133,12/$B$10)=0)</f>
        <v>0</v>
      </c>
      <c r="G133" s="43" t="n">
        <f aca="false">1-(1-F133)^(1/$B$10)</f>
        <v>0</v>
      </c>
      <c r="H133" s="42" t="n">
        <f aca="false">J132*E133*(A133&lt;=$B$6*12)</f>
        <v>1.47745581143729E-005</v>
      </c>
      <c r="I133" s="43" t="n">
        <f aca="false">J132*(1-E133)*G133*(A133&lt;=$B$6*12)</f>
        <v>0</v>
      </c>
      <c r="J133" s="44" t="n">
        <f aca="false">(J132-H133-I133)*(A133&lt;=$B$6*12)</f>
        <v>0.53349989910815</v>
      </c>
      <c r="K133" s="45" t="n">
        <f aca="false">($B$9/$B$10)*(A133&lt;=$B$7*12)*(MOD(A132,12/$B$10)=0)</f>
        <v>0</v>
      </c>
      <c r="L133" s="45" t="n">
        <f aca="false">$B$8*(A133&lt;=$B$7*12)</f>
        <v>500000</v>
      </c>
      <c r="M133" s="45" t="n">
        <f aca="false">Assumptions!$C$15*(A133=1)+K133*Assumptions!$C$16*(A133&lt;=12)</f>
        <v>0</v>
      </c>
      <c r="N133" s="45" t="n">
        <f aca="false">(A133&lt;=$B$6*12)*(Assumptions!$C$18/12)*(1+Assumptions!$E$17)^(A133-1) + K133*Assumptions!$C$19*(A133&lt;=$B$7*12)</f>
        <v>70.3988030755758</v>
      </c>
      <c r="O133" s="45" t="n">
        <f aca="false">K133*VLOOKUP(B133,Assumptions!$A$21:$B$26,2,1)</f>
        <v>0</v>
      </c>
      <c r="P133" s="45" t="n">
        <f aca="false">K133*J132</f>
        <v>0</v>
      </c>
      <c r="Q133" s="45" t="n">
        <f aca="false">L133*H133</f>
        <v>7.38727905718645</v>
      </c>
      <c r="R133" s="45" t="n">
        <f aca="false">M133*J132</f>
        <v>0</v>
      </c>
      <c r="S133" s="45" t="n">
        <f aca="false">N133*J132</f>
        <v>37.5587944493614</v>
      </c>
      <c r="T133" s="55" t="n">
        <f aca="false">O133*J132</f>
        <v>0</v>
      </c>
      <c r="U133" s="46" t="n">
        <f aca="false">(1+VLOOKUP(B133,Assumptions!$A$29:$C$39,3,1))^(1/12)-1</f>
        <v>0.00581065529879377</v>
      </c>
      <c r="V133" s="45" t="n">
        <f aca="false">P134+V134/(1+U134)</f>
        <v>3233.7128216753</v>
      </c>
      <c r="W133" s="45" t="n">
        <f aca="false">(W134+Q134)/(1+U134)</f>
        <v>627.276392967817</v>
      </c>
      <c r="X133" s="45" t="n">
        <f aca="false">R134+S134+T134+X134/(1+U134)</f>
        <v>3531.46305583766</v>
      </c>
      <c r="Y133" s="45" t="n">
        <f aca="false">IFERROR((W133+X133-V133)/J133,0)</f>
        <v>1733.88341530438</v>
      </c>
    </row>
    <row r="134" customFormat="false" ht="13.8" hidden="false" customHeight="false" outlineLevel="0" collapsed="false">
      <c r="A134" s="40" t="n">
        <f aca="false">A133+1</f>
        <v>119</v>
      </c>
      <c r="B134" s="40" t="n">
        <f aca="false">INT((A134-1)/12)+1</f>
        <v>10</v>
      </c>
      <c r="C134" s="41" t="n">
        <f aca="false">$B$4+B134-1</f>
        <v>29</v>
      </c>
      <c r="D134" s="42" t="n">
        <f aca="false">IF($B$5="M",VLOOKUP(C134,Assumptions!$A$42:$C$140,2,1),VLOOKUP(C134,Assumptions!$A$42:$C$140,3,1))*Assumptions!$C$2</f>
        <v>0.000332263955819354</v>
      </c>
      <c r="E134" s="42" t="n">
        <f aca="false">1-(1-D134)^(1/12)</f>
        <v>2.76928805216237E-005</v>
      </c>
      <c r="F134" s="42" t="n">
        <f aca="false">VLOOKUP(B134,Assumptions!$A$5:$C$11,3,1)*(MOD(A134,12/$B$10)=0)</f>
        <v>0</v>
      </c>
      <c r="G134" s="43" t="n">
        <f aca="false">1-(1-F134)^(1/$B$10)</f>
        <v>0</v>
      </c>
      <c r="H134" s="42" t="n">
        <f aca="false">J133*E134*(A134&lt;=$B$6*12)</f>
        <v>1.47741489643003E-005</v>
      </c>
      <c r="I134" s="43" t="n">
        <f aca="false">J133*(1-E134)*G134*(A134&lt;=$B$6*12)</f>
        <v>0</v>
      </c>
      <c r="J134" s="44" t="n">
        <f aca="false">(J133-H134-I134)*(A134&lt;=$B$6*12)</f>
        <v>0.533485124959186</v>
      </c>
      <c r="K134" s="45" t="n">
        <f aca="false">($B$9/$B$10)*(A134&lt;=$B$7*12)*(MOD(A133,12/$B$10)=0)</f>
        <v>0</v>
      </c>
      <c r="L134" s="45" t="n">
        <f aca="false">$B$8*(A134&lt;=$B$7*12)</f>
        <v>500000</v>
      </c>
      <c r="M134" s="45" t="n">
        <f aca="false">Assumptions!$C$15*(A134=1)+K134*Assumptions!$C$16*(A134&lt;=12)</f>
        <v>0</v>
      </c>
      <c r="N134" s="45" t="n">
        <f aca="false">(A134&lt;=$B$6*12)*(Assumptions!$C$18/12)*(1+Assumptions!$E$17)^(A134-1) + K134*Assumptions!$C$19*(A134&lt;=$B$7*12)</f>
        <v>70.6575052588974</v>
      </c>
      <c r="O134" s="45" t="n">
        <f aca="false">K134*VLOOKUP(B134,Assumptions!$A$21:$B$26,2,1)</f>
        <v>0</v>
      </c>
      <c r="P134" s="45" t="n">
        <f aca="false">K134*J133</f>
        <v>0</v>
      </c>
      <c r="Q134" s="45" t="n">
        <f aca="false">L134*H134</f>
        <v>7.38707448215014</v>
      </c>
      <c r="R134" s="45" t="n">
        <f aca="false">M134*J133</f>
        <v>0</v>
      </c>
      <c r="S134" s="45" t="n">
        <f aca="false">N134*J133</f>
        <v>37.6957719268554</v>
      </c>
      <c r="T134" s="55" t="n">
        <f aca="false">O134*J133</f>
        <v>0</v>
      </c>
      <c r="U134" s="46" t="n">
        <f aca="false">(1+VLOOKUP(B134,Assumptions!$A$29:$C$39,3,1))^(1/12)-1</f>
        <v>0.00581065529879377</v>
      </c>
      <c r="V134" s="45" t="n">
        <f aca="false">P135+V135/(1+U135)</f>
        <v>3252.50281221735</v>
      </c>
      <c r="W134" s="45" t="n">
        <f aca="false">(W135+Q135)/(1+U135)</f>
        <v>623.534205382274</v>
      </c>
      <c r="X134" s="45" t="n">
        <f aca="false">R135+S135+T135+X135/(1+U135)</f>
        <v>3514.06836129182</v>
      </c>
      <c r="Y134" s="45" t="n">
        <f aca="false">IFERROR((W134+X134-V134)/J134,0)</f>
        <v>1659.08984720887</v>
      </c>
    </row>
    <row r="135" customFormat="false" ht="13.8" hidden="false" customHeight="false" outlineLevel="0" collapsed="false">
      <c r="A135" s="40" t="n">
        <f aca="false">A134+1</f>
        <v>120</v>
      </c>
      <c r="B135" s="40" t="n">
        <f aca="false">INT((A135-1)/12)+1</f>
        <v>10</v>
      </c>
      <c r="C135" s="41" t="n">
        <f aca="false">$B$4+B135-1</f>
        <v>29</v>
      </c>
      <c r="D135" s="42" t="n">
        <f aca="false">IF($B$5="M",VLOOKUP(C135,Assumptions!$A$42:$C$140,2,1),VLOOKUP(C135,Assumptions!$A$42:$C$140,3,1))*Assumptions!$C$2</f>
        <v>0.000332263955819354</v>
      </c>
      <c r="E135" s="42" t="n">
        <f aca="false">1-(1-D135)^(1/12)</f>
        <v>2.76928805216237E-005</v>
      </c>
      <c r="F135" s="42" t="n">
        <f aca="false">VLOOKUP(B135,Assumptions!$A$5:$C$11,3,1)*(MOD(A135,12/$B$10)=0)</f>
        <v>0.04</v>
      </c>
      <c r="G135" s="43" t="n">
        <f aca="false">1-(1-F135)^(1/$B$10)</f>
        <v>0.04</v>
      </c>
      <c r="H135" s="42" t="n">
        <f aca="false">J134*E135*(A135&lt;=$B$6*12)</f>
        <v>1.47737398255582E-005</v>
      </c>
      <c r="I135" s="43" t="n">
        <f aca="false">J134*(1-E135)*G135*(A135&lt;=$B$6*12)</f>
        <v>0.0213388140487744</v>
      </c>
      <c r="J135" s="44" t="n">
        <f aca="false">(J134-H135-I135)*(A135&lt;=$B$6*12)</f>
        <v>0.512131537170586</v>
      </c>
      <c r="K135" s="45" t="n">
        <f aca="false">($B$9/$B$10)*(A135&lt;=$B$7*12)*(MOD(A134,12/$B$10)=0)</f>
        <v>0</v>
      </c>
      <c r="L135" s="45" t="n">
        <f aca="false">$B$8*(A135&lt;=$B$7*12)</f>
        <v>500000</v>
      </c>
      <c r="M135" s="45" t="n">
        <f aca="false">Assumptions!$C$15*(A135=1)+K135*Assumptions!$C$16*(A135&lt;=12)</f>
        <v>0</v>
      </c>
      <c r="N135" s="45" t="n">
        <f aca="false">(A135&lt;=$B$6*12)*(Assumptions!$C$18/12)*(1+Assumptions!$E$17)^(A135-1) + K135*Assumptions!$C$19*(A135&lt;=$B$7*12)</f>
        <v>70.9171581234343</v>
      </c>
      <c r="O135" s="45" t="n">
        <f aca="false">K135*VLOOKUP(B135,Assumptions!$A$21:$B$26,2,1)</f>
        <v>0</v>
      </c>
      <c r="P135" s="45" t="n">
        <f aca="false">K135*J134</f>
        <v>0</v>
      </c>
      <c r="Q135" s="45" t="n">
        <f aca="false">L135*H135</f>
        <v>7.3868699127791</v>
      </c>
      <c r="R135" s="45" t="n">
        <f aca="false">M135*J134</f>
        <v>0</v>
      </c>
      <c r="S135" s="45" t="n">
        <f aca="false">N135*J134</f>
        <v>37.8332489632307</v>
      </c>
      <c r="T135" s="55" t="n">
        <f aca="false">O135*J134</f>
        <v>0</v>
      </c>
      <c r="U135" s="46" t="n">
        <f aca="false">(1+VLOOKUP(B135,Assumptions!$A$29:$C$39,3,1))^(1/12)-1</f>
        <v>0.00581065529879377</v>
      </c>
      <c r="V135" s="45" t="n">
        <f aca="false">P136+V136/(1+U136)</f>
        <v>3271.4019849175</v>
      </c>
      <c r="W135" s="45" t="n">
        <f aca="false">(W136+Q136)/(1+U136)</f>
        <v>619.770477803978</v>
      </c>
      <c r="X135" s="45" t="n">
        <f aca="false">R136+S136+T136+X136/(1+U136)</f>
        <v>3496.43431630389</v>
      </c>
      <c r="Y135" s="45" t="n">
        <f aca="false">IFERROR((W135+X135-V135)/J135,0)</f>
        <v>1649.58169508115</v>
      </c>
    </row>
    <row r="136" customFormat="false" ht="13.8" hidden="false" customHeight="false" outlineLevel="0" collapsed="false">
      <c r="A136" s="40" t="n">
        <f aca="false">A135+1</f>
        <v>121</v>
      </c>
      <c r="B136" s="40" t="n">
        <f aca="false">INT((A136-1)/12)+1</f>
        <v>11</v>
      </c>
      <c r="C136" s="41" t="n">
        <f aca="false">$B$4+B136-1</f>
        <v>30</v>
      </c>
      <c r="D136" s="42" t="n">
        <f aca="false">IF($B$5="M",VLOOKUP(C136,Assumptions!$A$42:$C$140,2,1),VLOOKUP(C136,Assumptions!$A$42:$C$140,3,1))*Assumptions!$C$2</f>
        <v>0.0003430432064863</v>
      </c>
      <c r="E136" s="42" t="n">
        <f aca="false">1-(1-D136)^(1/12)</f>
        <v>2.85914295294898E-005</v>
      </c>
      <c r="F136" s="42" t="n">
        <f aca="false">VLOOKUP(B136,Assumptions!$A$5:$C$11,3,1)*(MOD(A136,12/$B$10)=0)</f>
        <v>0</v>
      </c>
      <c r="G136" s="43" t="n">
        <f aca="false">1-(1-F136)^(1/$B$10)</f>
        <v>0</v>
      </c>
      <c r="H136" s="42" t="n">
        <f aca="false">J135*E136*(A136&lt;=$B$6*12)</f>
        <v>1.46425727548421E-005</v>
      </c>
      <c r="I136" s="43" t="n">
        <f aca="false">J135*(1-E136)*G136*(A136&lt;=$B$6*12)</f>
        <v>0</v>
      </c>
      <c r="J136" s="44" t="n">
        <f aca="false">(J135-H136-I136)*(A136&lt;=$B$6*12)</f>
        <v>0.512116894597831</v>
      </c>
      <c r="K136" s="45" t="n">
        <f aca="false">($B$9/$B$10)*(A136&lt;=$B$7*12)*(MOD(A135,12/$B$10)=0)</f>
        <v>1000</v>
      </c>
      <c r="L136" s="45" t="n">
        <f aca="false">$B$8*(A136&lt;=$B$7*12)</f>
        <v>500000</v>
      </c>
      <c r="M136" s="45" t="n">
        <f aca="false">Assumptions!$C$15*(A136=1)+K136*Assumptions!$C$16*(A136&lt;=12)</f>
        <v>0</v>
      </c>
      <c r="N136" s="45" t="n">
        <f aca="false">(A136&lt;=$B$6*12)*(Assumptions!$C$18/12)*(1+Assumptions!$E$17)^(A136-1) + K136*Assumptions!$C$19*(A136&lt;=$B$7*12)</f>
        <v>93.1777651627585</v>
      </c>
      <c r="O136" s="45" t="n">
        <f aca="false">K136*VLOOKUP(B136,Assumptions!$A$21:$B$26,2,1)</f>
        <v>50</v>
      </c>
      <c r="P136" s="45" t="n">
        <f aca="false">K136*J135</f>
        <v>512.131537170586</v>
      </c>
      <c r="Q136" s="45" t="n">
        <f aca="false">L136*H136</f>
        <v>7.32128637742104</v>
      </c>
      <c r="R136" s="45" t="n">
        <f aca="false">M136*J135</f>
        <v>0</v>
      </c>
      <c r="S136" s="45" t="n">
        <f aca="false">N136*J135</f>
        <v>47.7192721029234</v>
      </c>
      <c r="T136" s="55" t="n">
        <f aca="false">O136*J135</f>
        <v>25.6065768585293</v>
      </c>
      <c r="U136" s="46" t="n">
        <f aca="false">(1+VLOOKUP(B136,Assumptions!$A$29:$C$39,3,1))^(1/12)-1</f>
        <v>0.00581065529879377</v>
      </c>
      <c r="V136" s="45" t="n">
        <f aca="false">P137+V137/(1+U137)</f>
        <v>2775.30361719492</v>
      </c>
      <c r="W136" s="45" t="n">
        <f aca="false">(W137+Q137)/(1+U137)</f>
        <v>616.050464037445</v>
      </c>
      <c r="X136" s="45" t="n">
        <f aca="false">R137+S137+T137+X137/(1+U137)</f>
        <v>3442.99897069655</v>
      </c>
      <c r="Y136" s="45" t="n">
        <f aca="false">IFERROR((W136+X136-V136)/J136,0)</f>
        <v>2506.74373581681</v>
      </c>
    </row>
    <row r="137" customFormat="false" ht="13.8" hidden="false" customHeight="false" outlineLevel="0" collapsed="false">
      <c r="A137" s="40" t="n">
        <f aca="false">A136+1</f>
        <v>122</v>
      </c>
      <c r="B137" s="40" t="n">
        <f aca="false">INT((A137-1)/12)+1</f>
        <v>11</v>
      </c>
      <c r="C137" s="41" t="n">
        <f aca="false">$B$4+B137-1</f>
        <v>30</v>
      </c>
      <c r="D137" s="42" t="n">
        <f aca="false">IF($B$5="M",VLOOKUP(C137,Assumptions!$A$42:$C$140,2,1),VLOOKUP(C137,Assumptions!$A$42:$C$140,3,1))*Assumptions!$C$2</f>
        <v>0.0003430432064863</v>
      </c>
      <c r="E137" s="42" t="n">
        <f aca="false">1-(1-D137)^(1/12)</f>
        <v>2.85914295294898E-005</v>
      </c>
      <c r="F137" s="42" t="n">
        <f aca="false">VLOOKUP(B137,Assumptions!$A$5:$C$11,3,1)*(MOD(A137,12/$B$10)=0)</f>
        <v>0</v>
      </c>
      <c r="G137" s="43" t="n">
        <f aca="false">1-(1-F137)^(1/$B$10)</f>
        <v>0</v>
      </c>
      <c r="H137" s="42" t="n">
        <f aca="false">J136*E137*(A137&lt;=$B$6*12)</f>
        <v>1.4642154102755E-005</v>
      </c>
      <c r="I137" s="43" t="n">
        <f aca="false">J136*(1-E137)*G137*(A137&lt;=$B$6*12)</f>
        <v>0</v>
      </c>
      <c r="J137" s="44" t="n">
        <f aca="false">(J136-H137-I137)*(A137&lt;=$B$6*12)</f>
        <v>0.512102252443728</v>
      </c>
      <c r="K137" s="45" t="n">
        <f aca="false">($B$9/$B$10)*(A137&lt;=$B$7*12)*(MOD(A136,12/$B$10)=0)</f>
        <v>0</v>
      </c>
      <c r="L137" s="45" t="n">
        <f aca="false">$B$8*(A137&lt;=$B$7*12)</f>
        <v>500000</v>
      </c>
      <c r="M137" s="45" t="n">
        <f aca="false">Assumptions!$C$15*(A137=1)+K137*Assumptions!$C$16*(A137&lt;=12)</f>
        <v>0</v>
      </c>
      <c r="N137" s="45" t="n">
        <f aca="false">(A137&lt;=$B$6*12)*(Assumptions!$C$18/12)*(1+Assumptions!$E$17)^(A137-1) + K137*Assumptions!$C$19*(A137&lt;=$B$7*12)</f>
        <v>71.4393298832807</v>
      </c>
      <c r="O137" s="45" t="n">
        <f aca="false">K137*VLOOKUP(B137,Assumptions!$A$21:$B$26,2,1)</f>
        <v>0</v>
      </c>
      <c r="P137" s="45" t="n">
        <f aca="false">K137*J136</f>
        <v>0</v>
      </c>
      <c r="Q137" s="45" t="n">
        <f aca="false">L137*H137</f>
        <v>7.32107705137751</v>
      </c>
      <c r="R137" s="45" t="n">
        <f aca="false">M137*J136</f>
        <v>0</v>
      </c>
      <c r="S137" s="45" t="n">
        <f aca="false">N137*J136</f>
        <v>36.5852877719758</v>
      </c>
      <c r="T137" s="55" t="n">
        <f aca="false">O137*J136</f>
        <v>0</v>
      </c>
      <c r="U137" s="46" t="n">
        <f aca="false">(1+VLOOKUP(B137,Assumptions!$A$29:$C$39,3,1))^(1/12)-1</f>
        <v>0.00581065529879377</v>
      </c>
      <c r="V137" s="45" t="n">
        <f aca="false">P138+V138/(1+U138)</f>
        <v>2791.42994986394</v>
      </c>
      <c r="W137" s="45" t="n">
        <f aca="false">(W138+Q138)/(1+U138)</f>
        <v>612.309043879251</v>
      </c>
      <c r="X137" s="45" t="n">
        <f aca="false">R138+S138+T138+X138/(1+U138)</f>
        <v>3426.20717864114</v>
      </c>
      <c r="Y137" s="45" t="n">
        <f aca="false">IFERROR((W137+X137-V137)/J137,0)</f>
        <v>2435.22903229856</v>
      </c>
    </row>
    <row r="138" customFormat="false" ht="13.8" hidden="false" customHeight="false" outlineLevel="0" collapsed="false">
      <c r="A138" s="40" t="n">
        <f aca="false">A137+1</f>
        <v>123</v>
      </c>
      <c r="B138" s="40" t="n">
        <f aca="false">INT((A138-1)/12)+1</f>
        <v>11</v>
      </c>
      <c r="C138" s="41" t="n">
        <f aca="false">$B$4+B138-1</f>
        <v>30</v>
      </c>
      <c r="D138" s="42" t="n">
        <f aca="false">IF($B$5="M",VLOOKUP(C138,Assumptions!$A$42:$C$140,2,1),VLOOKUP(C138,Assumptions!$A$42:$C$140,3,1))*Assumptions!$C$2</f>
        <v>0.0003430432064863</v>
      </c>
      <c r="E138" s="42" t="n">
        <f aca="false">1-(1-D138)^(1/12)</f>
        <v>2.85914295294898E-005</v>
      </c>
      <c r="F138" s="42" t="n">
        <f aca="false">VLOOKUP(B138,Assumptions!$A$5:$C$11,3,1)*(MOD(A138,12/$B$10)=0)</f>
        <v>0</v>
      </c>
      <c r="G138" s="43" t="n">
        <f aca="false">1-(1-F138)^(1/$B$10)</f>
        <v>0</v>
      </c>
      <c r="H138" s="42" t="n">
        <f aca="false">J137*E138*(A138&lt;=$B$6*12)</f>
        <v>1.46417354626378E-005</v>
      </c>
      <c r="I138" s="43" t="n">
        <f aca="false">J137*(1-E138)*G138*(A138&lt;=$B$6*12)</f>
        <v>0</v>
      </c>
      <c r="J138" s="44" t="n">
        <f aca="false">(J137-H138-I138)*(A138&lt;=$B$6*12)</f>
        <v>0.512087610708265</v>
      </c>
      <c r="K138" s="45" t="n">
        <f aca="false">($B$9/$B$10)*(A138&lt;=$B$7*12)*(MOD(A137,12/$B$10)=0)</f>
        <v>0</v>
      </c>
      <c r="L138" s="45" t="n">
        <f aca="false">$B$8*(A138&lt;=$B$7*12)</f>
        <v>500000</v>
      </c>
      <c r="M138" s="45" t="n">
        <f aca="false">Assumptions!$C$15*(A138=1)+K138*Assumptions!$C$16*(A138&lt;=12)</f>
        <v>0</v>
      </c>
      <c r="N138" s="45" t="n">
        <f aca="false">(A138&lt;=$B$6*12)*(Assumptions!$C$18/12)*(1+Assumptions!$E$17)^(A138-1) + K138*Assumptions!$C$19*(A138&lt;=$B$7*12)</f>
        <v>71.7018558042967</v>
      </c>
      <c r="O138" s="45" t="n">
        <f aca="false">K138*VLOOKUP(B138,Assumptions!$A$21:$B$26,2,1)</f>
        <v>0</v>
      </c>
      <c r="P138" s="45" t="n">
        <f aca="false">K138*J137</f>
        <v>0</v>
      </c>
      <c r="Q138" s="45" t="n">
        <f aca="false">L138*H138</f>
        <v>7.32086773131892</v>
      </c>
      <c r="R138" s="45" t="n">
        <f aca="false">M138*J137</f>
        <v>0</v>
      </c>
      <c r="S138" s="45" t="n">
        <f aca="false">N138*J137</f>
        <v>36.7186818617757</v>
      </c>
      <c r="T138" s="55" t="n">
        <f aca="false">O138*J137</f>
        <v>0</v>
      </c>
      <c r="U138" s="46" t="n">
        <f aca="false">(1+VLOOKUP(B138,Assumptions!$A$29:$C$39,3,1))^(1/12)-1</f>
        <v>0.00581065529879377</v>
      </c>
      <c r="V138" s="45" t="n">
        <f aca="false">P139+V139/(1+U139)</f>
        <v>2807.64998709333</v>
      </c>
      <c r="W138" s="45" t="n">
        <f aca="false">(W139+Q139)/(1+U139)</f>
        <v>608.546092938248</v>
      </c>
      <c r="X138" s="45" t="n">
        <f aca="false">R139+S139+T139+X139/(1+U139)</f>
        <v>3409.18364607338</v>
      </c>
      <c r="Y138" s="45" t="n">
        <f aca="false">IFERROR((W138+X138-V138)/J138,0)</f>
        <v>2363.0326659234</v>
      </c>
    </row>
    <row r="139" customFormat="false" ht="13.8" hidden="false" customHeight="false" outlineLevel="0" collapsed="false">
      <c r="A139" s="40" t="n">
        <f aca="false">A138+1</f>
        <v>124</v>
      </c>
      <c r="B139" s="40" t="n">
        <f aca="false">INT((A139-1)/12)+1</f>
        <v>11</v>
      </c>
      <c r="C139" s="41" t="n">
        <f aca="false">$B$4+B139-1</f>
        <v>30</v>
      </c>
      <c r="D139" s="42" t="n">
        <f aca="false">IF($B$5="M",VLOOKUP(C139,Assumptions!$A$42:$C$140,2,1),VLOOKUP(C139,Assumptions!$A$42:$C$140,3,1))*Assumptions!$C$2</f>
        <v>0.0003430432064863</v>
      </c>
      <c r="E139" s="42" t="n">
        <f aca="false">1-(1-D139)^(1/12)</f>
        <v>2.85914295294898E-005</v>
      </c>
      <c r="F139" s="42" t="n">
        <f aca="false">VLOOKUP(B139,Assumptions!$A$5:$C$11,3,1)*(MOD(A139,12/$B$10)=0)</f>
        <v>0</v>
      </c>
      <c r="G139" s="43" t="n">
        <f aca="false">1-(1-F139)^(1/$B$10)</f>
        <v>0</v>
      </c>
      <c r="H139" s="42" t="n">
        <f aca="false">J138*E139*(A139&lt;=$B$6*12)</f>
        <v>1.46413168344902E-005</v>
      </c>
      <c r="I139" s="43" t="n">
        <f aca="false">J138*(1-E139)*G139*(A139&lt;=$B$6*12)</f>
        <v>0</v>
      </c>
      <c r="J139" s="44" t="n">
        <f aca="false">(J138-H139-I139)*(A139&lt;=$B$6*12)</f>
        <v>0.512072969391431</v>
      </c>
      <c r="K139" s="45" t="n">
        <f aca="false">($B$9/$B$10)*(A139&lt;=$B$7*12)*(MOD(A138,12/$B$10)=0)</f>
        <v>0</v>
      </c>
      <c r="L139" s="45" t="n">
        <f aca="false">$B$8*(A139&lt;=$B$7*12)</f>
        <v>500000</v>
      </c>
      <c r="M139" s="45" t="n">
        <f aca="false">Assumptions!$C$15*(A139=1)+K139*Assumptions!$C$16*(A139&lt;=12)</f>
        <v>0</v>
      </c>
      <c r="N139" s="45" t="n">
        <f aca="false">(A139&lt;=$B$6*12)*(Assumptions!$C$18/12)*(1+Assumptions!$E$17)^(A139-1) + K139*Assumptions!$C$19*(A139&lt;=$B$7*12)</f>
        <v>71.9653464580351</v>
      </c>
      <c r="O139" s="45" t="n">
        <f aca="false">K139*VLOOKUP(B139,Assumptions!$A$21:$B$26,2,1)</f>
        <v>0</v>
      </c>
      <c r="P139" s="45" t="n">
        <f aca="false">K139*J138</f>
        <v>0</v>
      </c>
      <c r="Q139" s="45" t="n">
        <f aca="false">L139*H139</f>
        <v>7.32065841724508</v>
      </c>
      <c r="R139" s="45" t="n">
        <f aca="false">M139*J138</f>
        <v>0</v>
      </c>
      <c r="S139" s="45" t="n">
        <f aca="false">N139*J138</f>
        <v>36.8525623214877</v>
      </c>
      <c r="T139" s="55" t="n">
        <f aca="false">O139*J138</f>
        <v>0</v>
      </c>
      <c r="U139" s="46" t="n">
        <f aca="false">(1+VLOOKUP(B139,Assumptions!$A$29:$C$39,3,1))^(1/12)-1</f>
        <v>0.00581065529879377</v>
      </c>
      <c r="V139" s="45" t="n">
        <f aca="false">P140+V140/(1+U140)</f>
        <v>2823.96427336799</v>
      </c>
      <c r="W139" s="45" t="n">
        <f aca="false">(W140+Q140)/(1+U140)</f>
        <v>604.761486100495</v>
      </c>
      <c r="X139" s="45" t="n">
        <f aca="false">R140+S140+T140+X140/(1+U140)</f>
        <v>3391.92653723298</v>
      </c>
      <c r="Y139" s="45" t="n">
        <f aca="false">IFERROR((W139+X139-V139)/J139,0)</f>
        <v>2290.14968581372</v>
      </c>
    </row>
    <row r="140" customFormat="false" ht="13.8" hidden="false" customHeight="false" outlineLevel="0" collapsed="false">
      <c r="A140" s="40" t="n">
        <f aca="false">A139+1</f>
        <v>125</v>
      </c>
      <c r="B140" s="40" t="n">
        <f aca="false">INT((A140-1)/12)+1</f>
        <v>11</v>
      </c>
      <c r="C140" s="41" t="n">
        <f aca="false">$B$4+B140-1</f>
        <v>30</v>
      </c>
      <c r="D140" s="42" t="n">
        <f aca="false">IF($B$5="M",VLOOKUP(C140,Assumptions!$A$42:$C$140,2,1),VLOOKUP(C140,Assumptions!$A$42:$C$140,3,1))*Assumptions!$C$2</f>
        <v>0.0003430432064863</v>
      </c>
      <c r="E140" s="42" t="n">
        <f aca="false">1-(1-D140)^(1/12)</f>
        <v>2.85914295294898E-005</v>
      </c>
      <c r="F140" s="42" t="n">
        <f aca="false">VLOOKUP(B140,Assumptions!$A$5:$C$11,3,1)*(MOD(A140,12/$B$10)=0)</f>
        <v>0</v>
      </c>
      <c r="G140" s="43" t="n">
        <f aca="false">1-(1-F140)^(1/$B$10)</f>
        <v>0</v>
      </c>
      <c r="H140" s="42" t="n">
        <f aca="false">J139*E140*(A140&lt;=$B$6*12)</f>
        <v>1.46408982183117E-005</v>
      </c>
      <c r="I140" s="43" t="n">
        <f aca="false">J139*(1-E140)*G140*(A140&lt;=$B$6*12)</f>
        <v>0</v>
      </c>
      <c r="J140" s="44" t="n">
        <f aca="false">(J139-H140-I140)*(A140&lt;=$B$6*12)</f>
        <v>0.512058328493213</v>
      </c>
      <c r="K140" s="45" t="n">
        <f aca="false">($B$9/$B$10)*(A140&lt;=$B$7*12)*(MOD(A139,12/$B$10)=0)</f>
        <v>0</v>
      </c>
      <c r="L140" s="45" t="n">
        <f aca="false">$B$8*(A140&lt;=$B$7*12)</f>
        <v>500000</v>
      </c>
      <c r="M140" s="45" t="n">
        <f aca="false">Assumptions!$C$15*(A140=1)+K140*Assumptions!$C$16*(A140&lt;=12)</f>
        <v>0</v>
      </c>
      <c r="N140" s="45" t="n">
        <f aca="false">(A140&lt;=$B$6*12)*(Assumptions!$C$18/12)*(1+Assumptions!$E$17)^(A140-1) + K140*Assumptions!$C$19*(A140&lt;=$B$7*12)</f>
        <v>72.2298053897048</v>
      </c>
      <c r="O140" s="45" t="n">
        <f aca="false">K140*VLOOKUP(B140,Assumptions!$A$21:$B$26,2,1)</f>
        <v>0</v>
      </c>
      <c r="P140" s="45" t="n">
        <f aca="false">K140*J139</f>
        <v>0</v>
      </c>
      <c r="Q140" s="45" t="n">
        <f aca="false">L140*H140</f>
        <v>7.32044910915584</v>
      </c>
      <c r="R140" s="45" t="n">
        <f aca="false">M140*J139</f>
        <v>0</v>
      </c>
      <c r="S140" s="45" t="n">
        <f aca="false">N140*J139</f>
        <v>36.9869309244713</v>
      </c>
      <c r="T140" s="55" t="n">
        <f aca="false">O140*J139</f>
        <v>0</v>
      </c>
      <c r="U140" s="46" t="n">
        <f aca="false">(1+VLOOKUP(B140,Assumptions!$A$29:$C$39,3,1))^(1/12)-1</f>
        <v>0.00581065529879377</v>
      </c>
      <c r="V140" s="45" t="n">
        <f aca="false">P141+V141/(1+U141)</f>
        <v>2840.37335633664</v>
      </c>
      <c r="W140" s="45" t="n">
        <f aca="false">(W141+Q141)/(1+U141)</f>
        <v>600.955097525055</v>
      </c>
      <c r="X140" s="45" t="n">
        <f aca="false">R141+S141+T141+X141/(1+U141)</f>
        <v>3374.43400390904</v>
      </c>
      <c r="Y140" s="45" t="n">
        <f aca="false">IFERROR((W140+X140-V140)/J140,0)</f>
        <v>2216.57510861577</v>
      </c>
    </row>
    <row r="141" customFormat="false" ht="13.8" hidden="false" customHeight="false" outlineLevel="0" collapsed="false">
      <c r="A141" s="40" t="n">
        <f aca="false">A140+1</f>
        <v>126</v>
      </c>
      <c r="B141" s="40" t="n">
        <f aca="false">INT((A141-1)/12)+1</f>
        <v>11</v>
      </c>
      <c r="C141" s="41" t="n">
        <f aca="false">$B$4+B141-1</f>
        <v>30</v>
      </c>
      <c r="D141" s="42" t="n">
        <f aca="false">IF($B$5="M",VLOOKUP(C141,Assumptions!$A$42:$C$140,2,1),VLOOKUP(C141,Assumptions!$A$42:$C$140,3,1))*Assumptions!$C$2</f>
        <v>0.0003430432064863</v>
      </c>
      <c r="E141" s="42" t="n">
        <f aca="false">1-(1-D141)^(1/12)</f>
        <v>2.85914295294898E-005</v>
      </c>
      <c r="F141" s="42" t="n">
        <f aca="false">VLOOKUP(B141,Assumptions!$A$5:$C$11,3,1)*(MOD(A141,12/$B$10)=0)</f>
        <v>0</v>
      </c>
      <c r="G141" s="43" t="n">
        <f aca="false">1-(1-F141)^(1/$B$10)</f>
        <v>0</v>
      </c>
      <c r="H141" s="42" t="n">
        <f aca="false">J140*E141*(A141&lt;=$B$6*12)</f>
        <v>1.4640479614102E-005</v>
      </c>
      <c r="I141" s="43" t="n">
        <f aca="false">J140*(1-E141)*G141*(A141&lt;=$B$6*12)</f>
        <v>0</v>
      </c>
      <c r="J141" s="44" t="n">
        <f aca="false">(J140-H141-I141)*(A141&lt;=$B$6*12)</f>
        <v>0.512043688013598</v>
      </c>
      <c r="K141" s="45" t="n">
        <f aca="false">($B$9/$B$10)*(A141&lt;=$B$7*12)*(MOD(A140,12/$B$10)=0)</f>
        <v>0</v>
      </c>
      <c r="L141" s="45" t="n">
        <f aca="false">$B$8*(A141&lt;=$B$7*12)</f>
        <v>500000</v>
      </c>
      <c r="M141" s="45" t="n">
        <f aca="false">Assumptions!$C$15*(A141=1)+K141*Assumptions!$C$16*(A141&lt;=12)</f>
        <v>0</v>
      </c>
      <c r="N141" s="45" t="n">
        <f aca="false">(A141&lt;=$B$6*12)*(Assumptions!$C$18/12)*(1+Assumptions!$E$17)^(A141-1) + K141*Assumptions!$C$19*(A141&lt;=$B$7*12)</f>
        <v>72.4952361575426</v>
      </c>
      <c r="O141" s="45" t="n">
        <f aca="false">K141*VLOOKUP(B141,Assumptions!$A$21:$B$26,2,1)</f>
        <v>0</v>
      </c>
      <c r="P141" s="45" t="n">
        <f aca="false">K141*J140</f>
        <v>0</v>
      </c>
      <c r="Q141" s="45" t="n">
        <f aca="false">L141*H141</f>
        <v>7.32023980705101</v>
      </c>
      <c r="R141" s="45" t="n">
        <f aca="false">M141*J140</f>
        <v>0</v>
      </c>
      <c r="S141" s="45" t="n">
        <f aca="false">N141*J140</f>
        <v>37.121789450552</v>
      </c>
      <c r="T141" s="55" t="n">
        <f aca="false">O141*J140</f>
        <v>0</v>
      </c>
      <c r="U141" s="46" t="n">
        <f aca="false">(1+VLOOKUP(B141,Assumptions!$A$29:$C$39,3,1))^(1/12)-1</f>
        <v>0.00581065529879377</v>
      </c>
      <c r="V141" s="45" t="n">
        <f aca="false">P142+V142/(1+U142)</f>
        <v>2856.87778683019</v>
      </c>
      <c r="W141" s="45" t="n">
        <f aca="false">(W142+Q142)/(1+U142)</f>
        <v>597.126800639775</v>
      </c>
      <c r="X141" s="45" t="n">
        <f aca="false">R142+S142+T142+X142/(1+U142)</f>
        <v>3356.70418536116</v>
      </c>
      <c r="Y141" s="45" t="n">
        <f aca="false">IFERROR((W141+X141-V141)/J141,0)</f>
        <v>2142.30391829693</v>
      </c>
    </row>
    <row r="142" customFormat="false" ht="13.8" hidden="false" customHeight="false" outlineLevel="0" collapsed="false">
      <c r="A142" s="40" t="n">
        <f aca="false">A141+1</f>
        <v>127</v>
      </c>
      <c r="B142" s="40" t="n">
        <f aca="false">INT((A142-1)/12)+1</f>
        <v>11</v>
      </c>
      <c r="C142" s="41" t="n">
        <f aca="false">$B$4+B142-1</f>
        <v>30</v>
      </c>
      <c r="D142" s="42" t="n">
        <f aca="false">IF($B$5="M",VLOOKUP(C142,Assumptions!$A$42:$C$140,2,1),VLOOKUP(C142,Assumptions!$A$42:$C$140,3,1))*Assumptions!$C$2</f>
        <v>0.0003430432064863</v>
      </c>
      <c r="E142" s="42" t="n">
        <f aca="false">1-(1-D142)^(1/12)</f>
        <v>2.85914295294898E-005</v>
      </c>
      <c r="F142" s="42" t="n">
        <f aca="false">VLOOKUP(B142,Assumptions!$A$5:$C$11,3,1)*(MOD(A142,12/$B$10)=0)</f>
        <v>0</v>
      </c>
      <c r="G142" s="43" t="n">
        <f aca="false">1-(1-F142)^(1/$B$10)</f>
        <v>0</v>
      </c>
      <c r="H142" s="42" t="n">
        <f aca="false">J141*E142*(A142&lt;=$B$6*12)</f>
        <v>1.46400610218609E-005</v>
      </c>
      <c r="I142" s="43" t="n">
        <f aca="false">J141*(1-E142)*G142*(A142&lt;=$B$6*12)</f>
        <v>0</v>
      </c>
      <c r="J142" s="44" t="n">
        <f aca="false">(J141-H142-I142)*(A142&lt;=$B$6*12)</f>
        <v>0.512029047952577</v>
      </c>
      <c r="K142" s="45" t="n">
        <f aca="false">($B$9/$B$10)*(A142&lt;=$B$7*12)*(MOD(A141,12/$B$10)=0)</f>
        <v>0</v>
      </c>
      <c r="L142" s="45" t="n">
        <f aca="false">$B$8*(A142&lt;=$B$7*12)</f>
        <v>500000</v>
      </c>
      <c r="M142" s="45" t="n">
        <f aca="false">Assumptions!$C$15*(A142=1)+K142*Assumptions!$C$16*(A142&lt;=12)</f>
        <v>0</v>
      </c>
      <c r="N142" s="45" t="n">
        <f aca="false">(A142&lt;=$B$6*12)*(Assumptions!$C$18/12)*(1+Assumptions!$E$17)^(A142-1) + K142*Assumptions!$C$19*(A142&lt;=$B$7*12)</f>
        <v>72.7616423328612</v>
      </c>
      <c r="O142" s="45" t="n">
        <f aca="false">K142*VLOOKUP(B142,Assumptions!$A$21:$B$26,2,1)</f>
        <v>0</v>
      </c>
      <c r="P142" s="45" t="n">
        <f aca="false">K142*J141</f>
        <v>0</v>
      </c>
      <c r="Q142" s="45" t="n">
        <f aca="false">L142*H142</f>
        <v>7.32003051093043</v>
      </c>
      <c r="R142" s="45" t="n">
        <f aca="false">M142*J141</f>
        <v>0</v>
      </c>
      <c r="S142" s="45" t="n">
        <f aca="false">N142*J141</f>
        <v>37.2571396860446</v>
      </c>
      <c r="T142" s="55" t="n">
        <f aca="false">O142*J141</f>
        <v>0</v>
      </c>
      <c r="U142" s="46" t="n">
        <f aca="false">(1+VLOOKUP(B142,Assumptions!$A$29:$C$39,3,1))^(1/12)-1</f>
        <v>0.00581065529879377</v>
      </c>
      <c r="V142" s="45" t="n">
        <f aca="false">P143+V143/(1+U143)</f>
        <v>2873.47811888024</v>
      </c>
      <c r="W142" s="45" t="n">
        <f aca="false">(W143+Q143)/(1+U143)</f>
        <v>593.276468137034</v>
      </c>
      <c r="X142" s="45" t="n">
        <f aca="false">R143+S143+T143+X143/(1+U143)</f>
        <v>3338.73520824013</v>
      </c>
      <c r="Y142" s="45" t="n">
        <f aca="false">IFERROR((W142+X142-V142)/J142,0)</f>
        <v>2067.33106594172</v>
      </c>
    </row>
    <row r="143" customFormat="false" ht="13.8" hidden="false" customHeight="false" outlineLevel="0" collapsed="false">
      <c r="A143" s="40" t="n">
        <f aca="false">A142+1</f>
        <v>128</v>
      </c>
      <c r="B143" s="40" t="n">
        <f aca="false">INT((A143-1)/12)+1</f>
        <v>11</v>
      </c>
      <c r="C143" s="41" t="n">
        <f aca="false">$B$4+B143-1</f>
        <v>30</v>
      </c>
      <c r="D143" s="42" t="n">
        <f aca="false">IF($B$5="M",VLOOKUP(C143,Assumptions!$A$42:$C$140,2,1),VLOOKUP(C143,Assumptions!$A$42:$C$140,3,1))*Assumptions!$C$2</f>
        <v>0.0003430432064863</v>
      </c>
      <c r="E143" s="42" t="n">
        <f aca="false">1-(1-D143)^(1/12)</f>
        <v>2.85914295294898E-005</v>
      </c>
      <c r="F143" s="42" t="n">
        <f aca="false">VLOOKUP(B143,Assumptions!$A$5:$C$11,3,1)*(MOD(A143,12/$B$10)=0)</f>
        <v>0</v>
      </c>
      <c r="G143" s="43" t="n">
        <f aca="false">1-(1-F143)^(1/$B$10)</f>
        <v>0</v>
      </c>
      <c r="H143" s="42" t="n">
        <f aca="false">J142*E143*(A143&lt;=$B$6*12)</f>
        <v>1.46396424415878E-005</v>
      </c>
      <c r="I143" s="43" t="n">
        <f aca="false">J142*(1-E143)*G143*(A143&lt;=$B$6*12)</f>
        <v>0</v>
      </c>
      <c r="J143" s="44" t="n">
        <f aca="false">(J142-H143-I143)*(A143&lt;=$B$6*12)</f>
        <v>0.512014408310135</v>
      </c>
      <c r="K143" s="45" t="n">
        <f aca="false">($B$9/$B$10)*(A143&lt;=$B$7*12)*(MOD(A142,12/$B$10)=0)</f>
        <v>0</v>
      </c>
      <c r="L143" s="45" t="n">
        <f aca="false">$B$8*(A143&lt;=$B$7*12)</f>
        <v>500000</v>
      </c>
      <c r="M143" s="45" t="n">
        <f aca="false">Assumptions!$C$15*(A143=1)+K143*Assumptions!$C$16*(A143&lt;=12)</f>
        <v>0</v>
      </c>
      <c r="N143" s="45" t="n">
        <f aca="false">(A143&lt;=$B$6*12)*(Assumptions!$C$18/12)*(1+Assumptions!$E$17)^(A143-1) + K143*Assumptions!$C$19*(A143&lt;=$B$7*12)</f>
        <v>73.0290275000972</v>
      </c>
      <c r="O143" s="45" t="n">
        <f aca="false">K143*VLOOKUP(B143,Assumptions!$A$21:$B$26,2,1)</f>
        <v>0</v>
      </c>
      <c r="P143" s="45" t="n">
        <f aca="false">K143*J142</f>
        <v>0</v>
      </c>
      <c r="Q143" s="45" t="n">
        <f aca="false">L143*H143</f>
        <v>7.31982122079392</v>
      </c>
      <c r="R143" s="45" t="n">
        <f aca="false">M143*J142</f>
        <v>0</v>
      </c>
      <c r="S143" s="45" t="n">
        <f aca="false">N143*J142</f>
        <v>37.3929834237774</v>
      </c>
      <c r="T143" s="55" t="n">
        <f aca="false">O143*J142</f>
        <v>0</v>
      </c>
      <c r="U143" s="46" t="n">
        <f aca="false">(1+VLOOKUP(B143,Assumptions!$A$29:$C$39,3,1))^(1/12)-1</f>
        <v>0.00581065529879377</v>
      </c>
      <c r="V143" s="45" t="n">
        <f aca="false">P144+V144/(1+U144)</f>
        <v>2890.17490973768</v>
      </c>
      <c r="W143" s="45" t="n">
        <f aca="false">(W144+Q144)/(1+U144)</f>
        <v>589.40397196947</v>
      </c>
      <c r="X143" s="45" t="n">
        <f aca="false">R144+S144+T144+X144/(1+U144)</f>
        <v>3320.52518650811</v>
      </c>
      <c r="Y143" s="45" t="n">
        <f aca="false">IFERROR((W143+X143-V143)/J143,0)</f>
        <v>1991.65146954658</v>
      </c>
    </row>
    <row r="144" customFormat="false" ht="13.8" hidden="false" customHeight="false" outlineLevel="0" collapsed="false">
      <c r="A144" s="40" t="n">
        <f aca="false">A143+1</f>
        <v>129</v>
      </c>
      <c r="B144" s="40" t="n">
        <f aca="false">INT((A144-1)/12)+1</f>
        <v>11</v>
      </c>
      <c r="C144" s="41" t="n">
        <f aca="false">$B$4+B144-1</f>
        <v>30</v>
      </c>
      <c r="D144" s="42" t="n">
        <f aca="false">IF($B$5="M",VLOOKUP(C144,Assumptions!$A$42:$C$140,2,1),VLOOKUP(C144,Assumptions!$A$42:$C$140,3,1))*Assumptions!$C$2</f>
        <v>0.0003430432064863</v>
      </c>
      <c r="E144" s="42" t="n">
        <f aca="false">1-(1-D144)^(1/12)</f>
        <v>2.85914295294898E-005</v>
      </c>
      <c r="F144" s="42" t="n">
        <f aca="false">VLOOKUP(B144,Assumptions!$A$5:$C$11,3,1)*(MOD(A144,12/$B$10)=0)</f>
        <v>0</v>
      </c>
      <c r="G144" s="43" t="n">
        <f aca="false">1-(1-F144)^(1/$B$10)</f>
        <v>0</v>
      </c>
      <c r="H144" s="42" t="n">
        <f aca="false">J143*E144*(A144&lt;=$B$6*12)</f>
        <v>1.46392238732826E-005</v>
      </c>
      <c r="I144" s="43" t="n">
        <f aca="false">J143*(1-E144)*G144*(A144&lt;=$B$6*12)</f>
        <v>0</v>
      </c>
      <c r="J144" s="44" t="n">
        <f aca="false">(J143-H144-I144)*(A144&lt;=$B$6*12)</f>
        <v>0.511999769086262</v>
      </c>
      <c r="K144" s="45" t="n">
        <f aca="false">($B$9/$B$10)*(A144&lt;=$B$7*12)*(MOD(A143,12/$B$10)=0)</f>
        <v>0</v>
      </c>
      <c r="L144" s="45" t="n">
        <f aca="false">$B$8*(A144&lt;=$B$7*12)</f>
        <v>500000</v>
      </c>
      <c r="M144" s="45" t="n">
        <f aca="false">Assumptions!$C$15*(A144=1)+K144*Assumptions!$C$16*(A144&lt;=12)</f>
        <v>0</v>
      </c>
      <c r="N144" s="45" t="n">
        <f aca="false">(A144&lt;=$B$6*12)*(Assumptions!$C$18/12)*(1+Assumptions!$E$17)^(A144-1) + K144*Assumptions!$C$19*(A144&lt;=$B$7*12)</f>
        <v>73.2973952568594</v>
      </c>
      <c r="O144" s="45" t="n">
        <f aca="false">K144*VLOOKUP(B144,Assumptions!$A$21:$B$26,2,1)</f>
        <v>0</v>
      </c>
      <c r="P144" s="45" t="n">
        <f aca="false">K144*J143</f>
        <v>0</v>
      </c>
      <c r="Q144" s="45" t="n">
        <f aca="false">L144*H144</f>
        <v>7.31961193664132</v>
      </c>
      <c r="R144" s="45" t="n">
        <f aca="false">M144*J143</f>
        <v>0</v>
      </c>
      <c r="S144" s="45" t="n">
        <f aca="false">N144*J143</f>
        <v>37.5293224631149</v>
      </c>
      <c r="T144" s="55" t="n">
        <f aca="false">O144*J143</f>
        <v>0</v>
      </c>
      <c r="U144" s="46" t="n">
        <f aca="false">(1+VLOOKUP(B144,Assumptions!$A$29:$C$39,3,1))^(1/12)-1</f>
        <v>0.00581065529879377</v>
      </c>
      <c r="V144" s="45" t="n">
        <f aca="false">P145+V145/(1+U145)</f>
        <v>2906.96871989139</v>
      </c>
      <c r="W144" s="45" t="n">
        <f aca="false">(W145+Q145)/(1+U145)</f>
        <v>585.509183345684</v>
      </c>
      <c r="X144" s="45" t="n">
        <f aca="false">R145+S145+T145+X145/(1+U145)</f>
        <v>3302.07222135833</v>
      </c>
      <c r="Y144" s="45" t="n">
        <f aca="false">IFERROR((W144+X144-V144)/J144,0)</f>
        <v>1915.26001381342</v>
      </c>
    </row>
    <row r="145" customFormat="false" ht="13.8" hidden="false" customHeight="false" outlineLevel="0" collapsed="false">
      <c r="A145" s="40" t="n">
        <f aca="false">A144+1</f>
        <v>130</v>
      </c>
      <c r="B145" s="40" t="n">
        <f aca="false">INT((A145-1)/12)+1</f>
        <v>11</v>
      </c>
      <c r="C145" s="41" t="n">
        <f aca="false">$B$4+B145-1</f>
        <v>30</v>
      </c>
      <c r="D145" s="42" t="n">
        <f aca="false">IF($B$5="M",VLOOKUP(C145,Assumptions!$A$42:$C$140,2,1),VLOOKUP(C145,Assumptions!$A$42:$C$140,3,1))*Assumptions!$C$2</f>
        <v>0.0003430432064863</v>
      </c>
      <c r="E145" s="42" t="n">
        <f aca="false">1-(1-D145)^(1/12)</f>
        <v>2.85914295294898E-005</v>
      </c>
      <c r="F145" s="42" t="n">
        <f aca="false">VLOOKUP(B145,Assumptions!$A$5:$C$11,3,1)*(MOD(A145,12/$B$10)=0)</f>
        <v>0</v>
      </c>
      <c r="G145" s="43" t="n">
        <f aca="false">1-(1-F145)^(1/$B$10)</f>
        <v>0</v>
      </c>
      <c r="H145" s="42" t="n">
        <f aca="false">J144*E145*(A145&lt;=$B$6*12)</f>
        <v>1.46388053169449E-005</v>
      </c>
      <c r="I145" s="43" t="n">
        <f aca="false">J144*(1-E145)*G145*(A145&lt;=$B$6*12)</f>
        <v>0</v>
      </c>
      <c r="J145" s="44" t="n">
        <f aca="false">(J144-H145-I145)*(A145&lt;=$B$6*12)</f>
        <v>0.511985130280945</v>
      </c>
      <c r="K145" s="45" t="n">
        <f aca="false">($B$9/$B$10)*(A145&lt;=$B$7*12)*(MOD(A144,12/$B$10)=0)</f>
        <v>0</v>
      </c>
      <c r="L145" s="45" t="n">
        <f aca="false">$B$8*(A145&lt;=$B$7*12)</f>
        <v>500000</v>
      </c>
      <c r="M145" s="45" t="n">
        <f aca="false">Assumptions!$C$15*(A145=1)+K145*Assumptions!$C$16*(A145&lt;=12)</f>
        <v>0</v>
      </c>
      <c r="N145" s="45" t="n">
        <f aca="false">(A145&lt;=$B$6*12)*(Assumptions!$C$18/12)*(1+Assumptions!$E$17)^(A145-1) + K145*Assumptions!$C$19*(A145&lt;=$B$7*12)</f>
        <v>73.5667492139768</v>
      </c>
      <c r="O145" s="45" t="n">
        <f aca="false">K145*VLOOKUP(B145,Assumptions!$A$21:$B$26,2,1)</f>
        <v>0</v>
      </c>
      <c r="P145" s="45" t="n">
        <f aca="false">K145*J144</f>
        <v>0</v>
      </c>
      <c r="Q145" s="45" t="n">
        <f aca="false">L145*H145</f>
        <v>7.31940265847245</v>
      </c>
      <c r="R145" s="45" t="n">
        <f aca="false">M145*J144</f>
        <v>0</v>
      </c>
      <c r="S145" s="45" t="n">
        <f aca="false">N145*J144</f>
        <v>37.6661586099831</v>
      </c>
      <c r="T145" s="55" t="n">
        <f aca="false">O145*J144</f>
        <v>0</v>
      </c>
      <c r="U145" s="46" t="n">
        <f aca="false">(1+VLOOKUP(B145,Assumptions!$A$29:$C$39,3,1))^(1/12)-1</f>
        <v>0.00581065529879377</v>
      </c>
      <c r="V145" s="45" t="n">
        <f aca="false">P146+V146/(1+U146)</f>
        <v>2923.86011308705</v>
      </c>
      <c r="W145" s="45" t="n">
        <f aca="false">(W146+Q146)/(1+U146)</f>
        <v>581.591972725911</v>
      </c>
      <c r="X145" s="45" t="n">
        <f aca="false">R146+S146+T146+X146/(1+U146)</f>
        <v>3283.37440113427</v>
      </c>
      <c r="Y145" s="45" t="n">
        <f aca="false">IFERROR((W145+X145-V145)/J145,0)</f>
        <v>1838.15154994191</v>
      </c>
    </row>
    <row r="146" customFormat="false" ht="13.8" hidden="false" customHeight="false" outlineLevel="0" collapsed="false">
      <c r="A146" s="40" t="n">
        <f aca="false">A145+1</f>
        <v>131</v>
      </c>
      <c r="B146" s="40" t="n">
        <f aca="false">INT((A146-1)/12)+1</f>
        <v>11</v>
      </c>
      <c r="C146" s="41" t="n">
        <f aca="false">$B$4+B146-1</f>
        <v>30</v>
      </c>
      <c r="D146" s="42" t="n">
        <f aca="false">IF($B$5="M",VLOOKUP(C146,Assumptions!$A$42:$C$140,2,1),VLOOKUP(C146,Assumptions!$A$42:$C$140,3,1))*Assumptions!$C$2</f>
        <v>0.0003430432064863</v>
      </c>
      <c r="E146" s="42" t="n">
        <f aca="false">1-(1-D146)^(1/12)</f>
        <v>2.85914295294898E-005</v>
      </c>
      <c r="F146" s="42" t="n">
        <f aca="false">VLOOKUP(B146,Assumptions!$A$5:$C$11,3,1)*(MOD(A146,12/$B$10)=0)</f>
        <v>0</v>
      </c>
      <c r="G146" s="43" t="n">
        <f aca="false">1-(1-F146)^(1/$B$10)</f>
        <v>0</v>
      </c>
      <c r="H146" s="42" t="n">
        <f aca="false">J145*E146*(A146&lt;=$B$6*12)</f>
        <v>1.46383867725743E-005</v>
      </c>
      <c r="I146" s="43" t="n">
        <f aca="false">J145*(1-E146)*G146*(A146&lt;=$B$6*12)</f>
        <v>0</v>
      </c>
      <c r="J146" s="44" t="n">
        <f aca="false">(J145-H146-I146)*(A146&lt;=$B$6*12)</f>
        <v>0.511970491894172</v>
      </c>
      <c r="K146" s="45" t="n">
        <f aca="false">($B$9/$B$10)*(A146&lt;=$B$7*12)*(MOD(A145,12/$B$10)=0)</f>
        <v>0</v>
      </c>
      <c r="L146" s="45" t="n">
        <f aca="false">$B$8*(A146&lt;=$B$7*12)</f>
        <v>500000</v>
      </c>
      <c r="M146" s="45" t="n">
        <f aca="false">Assumptions!$C$15*(A146=1)+K146*Assumptions!$C$16*(A146&lt;=12)</f>
        <v>0</v>
      </c>
      <c r="N146" s="45" t="n">
        <f aca="false">(A146&lt;=$B$6*12)*(Assumptions!$C$18/12)*(1+Assumptions!$E$17)^(A146-1) + K146*Assumptions!$C$19*(A146&lt;=$B$7*12)</f>
        <v>73.8370929955479</v>
      </c>
      <c r="O146" s="45" t="n">
        <f aca="false">K146*VLOOKUP(B146,Assumptions!$A$21:$B$26,2,1)</f>
        <v>0</v>
      </c>
      <c r="P146" s="45" t="n">
        <f aca="false">K146*J145</f>
        <v>0</v>
      </c>
      <c r="Q146" s="45" t="n">
        <f aca="false">L146*H146</f>
        <v>7.31919338628714</v>
      </c>
      <c r="R146" s="45" t="n">
        <f aca="false">M146*J145</f>
        <v>0</v>
      </c>
      <c r="S146" s="45" t="n">
        <f aca="false">N146*J145</f>
        <v>37.8034936768918</v>
      </c>
      <c r="T146" s="55" t="n">
        <f aca="false">O146*J145</f>
        <v>0</v>
      </c>
      <c r="U146" s="46" t="n">
        <f aca="false">(1+VLOOKUP(B146,Assumptions!$A$29:$C$39,3,1))^(1/12)-1</f>
        <v>0.00581065529879377</v>
      </c>
      <c r="V146" s="45" t="n">
        <f aca="false">P147+V147/(1+U147)</f>
        <v>2940.84965634609</v>
      </c>
      <c r="W146" s="45" t="n">
        <f aca="false">(W147+Q147)/(1+U147)</f>
        <v>577.65220981768</v>
      </c>
      <c r="X146" s="45" t="n">
        <f aca="false">R147+S147+T147+X147/(1+U147)</f>
        <v>3264.42980124841</v>
      </c>
      <c r="Y146" s="45" t="n">
        <f aca="false">IFERROR((W146+X146-V146)/J146,0)</f>
        <v>1760.32089542045</v>
      </c>
    </row>
    <row r="147" customFormat="false" ht="13.8" hidden="false" customHeight="false" outlineLevel="0" collapsed="false">
      <c r="A147" s="40" t="n">
        <f aca="false">A146+1</f>
        <v>132</v>
      </c>
      <c r="B147" s="40" t="n">
        <f aca="false">INT((A147-1)/12)+1</f>
        <v>11</v>
      </c>
      <c r="C147" s="41" t="n">
        <f aca="false">$B$4+B147-1</f>
        <v>30</v>
      </c>
      <c r="D147" s="42" t="n">
        <f aca="false">IF($B$5="M",VLOOKUP(C147,Assumptions!$A$42:$C$140,2,1),VLOOKUP(C147,Assumptions!$A$42:$C$140,3,1))*Assumptions!$C$2</f>
        <v>0.0003430432064863</v>
      </c>
      <c r="E147" s="42" t="n">
        <f aca="false">1-(1-D147)^(1/12)</f>
        <v>2.85914295294898E-005</v>
      </c>
      <c r="F147" s="42" t="n">
        <f aca="false">VLOOKUP(B147,Assumptions!$A$5:$C$11,3,1)*(MOD(A147,12/$B$10)=0)</f>
        <v>0.04</v>
      </c>
      <c r="G147" s="43" t="n">
        <f aca="false">1-(1-F147)^(1/$B$10)</f>
        <v>0.04</v>
      </c>
      <c r="H147" s="42" t="n">
        <f aca="false">J146*E147*(A147&lt;=$B$6*12)</f>
        <v>1.46379682401704E-005</v>
      </c>
      <c r="I147" s="43" t="n">
        <f aca="false">J146*(1-E147)*G147*(A147&lt;=$B$6*12)</f>
        <v>0.0204782341570373</v>
      </c>
      <c r="J147" s="44" t="n">
        <f aca="false">(J146-H147-I147)*(A147&lt;=$B$6*12)</f>
        <v>0.491477619768895</v>
      </c>
      <c r="K147" s="45" t="n">
        <f aca="false">($B$9/$B$10)*(A147&lt;=$B$7*12)*(MOD(A146,12/$B$10)=0)</f>
        <v>0</v>
      </c>
      <c r="L147" s="45" t="n">
        <f aca="false">$B$8*(A147&lt;=$B$7*12)</f>
        <v>500000</v>
      </c>
      <c r="M147" s="45" t="n">
        <f aca="false">Assumptions!$C$15*(A147=1)+K147*Assumptions!$C$16*(A147&lt;=12)</f>
        <v>0</v>
      </c>
      <c r="N147" s="45" t="n">
        <f aca="false">(A147&lt;=$B$6*12)*(Assumptions!$C$18/12)*(1+Assumptions!$E$17)^(A147-1) + K147*Assumptions!$C$19*(A147&lt;=$B$7*12)</f>
        <v>74.1084302389889</v>
      </c>
      <c r="O147" s="45" t="n">
        <f aca="false">K147*VLOOKUP(B147,Assumptions!$A$21:$B$26,2,1)</f>
        <v>0</v>
      </c>
      <c r="P147" s="45" t="n">
        <f aca="false">K147*J146</f>
        <v>0</v>
      </c>
      <c r="Q147" s="45" t="n">
        <f aca="false">L147*H147</f>
        <v>7.31898412008522</v>
      </c>
      <c r="R147" s="45" t="n">
        <f aca="false">M147*J146</f>
        <v>0</v>
      </c>
      <c r="S147" s="45" t="n">
        <f aca="false">N147*J146</f>
        <v>37.9413294829601</v>
      </c>
      <c r="T147" s="55" t="n">
        <f aca="false">O147*J146</f>
        <v>0</v>
      </c>
      <c r="U147" s="46" t="n">
        <f aca="false">(1+VLOOKUP(B147,Assumptions!$A$29:$C$39,3,1))^(1/12)-1</f>
        <v>0.00581065529879377</v>
      </c>
      <c r="V147" s="45" t="n">
        <f aca="false">P148+V148/(1+U148)</f>
        <v>2957.93791998469</v>
      </c>
      <c r="W147" s="45" t="n">
        <f aca="false">(W148+Q148)/(1+U148)</f>
        <v>573.689763571432</v>
      </c>
      <c r="X147" s="45" t="n">
        <f aca="false">R148+S148+T148+X148/(1+U148)</f>
        <v>3245.23648410041</v>
      </c>
      <c r="Y147" s="45" t="n">
        <f aca="false">IFERROR((W147+X147-V147)/J147,0)</f>
        <v>1751.83628522497</v>
      </c>
    </row>
    <row r="148" customFormat="false" ht="13.8" hidden="false" customHeight="false" outlineLevel="0" collapsed="false">
      <c r="A148" s="40" t="n">
        <f aca="false">A147+1</f>
        <v>133</v>
      </c>
      <c r="B148" s="40" t="n">
        <f aca="false">INT((A148-1)/12)+1</f>
        <v>12</v>
      </c>
      <c r="C148" s="41" t="n">
        <f aca="false">$B$4+B148-1</f>
        <v>31</v>
      </c>
      <c r="D148" s="42" t="n">
        <f aca="false">IF($B$5="M",VLOOKUP(C148,Assumptions!$A$42:$C$140,2,1),VLOOKUP(C148,Assumptions!$A$42:$C$140,3,1))*Assumptions!$C$2</f>
        <v>0.000354633961320826</v>
      </c>
      <c r="E148" s="42" t="n">
        <f aca="false">1-(1-D148)^(1/12)</f>
        <v>2.95576347324467E-005</v>
      </c>
      <c r="F148" s="42" t="n">
        <f aca="false">VLOOKUP(B148,Assumptions!$A$5:$C$11,3,1)*(MOD(A148,12/$B$10)=0)</f>
        <v>0</v>
      </c>
      <c r="G148" s="43" t="n">
        <f aca="false">1-(1-F148)^(1/$B$10)</f>
        <v>0</v>
      </c>
      <c r="H148" s="42" t="n">
        <f aca="false">J147*E148*(A148&lt;=$B$6*12)</f>
        <v>1.45269159643013E-005</v>
      </c>
      <c r="I148" s="43" t="n">
        <f aca="false">J147*(1-E148)*G148*(A148&lt;=$B$6*12)</f>
        <v>0</v>
      </c>
      <c r="J148" s="44" t="n">
        <f aca="false">(J147-H148-I148)*(A148&lt;=$B$6*12)</f>
        <v>0.49146309285293</v>
      </c>
      <c r="K148" s="45" t="n">
        <f aca="false">($B$9/$B$10)*(A148&lt;=$B$7*12)*(MOD(A147,12/$B$10)=0)</f>
        <v>1000</v>
      </c>
      <c r="L148" s="45" t="n">
        <f aca="false">$B$8*(A148&lt;=$B$7*12)</f>
        <v>500000</v>
      </c>
      <c r="M148" s="45" t="n">
        <f aca="false">Assumptions!$C$15*(A148=1)+K148*Assumptions!$C$16*(A148&lt;=12)</f>
        <v>0</v>
      </c>
      <c r="N148" s="45" t="n">
        <f aca="false">(A148&lt;=$B$6*12)*(Assumptions!$C$18/12)*(1+Assumptions!$E$17)^(A148-1) + K148*Assumptions!$C$19*(A148&lt;=$B$7*12)</f>
        <v>96.3807645950827</v>
      </c>
      <c r="O148" s="45" t="n">
        <f aca="false">K148*VLOOKUP(B148,Assumptions!$A$21:$B$26,2,1)</f>
        <v>50</v>
      </c>
      <c r="P148" s="45" t="n">
        <f aca="false">K148*J147</f>
        <v>491.477619768895</v>
      </c>
      <c r="Q148" s="45" t="n">
        <f aca="false">L148*H148</f>
        <v>7.26345798215065</v>
      </c>
      <c r="R148" s="45" t="n">
        <f aca="false">M148*J147</f>
        <v>0</v>
      </c>
      <c r="S148" s="45" t="n">
        <f aca="false">N148*J147</f>
        <v>47.3689887746975</v>
      </c>
      <c r="T148" s="55" t="n">
        <f aca="false">O148*J147</f>
        <v>24.5738809884447</v>
      </c>
      <c r="U148" s="46" t="n">
        <f aca="false">(1+VLOOKUP(B148,Assumptions!$A$29:$C$39,3,1))^(1/12)-1</f>
        <v>0.00581065529879377</v>
      </c>
      <c r="V148" s="45" t="n">
        <f aca="false">P149+V149/(1+U149)</f>
        <v>2480.79205082851</v>
      </c>
      <c r="W148" s="45" t="n">
        <f aca="false">(W149+Q149)/(1+U149)</f>
        <v>569.759819053841</v>
      </c>
      <c r="X148" s="45" t="n">
        <f aca="false">R149+S149+T149+X149/(1+U149)</f>
        <v>3191.73252969204</v>
      </c>
      <c r="Y148" s="45" t="n">
        <f aca="false">IFERROR((W148+X148-V148)/J148,0)</f>
        <v>2605.8931312277</v>
      </c>
    </row>
    <row r="149" customFormat="false" ht="13.8" hidden="false" customHeight="false" outlineLevel="0" collapsed="false">
      <c r="A149" s="40" t="n">
        <f aca="false">A148+1</f>
        <v>134</v>
      </c>
      <c r="B149" s="40" t="n">
        <f aca="false">INT((A149-1)/12)+1</f>
        <v>12</v>
      </c>
      <c r="C149" s="41" t="n">
        <f aca="false">$B$4+B149-1</f>
        <v>31</v>
      </c>
      <c r="D149" s="42" t="n">
        <f aca="false">IF($B$5="M",VLOOKUP(C149,Assumptions!$A$42:$C$140,2,1),VLOOKUP(C149,Assumptions!$A$42:$C$140,3,1))*Assumptions!$C$2</f>
        <v>0.000354633961320826</v>
      </c>
      <c r="E149" s="42" t="n">
        <f aca="false">1-(1-D149)^(1/12)</f>
        <v>2.95576347324467E-005</v>
      </c>
      <c r="F149" s="42" t="n">
        <f aca="false">VLOOKUP(B149,Assumptions!$A$5:$C$11,3,1)*(MOD(A149,12/$B$10)=0)</f>
        <v>0</v>
      </c>
      <c r="G149" s="43" t="n">
        <f aca="false">1-(1-F149)^(1/$B$10)</f>
        <v>0</v>
      </c>
      <c r="H149" s="42" t="n">
        <f aca="false">J148*E149*(A149&lt;=$B$6*12)</f>
        <v>1.45264865830254E-005</v>
      </c>
      <c r="I149" s="43" t="n">
        <f aca="false">J148*(1-E149)*G149*(A149&lt;=$B$6*12)</f>
        <v>0</v>
      </c>
      <c r="J149" s="44" t="n">
        <f aca="false">(J148-H149-I149)*(A149&lt;=$B$6*12)</f>
        <v>0.491448566366347</v>
      </c>
      <c r="K149" s="45" t="n">
        <f aca="false">($B$9/$B$10)*(A149&lt;=$B$7*12)*(MOD(A148,12/$B$10)=0)</f>
        <v>0</v>
      </c>
      <c r="L149" s="45" t="n">
        <f aca="false">$B$8*(A149&lt;=$B$7*12)</f>
        <v>500000</v>
      </c>
      <c r="M149" s="45" t="n">
        <f aca="false">Assumptions!$C$15*(A149=1)+K149*Assumptions!$C$16*(A149&lt;=12)</f>
        <v>0</v>
      </c>
      <c r="N149" s="45" t="n">
        <f aca="false">(A149&lt;=$B$6*12)*(Assumptions!$C$18/12)*(1+Assumptions!$E$17)^(A149-1) + K149*Assumptions!$C$19*(A149&lt;=$B$7*12)</f>
        <v>74.6540997280284</v>
      </c>
      <c r="O149" s="45" t="n">
        <f aca="false">K149*VLOOKUP(B149,Assumptions!$A$21:$B$26,2,1)</f>
        <v>0</v>
      </c>
      <c r="P149" s="45" t="n">
        <f aca="false">K149*J148</f>
        <v>0</v>
      </c>
      <c r="Q149" s="45" t="n">
        <f aca="false">L149*H149</f>
        <v>7.26324329151272</v>
      </c>
      <c r="R149" s="45" t="n">
        <f aca="false">M149*J148</f>
        <v>0</v>
      </c>
      <c r="S149" s="45" t="n">
        <f aca="false">N149*J148</f>
        <v>36.6897347464879</v>
      </c>
      <c r="T149" s="55" t="n">
        <f aca="false">O149*J148</f>
        <v>0</v>
      </c>
      <c r="U149" s="46" t="n">
        <f aca="false">(1+VLOOKUP(B149,Assumptions!$A$29:$C$39,3,1))^(1/12)-1</f>
        <v>0.00581065529879377</v>
      </c>
      <c r="V149" s="45" t="n">
        <f aca="false">P150+V150/(1+U150)</f>
        <v>2495.20707830387</v>
      </c>
      <c r="W149" s="45" t="n">
        <f aca="false">(W150+Q150)/(1+U150)</f>
        <v>565.807253673953</v>
      </c>
      <c r="X149" s="45" t="n">
        <f aca="false">R150+S150+T150+X150/(1+U150)</f>
        <v>3173.37566107993</v>
      </c>
      <c r="Y149" s="45" t="n">
        <f aca="false">IFERROR((W149+X149-V149)/J149,0)</f>
        <v>2531.24318918594</v>
      </c>
    </row>
    <row r="150" customFormat="false" ht="13.8" hidden="false" customHeight="false" outlineLevel="0" collapsed="false">
      <c r="A150" s="40" t="n">
        <f aca="false">A149+1</f>
        <v>135</v>
      </c>
      <c r="B150" s="40" t="n">
        <f aca="false">INT((A150-1)/12)+1</f>
        <v>12</v>
      </c>
      <c r="C150" s="41" t="n">
        <f aca="false">$B$4+B150-1</f>
        <v>31</v>
      </c>
      <c r="D150" s="42" t="n">
        <f aca="false">IF($B$5="M",VLOOKUP(C150,Assumptions!$A$42:$C$140,2,1),VLOOKUP(C150,Assumptions!$A$42:$C$140,3,1))*Assumptions!$C$2</f>
        <v>0.000354633961320826</v>
      </c>
      <c r="E150" s="42" t="n">
        <f aca="false">1-(1-D150)^(1/12)</f>
        <v>2.95576347324467E-005</v>
      </c>
      <c r="F150" s="42" t="n">
        <f aca="false">VLOOKUP(B150,Assumptions!$A$5:$C$11,3,1)*(MOD(A150,12/$B$10)=0)</f>
        <v>0</v>
      </c>
      <c r="G150" s="43" t="n">
        <f aca="false">1-(1-F150)^(1/$B$10)</f>
        <v>0</v>
      </c>
      <c r="H150" s="42" t="n">
        <f aca="false">J149*E150*(A150&lt;=$B$6*12)</f>
        <v>1.45260572144411E-005</v>
      </c>
      <c r="I150" s="43" t="n">
        <f aca="false">J149*(1-E150)*G150*(A150&lt;=$B$6*12)</f>
        <v>0</v>
      </c>
      <c r="J150" s="44" t="n">
        <f aca="false">(J149-H150-I150)*(A150&lt;=$B$6*12)</f>
        <v>0.491434040309133</v>
      </c>
      <c r="K150" s="45" t="n">
        <f aca="false">($B$9/$B$10)*(A150&lt;=$B$7*12)*(MOD(A149,12/$B$10)=0)</f>
        <v>0</v>
      </c>
      <c r="L150" s="45" t="n">
        <f aca="false">$B$8*(A150&lt;=$B$7*12)</f>
        <v>500000</v>
      </c>
      <c r="M150" s="45" t="n">
        <f aca="false">Assumptions!$C$15*(A150=1)+K150*Assumptions!$C$16*(A150&lt;=12)</f>
        <v>0</v>
      </c>
      <c r="N150" s="45" t="n">
        <f aca="false">(A150&lt;=$B$6*12)*(Assumptions!$C$18/12)*(1+Assumptions!$E$17)^(A150-1) + K150*Assumptions!$C$19*(A150&lt;=$B$7*12)</f>
        <v>74.9284393154901</v>
      </c>
      <c r="O150" s="45" t="n">
        <f aca="false">K150*VLOOKUP(B150,Assumptions!$A$21:$B$26,2,1)</f>
        <v>0</v>
      </c>
      <c r="P150" s="45" t="n">
        <f aca="false">K150*J149</f>
        <v>0</v>
      </c>
      <c r="Q150" s="45" t="n">
        <f aca="false">L150*H150</f>
        <v>7.26302860722053</v>
      </c>
      <c r="R150" s="45" t="n">
        <f aca="false">M150*J149</f>
        <v>0</v>
      </c>
      <c r="S150" s="45" t="n">
        <f aca="false">N150*J149</f>
        <v>36.8234740816654</v>
      </c>
      <c r="T150" s="55" t="n">
        <f aca="false">O150*J149</f>
        <v>0</v>
      </c>
      <c r="U150" s="46" t="n">
        <f aca="false">(1+VLOOKUP(B150,Assumptions!$A$29:$C$39,3,1))^(1/12)-1</f>
        <v>0.00581065529879377</v>
      </c>
      <c r="V150" s="45" t="n">
        <f aca="false">P151+V151/(1+U151)</f>
        <v>2509.705866535</v>
      </c>
      <c r="W150" s="45" t="n">
        <f aca="false">(W151+Q151)/(1+U151)</f>
        <v>561.831935983389</v>
      </c>
      <c r="X150" s="45" t="n">
        <f aca="false">R151+S151+T151+X151/(1+U151)</f>
        <v>3154.77761058359</v>
      </c>
      <c r="Y150" s="45" t="n">
        <f aca="false">IFERROR((W150+X150-V150)/J150,0)</f>
        <v>2455.8813208641</v>
      </c>
    </row>
    <row r="151" customFormat="false" ht="13.8" hidden="false" customHeight="false" outlineLevel="0" collapsed="false">
      <c r="A151" s="40" t="n">
        <f aca="false">A150+1</f>
        <v>136</v>
      </c>
      <c r="B151" s="40" t="n">
        <f aca="false">INT((A151-1)/12)+1</f>
        <v>12</v>
      </c>
      <c r="C151" s="41" t="n">
        <f aca="false">$B$4+B151-1</f>
        <v>31</v>
      </c>
      <c r="D151" s="42" t="n">
        <f aca="false">IF($B$5="M",VLOOKUP(C151,Assumptions!$A$42:$C$140,2,1),VLOOKUP(C151,Assumptions!$A$42:$C$140,3,1))*Assumptions!$C$2</f>
        <v>0.000354633961320826</v>
      </c>
      <c r="E151" s="42" t="n">
        <f aca="false">1-(1-D151)^(1/12)</f>
        <v>2.95576347324467E-005</v>
      </c>
      <c r="F151" s="42" t="n">
        <f aca="false">VLOOKUP(B151,Assumptions!$A$5:$C$11,3,1)*(MOD(A151,12/$B$10)=0)</f>
        <v>0</v>
      </c>
      <c r="G151" s="43" t="n">
        <f aca="false">1-(1-F151)^(1/$B$10)</f>
        <v>0</v>
      </c>
      <c r="H151" s="42" t="n">
        <f aca="false">J150*E151*(A151&lt;=$B$6*12)</f>
        <v>1.45256278585478E-005</v>
      </c>
      <c r="I151" s="43" t="n">
        <f aca="false">J150*(1-E151)*G151*(A151&lt;=$B$6*12)</f>
        <v>0</v>
      </c>
      <c r="J151" s="44" t="n">
        <f aca="false">(J150-H151-I151)*(A151&lt;=$B$6*12)</f>
        <v>0.491419514681274</v>
      </c>
      <c r="K151" s="45" t="n">
        <f aca="false">($B$9/$B$10)*(A151&lt;=$B$7*12)*(MOD(A150,12/$B$10)=0)</f>
        <v>0</v>
      </c>
      <c r="L151" s="45" t="n">
        <f aca="false">$B$8*(A151&lt;=$B$7*12)</f>
        <v>500000</v>
      </c>
      <c r="M151" s="45" t="n">
        <f aca="false">Assumptions!$C$15*(A151=1)+K151*Assumptions!$C$16*(A151&lt;=12)</f>
        <v>0</v>
      </c>
      <c r="N151" s="45" t="n">
        <f aca="false">(A151&lt;=$B$6*12)*(Assumptions!$C$18/12)*(1+Assumptions!$E$17)^(A151-1) + K151*Assumptions!$C$19*(A151&lt;=$B$7*12)</f>
        <v>75.2037870486467</v>
      </c>
      <c r="O151" s="45" t="n">
        <f aca="false">K151*VLOOKUP(B151,Assumptions!$A$21:$B$26,2,1)</f>
        <v>0</v>
      </c>
      <c r="P151" s="45" t="n">
        <f aca="false">K151*J150</f>
        <v>0</v>
      </c>
      <c r="Q151" s="45" t="n">
        <f aca="false">L151*H151</f>
        <v>7.26281392927391</v>
      </c>
      <c r="R151" s="45" t="n">
        <f aca="false">M151*J150</f>
        <v>0</v>
      </c>
      <c r="S151" s="45" t="n">
        <f aca="false">N151*J150</f>
        <v>36.9577009158641</v>
      </c>
      <c r="T151" s="55" t="n">
        <f aca="false">O151*J150</f>
        <v>0</v>
      </c>
      <c r="U151" s="46" t="n">
        <f aca="false">(1+VLOOKUP(B151,Assumptions!$A$29:$C$39,3,1))^(1/12)-1</f>
        <v>0.00581065529879377</v>
      </c>
      <c r="V151" s="45" t="n">
        <f aca="false">P152+V152/(1+U152)</f>
        <v>2524.28890222679</v>
      </c>
      <c r="W151" s="45" t="n">
        <f aca="false">(W152+Q152)/(1+U152)</f>
        <v>557.833733769969</v>
      </c>
      <c r="X151" s="45" t="n">
        <f aca="false">R152+S152+T152+X152/(1+U152)</f>
        <v>3135.93648644652</v>
      </c>
      <c r="Y151" s="45" t="n">
        <f aca="false">IFERROR((W151+X151-V151)/J151,0)</f>
        <v>2379.80235430455</v>
      </c>
    </row>
    <row r="152" customFormat="false" ht="13.8" hidden="false" customHeight="false" outlineLevel="0" collapsed="false">
      <c r="A152" s="40" t="n">
        <f aca="false">A151+1</f>
        <v>137</v>
      </c>
      <c r="B152" s="40" t="n">
        <f aca="false">INT((A152-1)/12)+1</f>
        <v>12</v>
      </c>
      <c r="C152" s="41" t="n">
        <f aca="false">$B$4+B152-1</f>
        <v>31</v>
      </c>
      <c r="D152" s="42" t="n">
        <f aca="false">IF($B$5="M",VLOOKUP(C152,Assumptions!$A$42:$C$140,2,1),VLOOKUP(C152,Assumptions!$A$42:$C$140,3,1))*Assumptions!$C$2</f>
        <v>0.000354633961320826</v>
      </c>
      <c r="E152" s="42" t="n">
        <f aca="false">1-(1-D152)^(1/12)</f>
        <v>2.95576347324467E-005</v>
      </c>
      <c r="F152" s="42" t="n">
        <f aca="false">VLOOKUP(B152,Assumptions!$A$5:$C$11,3,1)*(MOD(A152,12/$B$10)=0)</f>
        <v>0</v>
      </c>
      <c r="G152" s="43" t="n">
        <f aca="false">1-(1-F152)^(1/$B$10)</f>
        <v>0</v>
      </c>
      <c r="H152" s="42" t="n">
        <f aca="false">J151*E152*(A152&lt;=$B$6*12)</f>
        <v>1.45251985153453E-005</v>
      </c>
      <c r="I152" s="43" t="n">
        <f aca="false">J151*(1-E152)*G152*(A152&lt;=$B$6*12)</f>
        <v>0</v>
      </c>
      <c r="J152" s="44" t="n">
        <f aca="false">(J151-H152-I152)*(A152&lt;=$B$6*12)</f>
        <v>0.491404989482759</v>
      </c>
      <c r="K152" s="45" t="n">
        <f aca="false">($B$9/$B$10)*(A152&lt;=$B$7*12)*(MOD(A151,12/$B$10)=0)</f>
        <v>0</v>
      </c>
      <c r="L152" s="45" t="n">
        <f aca="false">$B$8*(A152&lt;=$B$7*12)</f>
        <v>500000</v>
      </c>
      <c r="M152" s="45" t="n">
        <f aca="false">Assumptions!$C$15*(A152=1)+K152*Assumptions!$C$16*(A152&lt;=12)</f>
        <v>0</v>
      </c>
      <c r="N152" s="45" t="n">
        <f aca="false">(A152&lt;=$B$6*12)*(Assumptions!$C$18/12)*(1+Assumptions!$E$17)^(A152-1) + K152*Assumptions!$C$19*(A152&lt;=$B$7*12)</f>
        <v>75.4801466322416</v>
      </c>
      <c r="O152" s="45" t="n">
        <f aca="false">K152*VLOOKUP(B152,Assumptions!$A$21:$B$26,2,1)</f>
        <v>0</v>
      </c>
      <c r="P152" s="45" t="n">
        <f aca="false">K152*J151</f>
        <v>0</v>
      </c>
      <c r="Q152" s="45" t="n">
        <f aca="false">L152*H152</f>
        <v>7.26259925767266</v>
      </c>
      <c r="R152" s="45" t="n">
        <f aca="false">M152*J151</f>
        <v>0</v>
      </c>
      <c r="S152" s="45" t="n">
        <f aca="false">N152*J151</f>
        <v>37.0924170260875</v>
      </c>
      <c r="T152" s="55" t="n">
        <f aca="false">O152*J151</f>
        <v>0</v>
      </c>
      <c r="U152" s="46" t="n">
        <f aca="false">(1+VLOOKUP(B152,Assumptions!$A$29:$C$39,3,1))^(1/12)-1</f>
        <v>0.00581065529879377</v>
      </c>
      <c r="V152" s="45" t="n">
        <f aca="false">P153+V153/(1+U153)</f>
        <v>2538.9566749122</v>
      </c>
      <c r="W152" s="45" t="n">
        <f aca="false">(W153+Q153)/(1+U153)</f>
        <v>553.812514053273</v>
      </c>
      <c r="X152" s="45" t="n">
        <f aca="false">R153+S153+T153+X153/(1+U153)</f>
        <v>3116.85038413254</v>
      </c>
      <c r="Y152" s="45" t="n">
        <f aca="false">IFERROR((W152+X152-V152)/J152,0)</f>
        <v>2303.00108361704</v>
      </c>
    </row>
    <row r="153" customFormat="false" ht="13.8" hidden="false" customHeight="false" outlineLevel="0" collapsed="false">
      <c r="A153" s="40" t="n">
        <f aca="false">A152+1</f>
        <v>138</v>
      </c>
      <c r="B153" s="40" t="n">
        <f aca="false">INT((A153-1)/12)+1</f>
        <v>12</v>
      </c>
      <c r="C153" s="41" t="n">
        <f aca="false">$B$4+B153-1</f>
        <v>31</v>
      </c>
      <c r="D153" s="42" t="n">
        <f aca="false">IF($B$5="M",VLOOKUP(C153,Assumptions!$A$42:$C$140,2,1),VLOOKUP(C153,Assumptions!$A$42:$C$140,3,1))*Assumptions!$C$2</f>
        <v>0.000354633961320826</v>
      </c>
      <c r="E153" s="42" t="n">
        <f aca="false">1-(1-D153)^(1/12)</f>
        <v>2.95576347324467E-005</v>
      </c>
      <c r="F153" s="42" t="n">
        <f aca="false">VLOOKUP(B153,Assumptions!$A$5:$C$11,3,1)*(MOD(A153,12/$B$10)=0)</f>
        <v>0</v>
      </c>
      <c r="G153" s="43" t="n">
        <f aca="false">1-(1-F153)^(1/$B$10)</f>
        <v>0</v>
      </c>
      <c r="H153" s="42" t="n">
        <f aca="false">J152*E153*(A153&lt;=$B$6*12)</f>
        <v>1.45247691848332E-005</v>
      </c>
      <c r="I153" s="43" t="n">
        <f aca="false">J152*(1-E153)*G153*(A153&lt;=$B$6*12)</f>
        <v>0</v>
      </c>
      <c r="J153" s="44" t="n">
        <f aca="false">(J152-H153-I153)*(A153&lt;=$B$6*12)</f>
        <v>0.491390464713574</v>
      </c>
      <c r="K153" s="45" t="n">
        <f aca="false">($B$9/$B$10)*(A153&lt;=$B$7*12)*(MOD(A152,12/$B$10)=0)</f>
        <v>0</v>
      </c>
      <c r="L153" s="45" t="n">
        <f aca="false">$B$8*(A153&lt;=$B$7*12)</f>
        <v>500000</v>
      </c>
      <c r="M153" s="45" t="n">
        <f aca="false">Assumptions!$C$15*(A153=1)+K153*Assumptions!$C$16*(A153&lt;=12)</f>
        <v>0</v>
      </c>
      <c r="N153" s="45" t="n">
        <f aca="false">(A153&lt;=$B$6*12)*(Assumptions!$C$18/12)*(1+Assumptions!$E$17)^(A153-1) + K153*Assumptions!$C$19*(A153&lt;=$B$7*12)</f>
        <v>75.7575217846321</v>
      </c>
      <c r="O153" s="45" t="n">
        <f aca="false">K153*VLOOKUP(B153,Assumptions!$A$21:$B$26,2,1)</f>
        <v>0</v>
      </c>
      <c r="P153" s="45" t="n">
        <f aca="false">K153*J152</f>
        <v>0</v>
      </c>
      <c r="Q153" s="45" t="n">
        <f aca="false">L153*H153</f>
        <v>7.26238459241659</v>
      </c>
      <c r="R153" s="45" t="n">
        <f aca="false">M153*J152</f>
        <v>0</v>
      </c>
      <c r="S153" s="45" t="n">
        <f aca="false">N153*J152</f>
        <v>37.227624195817</v>
      </c>
      <c r="T153" s="55" t="n">
        <f aca="false">O153*J152</f>
        <v>0</v>
      </c>
      <c r="U153" s="46" t="n">
        <f aca="false">(1+VLOOKUP(B153,Assumptions!$A$29:$C$39,3,1))^(1/12)-1</f>
        <v>0.00581065529879377</v>
      </c>
      <c r="V153" s="45" t="n">
        <f aca="false">P154+V154/(1+U154)</f>
        <v>2553.70967696869</v>
      </c>
      <c r="W153" s="45" t="n">
        <f aca="false">(W154+Q154)/(1+U154)</f>
        <v>549.768143080178</v>
      </c>
      <c r="X153" s="45" t="n">
        <f aca="false">R154+S154+T154+X154/(1+U154)</f>
        <v>3097.51738624504</v>
      </c>
      <c r="Y153" s="45" t="n">
        <f aca="false">IFERROR((W153+X153-V153)/J153,0)</f>
        <v>2225.47226876687</v>
      </c>
    </row>
    <row r="154" customFormat="false" ht="13.8" hidden="false" customHeight="false" outlineLevel="0" collapsed="false">
      <c r="A154" s="40" t="n">
        <f aca="false">A153+1</f>
        <v>139</v>
      </c>
      <c r="B154" s="40" t="n">
        <f aca="false">INT((A154-1)/12)+1</f>
        <v>12</v>
      </c>
      <c r="C154" s="41" t="n">
        <f aca="false">$B$4+B154-1</f>
        <v>31</v>
      </c>
      <c r="D154" s="42" t="n">
        <f aca="false">IF($B$5="M",VLOOKUP(C154,Assumptions!$A$42:$C$140,2,1),VLOOKUP(C154,Assumptions!$A$42:$C$140,3,1))*Assumptions!$C$2</f>
        <v>0.000354633961320826</v>
      </c>
      <c r="E154" s="42" t="n">
        <f aca="false">1-(1-D154)^(1/12)</f>
        <v>2.95576347324467E-005</v>
      </c>
      <c r="F154" s="42" t="n">
        <f aca="false">VLOOKUP(B154,Assumptions!$A$5:$C$11,3,1)*(MOD(A154,12/$B$10)=0)</f>
        <v>0</v>
      </c>
      <c r="G154" s="43" t="n">
        <f aca="false">1-(1-F154)^(1/$B$10)</f>
        <v>0</v>
      </c>
      <c r="H154" s="42" t="n">
        <f aca="false">J153*E154*(A154&lt;=$B$6*12)</f>
        <v>1.4524339867011E-005</v>
      </c>
      <c r="I154" s="43" t="n">
        <f aca="false">J153*(1-E154)*G154*(A154&lt;=$B$6*12)</f>
        <v>0</v>
      </c>
      <c r="J154" s="44" t="n">
        <f aca="false">(J153-H154-I154)*(A154&lt;=$B$6*12)</f>
        <v>0.491375940373707</v>
      </c>
      <c r="K154" s="45" t="n">
        <f aca="false">($B$9/$B$10)*(A154&lt;=$B$7*12)*(MOD(A153,12/$B$10)=0)</f>
        <v>0</v>
      </c>
      <c r="L154" s="45" t="n">
        <f aca="false">$B$8*(A154&lt;=$B$7*12)</f>
        <v>500000</v>
      </c>
      <c r="M154" s="45" t="n">
        <f aca="false">Assumptions!$C$15*(A154=1)+K154*Assumptions!$C$16*(A154&lt;=12)</f>
        <v>0</v>
      </c>
      <c r="N154" s="45" t="n">
        <f aca="false">(A154&lt;=$B$6*12)*(Assumptions!$C$18/12)*(1+Assumptions!$E$17)^(A154-1) + K154*Assumptions!$C$19*(A154&lt;=$B$7*12)</f>
        <v>76.03591623784</v>
      </c>
      <c r="O154" s="45" t="n">
        <f aca="false">K154*VLOOKUP(B154,Assumptions!$A$21:$B$26,2,1)</f>
        <v>0</v>
      </c>
      <c r="P154" s="45" t="n">
        <f aca="false">K154*J153</f>
        <v>0</v>
      </c>
      <c r="Q154" s="45" t="n">
        <f aca="false">L154*H154</f>
        <v>7.26216993350552</v>
      </c>
      <c r="R154" s="45" t="n">
        <f aca="false">M154*J153</f>
        <v>0</v>
      </c>
      <c r="S154" s="45" t="n">
        <f aca="false">N154*J153</f>
        <v>37.3633242150346</v>
      </c>
      <c r="T154" s="55" t="n">
        <f aca="false">O154*J153</f>
        <v>0</v>
      </c>
      <c r="U154" s="46" t="n">
        <f aca="false">(1+VLOOKUP(B154,Assumptions!$A$29:$C$39,3,1))^(1/12)-1</f>
        <v>0.00581065529879377</v>
      </c>
      <c r="V154" s="45" t="n">
        <f aca="false">P155+V155/(1+U155)</f>
        <v>2568.54840363475</v>
      </c>
      <c r="W154" s="45" t="n">
        <f aca="false">(W155+Q155)/(1+U155)</f>
        <v>545.700486320369</v>
      </c>
      <c r="X154" s="45" t="n">
        <f aca="false">R155+S155+T155+X155/(1+U155)</f>
        <v>3077.93556244566</v>
      </c>
      <c r="Y154" s="45" t="n">
        <f aca="false">IFERROR((W154+X154-V154)/J154,0)</f>
        <v>2147.21063536171</v>
      </c>
    </row>
    <row r="155" customFormat="false" ht="13.8" hidden="false" customHeight="false" outlineLevel="0" collapsed="false">
      <c r="A155" s="40" t="n">
        <f aca="false">A154+1</f>
        <v>140</v>
      </c>
      <c r="B155" s="40" t="n">
        <f aca="false">INT((A155-1)/12)+1</f>
        <v>12</v>
      </c>
      <c r="C155" s="41" t="n">
        <f aca="false">$B$4+B155-1</f>
        <v>31</v>
      </c>
      <c r="D155" s="42" t="n">
        <f aca="false">IF($B$5="M",VLOOKUP(C155,Assumptions!$A$42:$C$140,2,1),VLOOKUP(C155,Assumptions!$A$42:$C$140,3,1))*Assumptions!$C$2</f>
        <v>0.000354633961320826</v>
      </c>
      <c r="E155" s="42" t="n">
        <f aca="false">1-(1-D155)^(1/12)</f>
        <v>2.95576347324467E-005</v>
      </c>
      <c r="F155" s="42" t="n">
        <f aca="false">VLOOKUP(B155,Assumptions!$A$5:$C$11,3,1)*(MOD(A155,12/$B$10)=0)</f>
        <v>0</v>
      </c>
      <c r="G155" s="43" t="n">
        <f aca="false">1-(1-F155)^(1/$B$10)</f>
        <v>0</v>
      </c>
      <c r="H155" s="42" t="n">
        <f aca="false">J154*E155*(A155&lt;=$B$6*12)</f>
        <v>1.45239105618785E-005</v>
      </c>
      <c r="I155" s="43" t="n">
        <f aca="false">J154*(1-E155)*G155*(A155&lt;=$B$6*12)</f>
        <v>0</v>
      </c>
      <c r="J155" s="44" t="n">
        <f aca="false">(J154-H155-I155)*(A155&lt;=$B$6*12)</f>
        <v>0.491361416463145</v>
      </c>
      <c r="K155" s="45" t="n">
        <f aca="false">($B$9/$B$10)*(A155&lt;=$B$7*12)*(MOD(A154,12/$B$10)=0)</f>
        <v>0</v>
      </c>
      <c r="L155" s="45" t="n">
        <f aca="false">$B$8*(A155&lt;=$B$7*12)</f>
        <v>500000</v>
      </c>
      <c r="M155" s="45" t="n">
        <f aca="false">Assumptions!$C$15*(A155=1)+K155*Assumptions!$C$16*(A155&lt;=12)</f>
        <v>0</v>
      </c>
      <c r="N155" s="45" t="n">
        <f aca="false">(A155&lt;=$B$6*12)*(Assumptions!$C$18/12)*(1+Assumptions!$E$17)^(A155-1) + K155*Assumptions!$C$19*(A155&lt;=$B$7*12)</f>
        <v>76.3153337376017</v>
      </c>
      <c r="O155" s="45" t="n">
        <f aca="false">K155*VLOOKUP(B155,Assumptions!$A$21:$B$26,2,1)</f>
        <v>0</v>
      </c>
      <c r="P155" s="45" t="n">
        <f aca="false">K155*J154</f>
        <v>0</v>
      </c>
      <c r="Q155" s="45" t="n">
        <f aca="false">L155*H155</f>
        <v>7.26195528093926</v>
      </c>
      <c r="R155" s="45" t="n">
        <f aca="false">M155*J154</f>
        <v>0</v>
      </c>
      <c r="S155" s="45" t="n">
        <f aca="false">N155*J154</f>
        <v>37.4995188802473</v>
      </c>
      <c r="T155" s="55" t="n">
        <f aca="false">O155*J154</f>
        <v>0</v>
      </c>
      <c r="U155" s="46" t="n">
        <f aca="false">(1+VLOOKUP(B155,Assumptions!$A$29:$C$39,3,1))^(1/12)-1</f>
        <v>0.00581065529879377</v>
      </c>
      <c r="V155" s="45" t="n">
        <f aca="false">P156+V156/(1+U156)</f>
        <v>2583.47335302654</v>
      </c>
      <c r="W155" s="45" t="n">
        <f aca="false">(W156+Q156)/(1+U156)</f>
        <v>541.609408461822</v>
      </c>
      <c r="X155" s="45" t="n">
        <f aca="false">R156+S156+T156+X156/(1+U156)</f>
        <v>3058.1029693726</v>
      </c>
      <c r="Y155" s="45" t="n">
        <f aca="false">IFERROR((W155+X155-V155)/J155,0)</f>
        <v>2068.21087443709</v>
      </c>
    </row>
    <row r="156" customFormat="false" ht="13.8" hidden="false" customHeight="false" outlineLevel="0" collapsed="false">
      <c r="A156" s="40" t="n">
        <f aca="false">A155+1</f>
        <v>141</v>
      </c>
      <c r="B156" s="40" t="n">
        <f aca="false">INT((A156-1)/12)+1</f>
        <v>12</v>
      </c>
      <c r="C156" s="41" t="n">
        <f aca="false">$B$4+B156-1</f>
        <v>31</v>
      </c>
      <c r="D156" s="42" t="n">
        <f aca="false">IF($B$5="M",VLOOKUP(C156,Assumptions!$A$42:$C$140,2,1),VLOOKUP(C156,Assumptions!$A$42:$C$140,3,1))*Assumptions!$C$2</f>
        <v>0.000354633961320826</v>
      </c>
      <c r="E156" s="42" t="n">
        <f aca="false">1-(1-D156)^(1/12)</f>
        <v>2.95576347324467E-005</v>
      </c>
      <c r="F156" s="42" t="n">
        <f aca="false">VLOOKUP(B156,Assumptions!$A$5:$C$11,3,1)*(MOD(A156,12/$B$10)=0)</f>
        <v>0</v>
      </c>
      <c r="G156" s="43" t="n">
        <f aca="false">1-(1-F156)^(1/$B$10)</f>
        <v>0</v>
      </c>
      <c r="H156" s="42" t="n">
        <f aca="false">J155*E156*(A156&lt;=$B$6*12)</f>
        <v>1.45234812694353E-005</v>
      </c>
      <c r="I156" s="43" t="n">
        <f aca="false">J155*(1-E156)*G156*(A156&lt;=$B$6*12)</f>
        <v>0</v>
      </c>
      <c r="J156" s="44" t="n">
        <f aca="false">(J155-H156-I156)*(A156&lt;=$B$6*12)</f>
        <v>0.491346892981876</v>
      </c>
      <c r="K156" s="45" t="n">
        <f aca="false">($B$9/$B$10)*(A156&lt;=$B$7*12)*(MOD(A155,12/$B$10)=0)</f>
        <v>0</v>
      </c>
      <c r="L156" s="45" t="n">
        <f aca="false">$B$8*(A156&lt;=$B$7*12)</f>
        <v>500000</v>
      </c>
      <c r="M156" s="45" t="n">
        <f aca="false">Assumptions!$C$15*(A156=1)+K156*Assumptions!$C$16*(A156&lt;=12)</f>
        <v>0</v>
      </c>
      <c r="N156" s="45" t="n">
        <f aca="false">(A156&lt;=$B$6*12)*(Assumptions!$C$18/12)*(1+Assumptions!$E$17)^(A156-1) + K156*Assumptions!$C$19*(A156&lt;=$B$7*12)</f>
        <v>76.5957780434181</v>
      </c>
      <c r="O156" s="45" t="n">
        <f aca="false">K156*VLOOKUP(B156,Assumptions!$A$21:$B$26,2,1)</f>
        <v>0</v>
      </c>
      <c r="P156" s="45" t="n">
        <f aca="false">K156*J155</f>
        <v>0</v>
      </c>
      <c r="Q156" s="45" t="n">
        <f aca="false">L156*H156</f>
        <v>7.26174063471763</v>
      </c>
      <c r="R156" s="45" t="n">
        <f aca="false">M156*J155</f>
        <v>0</v>
      </c>
      <c r="S156" s="45" t="n">
        <f aca="false">N156*J155</f>
        <v>37.6362099945106</v>
      </c>
      <c r="T156" s="55" t="n">
        <f aca="false">O156*J155</f>
        <v>0</v>
      </c>
      <c r="U156" s="46" t="n">
        <f aca="false">(1+VLOOKUP(B156,Assumptions!$A$29:$C$39,3,1))^(1/12)-1</f>
        <v>0.00581065529879377</v>
      </c>
      <c r="V156" s="45" t="n">
        <f aca="false">P157+V157/(1+U157)</f>
        <v>2598.48502615459</v>
      </c>
      <c r="W156" s="45" t="n">
        <f aca="false">(W157+Q157)/(1+U157)</f>
        <v>537.494773406259</v>
      </c>
      <c r="X156" s="45" t="n">
        <f aca="false">R157+S157+T157+X157/(1+U157)</f>
        <v>3038.0176505583</v>
      </c>
      <c r="Y156" s="45" t="n">
        <f aca="false">IFERROR((W156+X156-V156)/J156,0)</f>
        <v>1988.46764224072</v>
      </c>
    </row>
    <row r="157" customFormat="false" ht="13.8" hidden="false" customHeight="false" outlineLevel="0" collapsed="false">
      <c r="A157" s="40" t="n">
        <f aca="false">A156+1</f>
        <v>142</v>
      </c>
      <c r="B157" s="40" t="n">
        <f aca="false">INT((A157-1)/12)+1</f>
        <v>12</v>
      </c>
      <c r="C157" s="41" t="n">
        <f aca="false">$B$4+B157-1</f>
        <v>31</v>
      </c>
      <c r="D157" s="42" t="n">
        <f aca="false">IF($B$5="M",VLOOKUP(C157,Assumptions!$A$42:$C$140,2,1),VLOOKUP(C157,Assumptions!$A$42:$C$140,3,1))*Assumptions!$C$2</f>
        <v>0.000354633961320826</v>
      </c>
      <c r="E157" s="42" t="n">
        <f aca="false">1-(1-D157)^(1/12)</f>
        <v>2.95576347324467E-005</v>
      </c>
      <c r="F157" s="42" t="n">
        <f aca="false">VLOOKUP(B157,Assumptions!$A$5:$C$11,3,1)*(MOD(A157,12/$B$10)=0)</f>
        <v>0</v>
      </c>
      <c r="G157" s="43" t="n">
        <f aca="false">1-(1-F157)^(1/$B$10)</f>
        <v>0</v>
      </c>
      <c r="H157" s="42" t="n">
        <f aca="false">J156*E157*(A157&lt;=$B$6*12)</f>
        <v>1.45230519896808E-005</v>
      </c>
      <c r="I157" s="43" t="n">
        <f aca="false">J156*(1-E157)*G157*(A157&lt;=$B$6*12)</f>
        <v>0</v>
      </c>
      <c r="J157" s="44" t="n">
        <f aca="false">(J156-H157-I157)*(A157&lt;=$B$6*12)</f>
        <v>0.491332369929886</v>
      </c>
      <c r="K157" s="45" t="n">
        <f aca="false">($B$9/$B$10)*(A157&lt;=$B$7*12)*(MOD(A156,12/$B$10)=0)</f>
        <v>0</v>
      </c>
      <c r="L157" s="45" t="n">
        <f aca="false">$B$8*(A157&lt;=$B$7*12)</f>
        <v>500000</v>
      </c>
      <c r="M157" s="45" t="n">
        <f aca="false">Assumptions!$C$15*(A157=1)+K157*Assumptions!$C$16*(A157&lt;=12)</f>
        <v>0</v>
      </c>
      <c r="N157" s="45" t="n">
        <f aca="false">(A157&lt;=$B$6*12)*(Assumptions!$C$18/12)*(1+Assumptions!$E$17)^(A157-1) + K157*Assumptions!$C$19*(A157&lt;=$B$7*12)</f>
        <v>76.8772529286058</v>
      </c>
      <c r="O157" s="45" t="n">
        <f aca="false">K157*VLOOKUP(B157,Assumptions!$A$21:$B$26,2,1)</f>
        <v>0</v>
      </c>
      <c r="P157" s="45" t="n">
        <f aca="false">K157*J156</f>
        <v>0</v>
      </c>
      <c r="Q157" s="45" t="n">
        <f aca="false">L157*H157</f>
        <v>7.26152599484042</v>
      </c>
      <c r="R157" s="45" t="n">
        <f aca="false">M157*J156</f>
        <v>0</v>
      </c>
      <c r="S157" s="45" t="n">
        <f aca="false">N157*J156</f>
        <v>37.7733993674523</v>
      </c>
      <c r="T157" s="55" t="n">
        <f aca="false">O157*J156</f>
        <v>0</v>
      </c>
      <c r="U157" s="46" t="n">
        <f aca="false">(1+VLOOKUP(B157,Assumptions!$A$29:$C$39,3,1))^(1/12)-1</f>
        <v>0.00581065529879377</v>
      </c>
      <c r="V157" s="45" t="n">
        <f aca="false">P158+V158/(1+U158)</f>
        <v>2613.58392694066</v>
      </c>
      <c r="W157" s="45" t="n">
        <f aca="false">(W158+Q158)/(1+U158)</f>
        <v>533.356444264586</v>
      </c>
      <c r="X157" s="45" t="n">
        <f aca="false">R158+S158+T158+X158/(1+U158)</f>
        <v>3017.67763634671</v>
      </c>
      <c r="Y157" s="45" t="n">
        <f aca="false">IFERROR((W157+X157-V157)/J157,0)</f>
        <v>1907.97556001533</v>
      </c>
    </row>
    <row r="158" customFormat="false" ht="13.8" hidden="false" customHeight="false" outlineLevel="0" collapsed="false">
      <c r="A158" s="40" t="n">
        <f aca="false">A157+1</f>
        <v>143</v>
      </c>
      <c r="B158" s="40" t="n">
        <f aca="false">INT((A158-1)/12)+1</f>
        <v>12</v>
      </c>
      <c r="C158" s="41" t="n">
        <f aca="false">$B$4+B158-1</f>
        <v>31</v>
      </c>
      <c r="D158" s="42" t="n">
        <f aca="false">IF($B$5="M",VLOOKUP(C158,Assumptions!$A$42:$C$140,2,1),VLOOKUP(C158,Assumptions!$A$42:$C$140,3,1))*Assumptions!$C$2</f>
        <v>0.000354633961320826</v>
      </c>
      <c r="E158" s="42" t="n">
        <f aca="false">1-(1-D158)^(1/12)</f>
        <v>2.95576347324467E-005</v>
      </c>
      <c r="F158" s="42" t="n">
        <f aca="false">VLOOKUP(B158,Assumptions!$A$5:$C$11,3,1)*(MOD(A158,12/$B$10)=0)</f>
        <v>0</v>
      </c>
      <c r="G158" s="43" t="n">
        <f aca="false">1-(1-F158)^(1/$B$10)</f>
        <v>0</v>
      </c>
      <c r="H158" s="42" t="n">
        <f aca="false">J157*E158*(A158&lt;=$B$6*12)</f>
        <v>1.45226227226149E-005</v>
      </c>
      <c r="I158" s="43" t="n">
        <f aca="false">J157*(1-E158)*G158*(A158&lt;=$B$6*12)</f>
        <v>0</v>
      </c>
      <c r="J158" s="44" t="n">
        <f aca="false">(J157-H158-I158)*(A158&lt;=$B$6*12)</f>
        <v>0.491317847307164</v>
      </c>
      <c r="K158" s="45" t="n">
        <f aca="false">($B$9/$B$10)*(A158&lt;=$B$7*12)*(MOD(A157,12/$B$10)=0)</f>
        <v>0</v>
      </c>
      <c r="L158" s="45" t="n">
        <f aca="false">$B$8*(A158&lt;=$B$7*12)</f>
        <v>500000</v>
      </c>
      <c r="M158" s="45" t="n">
        <f aca="false">Assumptions!$C$15*(A158=1)+K158*Assumptions!$C$16*(A158&lt;=12)</f>
        <v>0</v>
      </c>
      <c r="N158" s="45" t="n">
        <f aca="false">(A158&lt;=$B$6*12)*(Assumptions!$C$18/12)*(1+Assumptions!$E$17)^(A158-1) + K158*Assumptions!$C$19*(A158&lt;=$B$7*12)</f>
        <v>77.1597621803476</v>
      </c>
      <c r="O158" s="45" t="n">
        <f aca="false">K158*VLOOKUP(B158,Assumptions!$A$21:$B$26,2,1)</f>
        <v>0</v>
      </c>
      <c r="P158" s="45" t="n">
        <f aca="false">K158*J157</f>
        <v>0</v>
      </c>
      <c r="Q158" s="45" t="n">
        <f aca="false">L158*H158</f>
        <v>7.26131136130747</v>
      </c>
      <c r="R158" s="45" t="n">
        <f aca="false">M158*J157</f>
        <v>0</v>
      </c>
      <c r="S158" s="45" t="n">
        <f aca="false">N158*J157</f>
        <v>37.9110888152966</v>
      </c>
      <c r="T158" s="55" t="n">
        <f aca="false">O158*J157</f>
        <v>0</v>
      </c>
      <c r="U158" s="46" t="n">
        <f aca="false">(1+VLOOKUP(B158,Assumptions!$A$29:$C$39,3,1))^(1/12)-1</f>
        <v>0.00581065529879377</v>
      </c>
      <c r="V158" s="45" t="n">
        <f aca="false">P159+V159/(1+U159)</f>
        <v>2628.77056223458</v>
      </c>
      <c r="W158" s="45" t="n">
        <f aca="false">(W159+Q159)/(1+U159)</f>
        <v>529.19428335229</v>
      </c>
      <c r="X158" s="45" t="n">
        <f aca="false">R159+S159+T159+X159/(1+U159)</f>
        <v>2997.08094380999</v>
      </c>
      <c r="Y158" s="45" t="n">
        <f aca="false">IFERROR((W158+X158-V158)/J158,0)</f>
        <v>1826.72921378042</v>
      </c>
    </row>
    <row r="159" customFormat="false" ht="13.8" hidden="false" customHeight="false" outlineLevel="0" collapsed="false">
      <c r="A159" s="40" t="n">
        <f aca="false">A158+1</f>
        <v>144</v>
      </c>
      <c r="B159" s="40" t="n">
        <f aca="false">INT((A159-1)/12)+1</f>
        <v>12</v>
      </c>
      <c r="C159" s="41" t="n">
        <f aca="false">$B$4+B159-1</f>
        <v>31</v>
      </c>
      <c r="D159" s="42" t="n">
        <f aca="false">IF($B$5="M",VLOOKUP(C159,Assumptions!$A$42:$C$140,2,1),VLOOKUP(C159,Assumptions!$A$42:$C$140,3,1))*Assumptions!$C$2</f>
        <v>0.000354633961320826</v>
      </c>
      <c r="E159" s="42" t="n">
        <f aca="false">1-(1-D159)^(1/12)</f>
        <v>2.95576347324467E-005</v>
      </c>
      <c r="F159" s="42" t="n">
        <f aca="false">VLOOKUP(B159,Assumptions!$A$5:$C$11,3,1)*(MOD(A159,12/$B$10)=0)</f>
        <v>0.04</v>
      </c>
      <c r="G159" s="43" t="n">
        <f aca="false">1-(1-F159)^(1/$B$10)</f>
        <v>0.04</v>
      </c>
      <c r="H159" s="42" t="n">
        <f aca="false">J158*E159*(A159&lt;=$B$6*12)</f>
        <v>1.45221934682371E-005</v>
      </c>
      <c r="I159" s="43" t="n">
        <f aca="false">J158*(1-E159)*G159*(A159&lt;=$B$6*12)</f>
        <v>0.0196521330045478</v>
      </c>
      <c r="J159" s="44" t="n">
        <f aca="false">(J158-H159-I159)*(A159&lt;=$B$6*12)</f>
        <v>0.471651192109148</v>
      </c>
      <c r="K159" s="45" t="n">
        <f aca="false">($B$9/$B$10)*(A159&lt;=$B$7*12)*(MOD(A158,12/$B$10)=0)</f>
        <v>0</v>
      </c>
      <c r="L159" s="45" t="n">
        <f aca="false">$B$8*(A159&lt;=$B$7*12)</f>
        <v>500000</v>
      </c>
      <c r="M159" s="45" t="n">
        <f aca="false">Assumptions!$C$15*(A159=1)+K159*Assumptions!$C$16*(A159&lt;=12)</f>
        <v>0</v>
      </c>
      <c r="N159" s="45" t="n">
        <f aca="false">(A159&lt;=$B$6*12)*(Assumptions!$C$18/12)*(1+Assumptions!$E$17)^(A159-1) + K159*Assumptions!$C$19*(A159&lt;=$B$7*12)</f>
        <v>77.4433095997434</v>
      </c>
      <c r="O159" s="45" t="n">
        <f aca="false">K159*VLOOKUP(B159,Assumptions!$A$21:$B$26,2,1)</f>
        <v>0</v>
      </c>
      <c r="P159" s="45" t="n">
        <f aca="false">K159*J158</f>
        <v>0</v>
      </c>
      <c r="Q159" s="45" t="n">
        <f aca="false">L159*H159</f>
        <v>7.26109673411857</v>
      </c>
      <c r="R159" s="45" t="n">
        <f aca="false">M159*J158</f>
        <v>0</v>
      </c>
      <c r="S159" s="45" t="n">
        <f aca="false">N159*J158</f>
        <v>38.0492801608882</v>
      </c>
      <c r="T159" s="55" t="n">
        <f aca="false">O159*J158</f>
        <v>0</v>
      </c>
      <c r="U159" s="46" t="n">
        <f aca="false">(1+VLOOKUP(B159,Assumptions!$A$29:$C$39,3,1))^(1/12)-1</f>
        <v>0.00581065529879377</v>
      </c>
      <c r="V159" s="45" t="n">
        <f aca="false">P160+V160/(1+U160)</f>
        <v>2644.04544183134</v>
      </c>
      <c r="W159" s="45" t="n">
        <f aca="false">(W160+Q160)/(1+U160)</f>
        <v>525.008152184824</v>
      </c>
      <c r="X159" s="45" t="n">
        <f aca="false">R160+S160+T160+X160/(1+U160)</f>
        <v>2976.22557666479</v>
      </c>
      <c r="Y159" s="45" t="n">
        <f aca="false">IFERROR((W159+X159-V159)/J159,0)</f>
        <v>1817.4199522004</v>
      </c>
    </row>
    <row r="160" customFormat="false" ht="13.8" hidden="false" customHeight="false" outlineLevel="0" collapsed="false">
      <c r="A160" s="40" t="n">
        <f aca="false">A159+1</f>
        <v>145</v>
      </c>
      <c r="B160" s="40" t="n">
        <f aca="false">INT((A160-1)/12)+1</f>
        <v>13</v>
      </c>
      <c r="C160" s="41" t="n">
        <f aca="false">$B$4+B160-1</f>
        <v>32</v>
      </c>
      <c r="D160" s="42" t="n">
        <f aca="false">IF($B$5="M",VLOOKUP(C160,Assumptions!$A$42:$C$140,2,1),VLOOKUP(C160,Assumptions!$A$42:$C$140,3,1))*Assumptions!$C$2</f>
        <v>0.000367097524230727</v>
      </c>
      <c r="E160" s="42" t="n">
        <f aca="false">1-(1-D160)^(1/12)</f>
        <v>3.05966086660003E-005</v>
      </c>
      <c r="F160" s="42" t="n">
        <f aca="false">VLOOKUP(B160,Assumptions!$A$5:$C$11,3,1)*(MOD(A160,12/$B$10)=0)</f>
        <v>0</v>
      </c>
      <c r="G160" s="43" t="n">
        <f aca="false">1-(1-F160)^(1/$B$10)</f>
        <v>0</v>
      </c>
      <c r="H160" s="42" t="n">
        <f aca="false">J159*E160*(A160&lt;=$B$6*12)</f>
        <v>1.44309269518161E-005</v>
      </c>
      <c r="I160" s="43" t="n">
        <f aca="false">J159*(1-E160)*G160*(A160&lt;=$B$6*12)</f>
        <v>0</v>
      </c>
      <c r="J160" s="44" t="n">
        <f aca="false">(J159-H160-I160)*(A160&lt;=$B$6*12)</f>
        <v>0.471636761182196</v>
      </c>
      <c r="K160" s="45" t="n">
        <f aca="false">($B$9/$B$10)*(A160&lt;=$B$7*12)*(MOD(A159,12/$B$10)=0)</f>
        <v>1000</v>
      </c>
      <c r="L160" s="45" t="n">
        <f aca="false">$B$8*(A160&lt;=$B$7*12)</f>
        <v>500000</v>
      </c>
      <c r="M160" s="45" t="n">
        <f aca="false">Assumptions!$C$15*(A160=1)+K160*Assumptions!$C$16*(A160&lt;=12)</f>
        <v>0</v>
      </c>
      <c r="N160" s="45" t="n">
        <f aca="false">(A160&lt;=$B$6*12)*(Assumptions!$C$18/12)*(1+Assumptions!$E$17)^(A160-1) + K160*Assumptions!$C$19*(A160&lt;=$B$7*12)</f>
        <v>99.7278990018615</v>
      </c>
      <c r="O160" s="45" t="n">
        <f aca="false">K160*VLOOKUP(B160,Assumptions!$A$21:$B$26,2,1)</f>
        <v>50</v>
      </c>
      <c r="P160" s="45" t="n">
        <f aca="false">K160*J159</f>
        <v>471.651192109148</v>
      </c>
      <c r="Q160" s="45" t="n">
        <f aca="false">L160*H160</f>
        <v>7.21546347590807</v>
      </c>
      <c r="R160" s="45" t="n">
        <f aca="false">M160*J159</f>
        <v>0</v>
      </c>
      <c r="S160" s="45" t="n">
        <f aca="false">N160*J159</f>
        <v>47.0367824507687</v>
      </c>
      <c r="T160" s="55" t="n">
        <f aca="false">O160*J159</f>
        <v>23.5825596054574</v>
      </c>
      <c r="U160" s="46" t="n">
        <f aca="false">(1+VLOOKUP(B160,Assumptions!$A$29:$C$39,3,1))^(1/12)-1</f>
        <v>0.00581065529879377</v>
      </c>
      <c r="V160" s="45" t="n">
        <f aca="false">P161+V161/(1+U161)</f>
        <v>2185.01728388041</v>
      </c>
      <c r="W160" s="45" t="n">
        <f aca="false">(W161+Q161)/(1+U161)</f>
        <v>520.843330110319</v>
      </c>
      <c r="X160" s="45" t="n">
        <f aca="false">R161+S161+T161+X161/(1+U161)</f>
        <v>2922.4897108719</v>
      </c>
      <c r="Y160" s="45" t="n">
        <f aca="false">IFERROR((W160+X160-V160)/J160,0)</f>
        <v>2667.97641886043</v>
      </c>
    </row>
    <row r="161" customFormat="false" ht="13.8" hidden="false" customHeight="false" outlineLevel="0" collapsed="false">
      <c r="A161" s="40" t="n">
        <f aca="false">A160+1</f>
        <v>146</v>
      </c>
      <c r="B161" s="40" t="n">
        <f aca="false">INT((A161-1)/12)+1</f>
        <v>13</v>
      </c>
      <c r="C161" s="41" t="n">
        <f aca="false">$B$4+B161-1</f>
        <v>32</v>
      </c>
      <c r="D161" s="42" t="n">
        <f aca="false">IF($B$5="M",VLOOKUP(C161,Assumptions!$A$42:$C$140,2,1),VLOOKUP(C161,Assumptions!$A$42:$C$140,3,1))*Assumptions!$C$2</f>
        <v>0.000367097524230727</v>
      </c>
      <c r="E161" s="42" t="n">
        <f aca="false">1-(1-D161)^(1/12)</f>
        <v>3.05966086660003E-005</v>
      </c>
      <c r="F161" s="42" t="n">
        <f aca="false">VLOOKUP(B161,Assumptions!$A$5:$C$11,3,1)*(MOD(A161,12/$B$10)=0)</f>
        <v>0</v>
      </c>
      <c r="G161" s="43" t="n">
        <f aca="false">1-(1-F161)^(1/$B$10)</f>
        <v>0</v>
      </c>
      <c r="H161" s="42" t="n">
        <f aca="false">J160*E161*(A161&lt;=$B$6*12)</f>
        <v>1.44304854143915E-005</v>
      </c>
      <c r="I161" s="43" t="n">
        <f aca="false">J160*(1-E161)*G161*(A161&lt;=$B$6*12)</f>
        <v>0</v>
      </c>
      <c r="J161" s="44" t="n">
        <f aca="false">(J160-H161-I161)*(A161&lt;=$B$6*12)</f>
        <v>0.471622330696781</v>
      </c>
      <c r="K161" s="45" t="n">
        <f aca="false">($B$9/$B$10)*(A161&lt;=$B$7*12)*(MOD(A160,12/$B$10)=0)</f>
        <v>0</v>
      </c>
      <c r="L161" s="45" t="n">
        <f aca="false">$B$8*(A161&lt;=$B$7*12)</f>
        <v>500000</v>
      </c>
      <c r="M161" s="45" t="n">
        <f aca="false">Assumptions!$C$15*(A161=1)+K161*Assumptions!$C$16*(A161&lt;=12)</f>
        <v>0</v>
      </c>
      <c r="N161" s="45" t="n">
        <f aca="false">(A161&lt;=$B$6*12)*(Assumptions!$C$18/12)*(1+Assumptions!$E$17)^(A161-1) + K161*Assumptions!$C$19*(A161&lt;=$B$7*12)</f>
        <v>78.0135342157898</v>
      </c>
      <c r="O161" s="45" t="n">
        <f aca="false">K161*VLOOKUP(B161,Assumptions!$A$21:$B$26,2,1)</f>
        <v>0</v>
      </c>
      <c r="P161" s="45" t="n">
        <f aca="false">K161*J160</f>
        <v>0</v>
      </c>
      <c r="Q161" s="45" t="n">
        <f aca="false">L161*H161</f>
        <v>7.21524270719575</v>
      </c>
      <c r="R161" s="45" t="n">
        <f aca="false">M161*J160</f>
        <v>0</v>
      </c>
      <c r="S161" s="45" t="n">
        <f aca="false">N161*J160</f>
        <v>36.7940506059115</v>
      </c>
      <c r="T161" s="55" t="n">
        <f aca="false">O161*J160</f>
        <v>0</v>
      </c>
      <c r="U161" s="46" t="n">
        <f aca="false">(1+VLOOKUP(B161,Assumptions!$A$29:$C$39,3,1))^(1/12)-1</f>
        <v>0.00581065529879377</v>
      </c>
      <c r="V161" s="45" t="n">
        <f aca="false">P162+V162/(1+U162)</f>
        <v>2197.71366613894</v>
      </c>
      <c r="W161" s="45" t="n">
        <f aca="false">(W162+Q162)/(1+U162)</f>
        <v>516.65452845907</v>
      </c>
      <c r="X161" s="45" t="n">
        <f aca="false">R162+S162+T162+X162/(1+U162)</f>
        <v>2902.46344304502</v>
      </c>
      <c r="Y161" s="45" t="n">
        <f aca="false">IFERROR((W161+X161-V161)/J161,0)</f>
        <v>2589.79320076008</v>
      </c>
    </row>
    <row r="162" customFormat="false" ht="13.8" hidden="false" customHeight="false" outlineLevel="0" collapsed="false">
      <c r="A162" s="40" t="n">
        <f aca="false">A161+1</f>
        <v>147</v>
      </c>
      <c r="B162" s="40" t="n">
        <f aca="false">INT((A162-1)/12)+1</f>
        <v>13</v>
      </c>
      <c r="C162" s="41" t="n">
        <f aca="false">$B$4+B162-1</f>
        <v>32</v>
      </c>
      <c r="D162" s="42" t="n">
        <f aca="false">IF($B$5="M",VLOOKUP(C162,Assumptions!$A$42:$C$140,2,1),VLOOKUP(C162,Assumptions!$A$42:$C$140,3,1))*Assumptions!$C$2</f>
        <v>0.000367097524230727</v>
      </c>
      <c r="E162" s="42" t="n">
        <f aca="false">1-(1-D162)^(1/12)</f>
        <v>3.05966086660003E-005</v>
      </c>
      <c r="F162" s="42" t="n">
        <f aca="false">VLOOKUP(B162,Assumptions!$A$5:$C$11,3,1)*(MOD(A162,12/$B$10)=0)</f>
        <v>0</v>
      </c>
      <c r="G162" s="43" t="n">
        <f aca="false">1-(1-F162)^(1/$B$10)</f>
        <v>0</v>
      </c>
      <c r="H162" s="42" t="n">
        <f aca="false">J161*E162*(A162&lt;=$B$6*12)</f>
        <v>1.44300438904764E-005</v>
      </c>
      <c r="I162" s="43" t="n">
        <f aca="false">J161*(1-E162)*G162*(A162&lt;=$B$6*12)</f>
        <v>0</v>
      </c>
      <c r="J162" s="44" t="n">
        <f aca="false">(J161-H162-I162)*(A162&lt;=$B$6*12)</f>
        <v>0.471607900652891</v>
      </c>
      <c r="K162" s="45" t="n">
        <f aca="false">($B$9/$B$10)*(A162&lt;=$B$7*12)*(MOD(A161,12/$B$10)=0)</f>
        <v>0</v>
      </c>
      <c r="L162" s="45" t="n">
        <f aca="false">$B$8*(A162&lt;=$B$7*12)</f>
        <v>500000</v>
      </c>
      <c r="M162" s="45" t="n">
        <f aca="false">Assumptions!$C$15*(A162=1)+K162*Assumptions!$C$16*(A162&lt;=12)</f>
        <v>0</v>
      </c>
      <c r="N162" s="45" t="n">
        <f aca="false">(A162&lt;=$B$6*12)*(Assumptions!$C$18/12)*(1+Assumptions!$E$17)^(A162-1) + K162*Assumptions!$C$19*(A162&lt;=$B$7*12)</f>
        <v>78.3002190846873</v>
      </c>
      <c r="O162" s="45" t="n">
        <f aca="false">K162*VLOOKUP(B162,Assumptions!$A$21:$B$26,2,1)</f>
        <v>0</v>
      </c>
      <c r="P162" s="45" t="n">
        <f aca="false">K162*J161</f>
        <v>0</v>
      </c>
      <c r="Q162" s="45" t="n">
        <f aca="false">L162*H162</f>
        <v>7.21502194523821</v>
      </c>
      <c r="R162" s="45" t="n">
        <f aca="false">M162*J161</f>
        <v>0</v>
      </c>
      <c r="S162" s="45" t="n">
        <f aca="false">N162*J161</f>
        <v>36.9281318187888</v>
      </c>
      <c r="T162" s="55" t="n">
        <f aca="false">O162*J161</f>
        <v>0</v>
      </c>
      <c r="U162" s="46" t="n">
        <f aca="false">(1+VLOOKUP(B162,Assumptions!$A$29:$C$39,3,1))^(1/12)-1</f>
        <v>0.00581065529879377</v>
      </c>
      <c r="V162" s="45" t="n">
        <f aca="false">P163+V163/(1+U163)</f>
        <v>2210.48382269833</v>
      </c>
      <c r="W162" s="45" t="n">
        <f aca="false">(W163+Q163)/(1+U163)</f>
        <v>512.441607887268</v>
      </c>
      <c r="X162" s="45" t="n">
        <f aca="false">R163+S163+T163+X163/(1+U163)</f>
        <v>2882.18594916629</v>
      </c>
      <c r="Y162" s="45" t="n">
        <f aca="false">IFERROR((W162+X162-V162)/J162,0)</f>
        <v>2510.86492129564</v>
      </c>
    </row>
    <row r="163" customFormat="false" ht="13.8" hidden="false" customHeight="false" outlineLevel="0" collapsed="false">
      <c r="A163" s="40" t="n">
        <f aca="false">A162+1</f>
        <v>148</v>
      </c>
      <c r="B163" s="40" t="n">
        <f aca="false">INT((A163-1)/12)+1</f>
        <v>13</v>
      </c>
      <c r="C163" s="41" t="n">
        <f aca="false">$B$4+B163-1</f>
        <v>32</v>
      </c>
      <c r="D163" s="42" t="n">
        <f aca="false">IF($B$5="M",VLOOKUP(C163,Assumptions!$A$42:$C$140,2,1),VLOOKUP(C163,Assumptions!$A$42:$C$140,3,1))*Assumptions!$C$2</f>
        <v>0.000367097524230727</v>
      </c>
      <c r="E163" s="42" t="n">
        <f aca="false">1-(1-D163)^(1/12)</f>
        <v>3.05966086660003E-005</v>
      </c>
      <c r="F163" s="42" t="n">
        <f aca="false">VLOOKUP(B163,Assumptions!$A$5:$C$11,3,1)*(MOD(A163,12/$B$10)=0)</f>
        <v>0</v>
      </c>
      <c r="G163" s="43" t="n">
        <f aca="false">1-(1-F163)^(1/$B$10)</f>
        <v>0</v>
      </c>
      <c r="H163" s="42" t="n">
        <f aca="false">J162*E163*(A163&lt;=$B$6*12)</f>
        <v>1.44296023800705E-005</v>
      </c>
      <c r="I163" s="43" t="n">
        <f aca="false">J162*(1-E163)*G163*(A163&lt;=$B$6*12)</f>
        <v>0</v>
      </c>
      <c r="J163" s="44" t="n">
        <f aca="false">(J162-H163-I163)*(A163&lt;=$B$6*12)</f>
        <v>0.471593471050511</v>
      </c>
      <c r="K163" s="45" t="n">
        <f aca="false">($B$9/$B$10)*(A163&lt;=$B$7*12)*(MOD(A162,12/$B$10)=0)</f>
        <v>0</v>
      </c>
      <c r="L163" s="45" t="n">
        <f aca="false">$B$8*(A163&lt;=$B$7*12)</f>
        <v>500000</v>
      </c>
      <c r="M163" s="45" t="n">
        <f aca="false">Assumptions!$C$15*(A163=1)+K163*Assumptions!$C$16*(A163&lt;=12)</f>
        <v>0</v>
      </c>
      <c r="N163" s="45" t="n">
        <f aca="false">(A163&lt;=$B$6*12)*(Assumptions!$C$18/12)*(1+Assumptions!$E$17)^(A163-1) + K163*Assumptions!$C$19*(A163&lt;=$B$7*12)</f>
        <v>78.5879574658359</v>
      </c>
      <c r="O163" s="45" t="n">
        <f aca="false">K163*VLOOKUP(B163,Assumptions!$A$21:$B$26,2,1)</f>
        <v>0</v>
      </c>
      <c r="P163" s="45" t="n">
        <f aca="false">K163*J162</f>
        <v>0</v>
      </c>
      <c r="Q163" s="45" t="n">
        <f aca="false">L163*H163</f>
        <v>7.21480119003523</v>
      </c>
      <c r="R163" s="45" t="n">
        <f aca="false">M163*J162</f>
        <v>0</v>
      </c>
      <c r="S163" s="45" t="n">
        <f aca="false">N163*J162</f>
        <v>37.0627016370616</v>
      </c>
      <c r="T163" s="55" t="n">
        <f aca="false">O163*J162</f>
        <v>0</v>
      </c>
      <c r="U163" s="46" t="n">
        <f aca="false">(1+VLOOKUP(B163,Assumptions!$A$29:$C$39,3,1))^(1/12)-1</f>
        <v>0.00581065529879377</v>
      </c>
      <c r="V163" s="45" t="n">
        <f aca="false">P164+V164/(1+U164)</f>
        <v>2223.32818223559</v>
      </c>
      <c r="W163" s="45" t="n">
        <f aca="false">(W164+Q164)/(1+U164)</f>
        <v>508.204428241425</v>
      </c>
      <c r="X163" s="45" t="n">
        <f aca="false">R164+S164+T164+X164/(1+U164)</f>
        <v>2861.6552780032</v>
      </c>
      <c r="Y163" s="45" t="n">
        <f aca="false">IFERROR((W163+X163-V163)/J163,0)</f>
        <v>2431.18616857661</v>
      </c>
    </row>
    <row r="164" customFormat="false" ht="13.8" hidden="false" customHeight="false" outlineLevel="0" collapsed="false">
      <c r="A164" s="40" t="n">
        <f aca="false">A163+1</f>
        <v>149</v>
      </c>
      <c r="B164" s="40" t="n">
        <f aca="false">INT((A164-1)/12)+1</f>
        <v>13</v>
      </c>
      <c r="C164" s="41" t="n">
        <f aca="false">$B$4+B164-1</f>
        <v>32</v>
      </c>
      <c r="D164" s="42" t="n">
        <f aca="false">IF($B$5="M",VLOOKUP(C164,Assumptions!$A$42:$C$140,2,1),VLOOKUP(C164,Assumptions!$A$42:$C$140,3,1))*Assumptions!$C$2</f>
        <v>0.000367097524230727</v>
      </c>
      <c r="E164" s="42" t="n">
        <f aca="false">1-(1-D164)^(1/12)</f>
        <v>3.05966086660003E-005</v>
      </c>
      <c r="F164" s="42" t="n">
        <f aca="false">VLOOKUP(B164,Assumptions!$A$5:$C$11,3,1)*(MOD(A164,12/$B$10)=0)</f>
        <v>0</v>
      </c>
      <c r="G164" s="43" t="n">
        <f aca="false">1-(1-F164)^(1/$B$10)</f>
        <v>0</v>
      </c>
      <c r="H164" s="42" t="n">
        <f aca="false">J163*E164*(A164&lt;=$B$6*12)</f>
        <v>1.44291608831732E-005</v>
      </c>
      <c r="I164" s="43" t="n">
        <f aca="false">J163*(1-E164)*G164*(A164&lt;=$B$6*12)</f>
        <v>0</v>
      </c>
      <c r="J164" s="44" t="n">
        <f aca="false">(J163-H164-I164)*(A164&lt;=$B$6*12)</f>
        <v>0.471579041889628</v>
      </c>
      <c r="K164" s="45" t="n">
        <f aca="false">($B$9/$B$10)*(A164&lt;=$B$7*12)*(MOD(A163,12/$B$10)=0)</f>
        <v>0</v>
      </c>
      <c r="L164" s="45" t="n">
        <f aca="false">$B$8*(A164&lt;=$B$7*12)</f>
        <v>500000</v>
      </c>
      <c r="M164" s="45" t="n">
        <f aca="false">Assumptions!$C$15*(A164=1)+K164*Assumptions!$C$16*(A164&lt;=12)</f>
        <v>0</v>
      </c>
      <c r="N164" s="45" t="n">
        <f aca="false">(A164&lt;=$B$6*12)*(Assumptions!$C$18/12)*(1+Assumptions!$E$17)^(A164-1) + K164*Assumptions!$C$19*(A164&lt;=$B$7*12)</f>
        <v>78.8767532306925</v>
      </c>
      <c r="O164" s="45" t="n">
        <f aca="false">K164*VLOOKUP(B164,Assumptions!$A$21:$B$26,2,1)</f>
        <v>0</v>
      </c>
      <c r="P164" s="45" t="n">
        <f aca="false">K164*J163</f>
        <v>0</v>
      </c>
      <c r="Q164" s="45" t="n">
        <f aca="false">L164*H164</f>
        <v>7.21458044158662</v>
      </c>
      <c r="R164" s="45" t="n">
        <f aca="false">M164*J163</f>
        <v>0</v>
      </c>
      <c r="S164" s="45" t="n">
        <f aca="false">N164*J163</f>
        <v>37.1977618412569</v>
      </c>
      <c r="T164" s="55" t="n">
        <f aca="false">O164*J163</f>
        <v>0</v>
      </c>
      <c r="U164" s="46" t="n">
        <f aca="false">(1+VLOOKUP(B164,Assumptions!$A$29:$C$39,3,1))^(1/12)-1</f>
        <v>0.00581065529879377</v>
      </c>
      <c r="V164" s="45" t="n">
        <f aca="false">P165+V165/(1+U165)</f>
        <v>2236.24717591865</v>
      </c>
      <c r="W164" s="45" t="n">
        <f aca="false">(W165+Q165)/(1+U165)</f>
        <v>503.94284855367</v>
      </c>
      <c r="X164" s="45" t="n">
        <f aca="false">R165+S165+T165+X165/(1+U165)</f>
        <v>2840.86946519445</v>
      </c>
      <c r="Y164" s="45" t="n">
        <f aca="false">IFERROR((W164+X164-V164)/J164,0)</f>
        <v>2350.75149520518</v>
      </c>
    </row>
    <row r="165" customFormat="false" ht="13.8" hidden="false" customHeight="false" outlineLevel="0" collapsed="false">
      <c r="A165" s="40" t="n">
        <f aca="false">A164+1</f>
        <v>150</v>
      </c>
      <c r="B165" s="40" t="n">
        <f aca="false">INT((A165-1)/12)+1</f>
        <v>13</v>
      </c>
      <c r="C165" s="41" t="n">
        <f aca="false">$B$4+B165-1</f>
        <v>32</v>
      </c>
      <c r="D165" s="42" t="n">
        <f aca="false">IF($B$5="M",VLOOKUP(C165,Assumptions!$A$42:$C$140,2,1),VLOOKUP(C165,Assumptions!$A$42:$C$140,3,1))*Assumptions!$C$2</f>
        <v>0.000367097524230727</v>
      </c>
      <c r="E165" s="42" t="n">
        <f aca="false">1-(1-D165)^(1/12)</f>
        <v>3.05966086660003E-005</v>
      </c>
      <c r="F165" s="42" t="n">
        <f aca="false">VLOOKUP(B165,Assumptions!$A$5:$C$11,3,1)*(MOD(A165,12/$B$10)=0)</f>
        <v>0</v>
      </c>
      <c r="G165" s="43" t="n">
        <f aca="false">1-(1-F165)^(1/$B$10)</f>
        <v>0</v>
      </c>
      <c r="H165" s="42" t="n">
        <f aca="false">J164*E165*(A165&lt;=$B$6*12)</f>
        <v>1.44287193997843E-005</v>
      </c>
      <c r="I165" s="43" t="n">
        <f aca="false">J164*(1-E165)*G165*(A165&lt;=$B$6*12)</f>
        <v>0</v>
      </c>
      <c r="J165" s="44" t="n">
        <f aca="false">(J164-H165-I165)*(A165&lt;=$B$6*12)</f>
        <v>0.471564613170228</v>
      </c>
      <c r="K165" s="45" t="n">
        <f aca="false">($B$9/$B$10)*(A165&lt;=$B$7*12)*(MOD(A164,12/$B$10)=0)</f>
        <v>0</v>
      </c>
      <c r="L165" s="45" t="n">
        <f aca="false">$B$8*(A165&lt;=$B$7*12)</f>
        <v>500000</v>
      </c>
      <c r="M165" s="45" t="n">
        <f aca="false">Assumptions!$C$15*(A165=1)+K165*Assumptions!$C$16*(A165&lt;=12)</f>
        <v>0</v>
      </c>
      <c r="N165" s="45" t="n">
        <f aca="false">(A165&lt;=$B$6*12)*(Assumptions!$C$18/12)*(1+Assumptions!$E$17)^(A165-1) + K165*Assumptions!$C$19*(A165&lt;=$B$7*12)</f>
        <v>79.1666102649406</v>
      </c>
      <c r="O165" s="45" t="n">
        <f aca="false">K165*VLOOKUP(B165,Assumptions!$A$21:$B$26,2,1)</f>
        <v>0</v>
      </c>
      <c r="P165" s="45" t="n">
        <f aca="false">K165*J164</f>
        <v>0</v>
      </c>
      <c r="Q165" s="45" t="n">
        <f aca="false">L165*H165</f>
        <v>7.21435969989216</v>
      </c>
      <c r="R165" s="45" t="n">
        <f aca="false">M165*J164</f>
        <v>0</v>
      </c>
      <c r="S165" s="45" t="n">
        <f aca="false">N165*J164</f>
        <v>37.3333142183903</v>
      </c>
      <c r="T165" s="55" t="n">
        <f aca="false">O165*J164</f>
        <v>0</v>
      </c>
      <c r="U165" s="46" t="n">
        <f aca="false">(1+VLOOKUP(B165,Assumptions!$A$29:$C$39,3,1))^(1/12)-1</f>
        <v>0.00581065529879377</v>
      </c>
      <c r="V165" s="45" t="n">
        <f aca="false">P166+V166/(1+U166)</f>
        <v>2249.24123742081</v>
      </c>
      <c r="W165" s="45" t="n">
        <f aca="false">(W166+Q166)/(1+U166)</f>
        <v>499.656727037016</v>
      </c>
      <c r="X165" s="45" t="n">
        <f aca="false">R166+S166+T166+X166/(1+U166)</f>
        <v>2819.82653316709</v>
      </c>
      <c r="Y165" s="45" t="n">
        <f aca="false">IFERROR((W165+X165-V165)/J165,0)</f>
        <v>2269.55541805456</v>
      </c>
    </row>
    <row r="166" customFormat="false" ht="13.8" hidden="false" customHeight="false" outlineLevel="0" collapsed="false">
      <c r="A166" s="40" t="n">
        <f aca="false">A165+1</f>
        <v>151</v>
      </c>
      <c r="B166" s="40" t="n">
        <f aca="false">INT((A166-1)/12)+1</f>
        <v>13</v>
      </c>
      <c r="C166" s="41" t="n">
        <f aca="false">$B$4+B166-1</f>
        <v>32</v>
      </c>
      <c r="D166" s="42" t="n">
        <f aca="false">IF($B$5="M",VLOOKUP(C166,Assumptions!$A$42:$C$140,2,1),VLOOKUP(C166,Assumptions!$A$42:$C$140,3,1))*Assumptions!$C$2</f>
        <v>0.000367097524230727</v>
      </c>
      <c r="E166" s="42" t="n">
        <f aca="false">1-(1-D166)^(1/12)</f>
        <v>3.05966086660003E-005</v>
      </c>
      <c r="F166" s="42" t="n">
        <f aca="false">VLOOKUP(B166,Assumptions!$A$5:$C$11,3,1)*(MOD(A166,12/$B$10)=0)</f>
        <v>0</v>
      </c>
      <c r="G166" s="43" t="n">
        <f aca="false">1-(1-F166)^(1/$B$10)</f>
        <v>0</v>
      </c>
      <c r="H166" s="42" t="n">
        <f aca="false">J165*E166*(A166&lt;=$B$6*12)</f>
        <v>1.44282779299033E-005</v>
      </c>
      <c r="I166" s="43" t="n">
        <f aca="false">J165*(1-E166)*G166*(A166&lt;=$B$6*12)</f>
        <v>0</v>
      </c>
      <c r="J166" s="44" t="n">
        <f aca="false">(J165-H166-I166)*(A166&lt;=$B$6*12)</f>
        <v>0.471550184892298</v>
      </c>
      <c r="K166" s="45" t="n">
        <f aca="false">($B$9/$B$10)*(A166&lt;=$B$7*12)*(MOD(A165,12/$B$10)=0)</f>
        <v>0</v>
      </c>
      <c r="L166" s="45" t="n">
        <f aca="false">$B$8*(A166&lt;=$B$7*12)</f>
        <v>500000</v>
      </c>
      <c r="M166" s="45" t="n">
        <f aca="false">Assumptions!$C$15*(A166=1)+K166*Assumptions!$C$16*(A166&lt;=12)</f>
        <v>0</v>
      </c>
      <c r="N166" s="45" t="n">
        <f aca="false">(A166&lt;=$B$6*12)*(Assumptions!$C$18/12)*(1+Assumptions!$E$17)^(A166-1) + K166*Assumptions!$C$19*(A166&lt;=$B$7*12)</f>
        <v>79.4575324685429</v>
      </c>
      <c r="O166" s="45" t="n">
        <f aca="false">K166*VLOOKUP(B166,Assumptions!$A$21:$B$26,2,1)</f>
        <v>0</v>
      </c>
      <c r="P166" s="45" t="n">
        <f aca="false">K166*J165</f>
        <v>0</v>
      </c>
      <c r="Q166" s="45" t="n">
        <f aca="false">L166*H166</f>
        <v>7.21413896495164</v>
      </c>
      <c r="R166" s="45" t="n">
        <f aca="false">M166*J165</f>
        <v>0</v>
      </c>
      <c r="S166" s="45" t="n">
        <f aca="false">N166*J165</f>
        <v>37.4693605619893</v>
      </c>
      <c r="T166" s="55" t="n">
        <f aca="false">O166*J165</f>
        <v>0</v>
      </c>
      <c r="U166" s="46" t="n">
        <f aca="false">(1+VLOOKUP(B166,Assumptions!$A$29:$C$39,3,1))^(1/12)-1</f>
        <v>0.00581065529879377</v>
      </c>
      <c r="V166" s="45" t="n">
        <f aca="false">P167+V167/(1+U167)</f>
        <v>2262.3108029353</v>
      </c>
      <c r="W166" s="45" t="n">
        <f aca="false">(W167+Q167)/(1+U167)</f>
        <v>495.3459210806</v>
      </c>
      <c r="X166" s="45" t="n">
        <f aca="false">R167+S167+T167+X167/(1+U167)</f>
        <v>2798.52449105323</v>
      </c>
      <c r="Y166" s="45" t="n">
        <f aca="false">IFERROR((W166+X166-V166)/J166,0)</f>
        <v>2187.5924180459</v>
      </c>
    </row>
    <row r="167" customFormat="false" ht="13.8" hidden="false" customHeight="false" outlineLevel="0" collapsed="false">
      <c r="A167" s="40" t="n">
        <f aca="false">A166+1</f>
        <v>152</v>
      </c>
      <c r="B167" s="40" t="n">
        <f aca="false">INT((A167-1)/12)+1</f>
        <v>13</v>
      </c>
      <c r="C167" s="41" t="n">
        <f aca="false">$B$4+B167-1</f>
        <v>32</v>
      </c>
      <c r="D167" s="42" t="n">
        <f aca="false">IF($B$5="M",VLOOKUP(C167,Assumptions!$A$42:$C$140,2,1),VLOOKUP(C167,Assumptions!$A$42:$C$140,3,1))*Assumptions!$C$2</f>
        <v>0.000367097524230727</v>
      </c>
      <c r="E167" s="42" t="n">
        <f aca="false">1-(1-D167)^(1/12)</f>
        <v>3.05966086660003E-005</v>
      </c>
      <c r="F167" s="42" t="n">
        <f aca="false">VLOOKUP(B167,Assumptions!$A$5:$C$11,3,1)*(MOD(A167,12/$B$10)=0)</f>
        <v>0</v>
      </c>
      <c r="G167" s="43" t="n">
        <f aca="false">1-(1-F167)^(1/$B$10)</f>
        <v>0</v>
      </c>
      <c r="H167" s="42" t="n">
        <f aca="false">J166*E167*(A167&lt;=$B$6*12)</f>
        <v>1.44278364735297E-005</v>
      </c>
      <c r="I167" s="43" t="n">
        <f aca="false">J166*(1-E167)*G167*(A167&lt;=$B$6*12)</f>
        <v>0</v>
      </c>
      <c r="J167" s="44" t="n">
        <f aca="false">(J166-H167-I167)*(A167&lt;=$B$6*12)</f>
        <v>0.471535757055824</v>
      </c>
      <c r="K167" s="45" t="n">
        <f aca="false">($B$9/$B$10)*(A167&lt;=$B$7*12)*(MOD(A166,12/$B$10)=0)</f>
        <v>0</v>
      </c>
      <c r="L167" s="45" t="n">
        <f aca="false">$B$8*(A167&lt;=$B$7*12)</f>
        <v>500000</v>
      </c>
      <c r="M167" s="45" t="n">
        <f aca="false">Assumptions!$C$15*(A167=1)+K167*Assumptions!$C$16*(A167&lt;=12)</f>
        <v>0</v>
      </c>
      <c r="N167" s="45" t="n">
        <f aca="false">(A167&lt;=$B$6*12)*(Assumptions!$C$18/12)*(1+Assumptions!$E$17)^(A167-1) + K167*Assumptions!$C$19*(A167&lt;=$B$7*12)</f>
        <v>79.7495237557938</v>
      </c>
      <c r="O167" s="45" t="n">
        <f aca="false">K167*VLOOKUP(B167,Assumptions!$A$21:$B$26,2,1)</f>
        <v>0</v>
      </c>
      <c r="P167" s="45" t="n">
        <f aca="false">K167*J166</f>
        <v>0</v>
      </c>
      <c r="Q167" s="45" t="n">
        <f aca="false">L167*H167</f>
        <v>7.21391823676487</v>
      </c>
      <c r="R167" s="45" t="n">
        <f aca="false">M167*J166</f>
        <v>0</v>
      </c>
      <c r="S167" s="45" t="n">
        <f aca="false">N167*J166</f>
        <v>37.6059026721173</v>
      </c>
      <c r="T167" s="55" t="n">
        <f aca="false">O167*J166</f>
        <v>0</v>
      </c>
      <c r="U167" s="46" t="n">
        <f aca="false">(1+VLOOKUP(B167,Assumptions!$A$29:$C$39,3,1))^(1/12)-1</f>
        <v>0.00581065529879377</v>
      </c>
      <c r="V167" s="45" t="n">
        <f aca="false">P168+V168/(1+U168)</f>
        <v>2275.45631118989</v>
      </c>
      <c r="W167" s="45" t="n">
        <f aca="false">(W168+Q168)/(1+U168)</f>
        <v>491.010287244898</v>
      </c>
      <c r="X167" s="45" t="n">
        <f aca="false">R168+S168+T168+X168/(1+U168)</f>
        <v>2776.96133460623</v>
      </c>
      <c r="Y167" s="45" t="n">
        <f aca="false">IFERROR((W167+X167-V167)/J167,0)</f>
        <v>2104.85693992394</v>
      </c>
    </row>
    <row r="168" customFormat="false" ht="13.8" hidden="false" customHeight="false" outlineLevel="0" collapsed="false">
      <c r="A168" s="40" t="n">
        <f aca="false">A167+1</f>
        <v>153</v>
      </c>
      <c r="B168" s="40" t="n">
        <f aca="false">INT((A168-1)/12)+1</f>
        <v>13</v>
      </c>
      <c r="C168" s="41" t="n">
        <f aca="false">$B$4+B168-1</f>
        <v>32</v>
      </c>
      <c r="D168" s="42" t="n">
        <f aca="false">IF($B$5="M",VLOOKUP(C168,Assumptions!$A$42:$C$140,2,1),VLOOKUP(C168,Assumptions!$A$42:$C$140,3,1))*Assumptions!$C$2</f>
        <v>0.000367097524230727</v>
      </c>
      <c r="E168" s="42" t="n">
        <f aca="false">1-(1-D168)^(1/12)</f>
        <v>3.05966086660003E-005</v>
      </c>
      <c r="F168" s="42" t="n">
        <f aca="false">VLOOKUP(B168,Assumptions!$A$5:$C$11,3,1)*(MOD(A168,12/$B$10)=0)</f>
        <v>0</v>
      </c>
      <c r="G168" s="43" t="n">
        <f aca="false">1-(1-F168)^(1/$B$10)</f>
        <v>0</v>
      </c>
      <c r="H168" s="42" t="n">
        <f aca="false">J167*E168*(A168&lt;=$B$6*12)</f>
        <v>1.44273950306633E-005</v>
      </c>
      <c r="I168" s="43" t="n">
        <f aca="false">J167*(1-E168)*G168*(A168&lt;=$B$6*12)</f>
        <v>0</v>
      </c>
      <c r="J168" s="44" t="n">
        <f aca="false">(J167-H168-I168)*(A168&lt;=$B$6*12)</f>
        <v>0.471521329660794</v>
      </c>
      <c r="K168" s="45" t="n">
        <f aca="false">($B$9/$B$10)*(A168&lt;=$B$7*12)*(MOD(A167,12/$B$10)=0)</f>
        <v>0</v>
      </c>
      <c r="L168" s="45" t="n">
        <f aca="false">$B$8*(A168&lt;=$B$7*12)</f>
        <v>500000</v>
      </c>
      <c r="M168" s="45" t="n">
        <f aca="false">Assumptions!$C$15*(A168=1)+K168*Assumptions!$C$16*(A168&lt;=12)</f>
        <v>0</v>
      </c>
      <c r="N168" s="45" t="n">
        <f aca="false">(A168&lt;=$B$6*12)*(Assumptions!$C$18/12)*(1+Assumptions!$E$17)^(A168-1) + K168*Assumptions!$C$19*(A168&lt;=$B$7*12)</f>
        <v>80.042588055372</v>
      </c>
      <c r="O168" s="45" t="n">
        <f aca="false">K168*VLOOKUP(B168,Assumptions!$A$21:$B$26,2,1)</f>
        <v>0</v>
      </c>
      <c r="P168" s="45" t="n">
        <f aca="false">K168*J167</f>
        <v>0</v>
      </c>
      <c r="Q168" s="45" t="n">
        <f aca="false">L168*H168</f>
        <v>7.21369751533163</v>
      </c>
      <c r="R168" s="45" t="n">
        <f aca="false">M168*J167</f>
        <v>0</v>
      </c>
      <c r="S168" s="45" t="n">
        <f aca="false">N168*J167</f>
        <v>37.7429423553973</v>
      </c>
      <c r="T168" s="55" t="n">
        <f aca="false">O168*J167</f>
        <v>0</v>
      </c>
      <c r="U168" s="46" t="n">
        <f aca="false">(1+VLOOKUP(B168,Assumptions!$A$29:$C$39,3,1))^(1/12)-1</f>
        <v>0.00581065529879377</v>
      </c>
      <c r="V168" s="45" t="n">
        <f aca="false">P169+V169/(1+U169)</f>
        <v>2288.67820346168</v>
      </c>
      <c r="W168" s="45" t="n">
        <f aca="false">(W169+Q169)/(1+U169)</f>
        <v>486.649681256908</v>
      </c>
      <c r="X168" s="45" t="n">
        <f aca="false">R169+S169+T169+X169/(1+U169)</f>
        <v>2755.13504611632</v>
      </c>
      <c r="Y168" s="45" t="n">
        <f aca="false">IFERROR((W168+X168-V168)/J168,0)</f>
        <v>2021.34339203106</v>
      </c>
    </row>
    <row r="169" customFormat="false" ht="13.8" hidden="false" customHeight="false" outlineLevel="0" collapsed="false">
      <c r="A169" s="40" t="n">
        <f aca="false">A168+1</f>
        <v>154</v>
      </c>
      <c r="B169" s="40" t="n">
        <f aca="false">INT((A169-1)/12)+1</f>
        <v>13</v>
      </c>
      <c r="C169" s="41" t="n">
        <f aca="false">$B$4+B169-1</f>
        <v>32</v>
      </c>
      <c r="D169" s="42" t="n">
        <f aca="false">IF($B$5="M",VLOOKUP(C169,Assumptions!$A$42:$C$140,2,1),VLOOKUP(C169,Assumptions!$A$42:$C$140,3,1))*Assumptions!$C$2</f>
        <v>0.000367097524230727</v>
      </c>
      <c r="E169" s="42" t="n">
        <f aca="false">1-(1-D169)^(1/12)</f>
        <v>3.05966086660003E-005</v>
      </c>
      <c r="F169" s="42" t="n">
        <f aca="false">VLOOKUP(B169,Assumptions!$A$5:$C$11,3,1)*(MOD(A169,12/$B$10)=0)</f>
        <v>0</v>
      </c>
      <c r="G169" s="43" t="n">
        <f aca="false">1-(1-F169)^(1/$B$10)</f>
        <v>0</v>
      </c>
      <c r="H169" s="42" t="n">
        <f aca="false">J168*E169*(A169&lt;=$B$6*12)</f>
        <v>1.44269536013034E-005</v>
      </c>
      <c r="I169" s="43" t="n">
        <f aca="false">J168*(1-E169)*G169*(A169&lt;=$B$6*12)</f>
        <v>0</v>
      </c>
      <c r="J169" s="44" t="n">
        <f aca="false">(J168-H169-I169)*(A169&lt;=$B$6*12)</f>
        <v>0.471506902707192</v>
      </c>
      <c r="K169" s="45" t="n">
        <f aca="false">($B$9/$B$10)*(A169&lt;=$B$7*12)*(MOD(A168,12/$B$10)=0)</f>
        <v>0</v>
      </c>
      <c r="L169" s="45" t="n">
        <f aca="false">$B$8*(A169&lt;=$B$7*12)</f>
        <v>500000</v>
      </c>
      <c r="M169" s="45" t="n">
        <f aca="false">Assumptions!$C$15*(A169=1)+K169*Assumptions!$C$16*(A169&lt;=12)</f>
        <v>0</v>
      </c>
      <c r="N169" s="45" t="n">
        <f aca="false">(A169&lt;=$B$6*12)*(Assumptions!$C$18/12)*(1+Assumptions!$E$17)^(A169-1) + K169*Assumptions!$C$19*(A169&lt;=$B$7*12)</f>
        <v>80.3367293103932</v>
      </c>
      <c r="O169" s="45" t="n">
        <f aca="false">K169*VLOOKUP(B169,Assumptions!$A$21:$B$26,2,1)</f>
        <v>0</v>
      </c>
      <c r="P169" s="45" t="n">
        <f aca="false">K169*J168</f>
        <v>0</v>
      </c>
      <c r="Q169" s="45" t="n">
        <f aca="false">L169*H169</f>
        <v>7.21347680065172</v>
      </c>
      <c r="R169" s="45" t="n">
        <f aca="false">M169*J168</f>
        <v>0</v>
      </c>
      <c r="S169" s="45" t="n">
        <f aca="false">N169*J168</f>
        <v>37.8804814250359</v>
      </c>
      <c r="T169" s="55" t="n">
        <f aca="false">O169*J168</f>
        <v>0</v>
      </c>
      <c r="U169" s="46" t="n">
        <f aca="false">(1+VLOOKUP(B169,Assumptions!$A$29:$C$39,3,1))^(1/12)-1</f>
        <v>0.00581065529879377</v>
      </c>
      <c r="V169" s="45" t="n">
        <f aca="false">P170+V170/(1+U170)</f>
        <v>2301.97692359186</v>
      </c>
      <c r="W169" s="45" t="n">
        <f aca="false">(W170+Q170)/(1+U170)</f>
        <v>482.263958005308</v>
      </c>
      <c r="X169" s="45" t="n">
        <f aca="false">R170+S170+T170+X170/(1+U170)</f>
        <v>2733.04359432578</v>
      </c>
      <c r="Y169" s="45" t="n">
        <f aca="false">IFERROR((W169+X169-V169)/J169,0)</f>
        <v>1937.0461460803</v>
      </c>
    </row>
    <row r="170" customFormat="false" ht="13.8" hidden="false" customHeight="false" outlineLevel="0" collapsed="false">
      <c r="A170" s="40" t="n">
        <f aca="false">A169+1</f>
        <v>155</v>
      </c>
      <c r="B170" s="40" t="n">
        <f aca="false">INT((A170-1)/12)+1</f>
        <v>13</v>
      </c>
      <c r="C170" s="41" t="n">
        <f aca="false">$B$4+B170-1</f>
        <v>32</v>
      </c>
      <c r="D170" s="42" t="n">
        <f aca="false">IF($B$5="M",VLOOKUP(C170,Assumptions!$A$42:$C$140,2,1),VLOOKUP(C170,Assumptions!$A$42:$C$140,3,1))*Assumptions!$C$2</f>
        <v>0.000367097524230727</v>
      </c>
      <c r="E170" s="42" t="n">
        <f aca="false">1-(1-D170)^(1/12)</f>
        <v>3.05966086660003E-005</v>
      </c>
      <c r="F170" s="42" t="n">
        <f aca="false">VLOOKUP(B170,Assumptions!$A$5:$C$11,3,1)*(MOD(A170,12/$B$10)=0)</f>
        <v>0</v>
      </c>
      <c r="G170" s="43" t="n">
        <f aca="false">1-(1-F170)^(1/$B$10)</f>
        <v>0</v>
      </c>
      <c r="H170" s="42" t="n">
        <f aca="false">J169*E170*(A170&lt;=$B$6*12)</f>
        <v>1.44265121854499E-005</v>
      </c>
      <c r="I170" s="43" t="n">
        <f aca="false">J169*(1-E170)*G170*(A170&lt;=$B$6*12)</f>
        <v>0</v>
      </c>
      <c r="J170" s="44" t="n">
        <f aca="false">(J169-H170-I170)*(A170&lt;=$B$6*12)</f>
        <v>0.471492476195007</v>
      </c>
      <c r="K170" s="45" t="n">
        <f aca="false">($B$9/$B$10)*(A170&lt;=$B$7*12)*(MOD(A169,12/$B$10)=0)</f>
        <v>0</v>
      </c>
      <c r="L170" s="45" t="n">
        <f aca="false">$B$8*(A170&lt;=$B$7*12)</f>
        <v>500000</v>
      </c>
      <c r="M170" s="45" t="n">
        <f aca="false">Assumptions!$C$15*(A170=1)+K170*Assumptions!$C$16*(A170&lt;=12)</f>
        <v>0</v>
      </c>
      <c r="N170" s="45" t="n">
        <f aca="false">(A170&lt;=$B$6*12)*(Assumptions!$C$18/12)*(1+Assumptions!$E$17)^(A170-1) + K170*Assumptions!$C$19*(A170&lt;=$B$7*12)</f>
        <v>80.6319514784633</v>
      </c>
      <c r="O170" s="45" t="n">
        <f aca="false">K170*VLOOKUP(B170,Assumptions!$A$21:$B$26,2,1)</f>
        <v>0</v>
      </c>
      <c r="P170" s="45" t="n">
        <f aca="false">K170*J169</f>
        <v>0</v>
      </c>
      <c r="Q170" s="45" t="n">
        <f aca="false">L170*H170</f>
        <v>7.21325609272493</v>
      </c>
      <c r="R170" s="45" t="n">
        <f aca="false">M170*J169</f>
        <v>0</v>
      </c>
      <c r="S170" s="45" t="n">
        <f aca="false">N170*J169</f>
        <v>38.0185217008468</v>
      </c>
      <c r="T170" s="55" t="n">
        <f aca="false">O170*J169</f>
        <v>0</v>
      </c>
      <c r="U170" s="46" t="n">
        <f aca="false">(1+VLOOKUP(B170,Assumptions!$A$29:$C$39,3,1))^(1/12)-1</f>
        <v>0.00581065529879377</v>
      </c>
      <c r="V170" s="45" t="n">
        <f aca="false">P171+V171/(1+U171)</f>
        <v>2315.35291800063</v>
      </c>
      <c r="W170" s="45" t="n">
        <f aca="false">(W171+Q171)/(1+U171)</f>
        <v>477.852971535584</v>
      </c>
      <c r="X170" s="45" t="n">
        <f aca="false">R171+S171+T171+X171/(1+U171)</f>
        <v>2710.68493434356</v>
      </c>
      <c r="Y170" s="45" t="n">
        <f aca="false">IFERROR((W170+X170-V170)/J170,0)</f>
        <v>1851.95953692667</v>
      </c>
    </row>
    <row r="171" customFormat="false" ht="13.8" hidden="false" customHeight="false" outlineLevel="0" collapsed="false">
      <c r="A171" s="40" t="n">
        <f aca="false">A170+1</f>
        <v>156</v>
      </c>
      <c r="B171" s="40" t="n">
        <f aca="false">INT((A171-1)/12)+1</f>
        <v>13</v>
      </c>
      <c r="C171" s="41" t="n">
        <f aca="false">$B$4+B171-1</f>
        <v>32</v>
      </c>
      <c r="D171" s="42" t="n">
        <f aca="false">IF($B$5="M",VLOOKUP(C171,Assumptions!$A$42:$C$140,2,1),VLOOKUP(C171,Assumptions!$A$42:$C$140,3,1))*Assumptions!$C$2</f>
        <v>0.000367097524230727</v>
      </c>
      <c r="E171" s="42" t="n">
        <f aca="false">1-(1-D171)^(1/12)</f>
        <v>3.05966086660003E-005</v>
      </c>
      <c r="F171" s="42" t="n">
        <f aca="false">VLOOKUP(B171,Assumptions!$A$5:$C$11,3,1)*(MOD(A171,12/$B$10)=0)</f>
        <v>0.04</v>
      </c>
      <c r="G171" s="43" t="n">
        <f aca="false">1-(1-F171)^(1/$B$10)</f>
        <v>0.04</v>
      </c>
      <c r="H171" s="42" t="n">
        <f aca="false">J170*E171*(A171&lt;=$B$6*12)</f>
        <v>1.44260707831021E-005</v>
      </c>
      <c r="I171" s="43" t="n">
        <f aca="false">J170*(1-E171)*G171*(A171&lt;=$B$6*12)</f>
        <v>0.018859122004969</v>
      </c>
      <c r="J171" s="44" t="n">
        <f aca="false">(J170-H171-I171)*(A171&lt;=$B$6*12)</f>
        <v>0.452618928119255</v>
      </c>
      <c r="K171" s="45" t="n">
        <f aca="false">($B$9/$B$10)*(A171&lt;=$B$7*12)*(MOD(A170,12/$B$10)=0)</f>
        <v>0</v>
      </c>
      <c r="L171" s="45" t="n">
        <f aca="false">$B$8*(A171&lt;=$B$7*12)</f>
        <v>500000</v>
      </c>
      <c r="M171" s="45" t="n">
        <f aca="false">Assumptions!$C$15*(A171=1)+K171*Assumptions!$C$16*(A171&lt;=12)</f>
        <v>0</v>
      </c>
      <c r="N171" s="45" t="n">
        <f aca="false">(A171&lt;=$B$6*12)*(Assumptions!$C$18/12)*(1+Assumptions!$E$17)^(A171-1) + K171*Assumptions!$C$19*(A171&lt;=$B$7*12)</f>
        <v>80.928258531732</v>
      </c>
      <c r="O171" s="45" t="n">
        <f aca="false">K171*VLOOKUP(B171,Assumptions!$A$21:$B$26,2,1)</f>
        <v>0</v>
      </c>
      <c r="P171" s="45" t="n">
        <f aca="false">K171*J170</f>
        <v>0</v>
      </c>
      <c r="Q171" s="45" t="n">
        <f aca="false">L171*H171</f>
        <v>7.21303539155105</v>
      </c>
      <c r="R171" s="45" t="n">
        <f aca="false">M171*J170</f>
        <v>0</v>
      </c>
      <c r="S171" s="45" t="n">
        <f aca="false">N171*J170</f>
        <v>38.157065009276</v>
      </c>
      <c r="T171" s="55" t="n">
        <f aca="false">O171*J170</f>
        <v>0</v>
      </c>
      <c r="U171" s="46" t="n">
        <f aca="false">(1+VLOOKUP(B171,Assumptions!$A$29:$C$39,3,1))^(1/12)-1</f>
        <v>0.00581065529879377</v>
      </c>
      <c r="V171" s="45" t="n">
        <f aca="false">P172+V172/(1+U172)</f>
        <v>2328.80663570219</v>
      </c>
      <c r="W171" s="45" t="n">
        <f aca="false">(W172+Q172)/(1+U172)</f>
        <v>473.41657504513</v>
      </c>
      <c r="X171" s="45" t="n">
        <f aca="false">R172+S172+T172+X172/(1+U172)</f>
        <v>2688.05700755941</v>
      </c>
      <c r="Y171" s="45" t="n">
        <f aca="false">IFERROR((W171+X171-V171)/J171,0)</f>
        <v>1839.66443993468</v>
      </c>
    </row>
    <row r="172" customFormat="false" ht="13.8" hidden="false" customHeight="false" outlineLevel="0" collapsed="false">
      <c r="A172" s="40" t="n">
        <f aca="false">A171+1</f>
        <v>157</v>
      </c>
      <c r="B172" s="40" t="n">
        <f aca="false">INT((A172-1)/12)+1</f>
        <v>14</v>
      </c>
      <c r="C172" s="41" t="n">
        <f aca="false">$B$4+B172-1</f>
        <v>33</v>
      </c>
      <c r="D172" s="42" t="n">
        <f aca="false">IF($B$5="M",VLOOKUP(C172,Assumptions!$A$42:$C$140,2,1),VLOOKUP(C172,Assumptions!$A$42:$C$140,3,1))*Assumptions!$C$2</f>
        <v>0.000380501040879022</v>
      </c>
      <c r="E172" s="42" t="n">
        <f aca="false">1-(1-D172)^(1/12)</f>
        <v>3.17139512493458E-005</v>
      </c>
      <c r="F172" s="42" t="n">
        <f aca="false">VLOOKUP(B172,Assumptions!$A$5:$C$11,3,1)*(MOD(A172,12/$B$10)=0)</f>
        <v>0</v>
      </c>
      <c r="G172" s="43" t="n">
        <f aca="false">1-(1-F172)^(1/$B$10)</f>
        <v>0</v>
      </c>
      <c r="H172" s="42" t="n">
        <f aca="false">J171*E172*(A172&lt;=$B$6*12)</f>
        <v>1.43543346209052E-005</v>
      </c>
      <c r="I172" s="43" t="n">
        <f aca="false">J171*(1-E172)*G172*(A172&lt;=$B$6*12)</f>
        <v>0</v>
      </c>
      <c r="J172" s="44" t="n">
        <f aca="false">(J171-H172-I172)*(A172&lt;=$B$6*12)</f>
        <v>0.452604573784634</v>
      </c>
      <c r="K172" s="45" t="n">
        <f aca="false">($B$9/$B$10)*(A172&lt;=$B$7*12)*(MOD(A171,12/$B$10)=0)</f>
        <v>1000</v>
      </c>
      <c r="L172" s="45" t="n">
        <f aca="false">$B$8*(A172&lt;=$B$7*12)</f>
        <v>500000</v>
      </c>
      <c r="M172" s="45" t="n">
        <f aca="false">Assumptions!$C$15*(A172=1)+K172*Assumptions!$C$16*(A172&lt;=12)</f>
        <v>0</v>
      </c>
      <c r="N172" s="45" t="n">
        <f aca="false">(A172&lt;=$B$6*12)*(Assumptions!$C$18/12)*(1+Assumptions!$E$17)^(A172-1) + K172*Assumptions!$C$19*(A172&lt;=$B$7*12)</f>
        <v>103.225654456945</v>
      </c>
      <c r="O172" s="45" t="n">
        <f aca="false">K172*VLOOKUP(B172,Assumptions!$A$21:$B$26,2,1)</f>
        <v>50</v>
      </c>
      <c r="P172" s="45" t="n">
        <f aca="false">K172*J171</f>
        <v>452.618928119255</v>
      </c>
      <c r="Q172" s="45" t="n">
        <f aca="false">L172*H172</f>
        <v>7.17716731045261</v>
      </c>
      <c r="R172" s="45" t="n">
        <f aca="false">M172*J171</f>
        <v>0</v>
      </c>
      <c r="S172" s="45" t="n">
        <f aca="false">N172*J171</f>
        <v>46.7218850747112</v>
      </c>
      <c r="T172" s="55" t="n">
        <f aca="false">O172*J171</f>
        <v>22.6309464059627</v>
      </c>
      <c r="U172" s="46" t="n">
        <f aca="false">(1+VLOOKUP(B172,Assumptions!$A$29:$C$39,3,1))^(1/12)-1</f>
        <v>0.00581065529879377</v>
      </c>
      <c r="V172" s="45" t="n">
        <f aca="false">P173+V173/(1+U173)</f>
        <v>1887.08958762753</v>
      </c>
      <c r="W172" s="45" t="n">
        <f aca="false">(W173+Q173)/(1+U173)</f>
        <v>468.990268265</v>
      </c>
      <c r="X172" s="45" t="n">
        <f aca="false">R173+S173+T173+X173/(1+U173)</f>
        <v>2633.92056337544</v>
      </c>
      <c r="Y172" s="45" t="n">
        <f aca="false">IFERROR((W172+X172-V172)/J172,0)</f>
        <v>2686.27697207373</v>
      </c>
    </row>
    <row r="173" customFormat="false" ht="13.8" hidden="false" customHeight="false" outlineLevel="0" collapsed="false">
      <c r="A173" s="40" t="n">
        <f aca="false">A172+1</f>
        <v>158</v>
      </c>
      <c r="B173" s="40" t="n">
        <f aca="false">INT((A173-1)/12)+1</f>
        <v>14</v>
      </c>
      <c r="C173" s="41" t="n">
        <f aca="false">$B$4+B173-1</f>
        <v>33</v>
      </c>
      <c r="D173" s="42" t="n">
        <f aca="false">IF($B$5="M",VLOOKUP(C173,Assumptions!$A$42:$C$140,2,1),VLOOKUP(C173,Assumptions!$A$42:$C$140,3,1))*Assumptions!$C$2</f>
        <v>0.000380501040879022</v>
      </c>
      <c r="E173" s="42" t="n">
        <f aca="false">1-(1-D173)^(1/12)</f>
        <v>3.17139512493458E-005</v>
      </c>
      <c r="F173" s="42" t="n">
        <f aca="false">VLOOKUP(B173,Assumptions!$A$5:$C$11,3,1)*(MOD(A173,12/$B$10)=0)</f>
        <v>0</v>
      </c>
      <c r="G173" s="43" t="n">
        <f aca="false">1-(1-F173)^(1/$B$10)</f>
        <v>0</v>
      </c>
      <c r="H173" s="42" t="n">
        <f aca="false">J172*E173*(A173&lt;=$B$6*12)</f>
        <v>1.43538793882368E-005</v>
      </c>
      <c r="I173" s="43" t="n">
        <f aca="false">J172*(1-E173)*G173*(A173&lt;=$B$6*12)</f>
        <v>0</v>
      </c>
      <c r="J173" s="44" t="n">
        <f aca="false">(J172-H173-I173)*(A173&lt;=$B$6*12)</f>
        <v>0.452590219905246</v>
      </c>
      <c r="K173" s="45" t="n">
        <f aca="false">($B$9/$B$10)*(A173&lt;=$B$7*12)*(MOD(A172,12/$B$10)=0)</f>
        <v>0</v>
      </c>
      <c r="L173" s="45" t="n">
        <f aca="false">$B$8*(A173&lt;=$B$7*12)</f>
        <v>500000</v>
      </c>
      <c r="M173" s="45" t="n">
        <f aca="false">Assumptions!$C$15*(A173=1)+K173*Assumptions!$C$16*(A173&lt;=12)</f>
        <v>0</v>
      </c>
      <c r="N173" s="45" t="n">
        <f aca="false">(A173&lt;=$B$6*12)*(Assumptions!$C$18/12)*(1+Assumptions!$E$17)^(A173-1) + K173*Assumptions!$C$19*(A173&lt;=$B$7*12)</f>
        <v>81.5241432555004</v>
      </c>
      <c r="O173" s="45" t="n">
        <f aca="false">K173*VLOOKUP(B173,Assumptions!$A$21:$B$26,2,1)</f>
        <v>0</v>
      </c>
      <c r="P173" s="45" t="n">
        <f aca="false">K173*J172</f>
        <v>0</v>
      </c>
      <c r="Q173" s="45" t="n">
        <f aca="false">L173*H173</f>
        <v>7.17693969411842</v>
      </c>
      <c r="R173" s="45" t="n">
        <f aca="false">M173*J172</f>
        <v>0</v>
      </c>
      <c r="S173" s="45" t="n">
        <f aca="false">N173*J172</f>
        <v>36.8982001113132</v>
      </c>
      <c r="T173" s="55" t="n">
        <f aca="false">O173*J172</f>
        <v>0</v>
      </c>
      <c r="U173" s="46" t="n">
        <f aca="false">(1+VLOOKUP(B173,Assumptions!$A$29:$C$39,3,1))^(1/12)-1</f>
        <v>0.00581065529879377</v>
      </c>
      <c r="V173" s="45" t="n">
        <f aca="false">P174+V174/(1+U174)</f>
        <v>1898.05481473918</v>
      </c>
      <c r="W173" s="45" t="n">
        <f aca="false">(W174+Q174)/(1+U174)</f>
        <v>464.538469358259</v>
      </c>
      <c r="X173" s="45" t="n">
        <f aca="false">R174+S174+T174+X174/(1+U174)</f>
        <v>2612.11276502031</v>
      </c>
      <c r="Y173" s="45" t="n">
        <f aca="false">IFERROR((W173+X173-V173)/J173,0)</f>
        <v>2604.11376075723</v>
      </c>
    </row>
    <row r="174" customFormat="false" ht="13.8" hidden="false" customHeight="false" outlineLevel="0" collapsed="false">
      <c r="A174" s="40" t="n">
        <f aca="false">A173+1</f>
        <v>159</v>
      </c>
      <c r="B174" s="40" t="n">
        <f aca="false">INT((A174-1)/12)+1</f>
        <v>14</v>
      </c>
      <c r="C174" s="41" t="n">
        <f aca="false">$B$4+B174-1</f>
        <v>33</v>
      </c>
      <c r="D174" s="42" t="n">
        <f aca="false">IF($B$5="M",VLOOKUP(C174,Assumptions!$A$42:$C$140,2,1),VLOOKUP(C174,Assumptions!$A$42:$C$140,3,1))*Assumptions!$C$2</f>
        <v>0.000380501040879022</v>
      </c>
      <c r="E174" s="42" t="n">
        <f aca="false">1-(1-D174)^(1/12)</f>
        <v>3.17139512493458E-005</v>
      </c>
      <c r="F174" s="42" t="n">
        <f aca="false">VLOOKUP(B174,Assumptions!$A$5:$C$11,3,1)*(MOD(A174,12/$B$10)=0)</f>
        <v>0</v>
      </c>
      <c r="G174" s="43" t="n">
        <f aca="false">1-(1-F174)^(1/$B$10)</f>
        <v>0</v>
      </c>
      <c r="H174" s="42" t="n">
        <f aca="false">J173*E174*(A174&lt;=$B$6*12)</f>
        <v>1.43534241700057E-005</v>
      </c>
      <c r="I174" s="43" t="n">
        <f aca="false">J173*(1-E174)*G174*(A174&lt;=$B$6*12)</f>
        <v>0</v>
      </c>
      <c r="J174" s="44" t="n">
        <f aca="false">(J173-H174-I174)*(A174&lt;=$B$6*12)</f>
        <v>0.452575866481076</v>
      </c>
      <c r="K174" s="45" t="n">
        <f aca="false">($B$9/$B$10)*(A174&lt;=$B$7*12)*(MOD(A173,12/$B$10)=0)</f>
        <v>0</v>
      </c>
      <c r="L174" s="45" t="n">
        <f aca="false">$B$8*(A174&lt;=$B$7*12)</f>
        <v>500000</v>
      </c>
      <c r="M174" s="45" t="n">
        <f aca="false">Assumptions!$C$15*(A174=1)+K174*Assumptions!$C$16*(A174&lt;=12)</f>
        <v>0</v>
      </c>
      <c r="N174" s="45" t="n">
        <f aca="false">(A174&lt;=$B$6*12)*(Assumptions!$C$18/12)*(1+Assumptions!$E$17)^(A174-1) + K174*Assumptions!$C$19*(A174&lt;=$B$7*12)</f>
        <v>81.8237289434983</v>
      </c>
      <c r="O174" s="45" t="n">
        <f aca="false">K174*VLOOKUP(B174,Assumptions!$A$21:$B$26,2,1)</f>
        <v>0</v>
      </c>
      <c r="P174" s="45" t="n">
        <f aca="false">K174*J173</f>
        <v>0</v>
      </c>
      <c r="Q174" s="45" t="n">
        <f aca="false">L174*H174</f>
        <v>7.17671208500284</v>
      </c>
      <c r="R174" s="45" t="n">
        <f aca="false">M174*J173</f>
        <v>0</v>
      </c>
      <c r="S174" s="45" t="n">
        <f aca="false">N174*J173</f>
        <v>37.0326194760051</v>
      </c>
      <c r="T174" s="55" t="n">
        <f aca="false">O174*J173</f>
        <v>0</v>
      </c>
      <c r="U174" s="46" t="n">
        <f aca="false">(1+VLOOKUP(B174,Assumptions!$A$29:$C$39,3,1))^(1/12)-1</f>
        <v>0.00581065529879377</v>
      </c>
      <c r="V174" s="45" t="n">
        <f aca="false">P175+V175/(1+U175)</f>
        <v>1909.08375700585</v>
      </c>
      <c r="W174" s="45" t="n">
        <f aca="false">(W175+Q175)/(1+U175)</f>
        <v>460.061030191726</v>
      </c>
      <c r="X174" s="45" t="n">
        <f aca="false">R175+S175+T175+X175/(1+U175)</f>
        <v>2590.04304863683</v>
      </c>
      <c r="Y174" s="45" t="n">
        <f aca="false">IFERROR((W174+X174-V174)/J174,0)</f>
        <v>2521.16917036366</v>
      </c>
    </row>
    <row r="175" customFormat="false" ht="13.8" hidden="false" customHeight="false" outlineLevel="0" collapsed="false">
      <c r="A175" s="40" t="n">
        <f aca="false">A174+1</f>
        <v>160</v>
      </c>
      <c r="B175" s="40" t="n">
        <f aca="false">INT((A175-1)/12)+1</f>
        <v>14</v>
      </c>
      <c r="C175" s="41" t="n">
        <f aca="false">$B$4+B175-1</f>
        <v>33</v>
      </c>
      <c r="D175" s="42" t="n">
        <f aca="false">IF($B$5="M",VLOOKUP(C175,Assumptions!$A$42:$C$140,2,1),VLOOKUP(C175,Assumptions!$A$42:$C$140,3,1))*Assumptions!$C$2</f>
        <v>0.000380501040879022</v>
      </c>
      <c r="E175" s="42" t="n">
        <f aca="false">1-(1-D175)^(1/12)</f>
        <v>3.17139512493458E-005</v>
      </c>
      <c r="F175" s="42" t="n">
        <f aca="false">VLOOKUP(B175,Assumptions!$A$5:$C$11,3,1)*(MOD(A175,12/$B$10)=0)</f>
        <v>0</v>
      </c>
      <c r="G175" s="43" t="n">
        <f aca="false">1-(1-F175)^(1/$B$10)</f>
        <v>0</v>
      </c>
      <c r="H175" s="42" t="n">
        <f aca="false">J174*E175*(A175&lt;=$B$6*12)</f>
        <v>1.43529689662113E-005</v>
      </c>
      <c r="I175" s="43" t="n">
        <f aca="false">J174*(1-E175)*G175*(A175&lt;=$B$6*12)</f>
        <v>0</v>
      </c>
      <c r="J175" s="44" t="n">
        <f aca="false">(J174-H175-I175)*(A175&lt;=$B$6*12)</f>
        <v>0.45256151351211</v>
      </c>
      <c r="K175" s="45" t="n">
        <f aca="false">($B$9/$B$10)*(A175&lt;=$B$7*12)*(MOD(A174,12/$B$10)=0)</f>
        <v>0</v>
      </c>
      <c r="L175" s="45" t="n">
        <f aca="false">$B$8*(A175&lt;=$B$7*12)</f>
        <v>500000</v>
      </c>
      <c r="M175" s="45" t="n">
        <f aca="false">Assumptions!$C$15*(A175=1)+K175*Assumptions!$C$16*(A175&lt;=12)</f>
        <v>0</v>
      </c>
      <c r="N175" s="45" t="n">
        <f aca="false">(A175&lt;=$B$6*12)*(Assumptions!$C$18/12)*(1+Assumptions!$E$17)^(A175-1) + K175*Assumptions!$C$19*(A175&lt;=$B$7*12)</f>
        <v>82.1244155517986</v>
      </c>
      <c r="O175" s="45" t="n">
        <f aca="false">K175*VLOOKUP(B175,Assumptions!$A$21:$B$26,2,1)</f>
        <v>0</v>
      </c>
      <c r="P175" s="45" t="n">
        <f aca="false">K175*J174</f>
        <v>0</v>
      </c>
      <c r="Q175" s="45" t="n">
        <f aca="false">L175*H175</f>
        <v>7.17648448310564</v>
      </c>
      <c r="R175" s="45" t="n">
        <f aca="false">M175*J174</f>
        <v>0</v>
      </c>
      <c r="S175" s="45" t="n">
        <f aca="false">N175*J174</f>
        <v>37.1675285276072</v>
      </c>
      <c r="T175" s="55" t="n">
        <f aca="false">O175*J174</f>
        <v>0</v>
      </c>
      <c r="U175" s="46" t="n">
        <f aca="false">(1+VLOOKUP(B175,Assumptions!$A$29:$C$39,3,1))^(1/12)-1</f>
        <v>0.00581065529879377</v>
      </c>
      <c r="V175" s="45" t="n">
        <f aca="false">P176+V176/(1+U176)</f>
        <v>1920.17678465433</v>
      </c>
      <c r="W175" s="45" t="n">
        <f aca="false">(W176+Q176)/(1+U176)</f>
        <v>455.557801771472</v>
      </c>
      <c r="X175" s="45" t="n">
        <f aca="false">R176+S176+T176+X176/(1+U176)</f>
        <v>2567.70939977731</v>
      </c>
      <c r="Y175" s="45" t="n">
        <f aca="false">IFERROR((W175+X175-V175)/J175,0)</f>
        <v>2437.43752829069</v>
      </c>
    </row>
    <row r="176" customFormat="false" ht="13.8" hidden="false" customHeight="false" outlineLevel="0" collapsed="false">
      <c r="A176" s="40" t="n">
        <f aca="false">A175+1</f>
        <v>161</v>
      </c>
      <c r="B176" s="40" t="n">
        <f aca="false">INT((A176-1)/12)+1</f>
        <v>14</v>
      </c>
      <c r="C176" s="41" t="n">
        <f aca="false">$B$4+B176-1</f>
        <v>33</v>
      </c>
      <c r="D176" s="42" t="n">
        <f aca="false">IF($B$5="M",VLOOKUP(C176,Assumptions!$A$42:$C$140,2,1),VLOOKUP(C176,Assumptions!$A$42:$C$140,3,1))*Assumptions!$C$2</f>
        <v>0.000380501040879022</v>
      </c>
      <c r="E176" s="42" t="n">
        <f aca="false">1-(1-D176)^(1/12)</f>
        <v>3.17139512493458E-005</v>
      </c>
      <c r="F176" s="42" t="n">
        <f aca="false">VLOOKUP(B176,Assumptions!$A$5:$C$11,3,1)*(MOD(A176,12/$B$10)=0)</f>
        <v>0</v>
      </c>
      <c r="G176" s="43" t="n">
        <f aca="false">1-(1-F176)^(1/$B$10)</f>
        <v>0</v>
      </c>
      <c r="H176" s="42" t="n">
        <f aca="false">J175*E176*(A176&lt;=$B$6*12)</f>
        <v>1.43525137768532E-005</v>
      </c>
      <c r="I176" s="43" t="n">
        <f aca="false">J175*(1-E176)*G176*(A176&lt;=$B$6*12)</f>
        <v>0</v>
      </c>
      <c r="J176" s="44" t="n">
        <f aca="false">(J175-H176-I176)*(A176&lt;=$B$6*12)</f>
        <v>0.452547160998333</v>
      </c>
      <c r="K176" s="45" t="n">
        <f aca="false">($B$9/$B$10)*(A176&lt;=$B$7*12)*(MOD(A175,12/$B$10)=0)</f>
        <v>0</v>
      </c>
      <c r="L176" s="45" t="n">
        <f aca="false">$B$8*(A176&lt;=$B$7*12)</f>
        <v>500000</v>
      </c>
      <c r="M176" s="45" t="n">
        <f aca="false">Assumptions!$C$15*(A176=1)+K176*Assumptions!$C$16*(A176&lt;=12)</f>
        <v>0</v>
      </c>
      <c r="N176" s="45" t="n">
        <f aca="false">(A176&lt;=$B$6*12)*(Assumptions!$C$18/12)*(1+Assumptions!$E$17)^(A176-1) + K176*Assumptions!$C$19*(A176&lt;=$B$7*12)</f>
        <v>82.4262071260738</v>
      </c>
      <c r="O176" s="45" t="n">
        <f aca="false">K176*VLOOKUP(B176,Assumptions!$A$21:$B$26,2,1)</f>
        <v>0</v>
      </c>
      <c r="P176" s="45" t="n">
        <f aca="false">K176*J175</f>
        <v>0</v>
      </c>
      <c r="Q176" s="45" t="n">
        <f aca="false">L176*H176</f>
        <v>7.17625688842661</v>
      </c>
      <c r="R176" s="45" t="n">
        <f aca="false">M176*J175</f>
        <v>0</v>
      </c>
      <c r="S176" s="45" t="n">
        <f aca="false">N176*J175</f>
        <v>37.3029290500386</v>
      </c>
      <c r="T176" s="55" t="n">
        <f aca="false">O176*J175</f>
        <v>0</v>
      </c>
      <c r="U176" s="46" t="n">
        <f aca="false">(1+VLOOKUP(B176,Assumptions!$A$29:$C$39,3,1))^(1/12)-1</f>
        <v>0.00581065529879377</v>
      </c>
      <c r="V176" s="45" t="n">
        <f aca="false">P177+V177/(1+U177)</f>
        <v>1931.3342700627</v>
      </c>
      <c r="W176" s="45" t="n">
        <f aca="false">(W177+Q177)/(1+U177)</f>
        <v>451.028634237816</v>
      </c>
      <c r="X176" s="45" t="n">
        <f aca="false">R177+S177+T177+X177/(1+U177)</f>
        <v>2545.1097904945</v>
      </c>
      <c r="Y176" s="45" t="n">
        <f aca="false">IFERROR((W176+X176-V176)/J176,0)</f>
        <v>2352.91312472412</v>
      </c>
    </row>
    <row r="177" customFormat="false" ht="13.8" hidden="false" customHeight="false" outlineLevel="0" collapsed="false">
      <c r="A177" s="40" t="n">
        <f aca="false">A176+1</f>
        <v>162</v>
      </c>
      <c r="B177" s="40" t="n">
        <f aca="false">INT((A177-1)/12)+1</f>
        <v>14</v>
      </c>
      <c r="C177" s="41" t="n">
        <f aca="false">$B$4+B177-1</f>
        <v>33</v>
      </c>
      <c r="D177" s="42" t="n">
        <f aca="false">IF($B$5="M",VLOOKUP(C177,Assumptions!$A$42:$C$140,2,1),VLOOKUP(C177,Assumptions!$A$42:$C$140,3,1))*Assumptions!$C$2</f>
        <v>0.000380501040879022</v>
      </c>
      <c r="E177" s="42" t="n">
        <f aca="false">1-(1-D177)^(1/12)</f>
        <v>3.17139512493458E-005</v>
      </c>
      <c r="F177" s="42" t="n">
        <f aca="false">VLOOKUP(B177,Assumptions!$A$5:$C$11,3,1)*(MOD(A177,12/$B$10)=0)</f>
        <v>0</v>
      </c>
      <c r="G177" s="43" t="n">
        <f aca="false">1-(1-F177)^(1/$B$10)</f>
        <v>0</v>
      </c>
      <c r="H177" s="42" t="n">
        <f aca="false">J176*E177*(A177&lt;=$B$6*12)</f>
        <v>1.4352058601931E-005</v>
      </c>
      <c r="I177" s="43" t="n">
        <f aca="false">J176*(1-E177)*G177*(A177&lt;=$B$6*12)</f>
        <v>0</v>
      </c>
      <c r="J177" s="44" t="n">
        <f aca="false">(J176-H177-I177)*(A177&lt;=$B$6*12)</f>
        <v>0.452532808939731</v>
      </c>
      <c r="K177" s="45" t="n">
        <f aca="false">($B$9/$B$10)*(A177&lt;=$B$7*12)*(MOD(A176,12/$B$10)=0)</f>
        <v>0</v>
      </c>
      <c r="L177" s="45" t="n">
        <f aca="false">$B$8*(A177&lt;=$B$7*12)</f>
        <v>500000</v>
      </c>
      <c r="M177" s="45" t="n">
        <f aca="false">Assumptions!$C$15*(A177=1)+K177*Assumptions!$C$16*(A177&lt;=12)</f>
        <v>0</v>
      </c>
      <c r="N177" s="45" t="n">
        <f aca="false">(A177&lt;=$B$6*12)*(Assumptions!$C$18/12)*(1+Assumptions!$E$17)^(A177-1) + K177*Assumptions!$C$19*(A177&lt;=$B$7*12)</f>
        <v>82.729107726863</v>
      </c>
      <c r="O177" s="45" t="n">
        <f aca="false">K177*VLOOKUP(B177,Assumptions!$A$21:$B$26,2,1)</f>
        <v>0</v>
      </c>
      <c r="P177" s="45" t="n">
        <f aca="false">K177*J176</f>
        <v>0</v>
      </c>
      <c r="Q177" s="45" t="n">
        <f aca="false">L177*H177</f>
        <v>7.17602930096549</v>
      </c>
      <c r="R177" s="45" t="n">
        <f aca="false">M177*J176</f>
        <v>0</v>
      </c>
      <c r="S177" s="45" t="n">
        <f aca="false">N177*J176</f>
        <v>37.4388228337171</v>
      </c>
      <c r="T177" s="55" t="n">
        <f aca="false">O177*J176</f>
        <v>0</v>
      </c>
      <c r="U177" s="46" t="n">
        <f aca="false">(1+VLOOKUP(B177,Assumptions!$A$29:$C$39,3,1))^(1/12)-1</f>
        <v>0.00581065529879377</v>
      </c>
      <c r="V177" s="45" t="n">
        <f aca="false">P178+V178/(1+U178)</f>
        <v>1942.55658777279</v>
      </c>
      <c r="W177" s="45" t="n">
        <f aca="false">(W178+Q178)/(1+U178)</f>
        <v>446.473376860292</v>
      </c>
      <c r="X177" s="45" t="n">
        <f aca="false">R178+S178+T178+X178/(1+U178)</f>
        <v>2522.24217925666</v>
      </c>
      <c r="Y177" s="45" t="n">
        <f aca="false">IFERROR((W177+X177-V177)/J177,0)</f>
        <v>2267.59021240562</v>
      </c>
    </row>
    <row r="178" customFormat="false" ht="13.8" hidden="false" customHeight="false" outlineLevel="0" collapsed="false">
      <c r="A178" s="40" t="n">
        <f aca="false">A177+1</f>
        <v>163</v>
      </c>
      <c r="B178" s="40" t="n">
        <f aca="false">INT((A178-1)/12)+1</f>
        <v>14</v>
      </c>
      <c r="C178" s="41" t="n">
        <f aca="false">$B$4+B178-1</f>
        <v>33</v>
      </c>
      <c r="D178" s="42" t="n">
        <f aca="false">IF($B$5="M",VLOOKUP(C178,Assumptions!$A$42:$C$140,2,1),VLOOKUP(C178,Assumptions!$A$42:$C$140,3,1))*Assumptions!$C$2</f>
        <v>0.000380501040879022</v>
      </c>
      <c r="E178" s="42" t="n">
        <f aca="false">1-(1-D178)^(1/12)</f>
        <v>3.17139512493458E-005</v>
      </c>
      <c r="F178" s="42" t="n">
        <f aca="false">VLOOKUP(B178,Assumptions!$A$5:$C$11,3,1)*(MOD(A178,12/$B$10)=0)</f>
        <v>0</v>
      </c>
      <c r="G178" s="43" t="n">
        <f aca="false">1-(1-F178)^(1/$B$10)</f>
        <v>0</v>
      </c>
      <c r="H178" s="42" t="n">
        <f aca="false">J177*E178*(A178&lt;=$B$6*12)</f>
        <v>1.43516034414442E-005</v>
      </c>
      <c r="I178" s="43" t="n">
        <f aca="false">J177*(1-E178)*G178*(A178&lt;=$B$6*12)</f>
        <v>0</v>
      </c>
      <c r="J178" s="44" t="n">
        <f aca="false">(J177-H178-I178)*(A178&lt;=$B$6*12)</f>
        <v>0.452518457336289</v>
      </c>
      <c r="K178" s="45" t="n">
        <f aca="false">($B$9/$B$10)*(A178&lt;=$B$7*12)*(MOD(A177,12/$B$10)=0)</f>
        <v>0</v>
      </c>
      <c r="L178" s="45" t="n">
        <f aca="false">$B$8*(A178&lt;=$B$7*12)</f>
        <v>500000</v>
      </c>
      <c r="M178" s="45" t="n">
        <f aca="false">Assumptions!$C$15*(A178=1)+K178*Assumptions!$C$16*(A178&lt;=12)</f>
        <v>0</v>
      </c>
      <c r="N178" s="45" t="n">
        <f aca="false">(A178&lt;=$B$6*12)*(Assumptions!$C$18/12)*(1+Assumptions!$E$17)^(A178-1) + K178*Assumptions!$C$19*(A178&lt;=$B$7*12)</f>
        <v>83.0331214296274</v>
      </c>
      <c r="O178" s="45" t="n">
        <f aca="false">K178*VLOOKUP(B178,Assumptions!$A$21:$B$26,2,1)</f>
        <v>0</v>
      </c>
      <c r="P178" s="45" t="n">
        <f aca="false">K178*J177</f>
        <v>0</v>
      </c>
      <c r="Q178" s="45" t="n">
        <f aca="false">L178*H178</f>
        <v>7.17580172072208</v>
      </c>
      <c r="R178" s="45" t="n">
        <f aca="false">M178*J177</f>
        <v>0</v>
      </c>
      <c r="S178" s="45" t="n">
        <f aca="false">N178*J177</f>
        <v>37.5752116755831</v>
      </c>
      <c r="T178" s="55" t="n">
        <f aca="false">O178*J177</f>
        <v>0</v>
      </c>
      <c r="U178" s="46" t="n">
        <f aca="false">(1+VLOOKUP(B178,Assumptions!$A$29:$C$39,3,1))^(1/12)-1</f>
        <v>0.00581065529879377</v>
      </c>
      <c r="V178" s="45" t="n">
        <f aca="false">P179+V179/(1+U179)</f>
        <v>1953.84411450274</v>
      </c>
      <c r="W178" s="45" t="n">
        <f aca="false">(W179+Q179)/(1+U179)</f>
        <v>441.891878032594</v>
      </c>
      <c r="X178" s="45" t="n">
        <f aca="false">R179+S179+T179+X179/(1+U179)</f>
        <v>2499.10451086199</v>
      </c>
      <c r="Y178" s="45" t="n">
        <f aca="false">IFERROR((W178+X178-V178)/J178,0)</f>
        <v>2181.46300639896</v>
      </c>
    </row>
    <row r="179" customFormat="false" ht="13.8" hidden="false" customHeight="false" outlineLevel="0" collapsed="false">
      <c r="A179" s="40" t="n">
        <f aca="false">A178+1</f>
        <v>164</v>
      </c>
      <c r="B179" s="40" t="n">
        <f aca="false">INT((A179-1)/12)+1</f>
        <v>14</v>
      </c>
      <c r="C179" s="41" t="n">
        <f aca="false">$B$4+B179-1</f>
        <v>33</v>
      </c>
      <c r="D179" s="42" t="n">
        <f aca="false">IF($B$5="M",VLOOKUP(C179,Assumptions!$A$42:$C$140,2,1),VLOOKUP(C179,Assumptions!$A$42:$C$140,3,1))*Assumptions!$C$2</f>
        <v>0.000380501040879022</v>
      </c>
      <c r="E179" s="42" t="n">
        <f aca="false">1-(1-D179)^(1/12)</f>
        <v>3.17139512493458E-005</v>
      </c>
      <c r="F179" s="42" t="n">
        <f aca="false">VLOOKUP(B179,Assumptions!$A$5:$C$11,3,1)*(MOD(A179,12/$B$10)=0)</f>
        <v>0</v>
      </c>
      <c r="G179" s="43" t="n">
        <f aca="false">1-(1-F179)^(1/$B$10)</f>
        <v>0</v>
      </c>
      <c r="H179" s="42" t="n">
        <f aca="false">J178*E179*(A179&lt;=$B$6*12)</f>
        <v>1.43511482953923E-005</v>
      </c>
      <c r="I179" s="43" t="n">
        <f aca="false">J178*(1-E179)*G179*(A179&lt;=$B$6*12)</f>
        <v>0</v>
      </c>
      <c r="J179" s="44" t="n">
        <f aca="false">(J178-H179-I179)*(A179&lt;=$B$6*12)</f>
        <v>0.452504106187994</v>
      </c>
      <c r="K179" s="45" t="n">
        <f aca="false">($B$9/$B$10)*(A179&lt;=$B$7*12)*(MOD(A178,12/$B$10)=0)</f>
        <v>0</v>
      </c>
      <c r="L179" s="45" t="n">
        <f aca="false">$B$8*(A179&lt;=$B$7*12)</f>
        <v>500000</v>
      </c>
      <c r="M179" s="45" t="n">
        <f aca="false">Assumptions!$C$15*(A179=1)+K179*Assumptions!$C$16*(A179&lt;=12)</f>
        <v>0</v>
      </c>
      <c r="N179" s="45" t="n">
        <f aca="false">(A179&lt;=$B$6*12)*(Assumptions!$C$18/12)*(1+Assumptions!$E$17)^(A179-1) + K179*Assumptions!$C$19*(A179&lt;=$B$7*12)</f>
        <v>83.3382523248046</v>
      </c>
      <c r="O179" s="45" t="n">
        <f aca="false">K179*VLOOKUP(B179,Assumptions!$A$21:$B$26,2,1)</f>
        <v>0</v>
      </c>
      <c r="P179" s="45" t="n">
        <f aca="false">K179*J178</f>
        <v>0</v>
      </c>
      <c r="Q179" s="45" t="n">
        <f aca="false">L179*H179</f>
        <v>7.17557414769613</v>
      </c>
      <c r="R179" s="45" t="n">
        <f aca="false">M179*J178</f>
        <v>0</v>
      </c>
      <c r="S179" s="45" t="n">
        <f aca="false">N179*J178</f>
        <v>37.712097379123</v>
      </c>
      <c r="T179" s="55" t="n">
        <f aca="false">O179*J178</f>
        <v>0</v>
      </c>
      <c r="U179" s="46" t="n">
        <f aca="false">(1+VLOOKUP(B179,Assumptions!$A$29:$C$39,3,1))^(1/12)-1</f>
        <v>0.00581065529879377</v>
      </c>
      <c r="V179" s="45" t="n">
        <f aca="false">P180+V180/(1+U180)</f>
        <v>1965.19722915969</v>
      </c>
      <c r="W179" s="45" t="n">
        <f aca="false">(W180+Q180)/(1+U180)</f>
        <v>437.283985267482</v>
      </c>
      <c r="X179" s="45" t="n">
        <f aca="false">R180+S180+T180+X180/(1+U180)</f>
        <v>2475.69471635268</v>
      </c>
      <c r="Y179" s="45" t="n">
        <f aca="false">IFERROR((W179+X179-V179)/J179,0)</f>
        <v>2094.5256838547</v>
      </c>
    </row>
    <row r="180" customFormat="false" ht="13.8" hidden="false" customHeight="false" outlineLevel="0" collapsed="false">
      <c r="A180" s="40" t="n">
        <f aca="false">A179+1</f>
        <v>165</v>
      </c>
      <c r="B180" s="40" t="n">
        <f aca="false">INT((A180-1)/12)+1</f>
        <v>14</v>
      </c>
      <c r="C180" s="41" t="n">
        <f aca="false">$B$4+B180-1</f>
        <v>33</v>
      </c>
      <c r="D180" s="42" t="n">
        <f aca="false">IF($B$5="M",VLOOKUP(C180,Assumptions!$A$42:$C$140,2,1),VLOOKUP(C180,Assumptions!$A$42:$C$140,3,1))*Assumptions!$C$2</f>
        <v>0.000380501040879022</v>
      </c>
      <c r="E180" s="42" t="n">
        <f aca="false">1-(1-D180)^(1/12)</f>
        <v>3.17139512493458E-005</v>
      </c>
      <c r="F180" s="42" t="n">
        <f aca="false">VLOOKUP(B180,Assumptions!$A$5:$C$11,3,1)*(MOD(A180,12/$B$10)=0)</f>
        <v>0</v>
      </c>
      <c r="G180" s="43" t="n">
        <f aca="false">1-(1-F180)^(1/$B$10)</f>
        <v>0</v>
      </c>
      <c r="H180" s="42" t="n">
        <f aca="false">J179*E180*(A180&lt;=$B$6*12)</f>
        <v>1.43506931637749E-005</v>
      </c>
      <c r="I180" s="43" t="n">
        <f aca="false">J179*(1-E180)*G180*(A180&lt;=$B$6*12)</f>
        <v>0</v>
      </c>
      <c r="J180" s="44" t="n">
        <f aca="false">(J179-H180-I180)*(A180&lt;=$B$6*12)</f>
        <v>0.45248975549483</v>
      </c>
      <c r="K180" s="45" t="n">
        <f aca="false">($B$9/$B$10)*(A180&lt;=$B$7*12)*(MOD(A179,12/$B$10)=0)</f>
        <v>0</v>
      </c>
      <c r="L180" s="45" t="n">
        <f aca="false">$B$8*(A180&lt;=$B$7*12)</f>
        <v>500000</v>
      </c>
      <c r="M180" s="45" t="n">
        <f aca="false">Assumptions!$C$15*(A180=1)+K180*Assumptions!$C$16*(A180&lt;=12)</f>
        <v>0</v>
      </c>
      <c r="N180" s="45" t="n">
        <f aca="false">(A180&lt;=$B$6*12)*(Assumptions!$C$18/12)*(1+Assumptions!$E$17)^(A180-1) + K180*Assumptions!$C$19*(A180&lt;=$B$7*12)</f>
        <v>83.6445045178638</v>
      </c>
      <c r="O180" s="45" t="n">
        <f aca="false">K180*VLOOKUP(B180,Assumptions!$A$21:$B$26,2,1)</f>
        <v>0</v>
      </c>
      <c r="P180" s="45" t="n">
        <f aca="false">K180*J179</f>
        <v>0</v>
      </c>
      <c r="Q180" s="45" t="n">
        <f aca="false">L180*H180</f>
        <v>7.17534658188743</v>
      </c>
      <c r="R180" s="45" t="n">
        <f aca="false">M180*J179</f>
        <v>0</v>
      </c>
      <c r="S180" s="45" t="n">
        <f aca="false">N180*J179</f>
        <v>37.8494817543936</v>
      </c>
      <c r="T180" s="55" t="n">
        <f aca="false">O180*J179</f>
        <v>0</v>
      </c>
      <c r="U180" s="46" t="n">
        <f aca="false">(1+VLOOKUP(B180,Assumptions!$A$29:$C$39,3,1))^(1/12)-1</f>
        <v>0.00581065529879377</v>
      </c>
      <c r="V180" s="45" t="n">
        <f aca="false">P181+V181/(1+U181)</f>
        <v>1976.61631285248</v>
      </c>
      <c r="W180" s="45" t="n">
        <f aca="false">(W181+Q181)/(1+U181)</f>
        <v>432.649545191666</v>
      </c>
      <c r="X180" s="45" t="n">
        <f aca="false">R181+S181+T181+X181/(1+U181)</f>
        <v>2452.01071292834</v>
      </c>
      <c r="Y180" s="45" t="n">
        <f aca="false">IFERROR((W180+X180-V180)/J180,0)</f>
        <v>2006.77238377368</v>
      </c>
    </row>
    <row r="181" customFormat="false" ht="13.8" hidden="false" customHeight="false" outlineLevel="0" collapsed="false">
      <c r="A181" s="40" t="n">
        <f aca="false">A180+1</f>
        <v>166</v>
      </c>
      <c r="B181" s="40" t="n">
        <f aca="false">INT((A181-1)/12)+1</f>
        <v>14</v>
      </c>
      <c r="C181" s="41" t="n">
        <f aca="false">$B$4+B181-1</f>
        <v>33</v>
      </c>
      <c r="D181" s="42" t="n">
        <f aca="false">IF($B$5="M",VLOOKUP(C181,Assumptions!$A$42:$C$140,2,1),VLOOKUP(C181,Assumptions!$A$42:$C$140,3,1))*Assumptions!$C$2</f>
        <v>0.000380501040879022</v>
      </c>
      <c r="E181" s="42" t="n">
        <f aca="false">1-(1-D181)^(1/12)</f>
        <v>3.17139512493458E-005</v>
      </c>
      <c r="F181" s="42" t="n">
        <f aca="false">VLOOKUP(B181,Assumptions!$A$5:$C$11,3,1)*(MOD(A181,12/$B$10)=0)</f>
        <v>0</v>
      </c>
      <c r="G181" s="43" t="n">
        <f aca="false">1-(1-F181)^(1/$B$10)</f>
        <v>0</v>
      </c>
      <c r="H181" s="42" t="n">
        <f aca="false">J180*E181*(A181&lt;=$B$6*12)</f>
        <v>1.43502380465915E-005</v>
      </c>
      <c r="I181" s="43" t="n">
        <f aca="false">J180*(1-E181)*G181*(A181&lt;=$B$6*12)</f>
        <v>0</v>
      </c>
      <c r="J181" s="44" t="n">
        <f aca="false">(J180-H181-I181)*(A181&lt;=$B$6*12)</f>
        <v>0.452475405256783</v>
      </c>
      <c r="K181" s="45" t="n">
        <f aca="false">($B$9/$B$10)*(A181&lt;=$B$7*12)*(MOD(A180,12/$B$10)=0)</f>
        <v>0</v>
      </c>
      <c r="L181" s="45" t="n">
        <f aca="false">$B$8*(A181&lt;=$B$7*12)</f>
        <v>500000</v>
      </c>
      <c r="M181" s="45" t="n">
        <f aca="false">Assumptions!$C$15*(A181=1)+K181*Assumptions!$C$16*(A181&lt;=12)</f>
        <v>0</v>
      </c>
      <c r="N181" s="45" t="n">
        <f aca="false">(A181&lt;=$B$6*12)*(Assumptions!$C$18/12)*(1+Assumptions!$E$17)^(A181-1) + K181*Assumptions!$C$19*(A181&lt;=$B$7*12)</f>
        <v>83.9518821293609</v>
      </c>
      <c r="O181" s="45" t="n">
        <f aca="false">K181*VLOOKUP(B181,Assumptions!$A$21:$B$26,2,1)</f>
        <v>0</v>
      </c>
      <c r="P181" s="45" t="n">
        <f aca="false">K181*J180</f>
        <v>0</v>
      </c>
      <c r="Q181" s="45" t="n">
        <f aca="false">L181*H181</f>
        <v>7.17511902329573</v>
      </c>
      <c r="R181" s="45" t="n">
        <f aca="false">M181*J180</f>
        <v>0</v>
      </c>
      <c r="S181" s="45" t="n">
        <f aca="false">N181*J180</f>
        <v>37.9873666180453</v>
      </c>
      <c r="T181" s="55" t="n">
        <f aca="false">O181*J180</f>
        <v>0</v>
      </c>
      <c r="U181" s="46" t="n">
        <f aca="false">(1+VLOOKUP(B181,Assumptions!$A$29:$C$39,3,1))^(1/12)-1</f>
        <v>0.00581065529879377</v>
      </c>
      <c r="V181" s="45" t="n">
        <f aca="false">P182+V182/(1+U182)</f>
        <v>1988.10174890444</v>
      </c>
      <c r="W181" s="45" t="n">
        <f aca="false">(W182+Q182)/(1+U182)</f>
        <v>427.988403540659</v>
      </c>
      <c r="X181" s="45" t="n">
        <f aca="false">R182+S182+T182+X182/(1+U182)</f>
        <v>2428.05040385895</v>
      </c>
      <c r="Y181" s="45" t="n">
        <f aca="false">IFERROR((W181+X181-V181)/J181,0)</f>
        <v>1918.19720676885</v>
      </c>
    </row>
    <row r="182" customFormat="false" ht="13.8" hidden="false" customHeight="false" outlineLevel="0" collapsed="false">
      <c r="A182" s="40" t="n">
        <f aca="false">A181+1</f>
        <v>167</v>
      </c>
      <c r="B182" s="40" t="n">
        <f aca="false">INT((A182-1)/12)+1</f>
        <v>14</v>
      </c>
      <c r="C182" s="41" t="n">
        <f aca="false">$B$4+B182-1</f>
        <v>33</v>
      </c>
      <c r="D182" s="42" t="n">
        <f aca="false">IF($B$5="M",VLOOKUP(C182,Assumptions!$A$42:$C$140,2,1),VLOOKUP(C182,Assumptions!$A$42:$C$140,3,1))*Assumptions!$C$2</f>
        <v>0.000380501040879022</v>
      </c>
      <c r="E182" s="42" t="n">
        <f aca="false">1-(1-D182)^(1/12)</f>
        <v>3.17139512493458E-005</v>
      </c>
      <c r="F182" s="42" t="n">
        <f aca="false">VLOOKUP(B182,Assumptions!$A$5:$C$11,3,1)*(MOD(A182,12/$B$10)=0)</f>
        <v>0</v>
      </c>
      <c r="G182" s="43" t="n">
        <f aca="false">1-(1-F182)^(1/$B$10)</f>
        <v>0</v>
      </c>
      <c r="H182" s="42" t="n">
        <f aca="false">J181*E182*(A182&lt;=$B$6*12)</f>
        <v>1.43497829438416E-005</v>
      </c>
      <c r="I182" s="43" t="n">
        <f aca="false">J181*(1-E182)*G182*(A182&lt;=$B$6*12)</f>
        <v>0</v>
      </c>
      <c r="J182" s="44" t="n">
        <f aca="false">(J181-H182-I182)*(A182&lt;=$B$6*12)</f>
        <v>0.45246105547384</v>
      </c>
      <c r="K182" s="45" t="n">
        <f aca="false">($B$9/$B$10)*(A182&lt;=$B$7*12)*(MOD(A181,12/$B$10)=0)</f>
        <v>0</v>
      </c>
      <c r="L182" s="45" t="n">
        <f aca="false">$B$8*(A182&lt;=$B$7*12)</f>
        <v>500000</v>
      </c>
      <c r="M182" s="45" t="n">
        <f aca="false">Assumptions!$C$15*(A182=1)+K182*Assumptions!$C$16*(A182&lt;=12)</f>
        <v>0</v>
      </c>
      <c r="N182" s="45" t="n">
        <f aca="false">(A182&lt;=$B$6*12)*(Assumptions!$C$18/12)*(1+Assumptions!$E$17)^(A182-1) + K182*Assumptions!$C$19*(A182&lt;=$B$7*12)</f>
        <v>84.2603892949943</v>
      </c>
      <c r="O182" s="45" t="n">
        <f aca="false">K182*VLOOKUP(B182,Assumptions!$A$21:$B$26,2,1)</f>
        <v>0</v>
      </c>
      <c r="P182" s="45" t="n">
        <f aca="false">K182*J181</f>
        <v>0</v>
      </c>
      <c r="Q182" s="45" t="n">
        <f aca="false">L182*H182</f>
        <v>7.17489147192082</v>
      </c>
      <c r="R182" s="45" t="n">
        <f aca="false">M182*J181</f>
        <v>0</v>
      </c>
      <c r="S182" s="45" t="n">
        <f aca="false">N182*J181</f>
        <v>38.1257537933468</v>
      </c>
      <c r="T182" s="55" t="n">
        <f aca="false">O182*J181</f>
        <v>0</v>
      </c>
      <c r="U182" s="46" t="n">
        <f aca="false">(1+VLOOKUP(B182,Assumptions!$A$29:$C$39,3,1))^(1/12)-1</f>
        <v>0.00581065529879377</v>
      </c>
      <c r="V182" s="45" t="n">
        <f aca="false">P183+V183/(1+U183)</f>
        <v>1999.65392286625</v>
      </c>
      <c r="W182" s="45" t="n">
        <f aca="false">(W183+Q183)/(1+U183)</f>
        <v>423.300405153594</v>
      </c>
      <c r="X182" s="45" t="n">
        <f aca="false">R183+S183+T183+X183/(1+U183)</f>
        <v>2403.81167839722</v>
      </c>
      <c r="Y182" s="45" t="n">
        <f aca="false">IFERROR((W182+X182-V182)/J182,0)</f>
        <v>1828.79421482587</v>
      </c>
    </row>
    <row r="183" customFormat="false" ht="13.8" hidden="false" customHeight="false" outlineLevel="0" collapsed="false">
      <c r="A183" s="40" t="n">
        <f aca="false">A182+1</f>
        <v>168</v>
      </c>
      <c r="B183" s="40" t="n">
        <f aca="false">INT((A183-1)/12)+1</f>
        <v>14</v>
      </c>
      <c r="C183" s="41" t="n">
        <f aca="false">$B$4+B183-1</f>
        <v>33</v>
      </c>
      <c r="D183" s="42" t="n">
        <f aca="false">IF($B$5="M",VLOOKUP(C183,Assumptions!$A$42:$C$140,2,1),VLOOKUP(C183,Assumptions!$A$42:$C$140,3,1))*Assumptions!$C$2</f>
        <v>0.000380501040879022</v>
      </c>
      <c r="E183" s="42" t="n">
        <f aca="false">1-(1-D183)^(1/12)</f>
        <v>3.17139512493458E-005</v>
      </c>
      <c r="F183" s="42" t="n">
        <f aca="false">VLOOKUP(B183,Assumptions!$A$5:$C$11,3,1)*(MOD(A183,12/$B$10)=0)</f>
        <v>0.04</v>
      </c>
      <c r="G183" s="43" t="n">
        <f aca="false">1-(1-F183)^(1/$B$10)</f>
        <v>0.04</v>
      </c>
      <c r="H183" s="42" t="n">
        <f aca="false">J182*E183*(A183&lt;=$B$6*12)</f>
        <v>1.43493278555249E-005</v>
      </c>
      <c r="I183" s="43" t="n">
        <f aca="false">J182*(1-E183)*G183*(A183&lt;=$B$6*12)</f>
        <v>0.0180978682458394</v>
      </c>
      <c r="J183" s="44" t="n">
        <f aca="false">(J182-H183-I183)*(A183&lt;=$B$6*12)</f>
        <v>0.434348837900145</v>
      </c>
      <c r="K183" s="45" t="n">
        <f aca="false">($B$9/$B$10)*(A183&lt;=$B$7*12)*(MOD(A182,12/$B$10)=0)</f>
        <v>0</v>
      </c>
      <c r="L183" s="45" t="n">
        <f aca="false">$B$8*(A183&lt;=$B$7*12)</f>
        <v>500000</v>
      </c>
      <c r="M183" s="45" t="n">
        <f aca="false">Assumptions!$C$15*(A183=1)+K183*Assumptions!$C$16*(A183&lt;=12)</f>
        <v>0</v>
      </c>
      <c r="N183" s="45" t="n">
        <f aca="false">(A183&lt;=$B$6*12)*(Assumptions!$C$18/12)*(1+Assumptions!$E$17)^(A183-1) + K183*Assumptions!$C$19*(A183&lt;=$B$7*12)</f>
        <v>84.57003016566</v>
      </c>
      <c r="O183" s="45" t="n">
        <f aca="false">K183*VLOOKUP(B183,Assumptions!$A$21:$B$26,2,1)</f>
        <v>0</v>
      </c>
      <c r="P183" s="45" t="n">
        <f aca="false">K183*J182</f>
        <v>0</v>
      </c>
      <c r="Q183" s="45" t="n">
        <f aca="false">L183*H183</f>
        <v>7.17466392776246</v>
      </c>
      <c r="R183" s="45" t="n">
        <f aca="false">M183*J182</f>
        <v>0</v>
      </c>
      <c r="S183" s="45" t="n">
        <f aca="false">N183*J182</f>
        <v>38.264645110209</v>
      </c>
      <c r="T183" s="55" t="n">
        <f aca="false">O183*J182</f>
        <v>0</v>
      </c>
      <c r="U183" s="46" t="n">
        <f aca="false">(1+VLOOKUP(B183,Assumptions!$A$29:$C$39,3,1))^(1/12)-1</f>
        <v>0.00581065529879377</v>
      </c>
      <c r="V183" s="45" t="n">
        <f aca="false">P184+V184/(1+U184)</f>
        <v>2011.27322252891</v>
      </c>
      <c r="W183" s="45" t="n">
        <f aca="false">(W184+Q184)/(1+U184)</f>
        <v>418.585393968019</v>
      </c>
      <c r="X183" s="45" t="n">
        <f aca="false">R184+S184+T184+X184/(1+U184)</f>
        <v>2379.29241169053</v>
      </c>
      <c r="Y183" s="45" t="n">
        <f aca="false">IFERROR((W183+X183-V183)/J183,0)</f>
        <v>1810.99732402294</v>
      </c>
    </row>
    <row r="184" customFormat="false" ht="13.8" hidden="false" customHeight="false" outlineLevel="0" collapsed="false">
      <c r="A184" s="40" t="n">
        <f aca="false">A183+1</f>
        <v>169</v>
      </c>
      <c r="B184" s="40" t="n">
        <f aca="false">INT((A184-1)/12)+1</f>
        <v>15</v>
      </c>
      <c r="C184" s="41" t="n">
        <f aca="false">$B$4+B184-1</f>
        <v>34</v>
      </c>
      <c r="D184" s="42" t="n">
        <f aca="false">IF($B$5="M",VLOOKUP(C184,Assumptions!$A$42:$C$140,2,1),VLOOKUP(C184,Assumptions!$A$42:$C$140,3,1))*Assumptions!$C$2</f>
        <v>0.000394918104039276</v>
      </c>
      <c r="E184" s="42" t="n">
        <f aca="false">1-(1-D184)^(1/12)</f>
        <v>3.29158003240515E-005</v>
      </c>
      <c r="F184" s="42" t="n">
        <f aca="false">VLOOKUP(B184,Assumptions!$A$5:$C$11,3,1)*(MOD(A184,12/$B$10)=0)</f>
        <v>0</v>
      </c>
      <c r="G184" s="43" t="n">
        <f aca="false">1-(1-F184)^(1/$B$10)</f>
        <v>0</v>
      </c>
      <c r="H184" s="42" t="n">
        <f aca="false">J183*E184*(A184&lt;=$B$6*12)</f>
        <v>1.4296939619305E-005</v>
      </c>
      <c r="I184" s="43" t="n">
        <f aca="false">J183*(1-E184)*G184*(A184&lt;=$B$6*12)</f>
        <v>0</v>
      </c>
      <c r="J184" s="44" t="n">
        <f aca="false">(J183-H184-I184)*(A184&lt;=$B$6*12)</f>
        <v>0.434334540960525</v>
      </c>
      <c r="K184" s="45" t="n">
        <f aca="false">($B$9/$B$10)*(A184&lt;=$B$7*12)*(MOD(A183,12/$B$10)=0)</f>
        <v>1000</v>
      </c>
      <c r="L184" s="45" t="n">
        <f aca="false">$B$8*(A184&lt;=$B$7*12)</f>
        <v>500000</v>
      </c>
      <c r="M184" s="45" t="n">
        <f aca="false">Assumptions!$C$15*(A184=1)+K184*Assumptions!$C$16*(A184&lt;=12)</f>
        <v>0</v>
      </c>
      <c r="N184" s="45" t="n">
        <f aca="false">(A184&lt;=$B$6*12)*(Assumptions!$C$18/12)*(1+Assumptions!$E$17)^(A184-1) + K184*Assumptions!$C$19*(A184&lt;=$B$7*12)</f>
        <v>106.880808907508</v>
      </c>
      <c r="O184" s="45" t="n">
        <f aca="false">K184*VLOOKUP(B184,Assumptions!$A$21:$B$26,2,1)</f>
        <v>50</v>
      </c>
      <c r="P184" s="45" t="n">
        <f aca="false">K184*J183</f>
        <v>434.348837900145</v>
      </c>
      <c r="Q184" s="45" t="n">
        <f aca="false">L184*H184</f>
        <v>7.14846980965249</v>
      </c>
      <c r="R184" s="45" t="n">
        <f aca="false">M184*J183</f>
        <v>0</v>
      </c>
      <c r="S184" s="45" t="n">
        <f aca="false">N184*J183</f>
        <v>46.4235551428036</v>
      </c>
      <c r="T184" s="55" t="n">
        <f aca="false">O184*J183</f>
        <v>21.7174418950072</v>
      </c>
      <c r="U184" s="46" t="n">
        <f aca="false">(1+VLOOKUP(B184,Assumptions!$A$29:$C$39,3,1))^(1/12)-1</f>
        <v>0.00581065529879377</v>
      </c>
      <c r="V184" s="45" t="n">
        <f aca="false">P185+V185/(1+U185)</f>
        <v>1586.0873486601</v>
      </c>
      <c r="W184" s="45" t="n">
        <f aca="false">(W185+Q185)/(1+U185)</f>
        <v>413.869179595825</v>
      </c>
      <c r="X184" s="45" t="n">
        <f aca="false">R185+S185+T185+X185/(1+U185)</f>
        <v>2324.58071886658</v>
      </c>
      <c r="Y184" s="45" t="n">
        <f aca="false">IFERROR((W184+X184-V184)/J184,0)</f>
        <v>2653.16810229707</v>
      </c>
    </row>
    <row r="185" customFormat="false" ht="13.8" hidden="false" customHeight="false" outlineLevel="0" collapsed="false">
      <c r="A185" s="40" t="n">
        <f aca="false">A184+1</f>
        <v>170</v>
      </c>
      <c r="B185" s="40" t="n">
        <f aca="false">INT((A185-1)/12)+1</f>
        <v>15</v>
      </c>
      <c r="C185" s="41" t="n">
        <f aca="false">$B$4+B185-1</f>
        <v>34</v>
      </c>
      <c r="D185" s="42" t="n">
        <f aca="false">IF($B$5="M",VLOOKUP(C185,Assumptions!$A$42:$C$140,2,1),VLOOKUP(C185,Assumptions!$A$42:$C$140,3,1))*Assumptions!$C$2</f>
        <v>0.000394918104039276</v>
      </c>
      <c r="E185" s="42" t="n">
        <f aca="false">1-(1-D185)^(1/12)</f>
        <v>3.29158003240515E-005</v>
      </c>
      <c r="F185" s="42" t="n">
        <f aca="false">VLOOKUP(B185,Assumptions!$A$5:$C$11,3,1)*(MOD(A185,12/$B$10)=0)</f>
        <v>0</v>
      </c>
      <c r="G185" s="43" t="n">
        <f aca="false">1-(1-F185)^(1/$B$10)</f>
        <v>0</v>
      </c>
      <c r="H185" s="42" t="n">
        <f aca="false">J184*E185*(A185&lt;=$B$6*12)</f>
        <v>1.42964690240952E-005</v>
      </c>
      <c r="I185" s="43" t="n">
        <f aca="false">J184*(1-E185)*G185*(A185&lt;=$B$6*12)</f>
        <v>0</v>
      </c>
      <c r="J185" s="44" t="n">
        <f aca="false">(J184-H185-I185)*(A185&lt;=$B$6*12)</f>
        <v>0.434320244491501</v>
      </c>
      <c r="K185" s="45" t="n">
        <f aca="false">($B$9/$B$10)*(A185&lt;=$B$7*12)*(MOD(A184,12/$B$10)=0)</f>
        <v>0</v>
      </c>
      <c r="L185" s="45" t="n">
        <f aca="false">$B$8*(A185&lt;=$B$7*12)</f>
        <v>500000</v>
      </c>
      <c r="M185" s="45" t="n">
        <f aca="false">Assumptions!$C$15*(A185=1)+K185*Assumptions!$C$16*(A185&lt;=12)</f>
        <v>0</v>
      </c>
      <c r="N185" s="45" t="n">
        <f aca="false">(A185&lt;=$B$6*12)*(Assumptions!$C$18/12)*(1+Assumptions!$E$17)^(A185-1) + K185*Assumptions!$C$19*(A185&lt;=$B$7*12)</f>
        <v>85.192729701998</v>
      </c>
      <c r="O185" s="45" t="n">
        <f aca="false">K185*VLOOKUP(B185,Assumptions!$A$21:$B$26,2,1)</f>
        <v>0</v>
      </c>
      <c r="P185" s="45" t="n">
        <f aca="false">K185*J184</f>
        <v>0</v>
      </c>
      <c r="Q185" s="45" t="n">
        <f aca="false">L185*H185</f>
        <v>7.14823451204761</v>
      </c>
      <c r="R185" s="45" t="n">
        <f aca="false">M185*J184</f>
        <v>0</v>
      </c>
      <c r="S185" s="45" t="n">
        <f aca="false">N185*J184</f>
        <v>37.0021451482914</v>
      </c>
      <c r="T185" s="55" t="n">
        <f aca="false">O185*J184</f>
        <v>0</v>
      </c>
      <c r="U185" s="46" t="n">
        <f aca="false">(1+VLOOKUP(B185,Assumptions!$A$29:$C$39,3,1))^(1/12)-1</f>
        <v>0.00581065529879377</v>
      </c>
      <c r="V185" s="45" t="n">
        <f aca="false">P186+V186/(1+U186)</f>
        <v>1595.30355551694</v>
      </c>
      <c r="W185" s="45" t="n">
        <f aca="false">(W186+Q186)/(1+U186)</f>
        <v>409.125796225203</v>
      </c>
      <c r="X185" s="45" t="n">
        <f aca="false">R186+S186+T186+X186/(1+U186)</f>
        <v>2300.87090427907</v>
      </c>
      <c r="Y185" s="45" t="n">
        <f aca="false">IFERROR((W185+X185-V185)/J185,0)</f>
        <v>2566.5235713164</v>
      </c>
    </row>
    <row r="186" customFormat="false" ht="13.8" hidden="false" customHeight="false" outlineLevel="0" collapsed="false">
      <c r="A186" s="40" t="n">
        <f aca="false">A185+1</f>
        <v>171</v>
      </c>
      <c r="B186" s="40" t="n">
        <f aca="false">INT((A186-1)/12)+1</f>
        <v>15</v>
      </c>
      <c r="C186" s="41" t="n">
        <f aca="false">$B$4+B186-1</f>
        <v>34</v>
      </c>
      <c r="D186" s="42" t="n">
        <f aca="false">IF($B$5="M",VLOOKUP(C186,Assumptions!$A$42:$C$140,2,1),VLOOKUP(C186,Assumptions!$A$42:$C$140,3,1))*Assumptions!$C$2</f>
        <v>0.000394918104039276</v>
      </c>
      <c r="E186" s="42" t="n">
        <f aca="false">1-(1-D186)^(1/12)</f>
        <v>3.29158003240515E-005</v>
      </c>
      <c r="F186" s="42" t="n">
        <f aca="false">VLOOKUP(B186,Assumptions!$A$5:$C$11,3,1)*(MOD(A186,12/$B$10)=0)</f>
        <v>0</v>
      </c>
      <c r="G186" s="43" t="n">
        <f aca="false">1-(1-F186)^(1/$B$10)</f>
        <v>0</v>
      </c>
      <c r="H186" s="42" t="n">
        <f aca="false">J185*E186*(A186&lt;=$B$6*12)</f>
        <v>1.42959984443755E-005</v>
      </c>
      <c r="I186" s="43" t="n">
        <f aca="false">J185*(1-E186)*G186*(A186&lt;=$B$6*12)</f>
        <v>0</v>
      </c>
      <c r="J186" s="44" t="n">
        <f aca="false">(J185-H186-I186)*(A186&lt;=$B$6*12)</f>
        <v>0.434305948493057</v>
      </c>
      <c r="K186" s="45" t="n">
        <f aca="false">($B$9/$B$10)*(A186&lt;=$B$7*12)*(MOD(A185,12/$B$10)=0)</f>
        <v>0</v>
      </c>
      <c r="L186" s="45" t="n">
        <f aca="false">$B$8*(A186&lt;=$B$7*12)</f>
        <v>500000</v>
      </c>
      <c r="M186" s="45" t="n">
        <f aca="false">Assumptions!$C$15*(A186=1)+K186*Assumptions!$C$16*(A186&lt;=12)</f>
        <v>0</v>
      </c>
      <c r="N186" s="45" t="n">
        <f aca="false">(A186&lt;=$B$6*12)*(Assumptions!$C$18/12)*(1+Assumptions!$E$17)^(A186-1) + K186*Assumptions!$C$19*(A186&lt;=$B$7*12)</f>
        <v>85.5057967459558</v>
      </c>
      <c r="O186" s="45" t="n">
        <f aca="false">K186*VLOOKUP(B186,Assumptions!$A$21:$B$26,2,1)</f>
        <v>0</v>
      </c>
      <c r="P186" s="45" t="n">
        <f aca="false">K186*J185</f>
        <v>0</v>
      </c>
      <c r="Q186" s="45" t="n">
        <f aca="false">L186*H186</f>
        <v>7.14799922218774</v>
      </c>
      <c r="R186" s="45" t="n">
        <f aca="false">M186*J185</f>
        <v>0</v>
      </c>
      <c r="S186" s="45" t="n">
        <f aca="false">N186*J185</f>
        <v>37.1368985481441</v>
      </c>
      <c r="T186" s="55" t="n">
        <f aca="false">O186*J185</f>
        <v>0</v>
      </c>
      <c r="U186" s="46" t="n">
        <f aca="false">(1+VLOOKUP(B186,Assumptions!$A$29:$C$39,3,1))^(1/12)-1</f>
        <v>0.00581065529879377</v>
      </c>
      <c r="V186" s="45" t="n">
        <f aca="false">P187+V187/(1+U187)</f>
        <v>1604.57331457499</v>
      </c>
      <c r="W186" s="45" t="n">
        <f aca="false">(W187+Q187)/(1+U187)</f>
        <v>404.355085978724</v>
      </c>
      <c r="X186" s="45" t="n">
        <f aca="false">R187+S187+T187+X187/(1+U187)</f>
        <v>2276.88778372639</v>
      </c>
      <c r="Y186" s="45" t="n">
        <f aca="false">IFERROR((W186+X186-V186)/J186,0)</f>
        <v>2479.0578136586</v>
      </c>
    </row>
    <row r="187" customFormat="false" ht="13.8" hidden="false" customHeight="false" outlineLevel="0" collapsed="false">
      <c r="A187" s="40" t="n">
        <f aca="false">A186+1</f>
        <v>172</v>
      </c>
      <c r="B187" s="40" t="n">
        <f aca="false">INT((A187-1)/12)+1</f>
        <v>15</v>
      </c>
      <c r="C187" s="41" t="n">
        <f aca="false">$B$4+B187-1</f>
        <v>34</v>
      </c>
      <c r="D187" s="42" t="n">
        <f aca="false">IF($B$5="M",VLOOKUP(C187,Assumptions!$A$42:$C$140,2,1),VLOOKUP(C187,Assumptions!$A$42:$C$140,3,1))*Assumptions!$C$2</f>
        <v>0.000394918104039276</v>
      </c>
      <c r="E187" s="42" t="n">
        <f aca="false">1-(1-D187)^(1/12)</f>
        <v>3.29158003240515E-005</v>
      </c>
      <c r="F187" s="42" t="n">
        <f aca="false">VLOOKUP(B187,Assumptions!$A$5:$C$11,3,1)*(MOD(A187,12/$B$10)=0)</f>
        <v>0</v>
      </c>
      <c r="G187" s="43" t="n">
        <f aca="false">1-(1-F187)^(1/$B$10)</f>
        <v>0</v>
      </c>
      <c r="H187" s="42" t="n">
        <f aca="false">J186*E187*(A187&lt;=$B$6*12)</f>
        <v>1.42955278801453E-005</v>
      </c>
      <c r="I187" s="43" t="n">
        <f aca="false">J186*(1-E187)*G187*(A187&lt;=$B$6*12)</f>
        <v>0</v>
      </c>
      <c r="J187" s="44" t="n">
        <f aca="false">(J186-H187-I187)*(A187&lt;=$B$6*12)</f>
        <v>0.434291652965177</v>
      </c>
      <c r="K187" s="45" t="n">
        <f aca="false">($B$9/$B$10)*(A187&lt;=$B$7*12)*(MOD(A186,12/$B$10)=0)</f>
        <v>0</v>
      </c>
      <c r="L187" s="45" t="n">
        <f aca="false">$B$8*(A187&lt;=$B$7*12)</f>
        <v>500000</v>
      </c>
      <c r="M187" s="45" t="n">
        <f aca="false">Assumptions!$C$15*(A187=1)+K187*Assumptions!$C$16*(A187&lt;=12)</f>
        <v>0</v>
      </c>
      <c r="N187" s="45" t="n">
        <f aca="false">(A187&lt;=$B$6*12)*(Assumptions!$C$18/12)*(1+Assumptions!$E$17)^(A187-1) + K187*Assumptions!$C$19*(A187&lt;=$B$7*12)</f>
        <v>85.8200142516296</v>
      </c>
      <c r="O187" s="45" t="n">
        <f aca="false">K187*VLOOKUP(B187,Assumptions!$A$21:$B$26,2,1)</f>
        <v>0</v>
      </c>
      <c r="P187" s="45" t="n">
        <f aca="false">K187*J186</f>
        <v>0</v>
      </c>
      <c r="Q187" s="45" t="n">
        <f aca="false">L187*H187</f>
        <v>7.14776394007263</v>
      </c>
      <c r="R187" s="45" t="n">
        <f aca="false">M187*J186</f>
        <v>0</v>
      </c>
      <c r="S187" s="45" t="n">
        <f aca="false">N187*J186</f>
        <v>37.2721426892417</v>
      </c>
      <c r="T187" s="55" t="n">
        <f aca="false">O187*J186</f>
        <v>0</v>
      </c>
      <c r="U187" s="46" t="n">
        <f aca="false">(1+VLOOKUP(B187,Assumptions!$A$29:$C$39,3,1))^(1/12)-1</f>
        <v>0.00581065529879377</v>
      </c>
      <c r="V187" s="45" t="n">
        <f aca="false">P188+V188/(1+U188)</f>
        <v>1613.89693700763</v>
      </c>
      <c r="W187" s="45" t="n">
        <f aca="false">(W188+Q188)/(1+U188)</f>
        <v>399.556890061588</v>
      </c>
      <c r="X187" s="45" t="n">
        <f aca="false">R188+S188+T188+X188/(1+U188)</f>
        <v>2252.629275529</v>
      </c>
      <c r="Y187" s="45" t="n">
        <f aca="false">IFERROR((W187+X187-V187)/J187,0)</f>
        <v>2390.76487308453</v>
      </c>
    </row>
    <row r="188" customFormat="false" ht="13.8" hidden="false" customHeight="false" outlineLevel="0" collapsed="false">
      <c r="A188" s="40" t="n">
        <f aca="false">A187+1</f>
        <v>173</v>
      </c>
      <c r="B188" s="40" t="n">
        <f aca="false">INT((A188-1)/12)+1</f>
        <v>15</v>
      </c>
      <c r="C188" s="41" t="n">
        <f aca="false">$B$4+B188-1</f>
        <v>34</v>
      </c>
      <c r="D188" s="42" t="n">
        <f aca="false">IF($B$5="M",VLOOKUP(C188,Assumptions!$A$42:$C$140,2,1),VLOOKUP(C188,Assumptions!$A$42:$C$140,3,1))*Assumptions!$C$2</f>
        <v>0.000394918104039276</v>
      </c>
      <c r="E188" s="42" t="n">
        <f aca="false">1-(1-D188)^(1/12)</f>
        <v>3.29158003240515E-005</v>
      </c>
      <c r="F188" s="42" t="n">
        <f aca="false">VLOOKUP(B188,Assumptions!$A$5:$C$11,3,1)*(MOD(A188,12/$B$10)=0)</f>
        <v>0</v>
      </c>
      <c r="G188" s="43" t="n">
        <f aca="false">1-(1-F188)^(1/$B$10)</f>
        <v>0</v>
      </c>
      <c r="H188" s="42" t="n">
        <f aca="false">J187*E188*(A188&lt;=$B$6*12)</f>
        <v>1.4295057331404E-005</v>
      </c>
      <c r="I188" s="43" t="n">
        <f aca="false">J187*(1-E188)*G188*(A188&lt;=$B$6*12)</f>
        <v>0</v>
      </c>
      <c r="J188" s="44" t="n">
        <f aca="false">(J187-H188-I188)*(A188&lt;=$B$6*12)</f>
        <v>0.434277357907845</v>
      </c>
      <c r="K188" s="45" t="n">
        <f aca="false">($B$9/$B$10)*(A188&lt;=$B$7*12)*(MOD(A187,12/$B$10)=0)</f>
        <v>0</v>
      </c>
      <c r="L188" s="45" t="n">
        <f aca="false">$B$8*(A188&lt;=$B$7*12)</f>
        <v>500000</v>
      </c>
      <c r="M188" s="45" t="n">
        <f aca="false">Assumptions!$C$15*(A188=1)+K188*Assumptions!$C$16*(A188&lt;=12)</f>
        <v>0</v>
      </c>
      <c r="N188" s="45" t="n">
        <f aca="false">(A188&lt;=$B$6*12)*(Assumptions!$C$18/12)*(1+Assumptions!$E$17)^(A188-1) + K188*Assumptions!$C$19*(A188&lt;=$B$7*12)</f>
        <v>86.1353864467472</v>
      </c>
      <c r="O188" s="45" t="n">
        <f aca="false">K188*VLOOKUP(B188,Assumptions!$A$21:$B$26,2,1)</f>
        <v>0</v>
      </c>
      <c r="P188" s="45" t="n">
        <f aca="false">K188*J187</f>
        <v>0</v>
      </c>
      <c r="Q188" s="45" t="n">
        <f aca="false">L188*H188</f>
        <v>7.14752866570202</v>
      </c>
      <c r="R188" s="45" t="n">
        <f aca="false">M188*J187</f>
        <v>0</v>
      </c>
      <c r="S188" s="45" t="n">
        <f aca="false">N188*J187</f>
        <v>37.4078793587521</v>
      </c>
      <c r="T188" s="55" t="n">
        <f aca="false">O188*J187</f>
        <v>0</v>
      </c>
      <c r="U188" s="46" t="n">
        <f aca="false">(1+VLOOKUP(B188,Assumptions!$A$29:$C$39,3,1))^(1/12)-1</f>
        <v>0.00581065529879377</v>
      </c>
      <c r="V188" s="45" t="n">
        <f aca="false">P189+V189/(1+U189)</f>
        <v>1623.27473579636</v>
      </c>
      <c r="W188" s="45" t="n">
        <f aca="false">(W189+Q189)/(1+U189)</f>
        <v>394.731048756292</v>
      </c>
      <c r="X188" s="45" t="n">
        <f aca="false">R189+S189+T189+X189/(1+U189)</f>
        <v>2228.09328411391</v>
      </c>
      <c r="Y188" s="45" t="n">
        <f aca="false">IFERROR((W188+X188-V188)/J188,0)</f>
        <v>2301.6387542957</v>
      </c>
    </row>
    <row r="189" customFormat="false" ht="13.8" hidden="false" customHeight="false" outlineLevel="0" collapsed="false">
      <c r="A189" s="40" t="n">
        <f aca="false">A188+1</f>
        <v>174</v>
      </c>
      <c r="B189" s="40" t="n">
        <f aca="false">INT((A189-1)/12)+1</f>
        <v>15</v>
      </c>
      <c r="C189" s="41" t="n">
        <f aca="false">$B$4+B189-1</f>
        <v>34</v>
      </c>
      <c r="D189" s="42" t="n">
        <f aca="false">IF($B$5="M",VLOOKUP(C189,Assumptions!$A$42:$C$140,2,1),VLOOKUP(C189,Assumptions!$A$42:$C$140,3,1))*Assumptions!$C$2</f>
        <v>0.000394918104039276</v>
      </c>
      <c r="E189" s="42" t="n">
        <f aca="false">1-(1-D189)^(1/12)</f>
        <v>3.29158003240515E-005</v>
      </c>
      <c r="F189" s="42" t="n">
        <f aca="false">VLOOKUP(B189,Assumptions!$A$5:$C$11,3,1)*(MOD(A189,12/$B$10)=0)</f>
        <v>0</v>
      </c>
      <c r="G189" s="43" t="n">
        <f aca="false">1-(1-F189)^(1/$B$10)</f>
        <v>0</v>
      </c>
      <c r="H189" s="42" t="n">
        <f aca="false">J188*E189*(A189&lt;=$B$6*12)</f>
        <v>1.42945867981513E-005</v>
      </c>
      <c r="I189" s="43" t="n">
        <f aca="false">J188*(1-E189)*G189*(A189&lt;=$B$6*12)</f>
        <v>0</v>
      </c>
      <c r="J189" s="44" t="n">
        <f aca="false">(J188-H189-I189)*(A189&lt;=$B$6*12)</f>
        <v>0.434263063321047</v>
      </c>
      <c r="K189" s="45" t="n">
        <f aca="false">($B$9/$B$10)*(A189&lt;=$B$7*12)*(MOD(A188,12/$B$10)=0)</f>
        <v>0</v>
      </c>
      <c r="L189" s="45" t="n">
        <f aca="false">$B$8*(A189&lt;=$B$7*12)</f>
        <v>500000</v>
      </c>
      <c r="M189" s="45" t="n">
        <f aca="false">Assumptions!$C$15*(A189=1)+K189*Assumptions!$C$16*(A189&lt;=12)</f>
        <v>0</v>
      </c>
      <c r="N189" s="45" t="n">
        <f aca="false">(A189&lt;=$B$6*12)*(Assumptions!$C$18/12)*(1+Assumptions!$E$17)^(A189-1) + K189*Assumptions!$C$19*(A189&lt;=$B$7*12)</f>
        <v>86.4519175745719</v>
      </c>
      <c r="O189" s="45" t="n">
        <f aca="false">K189*VLOOKUP(B189,Assumptions!$A$21:$B$26,2,1)</f>
        <v>0</v>
      </c>
      <c r="P189" s="45" t="n">
        <f aca="false">K189*J188</f>
        <v>0</v>
      </c>
      <c r="Q189" s="45" t="n">
        <f aca="false">L189*H189</f>
        <v>7.14729339907564</v>
      </c>
      <c r="R189" s="45" t="n">
        <f aca="false">M189*J188</f>
        <v>0</v>
      </c>
      <c r="S189" s="45" t="n">
        <f aca="false">N189*J188</f>
        <v>37.5441103503519</v>
      </c>
      <c r="T189" s="55" t="n">
        <f aca="false">O189*J188</f>
        <v>0</v>
      </c>
      <c r="U189" s="46" t="n">
        <f aca="false">(1+VLOOKUP(B189,Assumptions!$A$29:$C$39,3,1))^(1/12)-1</f>
        <v>0.00581065529879377</v>
      </c>
      <c r="V189" s="45" t="n">
        <f aca="false">P190+V190/(1+U190)</f>
        <v>1632.70702574131</v>
      </c>
      <c r="W189" s="45" t="n">
        <f aca="false">(W190+Q190)/(1+U190)</f>
        <v>389.877401417271</v>
      </c>
      <c r="X189" s="45" t="n">
        <f aca="false">R190+S190+T190+X190/(1+U190)</f>
        <v>2203.27769992735</v>
      </c>
      <c r="Y189" s="45" t="n">
        <f aca="false">IFERROR((W189+X189-V189)/J189,0)</f>
        <v>2211.67342269048</v>
      </c>
    </row>
    <row r="190" customFormat="false" ht="13.8" hidden="false" customHeight="false" outlineLevel="0" collapsed="false">
      <c r="A190" s="40" t="n">
        <f aca="false">A189+1</f>
        <v>175</v>
      </c>
      <c r="B190" s="40" t="n">
        <f aca="false">INT((A190-1)/12)+1</f>
        <v>15</v>
      </c>
      <c r="C190" s="41" t="n">
        <f aca="false">$B$4+B190-1</f>
        <v>34</v>
      </c>
      <c r="D190" s="42" t="n">
        <f aca="false">IF($B$5="M",VLOOKUP(C190,Assumptions!$A$42:$C$140,2,1),VLOOKUP(C190,Assumptions!$A$42:$C$140,3,1))*Assumptions!$C$2</f>
        <v>0.000394918104039276</v>
      </c>
      <c r="E190" s="42" t="n">
        <f aca="false">1-(1-D190)^(1/12)</f>
        <v>3.29158003240515E-005</v>
      </c>
      <c r="F190" s="42" t="n">
        <f aca="false">VLOOKUP(B190,Assumptions!$A$5:$C$11,3,1)*(MOD(A190,12/$B$10)=0)</f>
        <v>0</v>
      </c>
      <c r="G190" s="43" t="n">
        <f aca="false">1-(1-F190)^(1/$B$10)</f>
        <v>0</v>
      </c>
      <c r="H190" s="42" t="n">
        <f aca="false">J189*E190*(A190&lt;=$B$6*12)</f>
        <v>1.42941162803865E-005</v>
      </c>
      <c r="I190" s="43" t="n">
        <f aca="false">J189*(1-E190)*G190*(A190&lt;=$B$6*12)</f>
        <v>0</v>
      </c>
      <c r="J190" s="44" t="n">
        <f aca="false">(J189-H190-I190)*(A190&lt;=$B$6*12)</f>
        <v>0.434248769204767</v>
      </c>
      <c r="K190" s="45" t="n">
        <f aca="false">($B$9/$B$10)*(A190&lt;=$B$7*12)*(MOD(A189,12/$B$10)=0)</f>
        <v>0</v>
      </c>
      <c r="L190" s="45" t="n">
        <f aca="false">$B$8*(A190&lt;=$B$7*12)</f>
        <v>500000</v>
      </c>
      <c r="M190" s="45" t="n">
        <f aca="false">Assumptions!$C$15*(A190=1)+K190*Assumptions!$C$16*(A190&lt;=12)</f>
        <v>0</v>
      </c>
      <c r="N190" s="45" t="n">
        <f aca="false">(A190&lt;=$B$6*12)*(Assumptions!$C$18/12)*(1+Assumptions!$E$17)^(A190-1) + K190*Assumptions!$C$19*(A190&lt;=$B$7*12)</f>
        <v>86.7696118939608</v>
      </c>
      <c r="O190" s="45" t="n">
        <f aca="false">K190*VLOOKUP(B190,Assumptions!$A$21:$B$26,2,1)</f>
        <v>0</v>
      </c>
      <c r="P190" s="45" t="n">
        <f aca="false">K190*J189</f>
        <v>0</v>
      </c>
      <c r="Q190" s="45" t="n">
        <f aca="false">L190*H190</f>
        <v>7.14705814019326</v>
      </c>
      <c r="R190" s="45" t="n">
        <f aca="false">M190*J189</f>
        <v>0</v>
      </c>
      <c r="S190" s="45" t="n">
        <f aca="false">N190*J189</f>
        <v>37.6808374642498</v>
      </c>
      <c r="T190" s="55" t="n">
        <f aca="false">O190*J189</f>
        <v>0</v>
      </c>
      <c r="U190" s="46" t="n">
        <f aca="false">(1+VLOOKUP(B190,Assumptions!$A$29:$C$39,3,1))^(1/12)-1</f>
        <v>0.00581065529879377</v>
      </c>
      <c r="V190" s="45" t="n">
        <f aca="false">P191+V191/(1+U191)</f>
        <v>1642.19412347182</v>
      </c>
      <c r="W190" s="45" t="n">
        <f aca="false">(W191+Q191)/(1+U191)</f>
        <v>384.995786465502</v>
      </c>
      <c r="X190" s="45" t="n">
        <f aca="false">R191+S191+T191+X191/(1+U191)</f>
        <v>2178.18039934703</v>
      </c>
      <c r="Y190" s="45" t="n">
        <f aca="false">IFERROR((W190+X190-V190)/J190,0)</f>
        <v>2120.86280411868</v>
      </c>
    </row>
    <row r="191" customFormat="false" ht="13.8" hidden="false" customHeight="false" outlineLevel="0" collapsed="false">
      <c r="A191" s="40" t="n">
        <f aca="false">A190+1</f>
        <v>176</v>
      </c>
      <c r="B191" s="40" t="n">
        <f aca="false">INT((A191-1)/12)+1</f>
        <v>15</v>
      </c>
      <c r="C191" s="41" t="n">
        <f aca="false">$B$4+B191-1</f>
        <v>34</v>
      </c>
      <c r="D191" s="42" t="n">
        <f aca="false">IF($B$5="M",VLOOKUP(C191,Assumptions!$A$42:$C$140,2,1),VLOOKUP(C191,Assumptions!$A$42:$C$140,3,1))*Assumptions!$C$2</f>
        <v>0.000394918104039276</v>
      </c>
      <c r="E191" s="42" t="n">
        <f aca="false">1-(1-D191)^(1/12)</f>
        <v>3.29158003240515E-005</v>
      </c>
      <c r="F191" s="42" t="n">
        <f aca="false">VLOOKUP(B191,Assumptions!$A$5:$C$11,3,1)*(MOD(A191,12/$B$10)=0)</f>
        <v>0</v>
      </c>
      <c r="G191" s="43" t="n">
        <f aca="false">1-(1-F191)^(1/$B$10)</f>
        <v>0</v>
      </c>
      <c r="H191" s="42" t="n">
        <f aca="false">J190*E191*(A191&lt;=$B$6*12)</f>
        <v>1.42936457781092E-005</v>
      </c>
      <c r="I191" s="43" t="n">
        <f aca="false">J190*(1-E191)*G191*(A191&lt;=$B$6*12)</f>
        <v>0</v>
      </c>
      <c r="J191" s="44" t="n">
        <f aca="false">(J190-H191-I191)*(A191&lt;=$B$6*12)</f>
        <v>0.434234475558989</v>
      </c>
      <c r="K191" s="45" t="n">
        <f aca="false">($B$9/$B$10)*(A191&lt;=$B$7*12)*(MOD(A190,12/$B$10)=0)</f>
        <v>0</v>
      </c>
      <c r="L191" s="45" t="n">
        <f aca="false">$B$8*(A191&lt;=$B$7*12)</f>
        <v>500000</v>
      </c>
      <c r="M191" s="45" t="n">
        <f aca="false">Assumptions!$C$15*(A191=1)+K191*Assumptions!$C$16*(A191&lt;=12)</f>
        <v>0</v>
      </c>
      <c r="N191" s="45" t="n">
        <f aca="false">(A191&lt;=$B$6*12)*(Assumptions!$C$18/12)*(1+Assumptions!$E$17)^(A191-1) + K191*Assumptions!$C$19*(A191&lt;=$B$7*12)</f>
        <v>87.088473679421</v>
      </c>
      <c r="O191" s="45" t="n">
        <f aca="false">K191*VLOOKUP(B191,Assumptions!$A$21:$B$26,2,1)</f>
        <v>0</v>
      </c>
      <c r="P191" s="45" t="n">
        <f aca="false">K191*J190</f>
        <v>0</v>
      </c>
      <c r="Q191" s="45" t="n">
        <f aca="false">L191*H191</f>
        <v>7.14682288905462</v>
      </c>
      <c r="R191" s="45" t="n">
        <f aca="false">M191*J190</f>
        <v>0</v>
      </c>
      <c r="S191" s="45" t="n">
        <f aca="false">N191*J190</f>
        <v>37.8180625072103</v>
      </c>
      <c r="T191" s="55" t="n">
        <f aca="false">O191*J190</f>
        <v>0</v>
      </c>
      <c r="U191" s="46" t="n">
        <f aca="false">(1+VLOOKUP(B191,Assumptions!$A$29:$C$39,3,1))^(1/12)-1</f>
        <v>0.00581065529879377</v>
      </c>
      <c r="V191" s="45" t="n">
        <f aca="false">P192+V192/(1+U192)</f>
        <v>1651.73634745702</v>
      </c>
      <c r="W191" s="45" t="n">
        <f aca="false">(W192+Q192)/(1+U192)</f>
        <v>380.086041383087</v>
      </c>
      <c r="X191" s="45" t="n">
        <f aca="false">R192+S192+T192+X192/(1+U192)</f>
        <v>2152.79924459371</v>
      </c>
      <c r="Y191" s="45" t="n">
        <f aca="false">IFERROR((W191+X191-V191)/J191,0)</f>
        <v>2029.2007846348</v>
      </c>
    </row>
    <row r="192" customFormat="false" ht="13.8" hidden="false" customHeight="false" outlineLevel="0" collapsed="false">
      <c r="A192" s="40" t="n">
        <f aca="false">A191+1</f>
        <v>177</v>
      </c>
      <c r="B192" s="40" t="n">
        <f aca="false">INT((A192-1)/12)+1</f>
        <v>15</v>
      </c>
      <c r="C192" s="41" t="n">
        <f aca="false">$B$4+B192-1</f>
        <v>34</v>
      </c>
      <c r="D192" s="42" t="n">
        <f aca="false">IF($B$5="M",VLOOKUP(C192,Assumptions!$A$42:$C$140,2,1),VLOOKUP(C192,Assumptions!$A$42:$C$140,3,1))*Assumptions!$C$2</f>
        <v>0.000394918104039276</v>
      </c>
      <c r="E192" s="42" t="n">
        <f aca="false">1-(1-D192)^(1/12)</f>
        <v>3.29158003240515E-005</v>
      </c>
      <c r="F192" s="42" t="n">
        <f aca="false">VLOOKUP(B192,Assumptions!$A$5:$C$11,3,1)*(MOD(A192,12/$B$10)=0)</f>
        <v>0</v>
      </c>
      <c r="G192" s="43" t="n">
        <f aca="false">1-(1-F192)^(1/$B$10)</f>
        <v>0</v>
      </c>
      <c r="H192" s="42" t="n">
        <f aca="false">J191*E192*(A192&lt;=$B$6*12)</f>
        <v>1.42931752913189E-005</v>
      </c>
      <c r="I192" s="43" t="n">
        <f aca="false">J191*(1-E192)*G192*(A192&lt;=$B$6*12)</f>
        <v>0</v>
      </c>
      <c r="J192" s="44" t="n">
        <f aca="false">(J191-H192-I192)*(A192&lt;=$B$6*12)</f>
        <v>0.434220182383697</v>
      </c>
      <c r="K192" s="45" t="n">
        <f aca="false">($B$9/$B$10)*(A192&lt;=$B$7*12)*(MOD(A191,12/$B$10)=0)</f>
        <v>0</v>
      </c>
      <c r="L192" s="45" t="n">
        <f aca="false">$B$8*(A192&lt;=$B$7*12)</f>
        <v>500000</v>
      </c>
      <c r="M192" s="45" t="n">
        <f aca="false">Assumptions!$C$15*(A192=1)+K192*Assumptions!$C$16*(A192&lt;=12)</f>
        <v>0</v>
      </c>
      <c r="N192" s="45" t="n">
        <f aca="false">(A192&lt;=$B$6*12)*(Assumptions!$C$18/12)*(1+Assumptions!$E$17)^(A192-1) + K192*Assumptions!$C$19*(A192&lt;=$B$7*12)</f>
        <v>87.4085072211678</v>
      </c>
      <c r="O192" s="45" t="n">
        <f aca="false">K192*VLOOKUP(B192,Assumptions!$A$21:$B$26,2,1)</f>
        <v>0</v>
      </c>
      <c r="P192" s="45" t="n">
        <f aca="false">K192*J191</f>
        <v>0</v>
      </c>
      <c r="Q192" s="45" t="n">
        <f aca="false">L192*H192</f>
        <v>7.14658764565945</v>
      </c>
      <c r="R192" s="45" t="n">
        <f aca="false">M192*J191</f>
        <v>0</v>
      </c>
      <c r="S192" s="45" t="n">
        <f aca="false">N192*J191</f>
        <v>37.9557872925779</v>
      </c>
      <c r="T192" s="55" t="n">
        <f aca="false">O192*J191</f>
        <v>0</v>
      </c>
      <c r="U192" s="46" t="n">
        <f aca="false">(1+VLOOKUP(B192,Assumptions!$A$29:$C$39,3,1))^(1/12)-1</f>
        <v>0.00581065529879377</v>
      </c>
      <c r="V192" s="45" t="n">
        <f aca="false">P193+V193/(1+U193)</f>
        <v>1661.33401801658</v>
      </c>
      <c r="W192" s="45" t="n">
        <f aca="false">(W193+Q193)/(1+U193)</f>
        <v>375.148002707788</v>
      </c>
      <c r="X192" s="45" t="n">
        <f aca="false">R193+S193+T193+X193/(1+U193)</f>
        <v>2127.13208364242</v>
      </c>
      <c r="Y192" s="45" t="n">
        <f aca="false">IFERROR((W192+X192-V192)/J192,0)</f>
        <v>1936.68121024953</v>
      </c>
    </row>
    <row r="193" customFormat="false" ht="13.8" hidden="false" customHeight="false" outlineLevel="0" collapsed="false">
      <c r="A193" s="40" t="n">
        <f aca="false">A192+1</f>
        <v>178</v>
      </c>
      <c r="B193" s="40" t="n">
        <f aca="false">INT((A193-1)/12)+1</f>
        <v>15</v>
      </c>
      <c r="C193" s="41" t="n">
        <f aca="false">$B$4+B193-1</f>
        <v>34</v>
      </c>
      <c r="D193" s="42" t="n">
        <f aca="false">IF($B$5="M",VLOOKUP(C193,Assumptions!$A$42:$C$140,2,1),VLOOKUP(C193,Assumptions!$A$42:$C$140,3,1))*Assumptions!$C$2</f>
        <v>0.000394918104039276</v>
      </c>
      <c r="E193" s="42" t="n">
        <f aca="false">1-(1-D193)^(1/12)</f>
        <v>3.29158003240515E-005</v>
      </c>
      <c r="F193" s="42" t="n">
        <f aca="false">VLOOKUP(B193,Assumptions!$A$5:$C$11,3,1)*(MOD(A193,12/$B$10)=0)</f>
        <v>0</v>
      </c>
      <c r="G193" s="43" t="n">
        <f aca="false">1-(1-F193)^(1/$B$10)</f>
        <v>0</v>
      </c>
      <c r="H193" s="42" t="n">
        <f aca="false">J192*E193*(A193&lt;=$B$6*12)</f>
        <v>1.4292704820015E-005</v>
      </c>
      <c r="I193" s="43" t="n">
        <f aca="false">J192*(1-E193)*G193*(A193&lt;=$B$6*12)</f>
        <v>0</v>
      </c>
      <c r="J193" s="44" t="n">
        <f aca="false">(J192-H193-I193)*(A193&lt;=$B$6*12)</f>
        <v>0.434205889678877</v>
      </c>
      <c r="K193" s="45" t="n">
        <f aca="false">($B$9/$B$10)*(A193&lt;=$B$7*12)*(MOD(A192,12/$B$10)=0)</f>
        <v>0</v>
      </c>
      <c r="L193" s="45" t="n">
        <f aca="false">$B$8*(A193&lt;=$B$7*12)</f>
        <v>500000</v>
      </c>
      <c r="M193" s="45" t="n">
        <f aca="false">Assumptions!$C$15*(A193=1)+K193*Assumptions!$C$16*(A193&lt;=12)</f>
        <v>0</v>
      </c>
      <c r="N193" s="45" t="n">
        <f aca="false">(A193&lt;=$B$6*12)*(Assumptions!$C$18/12)*(1+Assumptions!$E$17)^(A193-1) + K193*Assumptions!$C$19*(A193&lt;=$B$7*12)</f>
        <v>87.7297168251823</v>
      </c>
      <c r="O193" s="45" t="n">
        <f aca="false">K193*VLOOKUP(B193,Assumptions!$A$21:$B$26,2,1)</f>
        <v>0</v>
      </c>
      <c r="P193" s="45" t="n">
        <f aca="false">K193*J192</f>
        <v>0</v>
      </c>
      <c r="Q193" s="45" t="n">
        <f aca="false">L193*H193</f>
        <v>7.14635241000751</v>
      </c>
      <c r="R193" s="45" t="n">
        <f aca="false">M193*J192</f>
        <v>0</v>
      </c>
      <c r="S193" s="45" t="n">
        <f aca="false">N193*J192</f>
        <v>38.0940136403007</v>
      </c>
      <c r="T193" s="55" t="n">
        <f aca="false">O193*J192</f>
        <v>0</v>
      </c>
      <c r="U193" s="46" t="n">
        <f aca="false">(1+VLOOKUP(B193,Assumptions!$A$29:$C$39,3,1))^(1/12)-1</f>
        <v>0.00581065529879377</v>
      </c>
      <c r="V193" s="45" t="n">
        <f aca="false">P194+V194/(1+U194)</f>
        <v>1670.98745733143</v>
      </c>
      <c r="W193" s="45" t="n">
        <f aca="false">(W194+Q194)/(1+U194)</f>
        <v>370.181506027546</v>
      </c>
      <c r="X193" s="45" t="n">
        <f aca="false">R194+S194+T194+X194/(1+U194)</f>
        <v>2101.17675013296</v>
      </c>
      <c r="Y193" s="45" t="n">
        <f aca="false">IFERROR((W193+X193-V193)/J193,0)</f>
        <v>1843.29788667998</v>
      </c>
    </row>
    <row r="194" customFormat="false" ht="13.8" hidden="false" customHeight="false" outlineLevel="0" collapsed="false">
      <c r="A194" s="40" t="n">
        <f aca="false">A193+1</f>
        <v>179</v>
      </c>
      <c r="B194" s="40" t="n">
        <f aca="false">INT((A194-1)/12)+1</f>
        <v>15</v>
      </c>
      <c r="C194" s="41" t="n">
        <f aca="false">$B$4+B194-1</f>
        <v>34</v>
      </c>
      <c r="D194" s="42" t="n">
        <f aca="false">IF($B$5="M",VLOOKUP(C194,Assumptions!$A$42:$C$140,2,1),VLOOKUP(C194,Assumptions!$A$42:$C$140,3,1))*Assumptions!$C$2</f>
        <v>0.000394918104039276</v>
      </c>
      <c r="E194" s="42" t="n">
        <f aca="false">1-(1-D194)^(1/12)</f>
        <v>3.29158003240515E-005</v>
      </c>
      <c r="F194" s="42" t="n">
        <f aca="false">VLOOKUP(B194,Assumptions!$A$5:$C$11,3,1)*(MOD(A194,12/$B$10)=0)</f>
        <v>0</v>
      </c>
      <c r="G194" s="43" t="n">
        <f aca="false">1-(1-F194)^(1/$B$10)</f>
        <v>0</v>
      </c>
      <c r="H194" s="42" t="n">
        <f aca="false">J193*E194*(A194&lt;=$B$6*12)</f>
        <v>1.42922343641971E-005</v>
      </c>
      <c r="I194" s="43" t="n">
        <f aca="false">J193*(1-E194)*G194*(A194&lt;=$B$6*12)</f>
        <v>0</v>
      </c>
      <c r="J194" s="44" t="n">
        <f aca="false">(J193-H194-I194)*(A194&lt;=$B$6*12)</f>
        <v>0.434191597444513</v>
      </c>
      <c r="K194" s="45" t="n">
        <f aca="false">($B$9/$B$10)*(A194&lt;=$B$7*12)*(MOD(A193,12/$B$10)=0)</f>
        <v>0</v>
      </c>
      <c r="L194" s="45" t="n">
        <f aca="false">$B$8*(A194&lt;=$B$7*12)</f>
        <v>500000</v>
      </c>
      <c r="M194" s="45" t="n">
        <f aca="false">Assumptions!$C$15*(A194=1)+K194*Assumptions!$C$16*(A194&lt;=12)</f>
        <v>0</v>
      </c>
      <c r="N194" s="45" t="n">
        <f aca="false">(A194&lt;=$B$6*12)*(Assumptions!$C$18/12)*(1+Assumptions!$E$17)^(A194-1) + K194*Assumptions!$C$19*(A194&lt;=$B$7*12)</f>
        <v>88.0521068132691</v>
      </c>
      <c r="O194" s="45" t="n">
        <f aca="false">K194*VLOOKUP(B194,Assumptions!$A$21:$B$26,2,1)</f>
        <v>0</v>
      </c>
      <c r="P194" s="45" t="n">
        <f aca="false">K194*J193</f>
        <v>0</v>
      </c>
      <c r="Q194" s="45" t="n">
        <f aca="false">L194*H194</f>
        <v>7.14611718209853</v>
      </c>
      <c r="R194" s="45" t="n">
        <f aca="false">M194*J193</f>
        <v>0</v>
      </c>
      <c r="S194" s="45" t="n">
        <f aca="false">N194*J193</f>
        <v>38.232743376955</v>
      </c>
      <c r="T194" s="55" t="n">
        <f aca="false">O194*J193</f>
        <v>0</v>
      </c>
      <c r="U194" s="46" t="n">
        <f aca="false">(1+VLOOKUP(B194,Assumptions!$A$29:$C$39,3,1))^(1/12)-1</f>
        <v>0.00581065529879377</v>
      </c>
      <c r="V194" s="45" t="n">
        <f aca="false">P195+V195/(1+U195)</f>
        <v>1680.69698945459</v>
      </c>
      <c r="W194" s="45" t="n">
        <f aca="false">(W195+Q195)/(1+U195)</f>
        <v>365.186385974962</v>
      </c>
      <c r="X194" s="45" t="n">
        <f aca="false">R195+S195+T195+X195/(1+U195)</f>
        <v>2074.93106327998</v>
      </c>
      <c r="Y194" s="45" t="n">
        <f aca="false">IFERROR((W194+X194-V194)/J194,0)</f>
        <v>1749.04457909828</v>
      </c>
    </row>
    <row r="195" customFormat="false" ht="13.8" hidden="false" customHeight="false" outlineLevel="0" collapsed="false">
      <c r="A195" s="40" t="n">
        <f aca="false">A194+1</f>
        <v>180</v>
      </c>
      <c r="B195" s="40" t="n">
        <f aca="false">INT((A195-1)/12)+1</f>
        <v>15</v>
      </c>
      <c r="C195" s="41" t="n">
        <f aca="false">$B$4+B195-1</f>
        <v>34</v>
      </c>
      <c r="D195" s="42" t="n">
        <f aca="false">IF($B$5="M",VLOOKUP(C195,Assumptions!$A$42:$C$140,2,1),VLOOKUP(C195,Assumptions!$A$42:$C$140,3,1))*Assumptions!$C$2</f>
        <v>0.000394918104039276</v>
      </c>
      <c r="E195" s="42" t="n">
        <f aca="false">1-(1-D195)^(1/12)</f>
        <v>3.29158003240515E-005</v>
      </c>
      <c r="F195" s="42" t="n">
        <f aca="false">VLOOKUP(B195,Assumptions!$A$5:$C$11,3,1)*(MOD(A195,12/$B$10)=0)</f>
        <v>0.04</v>
      </c>
      <c r="G195" s="43" t="n">
        <f aca="false">1-(1-F195)^(1/$B$10)</f>
        <v>0.04</v>
      </c>
      <c r="H195" s="42" t="n">
        <f aca="false">J194*E195*(A195&lt;=$B$6*12)</f>
        <v>1.42917639238645E-005</v>
      </c>
      <c r="I195" s="43" t="n">
        <f aca="false">J194*(1-E195)*G195*(A195&lt;=$B$6*12)</f>
        <v>0.0173670922272236</v>
      </c>
      <c r="J195" s="44" t="n">
        <f aca="false">(J194-H195-I195)*(A195&lt;=$B$6*12)</f>
        <v>0.416810213453366</v>
      </c>
      <c r="K195" s="45" t="n">
        <f aca="false">($B$9/$B$10)*(A195&lt;=$B$7*12)*(MOD(A194,12/$B$10)=0)</f>
        <v>0</v>
      </c>
      <c r="L195" s="45" t="n">
        <f aca="false">$B$8*(A195&lt;=$B$7*12)</f>
        <v>500000</v>
      </c>
      <c r="M195" s="45" t="n">
        <f aca="false">Assumptions!$C$15*(A195=1)+K195*Assumptions!$C$16*(A195&lt;=12)</f>
        <v>0</v>
      </c>
      <c r="N195" s="45" t="n">
        <f aca="false">(A195&lt;=$B$6*12)*(Assumptions!$C$18/12)*(1+Assumptions!$E$17)^(A195-1) + K195*Assumptions!$C$19*(A195&lt;=$B$7*12)</f>
        <v>88.3756815231148</v>
      </c>
      <c r="O195" s="45" t="n">
        <f aca="false">K195*VLOOKUP(B195,Assumptions!$A$21:$B$26,2,1)</f>
        <v>0</v>
      </c>
      <c r="P195" s="45" t="n">
        <f aca="false">K195*J194</f>
        <v>0</v>
      </c>
      <c r="Q195" s="45" t="n">
        <f aca="false">L195*H195</f>
        <v>7.14588196193227</v>
      </c>
      <c r="R195" s="45" t="n">
        <f aca="false">M195*J194</f>
        <v>0</v>
      </c>
      <c r="S195" s="45" t="n">
        <f aca="false">N195*J194</f>
        <v>38.3719783357687</v>
      </c>
      <c r="T195" s="55" t="n">
        <f aca="false">O195*J194</f>
        <v>0</v>
      </c>
      <c r="U195" s="46" t="n">
        <f aca="false">(1+VLOOKUP(B195,Assumptions!$A$29:$C$39,3,1))^(1/12)-1</f>
        <v>0.00581065529879377</v>
      </c>
      <c r="V195" s="45" t="n">
        <f aca="false">P196+V196/(1+U196)</f>
        <v>1690.46294032203</v>
      </c>
      <c r="W195" s="45" t="n">
        <f aca="false">(W196+Q196)/(1+U196)</f>
        <v>360.162476221742</v>
      </c>
      <c r="X195" s="45" t="n">
        <f aca="false">R196+S196+T196+X196/(1+U196)</f>
        <v>2048.39282778245</v>
      </c>
      <c r="Y195" s="45" t="n">
        <f aca="false">IFERROR((W195+X195-V195)/J195,0)</f>
        <v>1722.82813737361</v>
      </c>
    </row>
    <row r="196" customFormat="false" ht="13.8" hidden="false" customHeight="false" outlineLevel="0" collapsed="false">
      <c r="A196" s="40" t="n">
        <f aca="false">A195+1</f>
        <v>181</v>
      </c>
      <c r="B196" s="40" t="n">
        <f aca="false">INT((A196-1)/12)+1</f>
        <v>16</v>
      </c>
      <c r="C196" s="41" t="n">
        <f aca="false">$B$4+B196-1</f>
        <v>35</v>
      </c>
      <c r="D196" s="42" t="n">
        <f aca="false">IF($B$5="M",VLOOKUP(C196,Assumptions!$A$42:$C$140,2,1),VLOOKUP(C196,Assumptions!$A$42:$C$140,3,1))*Assumptions!$C$2</f>
        <v>0.000410429428342557</v>
      </c>
      <c r="E196" s="42" t="n">
        <f aca="false">1-(1-D196)^(1/12)</f>
        <v>3.42088879921043E-005</v>
      </c>
      <c r="F196" s="42" t="n">
        <f aca="false">VLOOKUP(B196,Assumptions!$A$5:$C$11,3,1)*(MOD(A196,12/$B$10)=0)</f>
        <v>0</v>
      </c>
      <c r="G196" s="43" t="n">
        <f aca="false">1-(1-F196)^(1/$B$10)</f>
        <v>0</v>
      </c>
      <c r="H196" s="42" t="n">
        <f aca="false">J195*E196*(A196&lt;=$B$6*12)</f>
        <v>1.42586139059913E-005</v>
      </c>
      <c r="I196" s="43" t="n">
        <f aca="false">J195*(1-E196)*G196*(A196&lt;=$B$6*12)</f>
        <v>0</v>
      </c>
      <c r="J196" s="44" t="n">
        <f aca="false">(J195-H196-I196)*(A196&lt;=$B$6*12)</f>
        <v>0.41679595483946</v>
      </c>
      <c r="K196" s="45" t="n">
        <f aca="false">($B$9/$B$10)*(A196&lt;=$B$7*12)*(MOD(A195,12/$B$10)=0)</f>
        <v>1000</v>
      </c>
      <c r="L196" s="45" t="n">
        <f aca="false">$B$8*(A196&lt;=$B$7*12)</f>
        <v>500000</v>
      </c>
      <c r="M196" s="45" t="n">
        <f aca="false">Assumptions!$C$15*(A196=1)+K196*Assumptions!$C$16*(A196&lt;=12)</f>
        <v>0</v>
      </c>
      <c r="N196" s="45" t="n">
        <f aca="false">(A196&lt;=$B$6*12)*(Assumptions!$C$18/12)*(1+Assumptions!$E$17)^(A196-1) + K196*Assumptions!$C$19*(A196&lt;=$B$7*12)</f>
        <v>110.700445308346</v>
      </c>
      <c r="O196" s="45" t="n">
        <f aca="false">K196*VLOOKUP(B196,Assumptions!$A$21:$B$26,2,1)</f>
        <v>50</v>
      </c>
      <c r="P196" s="45" t="n">
        <f aca="false">K196*J195</f>
        <v>416.810213453366</v>
      </c>
      <c r="Q196" s="45" t="n">
        <f aca="false">L196*H196</f>
        <v>7.12930695299564</v>
      </c>
      <c r="R196" s="45" t="n">
        <f aca="false">M196*J195</f>
        <v>0</v>
      </c>
      <c r="S196" s="45" t="n">
        <f aca="false">N196*J195</f>
        <v>46.1410762383544</v>
      </c>
      <c r="T196" s="55" t="n">
        <f aca="false">O196*J195</f>
        <v>20.8405106726683</v>
      </c>
      <c r="U196" s="46" t="n">
        <f aca="false">(1+VLOOKUP(B196,Assumptions!$A$29:$C$39,3,1))^(1/12)-1</f>
        <v>0.00581065529879377</v>
      </c>
      <c r="V196" s="45" t="n">
        <f aca="false">P197+V197/(1+U197)</f>
        <v>1281.05348383487</v>
      </c>
      <c r="W196" s="45" t="n">
        <f aca="false">(W197+Q197)/(1+U197)</f>
        <v>355.125949269631</v>
      </c>
      <c r="X196" s="45" t="n">
        <f aca="false">R197+S197+T197+X197/(1+U197)</f>
        <v>1992.92453859728</v>
      </c>
      <c r="Y196" s="45" t="n">
        <f aca="false">IFERROR((W196+X196-V196)/J196,0)</f>
        <v>2559.99846361999</v>
      </c>
    </row>
    <row r="197" customFormat="false" ht="13.8" hidden="false" customHeight="false" outlineLevel="0" collapsed="false">
      <c r="A197" s="40" t="n">
        <f aca="false">A196+1</f>
        <v>182</v>
      </c>
      <c r="B197" s="40" t="n">
        <f aca="false">INT((A197-1)/12)+1</f>
        <v>16</v>
      </c>
      <c r="C197" s="41" t="n">
        <f aca="false">$B$4+B197-1</f>
        <v>35</v>
      </c>
      <c r="D197" s="42" t="n">
        <f aca="false">IF($B$5="M",VLOOKUP(C197,Assumptions!$A$42:$C$140,2,1),VLOOKUP(C197,Assumptions!$A$42:$C$140,3,1))*Assumptions!$C$2</f>
        <v>0.000410429428342557</v>
      </c>
      <c r="E197" s="42" t="n">
        <f aca="false">1-(1-D197)^(1/12)</f>
        <v>3.42088879921043E-005</v>
      </c>
      <c r="F197" s="42" t="n">
        <f aca="false">VLOOKUP(B197,Assumptions!$A$5:$C$11,3,1)*(MOD(A197,12/$B$10)=0)</f>
        <v>0</v>
      </c>
      <c r="G197" s="43" t="n">
        <f aca="false">1-(1-F197)^(1/$B$10)</f>
        <v>0</v>
      </c>
      <c r="H197" s="42" t="n">
        <f aca="false">J196*E197*(A197&lt;=$B$6*12)</f>
        <v>1.42581261346652E-005</v>
      </c>
      <c r="I197" s="43" t="n">
        <f aca="false">J196*(1-E197)*G197*(A197&lt;=$B$6*12)</f>
        <v>0</v>
      </c>
      <c r="J197" s="44" t="n">
        <f aca="false">(J196-H197-I197)*(A197&lt;=$B$6*12)</f>
        <v>0.416781696713325</v>
      </c>
      <c r="K197" s="45" t="n">
        <f aca="false">($B$9/$B$10)*(A197&lt;=$B$7*12)*(MOD(A196,12/$B$10)=0)</f>
        <v>0</v>
      </c>
      <c r="L197" s="45" t="n">
        <f aca="false">$B$8*(A197&lt;=$B$7*12)</f>
        <v>500000</v>
      </c>
      <c r="M197" s="45" t="n">
        <f aca="false">Assumptions!$C$15*(A197=1)+K197*Assumptions!$C$16*(A197&lt;=12)</f>
        <v>0</v>
      </c>
      <c r="N197" s="45" t="n">
        <f aca="false">(A197&lt;=$B$6*12)*(Assumptions!$C$18/12)*(1+Assumptions!$E$17)^(A197-1) + K197*Assumptions!$C$19*(A197&lt;=$B$7*12)</f>
        <v>89.026402538588</v>
      </c>
      <c r="O197" s="45" t="n">
        <f aca="false">K197*VLOOKUP(B197,Assumptions!$A$21:$B$26,2,1)</f>
        <v>0</v>
      </c>
      <c r="P197" s="45" t="n">
        <f aca="false">K197*J196</f>
        <v>0</v>
      </c>
      <c r="Q197" s="45" t="n">
        <f aca="false">L197*H197</f>
        <v>7.12906306733262</v>
      </c>
      <c r="R197" s="45" t="n">
        <f aca="false">M197*J196</f>
        <v>0</v>
      </c>
      <c r="S197" s="45" t="n">
        <f aca="false">N197*J196</f>
        <v>37.1058444519929</v>
      </c>
      <c r="T197" s="55" t="n">
        <f aca="false">O197*J196</f>
        <v>0</v>
      </c>
      <c r="U197" s="46" t="n">
        <f aca="false">(1+VLOOKUP(B197,Assumptions!$A$29:$C$39,3,1))^(1/12)-1</f>
        <v>0.00581065529879377</v>
      </c>
      <c r="V197" s="45" t="n">
        <f aca="false">P198+V198/(1+U198)</f>
        <v>1288.49724404875</v>
      </c>
      <c r="W197" s="45" t="n">
        <f aca="false">(W198+Q198)/(1+U198)</f>
        <v>350.060400681161</v>
      </c>
      <c r="X197" s="45" t="n">
        <f aca="false">R198+S198+T198+X198/(1+U198)</f>
        <v>1967.18328240391</v>
      </c>
      <c r="Y197" s="45" t="n">
        <f aca="false">IFERROR((W197+X197-V197)/J197,0)</f>
        <v>2468.31002212633</v>
      </c>
    </row>
    <row r="198" customFormat="false" ht="13.8" hidden="false" customHeight="false" outlineLevel="0" collapsed="false">
      <c r="A198" s="40" t="n">
        <f aca="false">A197+1</f>
        <v>183</v>
      </c>
      <c r="B198" s="40" t="n">
        <f aca="false">INT((A198-1)/12)+1</f>
        <v>16</v>
      </c>
      <c r="C198" s="41" t="n">
        <f aca="false">$B$4+B198-1</f>
        <v>35</v>
      </c>
      <c r="D198" s="42" t="n">
        <f aca="false">IF($B$5="M",VLOOKUP(C198,Assumptions!$A$42:$C$140,2,1),VLOOKUP(C198,Assumptions!$A$42:$C$140,3,1))*Assumptions!$C$2</f>
        <v>0.000410429428342557</v>
      </c>
      <c r="E198" s="42" t="n">
        <f aca="false">1-(1-D198)^(1/12)</f>
        <v>3.42088879921043E-005</v>
      </c>
      <c r="F198" s="42" t="n">
        <f aca="false">VLOOKUP(B198,Assumptions!$A$5:$C$11,3,1)*(MOD(A198,12/$B$10)=0)</f>
        <v>0</v>
      </c>
      <c r="G198" s="43" t="n">
        <f aca="false">1-(1-F198)^(1/$B$10)</f>
        <v>0</v>
      </c>
      <c r="H198" s="42" t="n">
        <f aca="false">J197*E198*(A198&lt;=$B$6*12)</f>
        <v>1.42576383800253E-005</v>
      </c>
      <c r="I198" s="43" t="n">
        <f aca="false">J197*(1-E198)*G198*(A198&lt;=$B$6*12)</f>
        <v>0</v>
      </c>
      <c r="J198" s="44" t="n">
        <f aca="false">(J197-H198-I198)*(A198&lt;=$B$6*12)</f>
        <v>0.416767439074945</v>
      </c>
      <c r="K198" s="45" t="n">
        <f aca="false">($B$9/$B$10)*(A198&lt;=$B$7*12)*(MOD(A197,12/$B$10)=0)</f>
        <v>0</v>
      </c>
      <c r="L198" s="45" t="n">
        <f aca="false">$B$8*(A198&lt;=$B$7*12)</f>
        <v>500000</v>
      </c>
      <c r="M198" s="45" t="n">
        <f aca="false">Assumptions!$C$15*(A198=1)+K198*Assumptions!$C$16*(A198&lt;=12)</f>
        <v>0</v>
      </c>
      <c r="N198" s="45" t="n">
        <f aca="false">(A198&lt;=$B$6*12)*(Assumptions!$C$18/12)*(1+Assumptions!$E$17)^(A198-1) + K198*Assumptions!$C$19*(A198&lt;=$B$7*12)</f>
        <v>89.3535575995239</v>
      </c>
      <c r="O198" s="45" t="n">
        <f aca="false">K198*VLOOKUP(B198,Assumptions!$A$21:$B$26,2,1)</f>
        <v>0</v>
      </c>
      <c r="P198" s="45" t="n">
        <f aca="false">K198*J197</f>
        <v>0</v>
      </c>
      <c r="Q198" s="45" t="n">
        <f aca="false">L198*H198</f>
        <v>7.12881919001266</v>
      </c>
      <c r="R198" s="45" t="n">
        <f aca="false">M198*J197</f>
        <v>0</v>
      </c>
      <c r="S198" s="45" t="n">
        <f aca="false">N198*J197</f>
        <v>37.2409273437014</v>
      </c>
      <c r="T198" s="55" t="n">
        <f aca="false">O198*J197</f>
        <v>0</v>
      </c>
      <c r="U198" s="46" t="n">
        <f aca="false">(1+VLOOKUP(B198,Assumptions!$A$29:$C$39,3,1))^(1/12)-1</f>
        <v>0.00581065529879377</v>
      </c>
      <c r="V198" s="45" t="n">
        <f aca="false">P199+V199/(1+U199)</f>
        <v>1295.98425738737</v>
      </c>
      <c r="W198" s="45" t="n">
        <f aca="false">(W199+Q199)/(1+U199)</f>
        <v>344.965661813265</v>
      </c>
      <c r="X198" s="45" t="n">
        <f aca="false">R199+S199+T199+X199/(1+U199)</f>
        <v>1941.156584832</v>
      </c>
      <c r="Y198" s="45" t="n">
        <f aca="false">IFERROR((W198+X198-V198)/J198,0)</f>
        <v>2375.75658850797</v>
      </c>
    </row>
    <row r="199" customFormat="false" ht="13.8" hidden="false" customHeight="false" outlineLevel="0" collapsed="false">
      <c r="A199" s="40" t="n">
        <f aca="false">A198+1</f>
        <v>184</v>
      </c>
      <c r="B199" s="40" t="n">
        <f aca="false">INT((A199-1)/12)+1</f>
        <v>16</v>
      </c>
      <c r="C199" s="41" t="n">
        <f aca="false">$B$4+B199-1</f>
        <v>35</v>
      </c>
      <c r="D199" s="42" t="n">
        <f aca="false">IF($B$5="M",VLOOKUP(C199,Assumptions!$A$42:$C$140,2,1),VLOOKUP(C199,Assumptions!$A$42:$C$140,3,1))*Assumptions!$C$2</f>
        <v>0.000410429428342557</v>
      </c>
      <c r="E199" s="42" t="n">
        <f aca="false">1-(1-D199)^(1/12)</f>
        <v>3.42088879921043E-005</v>
      </c>
      <c r="F199" s="42" t="n">
        <f aca="false">VLOOKUP(B199,Assumptions!$A$5:$C$11,3,1)*(MOD(A199,12/$B$10)=0)</f>
        <v>0</v>
      </c>
      <c r="G199" s="43" t="n">
        <f aca="false">1-(1-F199)^(1/$B$10)</f>
        <v>0</v>
      </c>
      <c r="H199" s="42" t="n">
        <f aca="false">J198*E199*(A199&lt;=$B$6*12)</f>
        <v>1.4257150642071E-005</v>
      </c>
      <c r="I199" s="43" t="n">
        <f aca="false">J198*(1-E199)*G199*(A199&lt;=$B$6*12)</f>
        <v>0</v>
      </c>
      <c r="J199" s="44" t="n">
        <f aca="false">(J198-H199-I199)*(A199&lt;=$B$6*12)</f>
        <v>0.416753181924303</v>
      </c>
      <c r="K199" s="45" t="n">
        <f aca="false">($B$9/$B$10)*(A199&lt;=$B$7*12)*(MOD(A198,12/$B$10)=0)</f>
        <v>0</v>
      </c>
      <c r="L199" s="45" t="n">
        <f aca="false">$B$8*(A199&lt;=$B$7*12)</f>
        <v>500000</v>
      </c>
      <c r="M199" s="45" t="n">
        <f aca="false">Assumptions!$C$15*(A199=1)+K199*Assumptions!$C$16*(A199&lt;=12)</f>
        <v>0</v>
      </c>
      <c r="N199" s="45" t="n">
        <f aca="false">(A199&lt;=$B$6*12)*(Assumptions!$C$18/12)*(1+Assumptions!$E$17)^(A199-1) + K199*Assumptions!$C$19*(A199&lt;=$B$7*12)</f>
        <v>89.6819148929531</v>
      </c>
      <c r="O199" s="45" t="n">
        <f aca="false">K199*VLOOKUP(B199,Assumptions!$A$21:$B$26,2,1)</f>
        <v>0</v>
      </c>
      <c r="P199" s="45" t="n">
        <f aca="false">K199*J198</f>
        <v>0</v>
      </c>
      <c r="Q199" s="45" t="n">
        <f aca="false">L199*H199</f>
        <v>7.12857532103548</v>
      </c>
      <c r="R199" s="45" t="n">
        <f aca="false">M199*J198</f>
        <v>0</v>
      </c>
      <c r="S199" s="45" t="n">
        <f aca="false">N199*J198</f>
        <v>37.3765020012732</v>
      </c>
      <c r="T199" s="55" t="n">
        <f aca="false">O199*J198</f>
        <v>0</v>
      </c>
      <c r="U199" s="46" t="n">
        <f aca="false">(1+VLOOKUP(B199,Assumptions!$A$29:$C$39,3,1))^(1/12)-1</f>
        <v>0.00581065529879377</v>
      </c>
      <c r="V199" s="45" t="n">
        <f aca="false">P200+V200/(1+U200)</f>
        <v>1303.51477517971</v>
      </c>
      <c r="W199" s="45" t="n">
        <f aca="false">(W200+Q200)/(1+U200)</f>
        <v>339.841563042946</v>
      </c>
      <c r="X199" s="45" t="n">
        <f aca="false">R200+S200+T200+X200/(1+U200)</f>
        <v>1914.84229265677</v>
      </c>
      <c r="Y199" s="45" t="n">
        <f aca="false">IFERROR((W199+X199-V199)/J199,0)</f>
        <v>2282.33189757089</v>
      </c>
    </row>
    <row r="200" customFormat="false" ht="13.8" hidden="false" customHeight="false" outlineLevel="0" collapsed="false">
      <c r="A200" s="40" t="n">
        <f aca="false">A199+1</f>
        <v>185</v>
      </c>
      <c r="B200" s="40" t="n">
        <f aca="false">INT((A200-1)/12)+1</f>
        <v>16</v>
      </c>
      <c r="C200" s="41" t="n">
        <f aca="false">$B$4+B200-1</f>
        <v>35</v>
      </c>
      <c r="D200" s="42" t="n">
        <f aca="false">IF($B$5="M",VLOOKUP(C200,Assumptions!$A$42:$C$140,2,1),VLOOKUP(C200,Assumptions!$A$42:$C$140,3,1))*Assumptions!$C$2</f>
        <v>0.000410429428342557</v>
      </c>
      <c r="E200" s="42" t="n">
        <f aca="false">1-(1-D200)^(1/12)</f>
        <v>3.42088879921043E-005</v>
      </c>
      <c r="F200" s="42" t="n">
        <f aca="false">VLOOKUP(B200,Assumptions!$A$5:$C$11,3,1)*(MOD(A200,12/$B$10)=0)</f>
        <v>0</v>
      </c>
      <c r="G200" s="43" t="n">
        <f aca="false">1-(1-F200)^(1/$B$10)</f>
        <v>0</v>
      </c>
      <c r="H200" s="42" t="n">
        <f aca="false">J199*E200*(A200&lt;=$B$6*12)</f>
        <v>1.42566629208016E-005</v>
      </c>
      <c r="I200" s="43" t="n">
        <f aca="false">J199*(1-E200)*G200*(A200&lt;=$B$6*12)</f>
        <v>0</v>
      </c>
      <c r="J200" s="44" t="n">
        <f aca="false">(J199-H200-I200)*(A200&lt;=$B$6*12)</f>
        <v>0.416738925261382</v>
      </c>
      <c r="K200" s="45" t="n">
        <f aca="false">($B$9/$B$10)*(A200&lt;=$B$7*12)*(MOD(A199,12/$B$10)=0)</f>
        <v>0</v>
      </c>
      <c r="L200" s="45" t="n">
        <f aca="false">$B$8*(A200&lt;=$B$7*12)</f>
        <v>500000</v>
      </c>
      <c r="M200" s="45" t="n">
        <f aca="false">Assumptions!$C$15*(A200=1)+K200*Assumptions!$C$16*(A200&lt;=12)</f>
        <v>0</v>
      </c>
      <c r="N200" s="45" t="n">
        <f aca="false">(A200&lt;=$B$6*12)*(Assumptions!$C$18/12)*(1+Assumptions!$E$17)^(A200-1) + K200*Assumptions!$C$19*(A200&lt;=$B$7*12)</f>
        <v>90.0114788368509</v>
      </c>
      <c r="O200" s="45" t="n">
        <f aca="false">K200*VLOOKUP(B200,Assumptions!$A$21:$B$26,2,1)</f>
        <v>0</v>
      </c>
      <c r="P200" s="45" t="n">
        <f aca="false">K200*J199</f>
        <v>0</v>
      </c>
      <c r="Q200" s="45" t="n">
        <f aca="false">L200*H200</f>
        <v>7.12833146040078</v>
      </c>
      <c r="R200" s="45" t="n">
        <f aca="false">M200*J199</f>
        <v>0</v>
      </c>
      <c r="S200" s="45" t="n">
        <f aca="false">N200*J199</f>
        <v>37.5125702149697</v>
      </c>
      <c r="T200" s="55" t="n">
        <f aca="false">O200*J199</f>
        <v>0</v>
      </c>
      <c r="U200" s="46" t="n">
        <f aca="false">(1+VLOOKUP(B200,Assumptions!$A$29:$C$39,3,1))^(1/12)-1</f>
        <v>0.00581065529879377</v>
      </c>
      <c r="V200" s="45" t="n">
        <f aca="false">P201+V201/(1+U201)</f>
        <v>1311.08905021516</v>
      </c>
      <c r="W200" s="45" t="n">
        <f aca="false">(W201+Q201)/(1+U201)</f>
        <v>334.687933761591</v>
      </c>
      <c r="X200" s="45" t="n">
        <f aca="false">R201+S201+T201+X201/(1+U201)</f>
        <v>1888.23823834109</v>
      </c>
      <c r="Y200" s="45" t="n">
        <f aca="false">IFERROR((W200+X200-V200)/J200,0)</f>
        <v>2188.02964305675</v>
      </c>
    </row>
    <row r="201" customFormat="false" ht="13.8" hidden="false" customHeight="false" outlineLevel="0" collapsed="false">
      <c r="A201" s="40" t="n">
        <f aca="false">A200+1</f>
        <v>186</v>
      </c>
      <c r="B201" s="40" t="n">
        <f aca="false">INT((A201-1)/12)+1</f>
        <v>16</v>
      </c>
      <c r="C201" s="41" t="n">
        <f aca="false">$B$4+B201-1</f>
        <v>35</v>
      </c>
      <c r="D201" s="42" t="n">
        <f aca="false">IF($B$5="M",VLOOKUP(C201,Assumptions!$A$42:$C$140,2,1),VLOOKUP(C201,Assumptions!$A$42:$C$140,3,1))*Assumptions!$C$2</f>
        <v>0.000410429428342557</v>
      </c>
      <c r="E201" s="42" t="n">
        <f aca="false">1-(1-D201)^(1/12)</f>
        <v>3.42088879921043E-005</v>
      </c>
      <c r="F201" s="42" t="n">
        <f aca="false">VLOOKUP(B201,Assumptions!$A$5:$C$11,3,1)*(MOD(A201,12/$B$10)=0)</f>
        <v>0</v>
      </c>
      <c r="G201" s="43" t="n">
        <f aca="false">1-(1-F201)^(1/$B$10)</f>
        <v>0</v>
      </c>
      <c r="H201" s="42" t="n">
        <f aca="false">J200*E201*(A201&lt;=$B$6*12)</f>
        <v>1.42561752162166E-005</v>
      </c>
      <c r="I201" s="43" t="n">
        <f aca="false">J200*(1-E201)*G201*(A201&lt;=$B$6*12)</f>
        <v>0</v>
      </c>
      <c r="J201" s="44" t="n">
        <f aca="false">(J200-H201-I201)*(A201&lt;=$B$6*12)</f>
        <v>0.416724669086166</v>
      </c>
      <c r="K201" s="45" t="n">
        <f aca="false">($B$9/$B$10)*(A201&lt;=$B$7*12)*(MOD(A200,12/$B$10)=0)</f>
        <v>0</v>
      </c>
      <c r="L201" s="45" t="n">
        <f aca="false">$B$8*(A201&lt;=$B$7*12)</f>
        <v>500000</v>
      </c>
      <c r="M201" s="45" t="n">
        <f aca="false">Assumptions!$C$15*(A201=1)+K201*Assumptions!$C$16*(A201&lt;=12)</f>
        <v>0</v>
      </c>
      <c r="N201" s="45" t="n">
        <f aca="false">(A201&lt;=$B$6*12)*(Assumptions!$C$18/12)*(1+Assumptions!$E$17)^(A201-1) + K201*Assumptions!$C$19*(A201&lt;=$B$7*12)</f>
        <v>90.3422538654278</v>
      </c>
      <c r="O201" s="45" t="n">
        <f aca="false">K201*VLOOKUP(B201,Assumptions!$A$21:$B$26,2,1)</f>
        <v>0</v>
      </c>
      <c r="P201" s="45" t="n">
        <f aca="false">K201*J200</f>
        <v>0</v>
      </c>
      <c r="Q201" s="45" t="n">
        <f aca="false">L201*H201</f>
        <v>7.12808760810828</v>
      </c>
      <c r="R201" s="45" t="n">
        <f aca="false">M201*J200</f>
        <v>0</v>
      </c>
      <c r="S201" s="45" t="n">
        <f aca="false">N201*J200</f>
        <v>37.6491337815693</v>
      </c>
      <c r="T201" s="55" t="n">
        <f aca="false">O201*J200</f>
        <v>0</v>
      </c>
      <c r="U201" s="46" t="n">
        <f aca="false">(1+VLOOKUP(B201,Assumptions!$A$29:$C$39,3,1))^(1/12)-1</f>
        <v>0.00581065529879377</v>
      </c>
      <c r="V201" s="45" t="n">
        <f aca="false">P202+V202/(1+U202)</f>
        <v>1318.70733675199</v>
      </c>
      <c r="W201" s="45" t="n">
        <f aca="false">(W202+Q202)/(1+U202)</f>
        <v>329.504602369237</v>
      </c>
      <c r="X201" s="45" t="n">
        <f aca="false">R202+S202+T202+X202/(1+U202)</f>
        <v>1861.34223994582</v>
      </c>
      <c r="Y201" s="45" t="n">
        <f aca="false">IFERROR((W201+X201-V201)/J201,0)</f>
        <v>2092.84347738658</v>
      </c>
    </row>
    <row r="202" customFormat="false" ht="13.8" hidden="false" customHeight="false" outlineLevel="0" collapsed="false">
      <c r="A202" s="40" t="n">
        <f aca="false">A201+1</f>
        <v>187</v>
      </c>
      <c r="B202" s="40" t="n">
        <f aca="false">INT((A202-1)/12)+1</f>
        <v>16</v>
      </c>
      <c r="C202" s="41" t="n">
        <f aca="false">$B$4+B202-1</f>
        <v>35</v>
      </c>
      <c r="D202" s="42" t="n">
        <f aca="false">IF($B$5="M",VLOOKUP(C202,Assumptions!$A$42:$C$140,2,1),VLOOKUP(C202,Assumptions!$A$42:$C$140,3,1))*Assumptions!$C$2</f>
        <v>0.000410429428342557</v>
      </c>
      <c r="E202" s="42" t="n">
        <f aca="false">1-(1-D202)^(1/12)</f>
        <v>3.42088879921043E-005</v>
      </c>
      <c r="F202" s="42" t="n">
        <f aca="false">VLOOKUP(B202,Assumptions!$A$5:$C$11,3,1)*(MOD(A202,12/$B$10)=0)</f>
        <v>0</v>
      </c>
      <c r="G202" s="43" t="n">
        <f aca="false">1-(1-F202)^(1/$B$10)</f>
        <v>0</v>
      </c>
      <c r="H202" s="42" t="n">
        <f aca="false">J201*E202*(A202&lt;=$B$6*12)</f>
        <v>1.42556875283154E-005</v>
      </c>
      <c r="I202" s="43" t="n">
        <f aca="false">J201*(1-E202)*G202*(A202&lt;=$B$6*12)</f>
        <v>0</v>
      </c>
      <c r="J202" s="44" t="n">
        <f aca="false">(J201-H202-I202)*(A202&lt;=$B$6*12)</f>
        <v>0.416710413398638</v>
      </c>
      <c r="K202" s="45" t="n">
        <f aca="false">($B$9/$B$10)*(A202&lt;=$B$7*12)*(MOD(A201,12/$B$10)=0)</f>
        <v>0</v>
      </c>
      <c r="L202" s="45" t="n">
        <f aca="false">$B$8*(A202&lt;=$B$7*12)</f>
        <v>500000</v>
      </c>
      <c r="M202" s="45" t="n">
        <f aca="false">Assumptions!$C$15*(A202=1)+K202*Assumptions!$C$16*(A202&lt;=12)</f>
        <v>0</v>
      </c>
      <c r="N202" s="45" t="n">
        <f aca="false">(A202&lt;=$B$6*12)*(Assumptions!$C$18/12)*(1+Assumptions!$E$17)^(A202-1) + K202*Assumptions!$C$19*(A202&lt;=$B$7*12)</f>
        <v>90.6742444291891</v>
      </c>
      <c r="O202" s="45" t="n">
        <f aca="false">K202*VLOOKUP(B202,Assumptions!$A$21:$B$26,2,1)</f>
        <v>0</v>
      </c>
      <c r="P202" s="45" t="n">
        <f aca="false">K202*J201</f>
        <v>0</v>
      </c>
      <c r="Q202" s="45" t="n">
        <f aca="false">L202*H202</f>
        <v>7.12784376415769</v>
      </c>
      <c r="R202" s="45" t="n">
        <f aca="false">M202*J201</f>
        <v>0</v>
      </c>
      <c r="S202" s="45" t="n">
        <f aca="false">N202*J201</f>
        <v>37.786194504392</v>
      </c>
      <c r="T202" s="55" t="n">
        <f aca="false">O202*J201</f>
        <v>0</v>
      </c>
      <c r="U202" s="46" t="n">
        <f aca="false">(1+VLOOKUP(B202,Assumptions!$A$29:$C$39,3,1))^(1/12)-1</f>
        <v>0.00581065529879377</v>
      </c>
      <c r="V202" s="45" t="n">
        <f aca="false">P203+V203/(1+U203)</f>
        <v>1326.36989052584</v>
      </c>
      <c r="W202" s="45" t="n">
        <f aca="false">(W203+Q203)/(1+U203)</f>
        <v>324.291396268813</v>
      </c>
      <c r="X202" s="45" t="n">
        <f aca="false">R203+S203+T203+X203/(1+U203)</f>
        <v>1834.15210103952</v>
      </c>
      <c r="Y202" s="45" t="n">
        <f aca="false">IFERROR((W202+X202-V202)/J202,0)</f>
        <v>1996.76701140295</v>
      </c>
    </row>
    <row r="203" customFormat="false" ht="13.8" hidden="false" customHeight="false" outlineLevel="0" collapsed="false">
      <c r="A203" s="40" t="n">
        <f aca="false">A202+1</f>
        <v>188</v>
      </c>
      <c r="B203" s="40" t="n">
        <f aca="false">INT((A203-1)/12)+1</f>
        <v>16</v>
      </c>
      <c r="C203" s="41" t="n">
        <f aca="false">$B$4+B203-1</f>
        <v>35</v>
      </c>
      <c r="D203" s="42" t="n">
        <f aca="false">IF($B$5="M",VLOOKUP(C203,Assumptions!$A$42:$C$140,2,1),VLOOKUP(C203,Assumptions!$A$42:$C$140,3,1))*Assumptions!$C$2</f>
        <v>0.000410429428342557</v>
      </c>
      <c r="E203" s="42" t="n">
        <f aca="false">1-(1-D203)^(1/12)</f>
        <v>3.42088879921043E-005</v>
      </c>
      <c r="F203" s="42" t="n">
        <f aca="false">VLOOKUP(B203,Assumptions!$A$5:$C$11,3,1)*(MOD(A203,12/$B$10)=0)</f>
        <v>0</v>
      </c>
      <c r="G203" s="43" t="n">
        <f aca="false">1-(1-F203)^(1/$B$10)</f>
        <v>0</v>
      </c>
      <c r="H203" s="42" t="n">
        <f aca="false">J202*E203*(A203&lt;=$B$6*12)</f>
        <v>1.42551998570975E-005</v>
      </c>
      <c r="I203" s="43" t="n">
        <f aca="false">J202*(1-E203)*G203*(A203&lt;=$B$6*12)</f>
        <v>0</v>
      </c>
      <c r="J203" s="44" t="n">
        <f aca="false">(J202-H203-I203)*(A203&lt;=$B$6*12)</f>
        <v>0.416696158198781</v>
      </c>
      <c r="K203" s="45" t="n">
        <f aca="false">($B$9/$B$10)*(A203&lt;=$B$7*12)*(MOD(A202,12/$B$10)=0)</f>
        <v>0</v>
      </c>
      <c r="L203" s="45" t="n">
        <f aca="false">$B$8*(A203&lt;=$B$7*12)</f>
        <v>500000</v>
      </c>
      <c r="M203" s="45" t="n">
        <f aca="false">Assumptions!$C$15*(A203=1)+K203*Assumptions!$C$16*(A203&lt;=12)</f>
        <v>0</v>
      </c>
      <c r="N203" s="45" t="n">
        <f aca="false">(A203&lt;=$B$6*12)*(Assumptions!$C$18/12)*(1+Assumptions!$E$17)^(A203-1) + K203*Assumptions!$C$19*(A203&lt;=$B$7*12)</f>
        <v>91.007454994995</v>
      </c>
      <c r="O203" s="45" t="n">
        <f aca="false">K203*VLOOKUP(B203,Assumptions!$A$21:$B$26,2,1)</f>
        <v>0</v>
      </c>
      <c r="P203" s="45" t="n">
        <f aca="false">K203*J202</f>
        <v>0</v>
      </c>
      <c r="Q203" s="45" t="n">
        <f aca="false">L203*H203</f>
        <v>7.12759992854874</v>
      </c>
      <c r="R203" s="45" t="n">
        <f aca="false">M203*J202</f>
        <v>0</v>
      </c>
      <c r="S203" s="45" t="n">
        <f aca="false">N203*J202</f>
        <v>37.9237541933223</v>
      </c>
      <c r="T203" s="55" t="n">
        <f aca="false">O203*J202</f>
        <v>0</v>
      </c>
      <c r="U203" s="46" t="n">
        <f aca="false">(1+VLOOKUP(B203,Assumptions!$A$29:$C$39,3,1))^(1/12)-1</f>
        <v>0.00581065529879377</v>
      </c>
      <c r="V203" s="45" t="n">
        <f aca="false">P204+V204/(1+U204)</f>
        <v>1334.07696875839</v>
      </c>
      <c r="W203" s="45" t="n">
        <f aca="false">(W204+Q204)/(1+U204)</f>
        <v>319.048141860347</v>
      </c>
      <c r="X203" s="45" t="n">
        <f aca="false">R204+S204+T204+X204/(1+U204)</f>
        <v>1806.66561060764</v>
      </c>
      <c r="Y203" s="45" t="n">
        <f aca="false">IFERROR((W203+X203-V203)/J203,0)</f>
        <v>1899.79381411036</v>
      </c>
    </row>
    <row r="204" customFormat="false" ht="13.8" hidden="false" customHeight="false" outlineLevel="0" collapsed="false">
      <c r="A204" s="40" t="n">
        <f aca="false">A203+1</f>
        <v>189</v>
      </c>
      <c r="B204" s="40" t="n">
        <f aca="false">INT((A204-1)/12)+1</f>
        <v>16</v>
      </c>
      <c r="C204" s="41" t="n">
        <f aca="false">$B$4+B204-1</f>
        <v>35</v>
      </c>
      <c r="D204" s="42" t="n">
        <f aca="false">IF($B$5="M",VLOOKUP(C204,Assumptions!$A$42:$C$140,2,1),VLOOKUP(C204,Assumptions!$A$42:$C$140,3,1))*Assumptions!$C$2</f>
        <v>0.000410429428342557</v>
      </c>
      <c r="E204" s="42" t="n">
        <f aca="false">1-(1-D204)^(1/12)</f>
        <v>3.42088879921043E-005</v>
      </c>
      <c r="F204" s="42" t="n">
        <f aca="false">VLOOKUP(B204,Assumptions!$A$5:$C$11,3,1)*(MOD(A204,12/$B$10)=0)</f>
        <v>0</v>
      </c>
      <c r="G204" s="43" t="n">
        <f aca="false">1-(1-F204)^(1/$B$10)</f>
        <v>0</v>
      </c>
      <c r="H204" s="42" t="n">
        <f aca="false">J203*E204*(A204&lt;=$B$6*12)</f>
        <v>1.42547122025623E-005</v>
      </c>
      <c r="I204" s="43" t="n">
        <f aca="false">J203*(1-E204)*G204*(A204&lt;=$B$6*12)</f>
        <v>0</v>
      </c>
      <c r="J204" s="44" t="n">
        <f aca="false">(J203-H204-I204)*(A204&lt;=$B$6*12)</f>
        <v>0.416681903486578</v>
      </c>
      <c r="K204" s="45" t="n">
        <f aca="false">($B$9/$B$10)*(A204&lt;=$B$7*12)*(MOD(A203,12/$B$10)=0)</f>
        <v>0</v>
      </c>
      <c r="L204" s="45" t="n">
        <f aca="false">$B$8*(A204&lt;=$B$7*12)</f>
        <v>500000</v>
      </c>
      <c r="M204" s="45" t="n">
        <f aca="false">Assumptions!$C$15*(A204=1)+K204*Assumptions!$C$16*(A204&lt;=12)</f>
        <v>0</v>
      </c>
      <c r="N204" s="45" t="n">
        <f aca="false">(A204&lt;=$B$6*12)*(Assumptions!$C$18/12)*(1+Assumptions!$E$17)^(A204-1) + K204*Assumptions!$C$19*(A204&lt;=$B$7*12)</f>
        <v>91.3418900461204</v>
      </c>
      <c r="O204" s="45" t="n">
        <f aca="false">K204*VLOOKUP(B204,Assumptions!$A$21:$B$26,2,1)</f>
        <v>0</v>
      </c>
      <c r="P204" s="45" t="n">
        <f aca="false">K204*J203</f>
        <v>0</v>
      </c>
      <c r="Q204" s="45" t="n">
        <f aca="false">L204*H204</f>
        <v>7.12735610128113</v>
      </c>
      <c r="R204" s="45" t="n">
        <f aca="false">M204*J203</f>
        <v>0</v>
      </c>
      <c r="S204" s="45" t="n">
        <f aca="false">N204*J203</f>
        <v>38.0618146648339</v>
      </c>
      <c r="T204" s="55" t="n">
        <f aca="false">O204*J203</f>
        <v>0</v>
      </c>
      <c r="U204" s="46" t="n">
        <f aca="false">(1+VLOOKUP(B204,Assumptions!$A$29:$C$39,3,1))^(1/12)-1</f>
        <v>0.00581065529879377</v>
      </c>
      <c r="V204" s="45" t="n">
        <f aca="false">P205+V205/(1+U205)</f>
        <v>1341.8288301659</v>
      </c>
      <c r="W204" s="45" t="n">
        <f aca="false">(W205+Q205)/(1+U205)</f>
        <v>313.774664535137</v>
      </c>
      <c r="X204" s="45" t="n">
        <f aca="false">R205+S205+T205+X205/(1+U205)</f>
        <v>1778.88054296117</v>
      </c>
      <c r="Y204" s="45" t="n">
        <f aca="false">IFERROR((W204+X204-V204)/J204,0)</f>
        <v>1801.91741241431</v>
      </c>
    </row>
    <row r="205" customFormat="false" ht="13.8" hidden="false" customHeight="false" outlineLevel="0" collapsed="false">
      <c r="A205" s="40" t="n">
        <f aca="false">A204+1</f>
        <v>190</v>
      </c>
      <c r="B205" s="40" t="n">
        <f aca="false">INT((A205-1)/12)+1</f>
        <v>16</v>
      </c>
      <c r="C205" s="41" t="n">
        <f aca="false">$B$4+B205-1</f>
        <v>35</v>
      </c>
      <c r="D205" s="42" t="n">
        <f aca="false">IF($B$5="M",VLOOKUP(C205,Assumptions!$A$42:$C$140,2,1),VLOOKUP(C205,Assumptions!$A$42:$C$140,3,1))*Assumptions!$C$2</f>
        <v>0.000410429428342557</v>
      </c>
      <c r="E205" s="42" t="n">
        <f aca="false">1-(1-D205)^(1/12)</f>
        <v>3.42088879921043E-005</v>
      </c>
      <c r="F205" s="42" t="n">
        <f aca="false">VLOOKUP(B205,Assumptions!$A$5:$C$11,3,1)*(MOD(A205,12/$B$10)=0)</f>
        <v>0</v>
      </c>
      <c r="G205" s="43" t="n">
        <f aca="false">1-(1-F205)^(1/$B$10)</f>
        <v>0</v>
      </c>
      <c r="H205" s="42" t="n">
        <f aca="false">J204*E205*(A205&lt;=$B$6*12)</f>
        <v>1.42542245647092E-005</v>
      </c>
      <c r="I205" s="43" t="n">
        <f aca="false">J204*(1-E205)*G205*(A205&lt;=$B$6*12)</f>
        <v>0</v>
      </c>
      <c r="J205" s="44" t="n">
        <f aca="false">(J204-H205-I205)*(A205&lt;=$B$6*12)</f>
        <v>0.416667649262013</v>
      </c>
      <c r="K205" s="45" t="n">
        <f aca="false">($B$9/$B$10)*(A205&lt;=$B$7*12)*(MOD(A204,12/$B$10)=0)</f>
        <v>0</v>
      </c>
      <c r="L205" s="45" t="n">
        <f aca="false">$B$8*(A205&lt;=$B$7*12)</f>
        <v>500000</v>
      </c>
      <c r="M205" s="45" t="n">
        <f aca="false">Assumptions!$C$15*(A205=1)+K205*Assumptions!$C$16*(A205&lt;=12)</f>
        <v>0</v>
      </c>
      <c r="N205" s="45" t="n">
        <f aca="false">(A205&lt;=$B$6*12)*(Assumptions!$C$18/12)*(1+Assumptions!$E$17)^(A205-1) + K205*Assumptions!$C$19*(A205&lt;=$B$7*12)</f>
        <v>91.6775540823156</v>
      </c>
      <c r="O205" s="45" t="n">
        <f aca="false">K205*VLOOKUP(B205,Assumptions!$A$21:$B$26,2,1)</f>
        <v>0</v>
      </c>
      <c r="P205" s="45" t="n">
        <f aca="false">K205*J204</f>
        <v>0</v>
      </c>
      <c r="Q205" s="45" t="n">
        <f aca="false">L205*H205</f>
        <v>7.12711228235458</v>
      </c>
      <c r="R205" s="45" t="n">
        <f aca="false">M205*J204</f>
        <v>0</v>
      </c>
      <c r="S205" s="45" t="n">
        <f aca="false">N205*J204</f>
        <v>38.200377742013</v>
      </c>
      <c r="T205" s="55" t="n">
        <f aca="false">O205*J204</f>
        <v>0</v>
      </c>
      <c r="U205" s="46" t="n">
        <f aca="false">(1+VLOOKUP(B205,Assumptions!$A$29:$C$39,3,1))^(1/12)-1</f>
        <v>0.00581065529879377</v>
      </c>
      <c r="V205" s="45" t="n">
        <f aca="false">P206+V206/(1+U206)</f>
        <v>1349.62573496798</v>
      </c>
      <c r="W205" s="45" t="n">
        <f aca="false">(W206+Q206)/(1+U206)</f>
        <v>308.470788669891</v>
      </c>
      <c r="X205" s="45" t="n">
        <f aca="false">R206+S206+T206+X206/(1+U206)</f>
        <v>1750.79465764469</v>
      </c>
      <c r="Y205" s="45" t="n">
        <f aca="false">IFERROR((W205+X205-V205)/J205,0)</f>
        <v>1703.13129085853</v>
      </c>
    </row>
    <row r="206" customFormat="false" ht="13.8" hidden="false" customHeight="false" outlineLevel="0" collapsed="false">
      <c r="A206" s="40" t="n">
        <f aca="false">A205+1</f>
        <v>191</v>
      </c>
      <c r="B206" s="40" t="n">
        <f aca="false">INT((A206-1)/12)+1</f>
        <v>16</v>
      </c>
      <c r="C206" s="41" t="n">
        <f aca="false">$B$4+B206-1</f>
        <v>35</v>
      </c>
      <c r="D206" s="42" t="n">
        <f aca="false">IF($B$5="M",VLOOKUP(C206,Assumptions!$A$42:$C$140,2,1),VLOOKUP(C206,Assumptions!$A$42:$C$140,3,1))*Assumptions!$C$2</f>
        <v>0.000410429428342557</v>
      </c>
      <c r="E206" s="42" t="n">
        <f aca="false">1-(1-D206)^(1/12)</f>
        <v>3.42088879921043E-005</v>
      </c>
      <c r="F206" s="42" t="n">
        <f aca="false">VLOOKUP(B206,Assumptions!$A$5:$C$11,3,1)*(MOD(A206,12/$B$10)=0)</f>
        <v>0</v>
      </c>
      <c r="G206" s="43" t="n">
        <f aca="false">1-(1-F206)^(1/$B$10)</f>
        <v>0</v>
      </c>
      <c r="H206" s="42" t="n">
        <f aca="false">J205*E206*(A206&lt;=$B$6*12)</f>
        <v>1.42537369435376E-005</v>
      </c>
      <c r="I206" s="43" t="n">
        <f aca="false">J205*(1-E206)*G206*(A206&lt;=$B$6*12)</f>
        <v>0</v>
      </c>
      <c r="J206" s="44" t="n">
        <f aca="false">(J205-H206-I206)*(A206&lt;=$B$6*12)</f>
        <v>0.41665339552507</v>
      </c>
      <c r="K206" s="45" t="n">
        <f aca="false">($B$9/$B$10)*(A206&lt;=$B$7*12)*(MOD(A205,12/$B$10)=0)</f>
        <v>0</v>
      </c>
      <c r="L206" s="45" t="n">
        <f aca="false">$B$8*(A206&lt;=$B$7*12)</f>
        <v>500000</v>
      </c>
      <c r="M206" s="45" t="n">
        <f aca="false">Assumptions!$C$15*(A206=1)+K206*Assumptions!$C$16*(A206&lt;=12)</f>
        <v>0</v>
      </c>
      <c r="N206" s="45" t="n">
        <f aca="false">(A206&lt;=$B$6*12)*(Assumptions!$C$18/12)*(1+Assumptions!$E$17)^(A206-1) + K206*Assumptions!$C$19*(A206&lt;=$B$7*12)</f>
        <v>92.0144516198663</v>
      </c>
      <c r="O206" s="45" t="n">
        <f aca="false">K206*VLOOKUP(B206,Assumptions!$A$21:$B$26,2,1)</f>
        <v>0</v>
      </c>
      <c r="P206" s="45" t="n">
        <f aca="false">K206*J205</f>
        <v>0</v>
      </c>
      <c r="Q206" s="45" t="n">
        <f aca="false">L206*H206</f>
        <v>7.12686847176881</v>
      </c>
      <c r="R206" s="45" t="n">
        <f aca="false">M206*J205</f>
        <v>0</v>
      </c>
      <c r="S206" s="45" t="n">
        <f aca="false">N206*J205</f>
        <v>38.3394452545829</v>
      </c>
      <c r="T206" s="55" t="n">
        <f aca="false">O206*J205</f>
        <v>0</v>
      </c>
      <c r="U206" s="46" t="n">
        <f aca="false">(1+VLOOKUP(B206,Assumptions!$A$29:$C$39,3,1))^(1/12)-1</f>
        <v>0.00581065529879377</v>
      </c>
      <c r="V206" s="45" t="n">
        <f aca="false">P207+V207/(1+U207)</f>
        <v>1357.46794489626</v>
      </c>
      <c r="W206" s="45" t="n">
        <f aca="false">(W207+Q207)/(1+U207)</f>
        <v>303.13633762083</v>
      </c>
      <c r="X206" s="45" t="n">
        <f aca="false">R207+S207+T207+X207/(1+U207)</f>
        <v>1722.40569934393</v>
      </c>
      <c r="Y206" s="45" t="n">
        <f aca="false">IFERROR((W206+X206-V206)/J206,0)</f>
        <v>1603.42889136085</v>
      </c>
    </row>
    <row r="207" customFormat="false" ht="13.8" hidden="false" customHeight="false" outlineLevel="0" collapsed="false">
      <c r="A207" s="40" t="n">
        <f aca="false">A206+1</f>
        <v>192</v>
      </c>
      <c r="B207" s="40" t="n">
        <f aca="false">INT((A207-1)/12)+1</f>
        <v>16</v>
      </c>
      <c r="C207" s="41" t="n">
        <f aca="false">$B$4+B207-1</f>
        <v>35</v>
      </c>
      <c r="D207" s="42" t="n">
        <f aca="false">IF($B$5="M",VLOOKUP(C207,Assumptions!$A$42:$C$140,2,1),VLOOKUP(C207,Assumptions!$A$42:$C$140,3,1))*Assumptions!$C$2</f>
        <v>0.000410429428342557</v>
      </c>
      <c r="E207" s="42" t="n">
        <f aca="false">1-(1-D207)^(1/12)</f>
        <v>3.42088879921043E-005</v>
      </c>
      <c r="F207" s="42" t="n">
        <f aca="false">VLOOKUP(B207,Assumptions!$A$5:$C$11,3,1)*(MOD(A207,12/$B$10)=0)</f>
        <v>0.04</v>
      </c>
      <c r="G207" s="43" t="n">
        <f aca="false">1-(1-F207)^(1/$B$10)</f>
        <v>0.04</v>
      </c>
      <c r="H207" s="42" t="n">
        <f aca="false">J206*E207*(A207&lt;=$B$6*12)</f>
        <v>1.4253249339047E-005</v>
      </c>
      <c r="I207" s="43" t="n">
        <f aca="false">J206*(1-E207)*G207*(A207&lt;=$B$6*12)</f>
        <v>0.0166655656910292</v>
      </c>
      <c r="J207" s="44" t="n">
        <f aca="false">(J206-H207-I207)*(A207&lt;=$B$6*12)</f>
        <v>0.399973576584701</v>
      </c>
      <c r="K207" s="45" t="n">
        <f aca="false">($B$9/$B$10)*(A207&lt;=$B$7*12)*(MOD(A206,12/$B$10)=0)</f>
        <v>0</v>
      </c>
      <c r="L207" s="45" t="n">
        <f aca="false">$B$8*(A207&lt;=$B$7*12)</f>
        <v>500000</v>
      </c>
      <c r="M207" s="45" t="n">
        <f aca="false">Assumptions!$C$15*(A207=1)+K207*Assumptions!$C$16*(A207&lt;=12)</f>
        <v>0</v>
      </c>
      <c r="N207" s="45" t="n">
        <f aca="false">(A207&lt;=$B$6*12)*(Assumptions!$C$18/12)*(1+Assumptions!$E$17)^(A207-1) + K207*Assumptions!$C$19*(A207&lt;=$B$7*12)</f>
        <v>92.352587191655</v>
      </c>
      <c r="O207" s="45" t="n">
        <f aca="false">K207*VLOOKUP(B207,Assumptions!$A$21:$B$26,2,1)</f>
        <v>0</v>
      </c>
      <c r="P207" s="45" t="n">
        <f aca="false">K207*J206</f>
        <v>0</v>
      </c>
      <c r="Q207" s="45" t="n">
        <f aca="false">L207*H207</f>
        <v>7.12662466952352</v>
      </c>
      <c r="R207" s="45" t="n">
        <f aca="false">M207*J206</f>
        <v>0</v>
      </c>
      <c r="S207" s="45" t="n">
        <f aca="false">N207*J206</f>
        <v>38.4790190389282</v>
      </c>
      <c r="T207" s="55" t="n">
        <f aca="false">O207*J206</f>
        <v>0</v>
      </c>
      <c r="U207" s="46" t="n">
        <f aca="false">(1+VLOOKUP(B207,Assumptions!$A$29:$C$39,3,1))^(1/12)-1</f>
        <v>0.00581065529879377</v>
      </c>
      <c r="V207" s="45" t="n">
        <f aca="false">P208+V208/(1+U208)</f>
        <v>1365.35572320321</v>
      </c>
      <c r="W207" s="45" t="n">
        <f aca="false">(W208+Q208)/(1+U208)</f>
        <v>297.77113371776</v>
      </c>
      <c r="X207" s="45" t="n">
        <f aca="false">R208+S208+T208+X208/(1+U208)</f>
        <v>1693.71139779269</v>
      </c>
      <c r="Y207" s="45" t="n">
        <f aca="false">IFERROR((W207+X207-V207)/J207,0)</f>
        <v>1565.42043015347</v>
      </c>
    </row>
    <row r="208" customFormat="false" ht="13.8" hidden="false" customHeight="false" outlineLevel="0" collapsed="false">
      <c r="A208" s="40" t="n">
        <f aca="false">A207+1</f>
        <v>193</v>
      </c>
      <c r="B208" s="40" t="n">
        <f aca="false">INT((A208-1)/12)+1</f>
        <v>17</v>
      </c>
      <c r="C208" s="41" t="n">
        <f aca="false">$B$4+B208-1</f>
        <v>36</v>
      </c>
      <c r="D208" s="42" t="n">
        <f aca="false">IF($B$5="M",VLOOKUP(C208,Assumptions!$A$42:$C$140,2,1),VLOOKUP(C208,Assumptions!$A$42:$C$140,3,1))*Assumptions!$C$2</f>
        <v>0.000427123603092779</v>
      </c>
      <c r="E208" s="42" t="n">
        <f aca="false">1-(1-D208)^(1/12)</f>
        <v>3.56006034802903E-005</v>
      </c>
      <c r="F208" s="42" t="n">
        <f aca="false">VLOOKUP(B208,Assumptions!$A$5:$C$11,3,1)*(MOD(A208,12/$B$10)=0)</f>
        <v>0</v>
      </c>
      <c r="G208" s="43" t="n">
        <f aca="false">1-(1-F208)^(1/$B$10)</f>
        <v>0</v>
      </c>
      <c r="H208" s="42" t="n">
        <f aca="false">J207*E208*(A208&lt;=$B$6*12)</f>
        <v>1.42393007025855E-005</v>
      </c>
      <c r="I208" s="43" t="n">
        <f aca="false">J207*(1-E208)*G208*(A208&lt;=$B$6*12)</f>
        <v>0</v>
      </c>
      <c r="J208" s="44" t="n">
        <f aca="false">(J207-H208-I208)*(A208&lt;=$B$6*12)</f>
        <v>0.399959337283999</v>
      </c>
      <c r="K208" s="45" t="n">
        <f aca="false">($B$9/$B$10)*(A208&lt;=$B$7*12)*(MOD(A207,12/$B$10)=0)</f>
        <v>1000</v>
      </c>
      <c r="L208" s="45" t="n">
        <f aca="false">$B$8*(A208&lt;=$B$7*12)</f>
        <v>500000</v>
      </c>
      <c r="M208" s="45" t="n">
        <f aca="false">Assumptions!$C$15*(A208=1)+K208*Assumptions!$C$16*(A208&lt;=12)</f>
        <v>0</v>
      </c>
      <c r="N208" s="45" t="n">
        <f aca="false">(A208&lt;=$B$6*12)*(Assumptions!$C$18/12)*(1+Assumptions!$E$17)^(A208-1) + K208*Assumptions!$C$19*(A208&lt;=$B$7*12)</f>
        <v>114.691965347222</v>
      </c>
      <c r="O208" s="45" t="n">
        <f aca="false">K208*VLOOKUP(B208,Assumptions!$A$21:$B$26,2,1)</f>
        <v>50</v>
      </c>
      <c r="P208" s="45" t="n">
        <f aca="false">K208*J207</f>
        <v>399.973576584701</v>
      </c>
      <c r="Q208" s="45" t="n">
        <f aca="false">L208*H208</f>
        <v>7.11965035129273</v>
      </c>
      <c r="R208" s="45" t="n">
        <f aca="false">M208*J207</f>
        <v>0</v>
      </c>
      <c r="S208" s="45" t="n">
        <f aca="false">N208*J207</f>
        <v>45.8737555854568</v>
      </c>
      <c r="T208" s="55" t="n">
        <f aca="false">O208*J207</f>
        <v>19.9986788292351</v>
      </c>
      <c r="U208" s="46" t="n">
        <f aca="false">(1+VLOOKUP(B208,Assumptions!$A$29:$C$39,3,1))^(1/12)-1</f>
        <v>0.00581065529879377</v>
      </c>
      <c r="V208" s="45" t="n">
        <f aca="false">P209+V209/(1+U209)</f>
        <v>970.99164950412</v>
      </c>
      <c r="W208" s="45" t="n">
        <f aca="false">(W209+Q209)/(1+U209)</f>
        <v>292.381728782432</v>
      </c>
      <c r="X208" s="45" t="n">
        <f aca="false">R209+S209+T209+X209/(1+U209)</f>
        <v>1637.29777447614</v>
      </c>
      <c r="Y208" s="45" t="n">
        <f aca="false">IFERROR((W208+X208-V208)/J208,0)</f>
        <v>2396.96330198116</v>
      </c>
    </row>
    <row r="209" customFormat="false" ht="13.8" hidden="false" customHeight="false" outlineLevel="0" collapsed="false">
      <c r="A209" s="40" t="n">
        <f aca="false">A208+1</f>
        <v>194</v>
      </c>
      <c r="B209" s="40" t="n">
        <f aca="false">INT((A209-1)/12)+1</f>
        <v>17</v>
      </c>
      <c r="C209" s="41" t="n">
        <f aca="false">$B$4+B209-1</f>
        <v>36</v>
      </c>
      <c r="D209" s="42" t="n">
        <f aca="false">IF($B$5="M",VLOOKUP(C209,Assumptions!$A$42:$C$140,2,1),VLOOKUP(C209,Assumptions!$A$42:$C$140,3,1))*Assumptions!$C$2</f>
        <v>0.000427123603092779</v>
      </c>
      <c r="E209" s="42" t="n">
        <f aca="false">1-(1-D209)^(1/12)</f>
        <v>3.56006034802903E-005</v>
      </c>
      <c r="F209" s="42" t="n">
        <f aca="false">VLOOKUP(B209,Assumptions!$A$5:$C$11,3,1)*(MOD(A209,12/$B$10)=0)</f>
        <v>0</v>
      </c>
      <c r="G209" s="43" t="n">
        <f aca="false">1-(1-F209)^(1/$B$10)</f>
        <v>0</v>
      </c>
      <c r="H209" s="42" t="n">
        <f aca="false">J208*E209*(A209&lt;=$B$6*12)</f>
        <v>1.42387937748873E-005</v>
      </c>
      <c r="I209" s="43" t="n">
        <f aca="false">J208*(1-E209)*G209*(A209&lt;=$B$6*12)</f>
        <v>0</v>
      </c>
      <c r="J209" s="44" t="n">
        <f aca="false">(J208-H209-I209)*(A209&lt;=$B$6*12)</f>
        <v>0.399945098490224</v>
      </c>
      <c r="K209" s="45" t="n">
        <f aca="false">($B$9/$B$10)*(A209&lt;=$B$7*12)*(MOD(A208,12/$B$10)=0)</f>
        <v>0</v>
      </c>
      <c r="L209" s="45" t="n">
        <f aca="false">$B$8*(A209&lt;=$B$7*12)</f>
        <v>500000</v>
      </c>
      <c r="M209" s="45" t="n">
        <f aca="false">Assumptions!$C$15*(A209=1)+K209*Assumptions!$C$16*(A209&lt;=12)</f>
        <v>0</v>
      </c>
      <c r="N209" s="45" t="n">
        <f aca="false">(A209&lt;=$B$6*12)*(Assumptions!$C$18/12)*(1+Assumptions!$E$17)^(A209-1) + K209*Assumptions!$C$19*(A209&lt;=$B$7*12)</f>
        <v>93.0325906528246</v>
      </c>
      <c r="O209" s="45" t="n">
        <f aca="false">K209*VLOOKUP(B209,Assumptions!$A$21:$B$26,2,1)</f>
        <v>0</v>
      </c>
      <c r="P209" s="45" t="n">
        <f aca="false">K209*J208</f>
        <v>0</v>
      </c>
      <c r="Q209" s="45" t="n">
        <f aca="false">L209*H209</f>
        <v>7.11939688744366</v>
      </c>
      <c r="R209" s="45" t="n">
        <f aca="false">M209*J208</f>
        <v>0</v>
      </c>
      <c r="S209" s="45" t="n">
        <f aca="false">N209*J208</f>
        <v>37.2092533033173</v>
      </c>
      <c r="T209" s="55" t="n">
        <f aca="false">O209*J208</f>
        <v>0</v>
      </c>
      <c r="U209" s="46" t="n">
        <f aca="false">(1+VLOOKUP(B209,Assumptions!$A$29:$C$39,3,1))^(1/12)-1</f>
        <v>0.00581065529879377</v>
      </c>
      <c r="V209" s="45" t="n">
        <f aca="false">P210+V210/(1+U210)</f>
        <v>976.633747277396</v>
      </c>
      <c r="W209" s="45" t="n">
        <f aca="false">(W210+Q210)/(1+U210)</f>
        <v>286.961261336608</v>
      </c>
      <c r="X209" s="45" t="n">
        <f aca="false">R210+S210+T210+X210/(1+U210)</f>
        <v>1609.38608401691</v>
      </c>
      <c r="Y209" s="45" t="n">
        <f aca="false">IFERROR((W209+X209-V209)/J209,0)</f>
        <v>2299.59962391839</v>
      </c>
    </row>
    <row r="210" customFormat="false" ht="13.8" hidden="false" customHeight="false" outlineLevel="0" collapsed="false">
      <c r="A210" s="40" t="n">
        <f aca="false">A209+1</f>
        <v>195</v>
      </c>
      <c r="B210" s="40" t="n">
        <f aca="false">INT((A210-1)/12)+1</f>
        <v>17</v>
      </c>
      <c r="C210" s="41" t="n">
        <f aca="false">$B$4+B210-1</f>
        <v>36</v>
      </c>
      <c r="D210" s="42" t="n">
        <f aca="false">IF($B$5="M",VLOOKUP(C210,Assumptions!$A$42:$C$140,2,1),VLOOKUP(C210,Assumptions!$A$42:$C$140,3,1))*Assumptions!$C$2</f>
        <v>0.000427123603092779</v>
      </c>
      <c r="E210" s="42" t="n">
        <f aca="false">1-(1-D210)^(1/12)</f>
        <v>3.56006034802903E-005</v>
      </c>
      <c r="F210" s="42" t="n">
        <f aca="false">VLOOKUP(B210,Assumptions!$A$5:$C$11,3,1)*(MOD(A210,12/$B$10)=0)</f>
        <v>0</v>
      </c>
      <c r="G210" s="43" t="n">
        <f aca="false">1-(1-F210)^(1/$B$10)</f>
        <v>0</v>
      </c>
      <c r="H210" s="42" t="n">
        <f aca="false">J209*E210*(A210&lt;=$B$6*12)</f>
        <v>1.42382868652361E-005</v>
      </c>
      <c r="I210" s="43" t="n">
        <f aca="false">J209*(1-E210)*G210*(A210&lt;=$B$6*12)</f>
        <v>0</v>
      </c>
      <c r="J210" s="44" t="n">
        <f aca="false">(J209-H210-I210)*(A210&lt;=$B$6*12)</f>
        <v>0.399930860203359</v>
      </c>
      <c r="K210" s="45" t="n">
        <f aca="false">($B$9/$B$10)*(A210&lt;=$B$7*12)*(MOD(A209,12/$B$10)=0)</f>
        <v>0</v>
      </c>
      <c r="L210" s="45" t="n">
        <f aca="false">$B$8*(A210&lt;=$B$7*12)</f>
        <v>500000</v>
      </c>
      <c r="M210" s="45" t="n">
        <f aca="false">Assumptions!$C$15*(A210=1)+K210*Assumptions!$C$16*(A210&lt;=12)</f>
        <v>0</v>
      </c>
      <c r="N210" s="45" t="n">
        <f aca="false">(A210&lt;=$B$6*12)*(Assumptions!$C$18/12)*(1+Assumptions!$E$17)^(A210-1) + K210*Assumptions!$C$19*(A210&lt;=$B$7*12)</f>
        <v>93.3744676915025</v>
      </c>
      <c r="O210" s="45" t="n">
        <f aca="false">K210*VLOOKUP(B210,Assumptions!$A$21:$B$26,2,1)</f>
        <v>0</v>
      </c>
      <c r="P210" s="45" t="n">
        <f aca="false">K210*J209</f>
        <v>0</v>
      </c>
      <c r="Q210" s="45" t="n">
        <f aca="false">L210*H210</f>
        <v>7.11914343261805</v>
      </c>
      <c r="R210" s="45" t="n">
        <f aca="false">M210*J209</f>
        <v>0</v>
      </c>
      <c r="S210" s="45" t="n">
        <f aca="false">N210*J209</f>
        <v>37.3446606773502</v>
      </c>
      <c r="T210" s="55" t="n">
        <f aca="false">O210*J209</f>
        <v>0</v>
      </c>
      <c r="U210" s="46" t="n">
        <f aca="false">(1+VLOOKUP(B210,Assumptions!$A$29:$C$39,3,1))^(1/12)-1</f>
        <v>0.00581065529879377</v>
      </c>
      <c r="V210" s="45" t="n">
        <f aca="false">P211+V211/(1+U211)</f>
        <v>982.308629335994</v>
      </c>
      <c r="W210" s="45" t="n">
        <f aca="false">(W211+Q211)/(1+U211)</f>
        <v>281.509550877724</v>
      </c>
      <c r="X210" s="45" t="n">
        <f aca="false">R211+S211+T211+X211/(1+U211)</f>
        <v>1581.17601416601</v>
      </c>
      <c r="Y210" s="45" t="n">
        <f aca="false">IFERROR((W210+X210-V210)/J210,0)</f>
        <v>2201.32283680255</v>
      </c>
    </row>
    <row r="211" customFormat="false" ht="13.8" hidden="false" customHeight="false" outlineLevel="0" collapsed="false">
      <c r="A211" s="40" t="n">
        <f aca="false">A210+1</f>
        <v>196</v>
      </c>
      <c r="B211" s="40" t="n">
        <f aca="false">INT((A211-1)/12)+1</f>
        <v>17</v>
      </c>
      <c r="C211" s="41" t="n">
        <f aca="false">$B$4+B211-1</f>
        <v>36</v>
      </c>
      <c r="D211" s="42" t="n">
        <f aca="false">IF($B$5="M",VLOOKUP(C211,Assumptions!$A$42:$C$140,2,1),VLOOKUP(C211,Assumptions!$A$42:$C$140,3,1))*Assumptions!$C$2</f>
        <v>0.000427123603092779</v>
      </c>
      <c r="E211" s="42" t="n">
        <f aca="false">1-(1-D211)^(1/12)</f>
        <v>3.56006034802903E-005</v>
      </c>
      <c r="F211" s="42" t="n">
        <f aca="false">VLOOKUP(B211,Assumptions!$A$5:$C$11,3,1)*(MOD(A211,12/$B$10)=0)</f>
        <v>0</v>
      </c>
      <c r="G211" s="43" t="n">
        <f aca="false">1-(1-F211)^(1/$B$10)</f>
        <v>0</v>
      </c>
      <c r="H211" s="42" t="n">
        <f aca="false">J210*E211*(A211&lt;=$B$6*12)</f>
        <v>1.42377799736312E-005</v>
      </c>
      <c r="I211" s="43" t="n">
        <f aca="false">J210*(1-E211)*G211*(A211&lt;=$B$6*12)</f>
        <v>0</v>
      </c>
      <c r="J211" s="44" t="n">
        <f aca="false">(J210-H211-I211)*(A211&lt;=$B$6*12)</f>
        <v>0.399916622423385</v>
      </c>
      <c r="K211" s="45" t="n">
        <f aca="false">($B$9/$B$10)*(A211&lt;=$B$7*12)*(MOD(A210,12/$B$10)=0)</f>
        <v>0</v>
      </c>
      <c r="L211" s="45" t="n">
        <f aca="false">$B$8*(A211&lt;=$B$7*12)</f>
        <v>500000</v>
      </c>
      <c r="M211" s="45" t="n">
        <f aca="false">Assumptions!$C$15*(A211=1)+K211*Assumptions!$C$16*(A211&lt;=12)</f>
        <v>0</v>
      </c>
      <c r="N211" s="45" t="n">
        <f aca="false">(A211&lt;=$B$6*12)*(Assumptions!$C$18/12)*(1+Assumptions!$E$17)^(A211-1) + K211*Assumptions!$C$19*(A211&lt;=$B$7*12)</f>
        <v>93.7176010631361</v>
      </c>
      <c r="O211" s="45" t="n">
        <f aca="false">K211*VLOOKUP(B211,Assumptions!$A$21:$B$26,2,1)</f>
        <v>0</v>
      </c>
      <c r="P211" s="45" t="n">
        <f aca="false">K211*J210</f>
        <v>0</v>
      </c>
      <c r="Q211" s="45" t="n">
        <f aca="false">L211*H211</f>
        <v>7.11888998681559</v>
      </c>
      <c r="R211" s="45" t="n">
        <f aca="false">M211*J210</f>
        <v>0</v>
      </c>
      <c r="S211" s="45" t="n">
        <f aca="false">N211*J210</f>
        <v>37.4805608093752</v>
      </c>
      <c r="T211" s="55" t="n">
        <f aca="false">O211*J210</f>
        <v>0</v>
      </c>
      <c r="U211" s="46" t="n">
        <f aca="false">(1+VLOOKUP(B211,Assumptions!$A$29:$C$39,3,1))^(1/12)-1</f>
        <v>0.00581065529879377</v>
      </c>
      <c r="V211" s="45" t="n">
        <f aca="false">P212+V212/(1+U212)</f>
        <v>988.016486178096</v>
      </c>
      <c r="W211" s="45" t="n">
        <f aca="false">(W212+Q212)/(1+U212)</f>
        <v>276.026415854377</v>
      </c>
      <c r="X211" s="45" t="n">
        <f aca="false">R212+S212+T212+X212/(1+U212)</f>
        <v>1552.66533552241</v>
      </c>
      <c r="Y211" s="45" t="n">
        <f aca="false">IFERROR((W211+X211-V211)/J211,0)</f>
        <v>2102.12633849633</v>
      </c>
    </row>
    <row r="212" customFormat="false" ht="13.8" hidden="false" customHeight="false" outlineLevel="0" collapsed="false">
      <c r="A212" s="40" t="n">
        <f aca="false">A211+1</f>
        <v>197</v>
      </c>
      <c r="B212" s="40" t="n">
        <f aca="false">INT((A212-1)/12)+1</f>
        <v>17</v>
      </c>
      <c r="C212" s="41" t="n">
        <f aca="false">$B$4+B212-1</f>
        <v>36</v>
      </c>
      <c r="D212" s="42" t="n">
        <f aca="false">IF($B$5="M",VLOOKUP(C212,Assumptions!$A$42:$C$140,2,1),VLOOKUP(C212,Assumptions!$A$42:$C$140,3,1))*Assumptions!$C$2</f>
        <v>0.000427123603092779</v>
      </c>
      <c r="E212" s="42" t="n">
        <f aca="false">1-(1-D212)^(1/12)</f>
        <v>3.56006034802903E-005</v>
      </c>
      <c r="F212" s="42" t="n">
        <f aca="false">VLOOKUP(B212,Assumptions!$A$5:$C$11,3,1)*(MOD(A212,12/$B$10)=0)</f>
        <v>0</v>
      </c>
      <c r="G212" s="43" t="n">
        <f aca="false">1-(1-F212)^(1/$B$10)</f>
        <v>0</v>
      </c>
      <c r="H212" s="42" t="n">
        <f aca="false">J211*E212*(A212&lt;=$B$6*12)</f>
        <v>1.42372731000719E-005</v>
      </c>
      <c r="I212" s="43" t="n">
        <f aca="false">J211*(1-E212)*G212*(A212&lt;=$B$6*12)</f>
        <v>0</v>
      </c>
      <c r="J212" s="44" t="n">
        <f aca="false">(J211-H212-I212)*(A212&lt;=$B$6*12)</f>
        <v>0.399902385150285</v>
      </c>
      <c r="K212" s="45" t="n">
        <f aca="false">($B$9/$B$10)*(A212&lt;=$B$7*12)*(MOD(A211,12/$B$10)=0)</f>
        <v>0</v>
      </c>
      <c r="L212" s="45" t="n">
        <f aca="false">$B$8*(A212&lt;=$B$7*12)</f>
        <v>500000</v>
      </c>
      <c r="M212" s="45" t="n">
        <f aca="false">Assumptions!$C$15*(A212=1)+K212*Assumptions!$C$16*(A212&lt;=12)</f>
        <v>0</v>
      </c>
      <c r="N212" s="45" t="n">
        <f aca="false">(A212&lt;=$B$6*12)*(Assumptions!$C$18/12)*(1+Assumptions!$E$17)^(A212-1) + K212*Assumptions!$C$19*(A212&lt;=$B$7*12)</f>
        <v>94.0619953845093</v>
      </c>
      <c r="O212" s="45" t="n">
        <f aca="false">K212*VLOOKUP(B212,Assumptions!$A$21:$B$26,2,1)</f>
        <v>0</v>
      </c>
      <c r="P212" s="45" t="n">
        <f aca="false">K212*J211</f>
        <v>0</v>
      </c>
      <c r="Q212" s="45" t="n">
        <f aca="false">L212*H212</f>
        <v>7.11863655003595</v>
      </c>
      <c r="R212" s="45" t="n">
        <f aca="false">M212*J211</f>
        <v>0</v>
      </c>
      <c r="S212" s="45" t="n">
        <f aca="false">N212*J211</f>
        <v>37.616955492577</v>
      </c>
      <c r="T212" s="55" t="n">
        <f aca="false">O212*J211</f>
        <v>0</v>
      </c>
      <c r="U212" s="46" t="n">
        <f aca="false">(1+VLOOKUP(B212,Assumptions!$A$29:$C$39,3,1))^(1/12)-1</f>
        <v>0.00581065529879377</v>
      </c>
      <c r="V212" s="45" t="n">
        <f aca="false">P213+V213/(1+U213)</f>
        <v>993.757509408803</v>
      </c>
      <c r="W212" s="45" t="n">
        <f aca="false">(W213+Q213)/(1+U213)</f>
        <v>270.511673660233</v>
      </c>
      <c r="X212" s="45" t="n">
        <f aca="false">R213+S213+T213+X213/(1+U213)</f>
        <v>1523.85180392718</v>
      </c>
      <c r="Y212" s="45" t="n">
        <f aca="false">IFERROR((W212+X212-V212)/J212,0)</f>
        <v>2002.00348361948</v>
      </c>
    </row>
    <row r="213" customFormat="false" ht="13.8" hidden="false" customHeight="false" outlineLevel="0" collapsed="false">
      <c r="A213" s="40" t="n">
        <f aca="false">A212+1</f>
        <v>198</v>
      </c>
      <c r="B213" s="40" t="n">
        <f aca="false">INT((A213-1)/12)+1</f>
        <v>17</v>
      </c>
      <c r="C213" s="41" t="n">
        <f aca="false">$B$4+B213-1</f>
        <v>36</v>
      </c>
      <c r="D213" s="42" t="n">
        <f aca="false">IF($B$5="M",VLOOKUP(C213,Assumptions!$A$42:$C$140,2,1),VLOOKUP(C213,Assumptions!$A$42:$C$140,3,1))*Assumptions!$C$2</f>
        <v>0.000427123603092779</v>
      </c>
      <c r="E213" s="42" t="n">
        <f aca="false">1-(1-D213)^(1/12)</f>
        <v>3.56006034802903E-005</v>
      </c>
      <c r="F213" s="42" t="n">
        <f aca="false">VLOOKUP(B213,Assumptions!$A$5:$C$11,3,1)*(MOD(A213,12/$B$10)=0)</f>
        <v>0</v>
      </c>
      <c r="G213" s="43" t="n">
        <f aca="false">1-(1-F213)^(1/$B$10)</f>
        <v>0</v>
      </c>
      <c r="H213" s="42" t="n">
        <f aca="false">J212*E213*(A213&lt;=$B$6*12)</f>
        <v>1.42367662445576E-005</v>
      </c>
      <c r="I213" s="43" t="n">
        <f aca="false">J212*(1-E213)*G213*(A213&lt;=$B$6*12)</f>
        <v>0</v>
      </c>
      <c r="J213" s="44" t="n">
        <f aca="false">(J212-H213-I213)*(A213&lt;=$B$6*12)</f>
        <v>0.39988814838404</v>
      </c>
      <c r="K213" s="45" t="n">
        <f aca="false">($B$9/$B$10)*(A213&lt;=$B$7*12)*(MOD(A212,12/$B$10)=0)</f>
        <v>0</v>
      </c>
      <c r="L213" s="45" t="n">
        <f aca="false">$B$8*(A213&lt;=$B$7*12)</f>
        <v>500000</v>
      </c>
      <c r="M213" s="45" t="n">
        <f aca="false">Assumptions!$C$15*(A213=1)+K213*Assumptions!$C$16*(A213&lt;=12)</f>
        <v>0</v>
      </c>
      <c r="N213" s="45" t="n">
        <f aca="false">(A213&lt;=$B$6*12)*(Assumptions!$C$18/12)*(1+Assumptions!$E$17)^(A213-1) + K213*Assumptions!$C$19*(A213&lt;=$B$7*12)</f>
        <v>94.4076552893721</v>
      </c>
      <c r="O213" s="45" t="n">
        <f aca="false">K213*VLOOKUP(B213,Assumptions!$A$21:$B$26,2,1)</f>
        <v>0</v>
      </c>
      <c r="P213" s="45" t="n">
        <f aca="false">K213*J212</f>
        <v>0</v>
      </c>
      <c r="Q213" s="45" t="n">
        <f aca="false">L213*H213</f>
        <v>7.11838312227881</v>
      </c>
      <c r="R213" s="45" t="n">
        <f aca="false">M213*J212</f>
        <v>0</v>
      </c>
      <c r="S213" s="45" t="n">
        <f aca="false">N213*J212</f>
        <v>37.7538465266658</v>
      </c>
      <c r="T213" s="55" t="n">
        <f aca="false">O213*J212</f>
        <v>0</v>
      </c>
      <c r="U213" s="46" t="n">
        <f aca="false">(1+VLOOKUP(B213,Assumptions!$A$29:$C$39,3,1))^(1/12)-1</f>
        <v>0.00581065529879377</v>
      </c>
      <c r="V213" s="45" t="n">
        <f aca="false">P214+V214/(1+U214)</f>
        <v>999.531891746565</v>
      </c>
      <c r="W213" s="45" t="n">
        <f aca="false">(W214+Q214)/(1+U214)</f>
        <v>264.965140627893</v>
      </c>
      <c r="X213" s="45" t="n">
        <f aca="false">R214+S214+T214+X214/(1+U214)</f>
        <v>1494.73316037121</v>
      </c>
      <c r="Y213" s="45" t="n">
        <f aca="false">IFERROR((W213+X213-V213)/J213,0)</f>
        <v>1900.94758327896</v>
      </c>
    </row>
    <row r="214" customFormat="false" ht="13.8" hidden="false" customHeight="false" outlineLevel="0" collapsed="false">
      <c r="A214" s="40" t="n">
        <f aca="false">A213+1</f>
        <v>199</v>
      </c>
      <c r="B214" s="40" t="n">
        <f aca="false">INT((A214-1)/12)+1</f>
        <v>17</v>
      </c>
      <c r="C214" s="41" t="n">
        <f aca="false">$B$4+B214-1</f>
        <v>36</v>
      </c>
      <c r="D214" s="42" t="n">
        <f aca="false">IF($B$5="M",VLOOKUP(C214,Assumptions!$A$42:$C$140,2,1),VLOOKUP(C214,Assumptions!$A$42:$C$140,3,1))*Assumptions!$C$2</f>
        <v>0.000427123603092779</v>
      </c>
      <c r="E214" s="42" t="n">
        <f aca="false">1-(1-D214)^(1/12)</f>
        <v>3.56006034802903E-005</v>
      </c>
      <c r="F214" s="42" t="n">
        <f aca="false">VLOOKUP(B214,Assumptions!$A$5:$C$11,3,1)*(MOD(A214,12/$B$10)=0)</f>
        <v>0</v>
      </c>
      <c r="G214" s="43" t="n">
        <f aca="false">1-(1-F214)^(1/$B$10)</f>
        <v>0</v>
      </c>
      <c r="H214" s="42" t="n">
        <f aca="false">J213*E214*(A214&lt;=$B$6*12)</f>
        <v>1.42362594070877E-005</v>
      </c>
      <c r="I214" s="43" t="n">
        <f aca="false">J213*(1-E214)*G214*(A214&lt;=$B$6*12)</f>
        <v>0</v>
      </c>
      <c r="J214" s="44" t="n">
        <f aca="false">(J213-H214-I214)*(A214&lt;=$B$6*12)</f>
        <v>0.399873912124633</v>
      </c>
      <c r="K214" s="45" t="n">
        <f aca="false">($B$9/$B$10)*(A214&lt;=$B$7*12)*(MOD(A213,12/$B$10)=0)</f>
        <v>0</v>
      </c>
      <c r="L214" s="45" t="n">
        <f aca="false">$B$8*(A214&lt;=$B$7*12)</f>
        <v>500000</v>
      </c>
      <c r="M214" s="45" t="n">
        <f aca="false">Assumptions!$C$15*(A214=1)+K214*Assumptions!$C$16*(A214&lt;=12)</f>
        <v>0</v>
      </c>
      <c r="N214" s="45" t="n">
        <f aca="false">(A214&lt;=$B$6*12)*(Assumptions!$C$18/12)*(1+Assumptions!$E$17)^(A214-1) + K214*Assumptions!$C$19*(A214&lt;=$B$7*12)</f>
        <v>94.7545854285027</v>
      </c>
      <c r="O214" s="45" t="n">
        <f aca="false">K214*VLOOKUP(B214,Assumptions!$A$21:$B$26,2,1)</f>
        <v>0</v>
      </c>
      <c r="P214" s="45" t="n">
        <f aca="false">K214*J213</f>
        <v>0</v>
      </c>
      <c r="Q214" s="45" t="n">
        <f aca="false">L214*H214</f>
        <v>7.11812970354385</v>
      </c>
      <c r="R214" s="45" t="n">
        <f aca="false">M214*J213</f>
        <v>0</v>
      </c>
      <c r="S214" s="45" t="n">
        <f aca="false">N214*J213</f>
        <v>37.8912357179013</v>
      </c>
      <c r="T214" s="55" t="n">
        <f aca="false">O214*J213</f>
        <v>0</v>
      </c>
      <c r="U214" s="46" t="n">
        <f aca="false">(1+VLOOKUP(B214,Assumptions!$A$29:$C$39,3,1))^(1/12)-1</f>
        <v>0.00581065529879377</v>
      </c>
      <c r="V214" s="45" t="n">
        <f aca="false">P215+V215/(1+U215)</f>
        <v>1005.33982702966</v>
      </c>
      <c r="W214" s="45" t="n">
        <f aca="false">(W215+Q215)/(1+U215)</f>
        <v>259.386632022735</v>
      </c>
      <c r="X214" s="45" t="n">
        <f aca="false">R215+S215+T215+X215/(1+U215)</f>
        <v>1465.3071309023</v>
      </c>
      <c r="Y214" s="45" t="n">
        <f aca="false">IFERROR((W214+X214-V214)/J214,0)</f>
        <v>1798.95190479735</v>
      </c>
    </row>
    <row r="215" customFormat="false" ht="13.8" hidden="false" customHeight="false" outlineLevel="0" collapsed="false">
      <c r="A215" s="40" t="n">
        <f aca="false">A214+1</f>
        <v>200</v>
      </c>
      <c r="B215" s="40" t="n">
        <f aca="false">INT((A215-1)/12)+1</f>
        <v>17</v>
      </c>
      <c r="C215" s="41" t="n">
        <f aca="false">$B$4+B215-1</f>
        <v>36</v>
      </c>
      <c r="D215" s="42" t="n">
        <f aca="false">IF($B$5="M",VLOOKUP(C215,Assumptions!$A$42:$C$140,2,1),VLOOKUP(C215,Assumptions!$A$42:$C$140,3,1))*Assumptions!$C$2</f>
        <v>0.000427123603092779</v>
      </c>
      <c r="E215" s="42" t="n">
        <f aca="false">1-(1-D215)^(1/12)</f>
        <v>3.56006034802903E-005</v>
      </c>
      <c r="F215" s="42" t="n">
        <f aca="false">VLOOKUP(B215,Assumptions!$A$5:$C$11,3,1)*(MOD(A215,12/$B$10)=0)</f>
        <v>0</v>
      </c>
      <c r="G215" s="43" t="n">
        <f aca="false">1-(1-F215)^(1/$B$10)</f>
        <v>0</v>
      </c>
      <c r="H215" s="42" t="n">
        <f aca="false">J214*E215*(A215&lt;=$B$6*12)</f>
        <v>1.42357525876615E-005</v>
      </c>
      <c r="I215" s="43" t="n">
        <f aca="false">J214*(1-E215)*G215*(A215&lt;=$B$6*12)</f>
        <v>0</v>
      </c>
      <c r="J215" s="44" t="n">
        <f aca="false">(J214-H215-I215)*(A215&lt;=$B$6*12)</f>
        <v>0.399859676372046</v>
      </c>
      <c r="K215" s="45" t="n">
        <f aca="false">($B$9/$B$10)*(A215&lt;=$B$7*12)*(MOD(A214,12/$B$10)=0)</f>
        <v>0</v>
      </c>
      <c r="L215" s="45" t="n">
        <f aca="false">$B$8*(A215&lt;=$B$7*12)</f>
        <v>500000</v>
      </c>
      <c r="M215" s="45" t="n">
        <f aca="false">Assumptions!$C$15*(A215=1)+K215*Assumptions!$C$16*(A215&lt;=12)</f>
        <v>0</v>
      </c>
      <c r="N215" s="45" t="n">
        <f aca="false">(A215&lt;=$B$6*12)*(Assumptions!$C$18/12)*(1+Assumptions!$E$17)^(A215-1) + K215*Assumptions!$C$19*(A215&lt;=$B$7*12)</f>
        <v>95.1027904697699</v>
      </c>
      <c r="O215" s="45" t="n">
        <f aca="false">K215*VLOOKUP(B215,Assumptions!$A$21:$B$26,2,1)</f>
        <v>0</v>
      </c>
      <c r="P215" s="45" t="n">
        <f aca="false">K215*J214</f>
        <v>0</v>
      </c>
      <c r="Q215" s="45" t="n">
        <f aca="false">L215*H215</f>
        <v>7.11787629383075</v>
      </c>
      <c r="R215" s="45" t="n">
        <f aca="false">M215*J214</f>
        <v>0</v>
      </c>
      <c r="S215" s="45" t="n">
        <f aca="false">N215*J214</f>
        <v>38.0291248791161</v>
      </c>
      <c r="T215" s="55" t="n">
        <f aca="false">O215*J214</f>
        <v>0</v>
      </c>
      <c r="U215" s="46" t="n">
        <f aca="false">(1+VLOOKUP(B215,Assumptions!$A$29:$C$39,3,1))^(1/12)-1</f>
        <v>0.00581065529879377</v>
      </c>
      <c r="V215" s="45" t="n">
        <f aca="false">P216+V216/(1+U216)</f>
        <v>1011.18151022267</v>
      </c>
      <c r="W215" s="45" t="n">
        <f aca="false">(W216+Q216)/(1+U216)</f>
        <v>253.775962036703</v>
      </c>
      <c r="X215" s="45" t="n">
        <f aca="false">R216+S216+T216+X216/(1+U216)</f>
        <v>1435.57142653174</v>
      </c>
      <c r="Y215" s="45" t="n">
        <f aca="false">IFERROR((W215+X215-V215)/J215,0)</f>
        <v>1696.00967143978</v>
      </c>
    </row>
    <row r="216" customFormat="false" ht="13.8" hidden="false" customHeight="false" outlineLevel="0" collapsed="false">
      <c r="A216" s="40" t="n">
        <f aca="false">A215+1</f>
        <v>201</v>
      </c>
      <c r="B216" s="40" t="n">
        <f aca="false">INT((A216-1)/12)+1</f>
        <v>17</v>
      </c>
      <c r="C216" s="41" t="n">
        <f aca="false">$B$4+B216-1</f>
        <v>36</v>
      </c>
      <c r="D216" s="42" t="n">
        <f aca="false">IF($B$5="M",VLOOKUP(C216,Assumptions!$A$42:$C$140,2,1),VLOOKUP(C216,Assumptions!$A$42:$C$140,3,1))*Assumptions!$C$2</f>
        <v>0.000427123603092779</v>
      </c>
      <c r="E216" s="42" t="n">
        <f aca="false">1-(1-D216)^(1/12)</f>
        <v>3.56006034802903E-005</v>
      </c>
      <c r="F216" s="42" t="n">
        <f aca="false">VLOOKUP(B216,Assumptions!$A$5:$C$11,3,1)*(MOD(A216,12/$B$10)=0)</f>
        <v>0</v>
      </c>
      <c r="G216" s="43" t="n">
        <f aca="false">1-(1-F216)^(1/$B$10)</f>
        <v>0</v>
      </c>
      <c r="H216" s="42" t="n">
        <f aca="false">J215*E216*(A216&lt;=$B$6*12)</f>
        <v>1.42352457862784E-005</v>
      </c>
      <c r="I216" s="43" t="n">
        <f aca="false">J215*(1-E216)*G216*(A216&lt;=$B$6*12)</f>
        <v>0</v>
      </c>
      <c r="J216" s="44" t="n">
        <f aca="false">(J215-H216-I216)*(A216&lt;=$B$6*12)</f>
        <v>0.399845441126259</v>
      </c>
      <c r="K216" s="45" t="n">
        <f aca="false">($B$9/$B$10)*(A216&lt;=$B$7*12)*(MOD(A215,12/$B$10)=0)</f>
        <v>0</v>
      </c>
      <c r="L216" s="45" t="n">
        <f aca="false">$B$8*(A216&lt;=$B$7*12)</f>
        <v>500000</v>
      </c>
      <c r="M216" s="45" t="n">
        <f aca="false">Assumptions!$C$15*(A216=1)+K216*Assumptions!$C$16*(A216&lt;=12)</f>
        <v>0</v>
      </c>
      <c r="N216" s="45" t="n">
        <f aca="false">(A216&lt;=$B$6*12)*(Assumptions!$C$18/12)*(1+Assumptions!$E$17)^(A216-1) + K216*Assumptions!$C$19*(A216&lt;=$B$7*12)</f>
        <v>95.4522750981959</v>
      </c>
      <c r="O216" s="45" t="n">
        <f aca="false">K216*VLOOKUP(B216,Assumptions!$A$21:$B$26,2,1)</f>
        <v>0</v>
      </c>
      <c r="P216" s="45" t="n">
        <f aca="false">K216*J215</f>
        <v>0</v>
      </c>
      <c r="Q216" s="45" t="n">
        <f aca="false">L216*H216</f>
        <v>7.11762289313919</v>
      </c>
      <c r="R216" s="45" t="n">
        <f aca="false">M216*J215</f>
        <v>0</v>
      </c>
      <c r="S216" s="45" t="n">
        <f aca="false">N216*J215</f>
        <v>38.1675158297401</v>
      </c>
      <c r="T216" s="55" t="n">
        <f aca="false">O216*J215</f>
        <v>0</v>
      </c>
      <c r="U216" s="46" t="n">
        <f aca="false">(1+VLOOKUP(B216,Assumptions!$A$29:$C$39,3,1))^(1/12)-1</f>
        <v>0.00581065529879377</v>
      </c>
      <c r="V216" s="45" t="n">
        <f aca="false">P217+V217/(1+U217)</f>
        <v>1017.05713742309</v>
      </c>
      <c r="W216" s="45" t="n">
        <f aca="false">(W217+Q217)/(1+U217)</f>
        <v>248.132943782079</v>
      </c>
      <c r="X216" s="45" t="n">
        <f aca="false">R217+S217+T217+X217/(1+U217)</f>
        <v>1405.52374314027</v>
      </c>
      <c r="Y216" s="45" t="n">
        <f aca="false">IFERROR((W216+X216-V216)/J216,0)</f>
        <v>1592.11406213893</v>
      </c>
    </row>
    <row r="217" customFormat="false" ht="13.8" hidden="false" customHeight="false" outlineLevel="0" collapsed="false">
      <c r="A217" s="40" t="n">
        <f aca="false">A216+1</f>
        <v>202</v>
      </c>
      <c r="B217" s="40" t="n">
        <f aca="false">INT((A217-1)/12)+1</f>
        <v>17</v>
      </c>
      <c r="C217" s="41" t="n">
        <f aca="false">$B$4+B217-1</f>
        <v>36</v>
      </c>
      <c r="D217" s="42" t="n">
        <f aca="false">IF($B$5="M",VLOOKUP(C217,Assumptions!$A$42:$C$140,2,1),VLOOKUP(C217,Assumptions!$A$42:$C$140,3,1))*Assumptions!$C$2</f>
        <v>0.000427123603092779</v>
      </c>
      <c r="E217" s="42" t="n">
        <f aca="false">1-(1-D217)^(1/12)</f>
        <v>3.56006034802903E-005</v>
      </c>
      <c r="F217" s="42" t="n">
        <f aca="false">VLOOKUP(B217,Assumptions!$A$5:$C$11,3,1)*(MOD(A217,12/$B$10)=0)</f>
        <v>0</v>
      </c>
      <c r="G217" s="43" t="n">
        <f aca="false">1-(1-F217)^(1/$B$10)</f>
        <v>0</v>
      </c>
      <c r="H217" s="42" t="n">
        <f aca="false">J216*E217*(A217&lt;=$B$6*12)</f>
        <v>1.42347390029377E-005</v>
      </c>
      <c r="I217" s="43" t="n">
        <f aca="false">J216*(1-E217)*G217*(A217&lt;=$B$6*12)</f>
        <v>0</v>
      </c>
      <c r="J217" s="44" t="n">
        <f aca="false">(J216-H217-I217)*(A217&lt;=$B$6*12)</f>
        <v>0.399831206387256</v>
      </c>
      <c r="K217" s="45" t="n">
        <f aca="false">($B$9/$B$10)*(A217&lt;=$B$7*12)*(MOD(A216,12/$B$10)=0)</f>
        <v>0</v>
      </c>
      <c r="L217" s="45" t="n">
        <f aca="false">$B$8*(A217&lt;=$B$7*12)</f>
        <v>500000</v>
      </c>
      <c r="M217" s="45" t="n">
        <f aca="false">Assumptions!$C$15*(A217=1)+K217*Assumptions!$C$16*(A217&lt;=12)</f>
        <v>0</v>
      </c>
      <c r="N217" s="45" t="n">
        <f aca="false">(A217&lt;=$B$6*12)*(Assumptions!$C$18/12)*(1+Assumptions!$E$17)^(A217-1) + K217*Assumptions!$C$19*(A217&lt;=$B$7*12)</f>
        <v>95.8030440160199</v>
      </c>
      <c r="O217" s="45" t="n">
        <f aca="false">K217*VLOOKUP(B217,Assumptions!$A$21:$B$26,2,1)</f>
        <v>0</v>
      </c>
      <c r="P217" s="45" t="n">
        <f aca="false">K217*J216</f>
        <v>0</v>
      </c>
      <c r="Q217" s="45" t="n">
        <f aca="false">L217*H217</f>
        <v>7.11736950146885</v>
      </c>
      <c r="R217" s="45" t="n">
        <f aca="false">M217*J216</f>
        <v>0</v>
      </c>
      <c r="S217" s="45" t="n">
        <f aca="false">N217*J216</f>
        <v>38.3064103958239</v>
      </c>
      <c r="T217" s="55" t="n">
        <f aca="false">O217*J216</f>
        <v>0</v>
      </c>
      <c r="U217" s="46" t="n">
        <f aca="false">(1+VLOOKUP(B217,Assumptions!$A$29:$C$39,3,1))^(1/12)-1</f>
        <v>0.00581065529879377</v>
      </c>
      <c r="V217" s="45" t="n">
        <f aca="false">P218+V218/(1+U218)</f>
        <v>1022.96690586783</v>
      </c>
      <c r="W217" s="45" t="n">
        <f aca="false">(W218+Q218)/(1+U218)</f>
        <v>242.457389285203</v>
      </c>
      <c r="X217" s="45" t="n">
        <f aca="false">R218+S218+T218+X218/(1+U218)</f>
        <v>1375.16176138356</v>
      </c>
      <c r="Y217" s="45" t="n">
        <f aca="false">IFERROR((W217+X217-V217)/J217,0)</f>
        <v>1487.25821121872</v>
      </c>
    </row>
    <row r="218" customFormat="false" ht="13.8" hidden="false" customHeight="false" outlineLevel="0" collapsed="false">
      <c r="A218" s="40" t="n">
        <f aca="false">A217+1</f>
        <v>203</v>
      </c>
      <c r="B218" s="40" t="n">
        <f aca="false">INT((A218-1)/12)+1</f>
        <v>17</v>
      </c>
      <c r="C218" s="41" t="n">
        <f aca="false">$B$4+B218-1</f>
        <v>36</v>
      </c>
      <c r="D218" s="42" t="n">
        <f aca="false">IF($B$5="M",VLOOKUP(C218,Assumptions!$A$42:$C$140,2,1),VLOOKUP(C218,Assumptions!$A$42:$C$140,3,1))*Assumptions!$C$2</f>
        <v>0.000427123603092779</v>
      </c>
      <c r="E218" s="42" t="n">
        <f aca="false">1-(1-D218)^(1/12)</f>
        <v>3.56006034802903E-005</v>
      </c>
      <c r="F218" s="42" t="n">
        <f aca="false">VLOOKUP(B218,Assumptions!$A$5:$C$11,3,1)*(MOD(A218,12/$B$10)=0)</f>
        <v>0</v>
      </c>
      <c r="G218" s="43" t="n">
        <f aca="false">1-(1-F218)^(1/$B$10)</f>
        <v>0</v>
      </c>
      <c r="H218" s="42" t="n">
        <f aca="false">J217*E218*(A218&lt;=$B$6*12)</f>
        <v>1.42342322376388E-005</v>
      </c>
      <c r="I218" s="43" t="n">
        <f aca="false">J217*(1-E218)*G218*(A218&lt;=$B$6*12)</f>
        <v>0</v>
      </c>
      <c r="J218" s="44" t="n">
        <f aca="false">(J217-H218-I218)*(A218&lt;=$B$6*12)</f>
        <v>0.399816972155019</v>
      </c>
      <c r="K218" s="45" t="n">
        <f aca="false">($B$9/$B$10)*(A218&lt;=$B$7*12)*(MOD(A217,12/$B$10)=0)</f>
        <v>0</v>
      </c>
      <c r="L218" s="45" t="n">
        <f aca="false">$B$8*(A218&lt;=$B$7*12)</f>
        <v>500000</v>
      </c>
      <c r="M218" s="45" t="n">
        <f aca="false">Assumptions!$C$15*(A218=1)+K218*Assumptions!$C$16*(A218&lt;=12)</f>
        <v>0</v>
      </c>
      <c r="N218" s="45" t="n">
        <f aca="false">(A218&lt;=$B$6*12)*(Assumptions!$C$18/12)*(1+Assumptions!$E$17)^(A218-1) + K218*Assumptions!$C$19*(A218&lt;=$B$7*12)</f>
        <v>96.1551019427604</v>
      </c>
      <c r="O218" s="45" t="n">
        <f aca="false">K218*VLOOKUP(B218,Assumptions!$A$21:$B$26,2,1)</f>
        <v>0</v>
      </c>
      <c r="P218" s="45" t="n">
        <f aca="false">K218*J217</f>
        <v>0</v>
      </c>
      <c r="Q218" s="45" t="n">
        <f aca="false">L218*H218</f>
        <v>7.11711611881941</v>
      </c>
      <c r="R218" s="45" t="n">
        <f aca="false">M218*J217</f>
        <v>0</v>
      </c>
      <c r="S218" s="45" t="n">
        <f aca="false">N218*J217</f>
        <v>38.4458104100635</v>
      </c>
      <c r="T218" s="55" t="n">
        <f aca="false">O218*J217</f>
        <v>0</v>
      </c>
      <c r="U218" s="46" t="n">
        <f aca="false">(1+VLOOKUP(B218,Assumptions!$A$29:$C$39,3,1))^(1/12)-1</f>
        <v>0.00581065529879377</v>
      </c>
      <c r="V218" s="45" t="n">
        <f aca="false">P219+V219/(1+U219)</f>
        <v>1028.91101393991</v>
      </c>
      <c r="W218" s="45" t="n">
        <f aca="false">(W219+Q219)/(1+U219)</f>
        <v>236.749109480165</v>
      </c>
      <c r="X218" s="45" t="n">
        <f aca="false">R219+S219+T219+X219/(1+U219)</f>
        <v>1344.483146597</v>
      </c>
      <c r="Y218" s="45" t="n">
        <f aca="false">IFERROR((W218+X218-V218)/J218,0)</f>
        <v>1381.43520811595</v>
      </c>
    </row>
    <row r="219" customFormat="false" ht="13.8" hidden="false" customHeight="false" outlineLevel="0" collapsed="false">
      <c r="A219" s="40" t="n">
        <f aca="false">A218+1</f>
        <v>204</v>
      </c>
      <c r="B219" s="40" t="n">
        <f aca="false">INT((A219-1)/12)+1</f>
        <v>17</v>
      </c>
      <c r="C219" s="41" t="n">
        <f aca="false">$B$4+B219-1</f>
        <v>36</v>
      </c>
      <c r="D219" s="42" t="n">
        <f aca="false">IF($B$5="M",VLOOKUP(C219,Assumptions!$A$42:$C$140,2,1),VLOOKUP(C219,Assumptions!$A$42:$C$140,3,1))*Assumptions!$C$2</f>
        <v>0.000427123603092779</v>
      </c>
      <c r="E219" s="42" t="n">
        <f aca="false">1-(1-D219)^(1/12)</f>
        <v>3.56006034802903E-005</v>
      </c>
      <c r="F219" s="42" t="n">
        <f aca="false">VLOOKUP(B219,Assumptions!$A$5:$C$11,3,1)*(MOD(A219,12/$B$10)=0)</f>
        <v>0.04</v>
      </c>
      <c r="G219" s="43" t="n">
        <f aca="false">1-(1-F219)^(1/$B$10)</f>
        <v>0.04</v>
      </c>
      <c r="H219" s="42" t="n">
        <f aca="false">J218*E219*(A219&lt;=$B$6*12)</f>
        <v>1.42337254903811E-005</v>
      </c>
      <c r="I219" s="43" t="n">
        <f aca="false">J218*(1-E219)*G219*(A219&lt;=$B$6*12)</f>
        <v>0.0159921095371812</v>
      </c>
      <c r="J219" s="44" t="n">
        <f aca="false">(J218-H219-I219)*(A219&lt;=$B$6*12)</f>
        <v>0.383810628892347</v>
      </c>
      <c r="K219" s="45" t="n">
        <f aca="false">($B$9/$B$10)*(A219&lt;=$B$7*12)*(MOD(A218,12/$B$10)=0)</f>
        <v>0</v>
      </c>
      <c r="L219" s="45" t="n">
        <f aca="false">$B$8*(A219&lt;=$B$7*12)</f>
        <v>500000</v>
      </c>
      <c r="M219" s="45" t="n">
        <f aca="false">Assumptions!$C$15*(A219=1)+K219*Assumptions!$C$16*(A219&lt;=12)</f>
        <v>0</v>
      </c>
      <c r="N219" s="45" t="n">
        <f aca="false">(A219&lt;=$B$6*12)*(Assumptions!$C$18/12)*(1+Assumptions!$E$17)^(A219-1) + K219*Assumptions!$C$19*(A219&lt;=$B$7*12)</f>
        <v>96.5084536152796</v>
      </c>
      <c r="O219" s="45" t="n">
        <f aca="false">K219*VLOOKUP(B219,Assumptions!$A$21:$B$26,2,1)</f>
        <v>0</v>
      </c>
      <c r="P219" s="45" t="n">
        <f aca="false">K219*J218</f>
        <v>0</v>
      </c>
      <c r="Q219" s="45" t="n">
        <f aca="false">L219*H219</f>
        <v>7.11686274519054</v>
      </c>
      <c r="R219" s="45" t="n">
        <f aca="false">M219*J218</f>
        <v>0</v>
      </c>
      <c r="S219" s="45" t="n">
        <f aca="false">N219*J218</f>
        <v>38.5857177118242</v>
      </c>
      <c r="T219" s="55" t="n">
        <f aca="false">O219*J218</f>
        <v>0</v>
      </c>
      <c r="U219" s="46" t="n">
        <f aca="false">(1+VLOOKUP(B219,Assumptions!$A$29:$C$39,3,1))^(1/12)-1</f>
        <v>0.00581065529879377</v>
      </c>
      <c r="V219" s="45" t="n">
        <f aca="false">P220+V220/(1+U220)</f>
        <v>1034.88966117504</v>
      </c>
      <c r="W219" s="45" t="n">
        <f aca="false">(W220+Q220)/(1+U220)</f>
        <v>231.00791420246</v>
      </c>
      <c r="X219" s="45" t="n">
        <f aca="false">R220+S220+T220+X220/(1+U220)</f>
        <v>1313.48554870001</v>
      </c>
      <c r="Y219" s="45" t="n">
        <f aca="false">IFERROR((W219+X219-V219)/J219,0)</f>
        <v>1327.74801781315</v>
      </c>
    </row>
    <row r="220" customFormat="false" ht="13.8" hidden="false" customHeight="false" outlineLevel="0" collapsed="false">
      <c r="A220" s="40" t="n">
        <f aca="false">A219+1</f>
        <v>205</v>
      </c>
      <c r="B220" s="40" t="n">
        <f aca="false">INT((A220-1)/12)+1</f>
        <v>18</v>
      </c>
      <c r="C220" s="41" t="n">
        <f aca="false">$B$4+B220-1</f>
        <v>37</v>
      </c>
      <c r="D220" s="42" t="n">
        <f aca="false">IF($B$5="M",VLOOKUP(C220,Assumptions!$A$42:$C$140,2,1),VLOOKUP(C220,Assumptions!$A$42:$C$140,3,1))*Assumptions!$C$2</f>
        <v>0.000445097932978349</v>
      </c>
      <c r="E220" s="42" t="n">
        <f aca="false">1-(1-D220)^(1/12)</f>
        <v>3.70990633515866E-005</v>
      </c>
      <c r="F220" s="42" t="n">
        <f aca="false">VLOOKUP(B220,Assumptions!$A$5:$C$11,3,1)*(MOD(A220,12/$B$10)=0)</f>
        <v>0</v>
      </c>
      <c r="G220" s="43" t="n">
        <f aca="false">1-(1-F220)^(1/$B$10)</f>
        <v>0</v>
      </c>
      <c r="H220" s="42" t="n">
        <f aca="false">J219*E220*(A220&lt;=$B$6*12)</f>
        <v>1.42390148362895E-005</v>
      </c>
      <c r="I220" s="43" t="n">
        <f aca="false">J219*(1-E220)*G220*(A220&lt;=$B$6*12)</f>
        <v>0</v>
      </c>
      <c r="J220" s="44" t="n">
        <f aca="false">(J219-H220-I220)*(A220&lt;=$B$6*12)</f>
        <v>0.383796389877511</v>
      </c>
      <c r="K220" s="45" t="n">
        <f aca="false">($B$9/$B$10)*(A220&lt;=$B$7*12)*(MOD(A219,12/$B$10)=0)</f>
        <v>1000</v>
      </c>
      <c r="L220" s="45" t="n">
        <f aca="false">$B$8*(A220&lt;=$B$7*12)</f>
        <v>500000</v>
      </c>
      <c r="M220" s="45" t="n">
        <f aca="false">Assumptions!$C$15*(A220=1)+K220*Assumptions!$C$16*(A220&lt;=12)</f>
        <v>0</v>
      </c>
      <c r="N220" s="45" t="n">
        <f aca="false">(A220&lt;=$B$6*12)*(Assumptions!$C$18/12)*(1+Assumptions!$E$17)^(A220-1) + K220*Assumptions!$C$19*(A220&lt;=$B$7*12)</f>
        <v>118.863103787847</v>
      </c>
      <c r="O220" s="45" t="n">
        <f aca="false">K220*VLOOKUP(B220,Assumptions!$A$21:$B$26,2,1)</f>
        <v>50</v>
      </c>
      <c r="P220" s="45" t="n">
        <f aca="false">K220*J219</f>
        <v>383.810628892347</v>
      </c>
      <c r="Q220" s="45" t="n">
        <f aca="false">L220*H220</f>
        <v>7.11950741814475</v>
      </c>
      <c r="R220" s="45" t="n">
        <f aca="false">M220*J219</f>
        <v>0</v>
      </c>
      <c r="S220" s="45" t="n">
        <f aca="false">N220*J219</f>
        <v>45.6209226169098</v>
      </c>
      <c r="T220" s="55" t="n">
        <f aca="false">O220*J219</f>
        <v>19.1905314446174</v>
      </c>
      <c r="U220" s="46" t="n">
        <f aca="false">(1+VLOOKUP(B220,Assumptions!$A$29:$C$39,3,1))^(1/12)-1</f>
        <v>0.00581065529879377</v>
      </c>
      <c r="V220" s="45" t="n">
        <f aca="false">P221+V221/(1+U221)</f>
        <v>654.862228111563</v>
      </c>
      <c r="W220" s="45" t="n">
        <f aca="false">(W221+Q221)/(1+U221)</f>
        <v>225.230714145039</v>
      </c>
      <c r="X220" s="45" t="n">
        <f aca="false">R221+S221+T221+X221/(1+U221)</f>
        <v>1255.92970938296</v>
      </c>
      <c r="Y220" s="45" t="n">
        <f aca="false">IFERROR((W220+X220-V220)/J220,0)</f>
        <v>2152.95979120636</v>
      </c>
    </row>
    <row r="221" customFormat="false" ht="13.8" hidden="false" customHeight="false" outlineLevel="0" collapsed="false">
      <c r="A221" s="40" t="n">
        <f aca="false">A220+1</f>
        <v>206</v>
      </c>
      <c r="B221" s="40" t="n">
        <f aca="false">INT((A221-1)/12)+1</f>
        <v>18</v>
      </c>
      <c r="C221" s="41" t="n">
        <f aca="false">$B$4+B221-1</f>
        <v>37</v>
      </c>
      <c r="D221" s="42" t="n">
        <f aca="false">IF($B$5="M",VLOOKUP(C221,Assumptions!$A$42:$C$140,2,1),VLOOKUP(C221,Assumptions!$A$42:$C$140,3,1))*Assumptions!$C$2</f>
        <v>0.000445097932978349</v>
      </c>
      <c r="E221" s="42" t="n">
        <f aca="false">1-(1-D221)^(1/12)</f>
        <v>3.70990633515866E-005</v>
      </c>
      <c r="F221" s="42" t="n">
        <f aca="false">VLOOKUP(B221,Assumptions!$A$5:$C$11,3,1)*(MOD(A221,12/$B$10)=0)</f>
        <v>0</v>
      </c>
      <c r="G221" s="43" t="n">
        <f aca="false">1-(1-F221)^(1/$B$10)</f>
        <v>0</v>
      </c>
      <c r="H221" s="42" t="n">
        <f aca="false">J220*E221*(A221&lt;=$B$6*12)</f>
        <v>1.4238486582176E-005</v>
      </c>
      <c r="I221" s="43" t="n">
        <f aca="false">J220*(1-E221)*G221*(A221&lt;=$B$6*12)</f>
        <v>0</v>
      </c>
      <c r="J221" s="44" t="n">
        <f aca="false">(J220-H221-I221)*(A221&lt;=$B$6*12)</f>
        <v>0.383782151390929</v>
      </c>
      <c r="K221" s="45" t="n">
        <f aca="false">($B$9/$B$10)*(A221&lt;=$B$7*12)*(MOD(A220,12/$B$10)=0)</f>
        <v>0</v>
      </c>
      <c r="L221" s="45" t="n">
        <f aca="false">$B$8*(A221&lt;=$B$7*12)</f>
        <v>500000</v>
      </c>
      <c r="M221" s="45" t="n">
        <f aca="false">Assumptions!$C$15*(A221=1)+K221*Assumptions!$C$16*(A221&lt;=12)</f>
        <v>0</v>
      </c>
      <c r="N221" s="45" t="n">
        <f aca="false">(A221&lt;=$B$6*12)*(Assumptions!$C$18/12)*(1+Assumptions!$E$17)^(A221-1) + K221*Assumptions!$C$19*(A221&lt;=$B$7*12)</f>
        <v>97.2190572322018</v>
      </c>
      <c r="O221" s="45" t="n">
        <f aca="false">K221*VLOOKUP(B221,Assumptions!$A$21:$B$26,2,1)</f>
        <v>0</v>
      </c>
      <c r="P221" s="45" t="n">
        <f aca="false">K221*J220</f>
        <v>0</v>
      </c>
      <c r="Q221" s="45" t="n">
        <f aca="false">L221*H221</f>
        <v>7.11924329108801</v>
      </c>
      <c r="R221" s="45" t="n">
        <f aca="false">M221*J220</f>
        <v>0</v>
      </c>
      <c r="S221" s="45" t="n">
        <f aca="false">N221*J220</f>
        <v>37.3123231930142</v>
      </c>
      <c r="T221" s="55" t="n">
        <f aca="false">O221*J220</f>
        <v>0</v>
      </c>
      <c r="U221" s="46" t="n">
        <f aca="false">(1+VLOOKUP(B221,Assumptions!$A$29:$C$39,3,1))^(1/12)-1</f>
        <v>0.00581065529879377</v>
      </c>
      <c r="V221" s="45" t="n">
        <f aca="false">P222+V222/(1+U222)</f>
        <v>658.66740678732</v>
      </c>
      <c r="W221" s="45" t="n">
        <f aca="false">(W222+Q222)/(1+U222)</f>
        <v>219.420208896549</v>
      </c>
      <c r="X221" s="45" t="n">
        <f aca="false">R222+S222+T222+X222/(1+U222)</f>
        <v>1225.69835176222</v>
      </c>
      <c r="Y221" s="45" t="n">
        <f aca="false">IFERROR((W221+X221-V221)/J221,0)</f>
        <v>2049.21242694882</v>
      </c>
    </row>
    <row r="222" customFormat="false" ht="13.8" hidden="false" customHeight="false" outlineLevel="0" collapsed="false">
      <c r="A222" s="40" t="n">
        <f aca="false">A221+1</f>
        <v>207</v>
      </c>
      <c r="B222" s="40" t="n">
        <f aca="false">INT((A222-1)/12)+1</f>
        <v>18</v>
      </c>
      <c r="C222" s="41" t="n">
        <f aca="false">$B$4+B222-1</f>
        <v>37</v>
      </c>
      <c r="D222" s="42" t="n">
        <f aca="false">IF($B$5="M",VLOOKUP(C222,Assumptions!$A$42:$C$140,2,1),VLOOKUP(C222,Assumptions!$A$42:$C$140,3,1))*Assumptions!$C$2</f>
        <v>0.000445097932978349</v>
      </c>
      <c r="E222" s="42" t="n">
        <f aca="false">1-(1-D222)^(1/12)</f>
        <v>3.70990633515866E-005</v>
      </c>
      <c r="F222" s="42" t="n">
        <f aca="false">VLOOKUP(B222,Assumptions!$A$5:$C$11,3,1)*(MOD(A222,12/$B$10)=0)</f>
        <v>0</v>
      </c>
      <c r="G222" s="43" t="n">
        <f aca="false">1-(1-F222)^(1/$B$10)</f>
        <v>0</v>
      </c>
      <c r="H222" s="42" t="n">
        <f aca="false">J221*E222*(A222&lt;=$B$6*12)</f>
        <v>1.42379583476603E-005</v>
      </c>
      <c r="I222" s="43" t="n">
        <f aca="false">J221*(1-E222)*G222*(A222&lt;=$B$6*12)</f>
        <v>0</v>
      </c>
      <c r="J222" s="44" t="n">
        <f aca="false">(J221-H222-I222)*(A222&lt;=$B$6*12)</f>
        <v>0.383767913432581</v>
      </c>
      <c r="K222" s="45" t="n">
        <f aca="false">($B$9/$B$10)*(A222&lt;=$B$7*12)*(MOD(A221,12/$B$10)=0)</f>
        <v>0</v>
      </c>
      <c r="L222" s="45" t="n">
        <f aca="false">$B$8*(A222&lt;=$B$7*12)</f>
        <v>500000</v>
      </c>
      <c r="M222" s="45" t="n">
        <f aca="false">Assumptions!$C$15*(A222=1)+K222*Assumptions!$C$16*(A222&lt;=12)</f>
        <v>0</v>
      </c>
      <c r="N222" s="45" t="n">
        <f aca="false">(A222&lt;=$B$6*12)*(Assumptions!$C$18/12)*(1+Assumptions!$E$17)^(A222-1) + K222*Assumptions!$C$19*(A222&lt;=$B$7*12)</f>
        <v>97.5763187376203</v>
      </c>
      <c r="O222" s="45" t="n">
        <f aca="false">K222*VLOOKUP(B222,Assumptions!$A$21:$B$26,2,1)</f>
        <v>0</v>
      </c>
      <c r="P222" s="45" t="n">
        <f aca="false">K222*J221</f>
        <v>0</v>
      </c>
      <c r="Q222" s="45" t="n">
        <f aca="false">L222*H222</f>
        <v>7.11897917383014</v>
      </c>
      <c r="R222" s="45" t="n">
        <f aca="false">M222*J221</f>
        <v>0</v>
      </c>
      <c r="S222" s="45" t="n">
        <f aca="false">N222*J221</f>
        <v>37.4480495299309</v>
      </c>
      <c r="T222" s="55" t="n">
        <f aca="false">O222*J221</f>
        <v>0</v>
      </c>
      <c r="U222" s="46" t="n">
        <f aca="false">(1+VLOOKUP(B222,Assumptions!$A$29:$C$39,3,1))^(1/12)-1</f>
        <v>0.00581065529879377</v>
      </c>
      <c r="V222" s="45" t="n">
        <f aca="false">P223+V223/(1+U223)</f>
        <v>662.494696044711</v>
      </c>
      <c r="W222" s="45" t="n">
        <f aca="false">(W223+Q223)/(1+U223)</f>
        <v>213.576204922206</v>
      </c>
      <c r="X222" s="45" t="n">
        <f aca="false">R223+S223+T223+X223/(1+U223)</f>
        <v>1195.15481514724</v>
      </c>
      <c r="Y222" s="45" t="n">
        <f aca="false">IFERROR((W222+X222-V222)/J222,0)</f>
        <v>1944.4990003205</v>
      </c>
    </row>
    <row r="223" customFormat="false" ht="13.8" hidden="false" customHeight="false" outlineLevel="0" collapsed="false">
      <c r="A223" s="40" t="n">
        <f aca="false">A222+1</f>
        <v>208</v>
      </c>
      <c r="B223" s="40" t="n">
        <f aca="false">INT((A223-1)/12)+1</f>
        <v>18</v>
      </c>
      <c r="C223" s="41" t="n">
        <f aca="false">$B$4+B223-1</f>
        <v>37</v>
      </c>
      <c r="D223" s="42" t="n">
        <f aca="false">IF($B$5="M",VLOOKUP(C223,Assumptions!$A$42:$C$140,2,1),VLOOKUP(C223,Assumptions!$A$42:$C$140,3,1))*Assumptions!$C$2</f>
        <v>0.000445097932978349</v>
      </c>
      <c r="E223" s="42" t="n">
        <f aca="false">1-(1-D223)^(1/12)</f>
        <v>3.70990633515866E-005</v>
      </c>
      <c r="F223" s="42" t="n">
        <f aca="false">VLOOKUP(B223,Assumptions!$A$5:$C$11,3,1)*(MOD(A223,12/$B$10)=0)</f>
        <v>0</v>
      </c>
      <c r="G223" s="43" t="n">
        <f aca="false">1-(1-F223)^(1/$B$10)</f>
        <v>0</v>
      </c>
      <c r="H223" s="42" t="n">
        <f aca="false">J222*E223*(A223&lt;=$B$6*12)</f>
        <v>1.42374301327415E-005</v>
      </c>
      <c r="I223" s="43" t="n">
        <f aca="false">J222*(1-E223)*G223*(A223&lt;=$B$6*12)</f>
        <v>0</v>
      </c>
      <c r="J223" s="44" t="n">
        <f aca="false">(J222-H223-I223)*(A223&lt;=$B$6*12)</f>
        <v>0.383753676002448</v>
      </c>
      <c r="K223" s="45" t="n">
        <f aca="false">($B$9/$B$10)*(A223&lt;=$B$7*12)*(MOD(A222,12/$B$10)=0)</f>
        <v>0</v>
      </c>
      <c r="L223" s="45" t="n">
        <f aca="false">$B$8*(A223&lt;=$B$7*12)</f>
        <v>500000</v>
      </c>
      <c r="M223" s="45" t="n">
        <f aca="false">Assumptions!$C$15*(A223=1)+K223*Assumptions!$C$16*(A223&lt;=12)</f>
        <v>0</v>
      </c>
      <c r="N223" s="45" t="n">
        <f aca="false">(A223&lt;=$B$6*12)*(Assumptions!$C$18/12)*(1+Assumptions!$E$17)^(A223-1) + K223*Assumptions!$C$19*(A223&lt;=$B$7*12)</f>
        <v>97.9348931109773</v>
      </c>
      <c r="O223" s="45" t="n">
        <f aca="false">K223*VLOOKUP(B223,Assumptions!$A$21:$B$26,2,1)</f>
        <v>0</v>
      </c>
      <c r="P223" s="45" t="n">
        <f aca="false">K223*J222</f>
        <v>0</v>
      </c>
      <c r="Q223" s="45" t="n">
        <f aca="false">L223*H223</f>
        <v>7.11871506637077</v>
      </c>
      <c r="R223" s="45" t="n">
        <f aca="false">M223*J222</f>
        <v>0</v>
      </c>
      <c r="S223" s="45" t="n">
        <f aca="false">N223*J222</f>
        <v>37.5842695814426</v>
      </c>
      <c r="T223" s="55" t="n">
        <f aca="false">O223*J222</f>
        <v>0</v>
      </c>
      <c r="U223" s="46" t="n">
        <f aca="false">(1+VLOOKUP(B223,Assumptions!$A$29:$C$39,3,1))^(1/12)-1</f>
        <v>0.00581065529879377</v>
      </c>
      <c r="V223" s="45" t="n">
        <f aca="false">P224+V224/(1+U224)</f>
        <v>666.344224360706</v>
      </c>
      <c r="W223" s="45" t="n">
        <f aca="false">(W224+Q224)/(1+U224)</f>
        <v>207.698507562663</v>
      </c>
      <c r="X223" s="45" t="n">
        <f aca="false">R224+S224+T224+X224/(1+U224)</f>
        <v>1164.29678899012</v>
      </c>
      <c r="Y223" s="45" t="n">
        <f aca="false">IFERROR((W223+X223-V223)/J223,0)</f>
        <v>1838.81254127082</v>
      </c>
    </row>
    <row r="224" customFormat="false" ht="13.8" hidden="false" customHeight="false" outlineLevel="0" collapsed="false">
      <c r="A224" s="40" t="n">
        <f aca="false">A223+1</f>
        <v>209</v>
      </c>
      <c r="B224" s="40" t="n">
        <f aca="false">INT((A224-1)/12)+1</f>
        <v>18</v>
      </c>
      <c r="C224" s="41" t="n">
        <f aca="false">$B$4+B224-1</f>
        <v>37</v>
      </c>
      <c r="D224" s="42" t="n">
        <f aca="false">IF($B$5="M",VLOOKUP(C224,Assumptions!$A$42:$C$140,2,1),VLOOKUP(C224,Assumptions!$A$42:$C$140,3,1))*Assumptions!$C$2</f>
        <v>0.000445097932978349</v>
      </c>
      <c r="E224" s="42" t="n">
        <f aca="false">1-(1-D224)^(1/12)</f>
        <v>3.70990633515866E-005</v>
      </c>
      <c r="F224" s="42" t="n">
        <f aca="false">VLOOKUP(B224,Assumptions!$A$5:$C$11,3,1)*(MOD(A224,12/$B$10)=0)</f>
        <v>0</v>
      </c>
      <c r="G224" s="43" t="n">
        <f aca="false">1-(1-F224)^(1/$B$10)</f>
        <v>0</v>
      </c>
      <c r="H224" s="42" t="n">
        <f aca="false">J223*E224*(A224&lt;=$B$6*12)</f>
        <v>1.42369019374191E-005</v>
      </c>
      <c r="I224" s="43" t="n">
        <f aca="false">J223*(1-E224)*G224*(A224&lt;=$B$6*12)</f>
        <v>0</v>
      </c>
      <c r="J224" s="44" t="n">
        <f aca="false">(J223-H224-I224)*(A224&lt;=$B$6*12)</f>
        <v>0.383739439100511</v>
      </c>
      <c r="K224" s="45" t="n">
        <f aca="false">($B$9/$B$10)*(A224&lt;=$B$7*12)*(MOD(A223,12/$B$10)=0)</f>
        <v>0</v>
      </c>
      <c r="L224" s="45" t="n">
        <f aca="false">$B$8*(A224&lt;=$B$7*12)</f>
        <v>500000</v>
      </c>
      <c r="M224" s="45" t="n">
        <f aca="false">Assumptions!$C$15*(A224=1)+K224*Assumptions!$C$16*(A224&lt;=12)</f>
        <v>0</v>
      </c>
      <c r="N224" s="45" t="n">
        <f aca="false">(A224&lt;=$B$6*12)*(Assumptions!$C$18/12)*(1+Assumptions!$E$17)^(A224-1) + K224*Assumptions!$C$19*(A224&lt;=$B$7*12)</f>
        <v>98.2947851768123</v>
      </c>
      <c r="O224" s="45" t="n">
        <f aca="false">K224*VLOOKUP(B224,Assumptions!$A$21:$B$26,2,1)</f>
        <v>0</v>
      </c>
      <c r="P224" s="45" t="n">
        <f aca="false">K224*J223</f>
        <v>0</v>
      </c>
      <c r="Q224" s="45" t="n">
        <f aca="false">L224*H224</f>
        <v>7.11845096870955</v>
      </c>
      <c r="R224" s="45" t="n">
        <f aca="false">M224*J223</f>
        <v>0</v>
      </c>
      <c r="S224" s="45" t="n">
        <f aca="false">N224*J223</f>
        <v>37.7209851434727</v>
      </c>
      <c r="T224" s="55" t="n">
        <f aca="false">O224*J223</f>
        <v>0</v>
      </c>
      <c r="U224" s="46" t="n">
        <f aca="false">(1+VLOOKUP(B224,Assumptions!$A$29:$C$39,3,1))^(1/12)-1</f>
        <v>0.00581065529879377</v>
      </c>
      <c r="V224" s="45" t="n">
        <f aca="false">P225+V225/(1+U225)</f>
        <v>670.216120958808</v>
      </c>
      <c r="W224" s="45" t="n">
        <f aca="false">(W225+Q225)/(1+U225)</f>
        <v>201.786921027474</v>
      </c>
      <c r="X224" s="45" t="n">
        <f aca="false">R225+S225+T225+X225/(1+U225)</f>
        <v>1133.12194751076</v>
      </c>
      <c r="Y224" s="45" t="n">
        <f aca="false">IFERROR((W224+X224-V224)/J224,0)</f>
        <v>1732.14603413575</v>
      </c>
    </row>
    <row r="225" customFormat="false" ht="13.8" hidden="false" customHeight="false" outlineLevel="0" collapsed="false">
      <c r="A225" s="40" t="n">
        <f aca="false">A224+1</f>
        <v>210</v>
      </c>
      <c r="B225" s="40" t="n">
        <f aca="false">INT((A225-1)/12)+1</f>
        <v>18</v>
      </c>
      <c r="C225" s="41" t="n">
        <f aca="false">$B$4+B225-1</f>
        <v>37</v>
      </c>
      <c r="D225" s="42" t="n">
        <f aca="false">IF($B$5="M",VLOOKUP(C225,Assumptions!$A$42:$C$140,2,1),VLOOKUP(C225,Assumptions!$A$42:$C$140,3,1))*Assumptions!$C$2</f>
        <v>0.000445097932978349</v>
      </c>
      <c r="E225" s="42" t="n">
        <f aca="false">1-(1-D225)^(1/12)</f>
        <v>3.70990633515866E-005</v>
      </c>
      <c r="F225" s="42" t="n">
        <f aca="false">VLOOKUP(B225,Assumptions!$A$5:$C$11,3,1)*(MOD(A225,12/$B$10)=0)</f>
        <v>0</v>
      </c>
      <c r="G225" s="43" t="n">
        <f aca="false">1-(1-F225)^(1/$B$10)</f>
        <v>0</v>
      </c>
      <c r="H225" s="42" t="n">
        <f aca="false">J224*E225*(A225&lt;=$B$6*12)</f>
        <v>1.42363737616922E-005</v>
      </c>
      <c r="I225" s="43" t="n">
        <f aca="false">J224*(1-E225)*G225*(A225&lt;=$B$6*12)</f>
        <v>0</v>
      </c>
      <c r="J225" s="44" t="n">
        <f aca="false">(J224-H225-I225)*(A225&lt;=$B$6*12)</f>
        <v>0.383725202726749</v>
      </c>
      <c r="K225" s="45" t="n">
        <f aca="false">($B$9/$B$10)*(A225&lt;=$B$7*12)*(MOD(A224,12/$B$10)=0)</f>
        <v>0</v>
      </c>
      <c r="L225" s="45" t="n">
        <f aca="false">$B$8*(A225&lt;=$B$7*12)</f>
        <v>500000</v>
      </c>
      <c r="M225" s="45" t="n">
        <f aca="false">Assumptions!$C$15*(A225=1)+K225*Assumptions!$C$16*(A225&lt;=12)</f>
        <v>0</v>
      </c>
      <c r="N225" s="45" t="n">
        <f aca="false">(A225&lt;=$B$6*12)*(Assumptions!$C$18/12)*(1+Assumptions!$E$17)^(A225-1) + K225*Assumptions!$C$19*(A225&lt;=$B$7*12)</f>
        <v>98.655999777394</v>
      </c>
      <c r="O225" s="45" t="n">
        <f aca="false">K225*VLOOKUP(B225,Assumptions!$A$21:$B$26,2,1)</f>
        <v>0</v>
      </c>
      <c r="P225" s="45" t="n">
        <f aca="false">K225*J224</f>
        <v>0</v>
      </c>
      <c r="Q225" s="45" t="n">
        <f aca="false">L225*H225</f>
        <v>7.11818688084609</v>
      </c>
      <c r="R225" s="45" t="n">
        <f aca="false">M225*J224</f>
        <v>0</v>
      </c>
      <c r="S225" s="45" t="n">
        <f aca="false">N225*J224</f>
        <v>37.8581980184773</v>
      </c>
      <c r="T225" s="55" t="n">
        <f aca="false">O225*J224</f>
        <v>0</v>
      </c>
      <c r="U225" s="46" t="n">
        <f aca="false">(1+VLOOKUP(B225,Assumptions!$A$29:$C$39,3,1))^(1/12)-1</f>
        <v>0.00581065529879377</v>
      </c>
      <c r="V225" s="45" t="n">
        <f aca="false">P226+V226/(1+U226)</f>
        <v>674.110515813394</v>
      </c>
      <c r="W225" s="45" t="n">
        <f aca="false">(W226+Q226)/(1+U226)</f>
        <v>195.841248388523</v>
      </c>
      <c r="X225" s="45" t="n">
        <f aca="false">R226+S226+T226+X226/(1+U226)</f>
        <v>1101.62794960185</v>
      </c>
      <c r="Y225" s="45" t="n">
        <f aca="false">IFERROR((W225+X225-V225)/J225,0)</f>
        <v>1624.49241735335</v>
      </c>
    </row>
    <row r="226" customFormat="false" ht="13.8" hidden="false" customHeight="false" outlineLevel="0" collapsed="false">
      <c r="A226" s="40" t="n">
        <f aca="false">A225+1</f>
        <v>211</v>
      </c>
      <c r="B226" s="40" t="n">
        <f aca="false">INT((A226-1)/12)+1</f>
        <v>18</v>
      </c>
      <c r="C226" s="41" t="n">
        <f aca="false">$B$4+B226-1</f>
        <v>37</v>
      </c>
      <c r="D226" s="42" t="n">
        <f aca="false">IF($B$5="M",VLOOKUP(C226,Assumptions!$A$42:$C$140,2,1),VLOOKUP(C226,Assumptions!$A$42:$C$140,3,1))*Assumptions!$C$2</f>
        <v>0.000445097932978349</v>
      </c>
      <c r="E226" s="42" t="n">
        <f aca="false">1-(1-D226)^(1/12)</f>
        <v>3.70990633515866E-005</v>
      </c>
      <c r="F226" s="42" t="n">
        <f aca="false">VLOOKUP(B226,Assumptions!$A$5:$C$11,3,1)*(MOD(A226,12/$B$10)=0)</f>
        <v>0</v>
      </c>
      <c r="G226" s="43" t="n">
        <f aca="false">1-(1-F226)^(1/$B$10)</f>
        <v>0</v>
      </c>
      <c r="H226" s="42" t="n">
        <f aca="false">J225*E226*(A226&lt;=$B$6*12)</f>
        <v>1.42358456055601E-005</v>
      </c>
      <c r="I226" s="43" t="n">
        <f aca="false">J225*(1-E226)*G226*(A226&lt;=$B$6*12)</f>
        <v>0</v>
      </c>
      <c r="J226" s="44" t="n">
        <f aca="false">(J225-H226-I226)*(A226&lt;=$B$6*12)</f>
        <v>0.383710966881144</v>
      </c>
      <c r="K226" s="45" t="n">
        <f aca="false">($B$9/$B$10)*(A226&lt;=$B$7*12)*(MOD(A225,12/$B$10)=0)</f>
        <v>0</v>
      </c>
      <c r="L226" s="45" t="n">
        <f aca="false">$B$8*(A226&lt;=$B$7*12)</f>
        <v>500000</v>
      </c>
      <c r="M226" s="45" t="n">
        <f aca="false">Assumptions!$C$15*(A226=1)+K226*Assumptions!$C$16*(A226&lt;=12)</f>
        <v>0</v>
      </c>
      <c r="N226" s="45" t="n">
        <f aca="false">(A226&lt;=$B$6*12)*(Assumptions!$C$18/12)*(1+Assumptions!$E$17)^(A226-1) + K226*Assumptions!$C$19*(A226&lt;=$B$7*12)</f>
        <v>99.0185417727854</v>
      </c>
      <c r="O226" s="45" t="n">
        <f aca="false">K226*VLOOKUP(B226,Assumptions!$A$21:$B$26,2,1)</f>
        <v>0</v>
      </c>
      <c r="P226" s="45" t="n">
        <f aca="false">K226*J225</f>
        <v>0</v>
      </c>
      <c r="Q226" s="45" t="n">
        <f aca="false">L226*H226</f>
        <v>7.11792280278005</v>
      </c>
      <c r="R226" s="45" t="n">
        <f aca="false">M226*J225</f>
        <v>0</v>
      </c>
      <c r="S226" s="45" t="n">
        <f aca="false">N226*J225</f>
        <v>37.9959100154691</v>
      </c>
      <c r="T226" s="55" t="n">
        <f aca="false">O226*J225</f>
        <v>0</v>
      </c>
      <c r="U226" s="46" t="n">
        <f aca="false">(1+VLOOKUP(B226,Assumptions!$A$29:$C$39,3,1))^(1/12)-1</f>
        <v>0.00581065529879377</v>
      </c>
      <c r="V226" s="45" t="n">
        <f aca="false">P227+V227/(1+U227)</f>
        <v>678.027539654078</v>
      </c>
      <c r="W226" s="45" t="n">
        <f aca="false">(W227+Q227)/(1+U227)</f>
        <v>189.861291573414</v>
      </c>
      <c r="X226" s="45" t="n">
        <f aca="false">R227+S227+T227+X227/(1+U227)</f>
        <v>1069.81243873317</v>
      </c>
      <c r="Y226" s="45" t="n">
        <f aca="false">IFERROR((W226+X226-V226)/J226,0)</f>
        <v>1515.8445831773</v>
      </c>
    </row>
    <row r="227" customFormat="false" ht="13.8" hidden="false" customHeight="false" outlineLevel="0" collapsed="false">
      <c r="A227" s="40" t="n">
        <f aca="false">A226+1</f>
        <v>212</v>
      </c>
      <c r="B227" s="40" t="n">
        <f aca="false">INT((A227-1)/12)+1</f>
        <v>18</v>
      </c>
      <c r="C227" s="41" t="n">
        <f aca="false">$B$4+B227-1</f>
        <v>37</v>
      </c>
      <c r="D227" s="42" t="n">
        <f aca="false">IF($B$5="M",VLOOKUP(C227,Assumptions!$A$42:$C$140,2,1),VLOOKUP(C227,Assumptions!$A$42:$C$140,3,1))*Assumptions!$C$2</f>
        <v>0.000445097932978349</v>
      </c>
      <c r="E227" s="42" t="n">
        <f aca="false">1-(1-D227)^(1/12)</f>
        <v>3.70990633515866E-005</v>
      </c>
      <c r="F227" s="42" t="n">
        <f aca="false">VLOOKUP(B227,Assumptions!$A$5:$C$11,3,1)*(MOD(A227,12/$B$10)=0)</f>
        <v>0</v>
      </c>
      <c r="G227" s="43" t="n">
        <f aca="false">1-(1-F227)^(1/$B$10)</f>
        <v>0</v>
      </c>
      <c r="H227" s="42" t="n">
        <f aca="false">J226*E227*(A227&lt;=$B$6*12)</f>
        <v>1.42353174690221E-005</v>
      </c>
      <c r="I227" s="43" t="n">
        <f aca="false">J226*(1-E227)*G227*(A227&lt;=$B$6*12)</f>
        <v>0</v>
      </c>
      <c r="J227" s="44" t="n">
        <f aca="false">(J226-H227-I227)*(A227&lt;=$B$6*12)</f>
        <v>0.383696731563675</v>
      </c>
      <c r="K227" s="45" t="n">
        <f aca="false">($B$9/$B$10)*(A227&lt;=$B$7*12)*(MOD(A226,12/$B$10)=0)</f>
        <v>0</v>
      </c>
      <c r="L227" s="45" t="n">
        <f aca="false">$B$8*(A227&lt;=$B$7*12)</f>
        <v>500000</v>
      </c>
      <c r="M227" s="45" t="n">
        <f aca="false">Assumptions!$C$15*(A227=1)+K227*Assumptions!$C$16*(A227&lt;=12)</f>
        <v>0</v>
      </c>
      <c r="N227" s="45" t="n">
        <f aca="false">(A227&lt;=$B$6*12)*(Assumptions!$C$18/12)*(1+Assumptions!$E$17)^(A227-1) + K227*Assumptions!$C$19*(A227&lt;=$B$7*12)</f>
        <v>99.3824160409096</v>
      </c>
      <c r="O227" s="45" t="n">
        <f aca="false">K227*VLOOKUP(B227,Assumptions!$A$21:$B$26,2,1)</f>
        <v>0</v>
      </c>
      <c r="P227" s="45" t="n">
        <f aca="false">K227*J226</f>
        <v>0</v>
      </c>
      <c r="Q227" s="45" t="n">
        <f aca="false">L227*H227</f>
        <v>7.11765873451106</v>
      </c>
      <c r="R227" s="45" t="n">
        <f aca="false">M227*J226</f>
        <v>0</v>
      </c>
      <c r="S227" s="45" t="n">
        <f aca="false">N227*J226</f>
        <v>38.1341229500415</v>
      </c>
      <c r="T227" s="55" t="n">
        <f aca="false">O227*J226</f>
        <v>0</v>
      </c>
      <c r="U227" s="46" t="n">
        <f aca="false">(1+VLOOKUP(B227,Assumptions!$A$29:$C$39,3,1))^(1/12)-1</f>
        <v>0.00581065529879377</v>
      </c>
      <c r="V227" s="45" t="n">
        <f aca="false">P228+V228/(1+U228)</f>
        <v>681.967323970097</v>
      </c>
      <c r="W227" s="45" t="n">
        <f aca="false">(W228+Q228)/(1+U228)</f>
        <v>183.84685135882</v>
      </c>
      <c r="X227" s="45" t="n">
        <f aca="false">R228+S228+T228+X228/(1+U228)</f>
        <v>1037.67304285538</v>
      </c>
      <c r="Y227" s="45" t="n">
        <f aca="false">IFERROR((W227+X227-V227)/J227,0)</f>
        <v>1406.195377389</v>
      </c>
    </row>
    <row r="228" customFormat="false" ht="13.8" hidden="false" customHeight="false" outlineLevel="0" collapsed="false">
      <c r="A228" s="40" t="n">
        <f aca="false">A227+1</f>
        <v>213</v>
      </c>
      <c r="B228" s="40" t="n">
        <f aca="false">INT((A228-1)/12)+1</f>
        <v>18</v>
      </c>
      <c r="C228" s="41" t="n">
        <f aca="false">$B$4+B228-1</f>
        <v>37</v>
      </c>
      <c r="D228" s="42" t="n">
        <f aca="false">IF($B$5="M",VLOOKUP(C228,Assumptions!$A$42:$C$140,2,1),VLOOKUP(C228,Assumptions!$A$42:$C$140,3,1))*Assumptions!$C$2</f>
        <v>0.000445097932978349</v>
      </c>
      <c r="E228" s="42" t="n">
        <f aca="false">1-(1-D228)^(1/12)</f>
        <v>3.70990633515866E-005</v>
      </c>
      <c r="F228" s="42" t="n">
        <f aca="false">VLOOKUP(B228,Assumptions!$A$5:$C$11,3,1)*(MOD(A228,12/$B$10)=0)</f>
        <v>0</v>
      </c>
      <c r="G228" s="43" t="n">
        <f aca="false">1-(1-F228)^(1/$B$10)</f>
        <v>0</v>
      </c>
      <c r="H228" s="42" t="n">
        <f aca="false">J227*E228*(A228&lt;=$B$6*12)</f>
        <v>1.42347893520775E-005</v>
      </c>
      <c r="I228" s="43" t="n">
        <f aca="false">J227*(1-E228)*G228*(A228&lt;=$B$6*12)</f>
        <v>0</v>
      </c>
      <c r="J228" s="44" t="n">
        <f aca="false">(J227-H228-I228)*(A228&lt;=$B$6*12)</f>
        <v>0.383682496774323</v>
      </c>
      <c r="K228" s="45" t="n">
        <f aca="false">($B$9/$B$10)*(A228&lt;=$B$7*12)*(MOD(A227,12/$B$10)=0)</f>
        <v>0</v>
      </c>
      <c r="L228" s="45" t="n">
        <f aca="false">$B$8*(A228&lt;=$B$7*12)</f>
        <v>500000</v>
      </c>
      <c r="M228" s="45" t="n">
        <f aca="false">Assumptions!$C$15*(A228=1)+K228*Assumptions!$C$16*(A228&lt;=12)</f>
        <v>0</v>
      </c>
      <c r="N228" s="45" t="n">
        <f aca="false">(A228&lt;=$B$6*12)*(Assumptions!$C$18/12)*(1+Assumptions!$E$17)^(A228-1) + K228*Assumptions!$C$19*(A228&lt;=$B$7*12)</f>
        <v>99.7476274776149</v>
      </c>
      <c r="O228" s="45" t="n">
        <f aca="false">K228*VLOOKUP(B228,Assumptions!$A$21:$B$26,2,1)</f>
        <v>0</v>
      </c>
      <c r="P228" s="45" t="n">
        <f aca="false">K228*J227</f>
        <v>0</v>
      </c>
      <c r="Q228" s="45" t="n">
        <f aca="false">L228*H228</f>
        <v>7.11739467603875</v>
      </c>
      <c r="R228" s="45" t="n">
        <f aca="false">M228*J227</f>
        <v>0</v>
      </c>
      <c r="S228" s="45" t="n">
        <f aca="false">N228*J227</f>
        <v>38.2728386443918</v>
      </c>
      <c r="T228" s="55" t="n">
        <f aca="false">O228*J227</f>
        <v>0</v>
      </c>
      <c r="U228" s="46" t="n">
        <f aca="false">(1+VLOOKUP(B228,Assumptions!$A$29:$C$39,3,1))^(1/12)-1</f>
        <v>0.00581065529879377</v>
      </c>
      <c r="V228" s="45" t="n">
        <f aca="false">P229+V229/(1+U229)</f>
        <v>685.930001014728</v>
      </c>
      <c r="W228" s="45" t="n">
        <f aca="false">(W229+Q229)/(1+U229)</f>
        <v>177.797727363796</v>
      </c>
      <c r="X228" s="45" t="n">
        <f aca="false">R229+S229+T229+X229/(1+U229)</f>
        <v>1005.20737430321</v>
      </c>
      <c r="Y228" s="45" t="n">
        <f aca="false">IFERROR((W228+X228-V228)/J228,0)</f>
        <v>1295.53759900767</v>
      </c>
    </row>
    <row r="229" customFormat="false" ht="13.8" hidden="false" customHeight="false" outlineLevel="0" collapsed="false">
      <c r="A229" s="40" t="n">
        <f aca="false">A228+1</f>
        <v>214</v>
      </c>
      <c r="B229" s="40" t="n">
        <f aca="false">INT((A229-1)/12)+1</f>
        <v>18</v>
      </c>
      <c r="C229" s="41" t="n">
        <f aca="false">$B$4+B229-1</f>
        <v>37</v>
      </c>
      <c r="D229" s="42" t="n">
        <f aca="false">IF($B$5="M",VLOOKUP(C229,Assumptions!$A$42:$C$140,2,1),VLOOKUP(C229,Assumptions!$A$42:$C$140,3,1))*Assumptions!$C$2</f>
        <v>0.000445097932978349</v>
      </c>
      <c r="E229" s="42" t="n">
        <f aca="false">1-(1-D229)^(1/12)</f>
        <v>3.70990633515866E-005</v>
      </c>
      <c r="F229" s="42" t="n">
        <f aca="false">VLOOKUP(B229,Assumptions!$A$5:$C$11,3,1)*(MOD(A229,12/$B$10)=0)</f>
        <v>0</v>
      </c>
      <c r="G229" s="43" t="n">
        <f aca="false">1-(1-F229)^(1/$B$10)</f>
        <v>0</v>
      </c>
      <c r="H229" s="42" t="n">
        <f aca="false">J228*E229*(A229&lt;=$B$6*12)</f>
        <v>1.42342612547255E-005</v>
      </c>
      <c r="I229" s="43" t="n">
        <f aca="false">J228*(1-E229)*G229*(A229&lt;=$B$6*12)</f>
        <v>0</v>
      </c>
      <c r="J229" s="44" t="n">
        <f aca="false">(J228-H229-I229)*(A229&lt;=$B$6*12)</f>
        <v>0.383668262513068</v>
      </c>
      <c r="K229" s="45" t="n">
        <f aca="false">($B$9/$B$10)*(A229&lt;=$B$7*12)*(MOD(A228,12/$B$10)=0)</f>
        <v>0</v>
      </c>
      <c r="L229" s="45" t="n">
        <f aca="false">$B$8*(A229&lt;=$B$7*12)</f>
        <v>500000</v>
      </c>
      <c r="M229" s="45" t="n">
        <f aca="false">Assumptions!$C$15*(A229=1)+K229*Assumptions!$C$16*(A229&lt;=12)</f>
        <v>0</v>
      </c>
      <c r="N229" s="45" t="n">
        <f aca="false">(A229&lt;=$B$6*12)*(Assumptions!$C$18/12)*(1+Assumptions!$E$17)^(A229-1) + K229*Assumptions!$C$19*(A229&lt;=$B$7*12)</f>
        <v>100.114180996741</v>
      </c>
      <c r="O229" s="45" t="n">
        <f aca="false">K229*VLOOKUP(B229,Assumptions!$A$21:$B$26,2,1)</f>
        <v>0</v>
      </c>
      <c r="P229" s="45" t="n">
        <f aca="false">K229*J228</f>
        <v>0</v>
      </c>
      <c r="Q229" s="45" t="n">
        <f aca="false">L229*H229</f>
        <v>7.11713062736277</v>
      </c>
      <c r="R229" s="45" t="n">
        <f aca="false">M229*J228</f>
        <v>0</v>
      </c>
      <c r="S229" s="45" t="n">
        <f aca="false">N229*J228</f>
        <v>38.412058927346</v>
      </c>
      <c r="T229" s="55" t="n">
        <f aca="false">O229*J228</f>
        <v>0</v>
      </c>
      <c r="U229" s="46" t="n">
        <f aca="false">(1+VLOOKUP(B229,Assumptions!$A$29:$C$39,3,1))^(1/12)-1</f>
        <v>0.00581065529879377</v>
      </c>
      <c r="V229" s="45" t="n">
        <f aca="false">P230+V230/(1+U230)</f>
        <v>689.915703809726</v>
      </c>
      <c r="W229" s="45" t="n">
        <f aca="false">(W230+Q230)/(1+U230)</f>
        <v>171.713718043053</v>
      </c>
      <c r="X229" s="45" t="n">
        <f aca="false">R230+S230+T230+X230/(1+U230)</f>
        <v>972.413029697999</v>
      </c>
      <c r="Y229" s="45" t="n">
        <f aca="false">IFERROR((W229+X229-V229)/J229,0)</f>
        <v>1183.86399999884</v>
      </c>
    </row>
    <row r="230" customFormat="false" ht="13.8" hidden="false" customHeight="false" outlineLevel="0" collapsed="false">
      <c r="A230" s="40" t="n">
        <f aca="false">A229+1</f>
        <v>215</v>
      </c>
      <c r="B230" s="40" t="n">
        <f aca="false">INT((A230-1)/12)+1</f>
        <v>18</v>
      </c>
      <c r="C230" s="41" t="n">
        <f aca="false">$B$4+B230-1</f>
        <v>37</v>
      </c>
      <c r="D230" s="42" t="n">
        <f aca="false">IF($B$5="M",VLOOKUP(C230,Assumptions!$A$42:$C$140,2,1),VLOOKUP(C230,Assumptions!$A$42:$C$140,3,1))*Assumptions!$C$2</f>
        <v>0.000445097932978349</v>
      </c>
      <c r="E230" s="42" t="n">
        <f aca="false">1-(1-D230)^(1/12)</f>
        <v>3.70990633515866E-005</v>
      </c>
      <c r="F230" s="42" t="n">
        <f aca="false">VLOOKUP(B230,Assumptions!$A$5:$C$11,3,1)*(MOD(A230,12/$B$10)=0)</f>
        <v>0</v>
      </c>
      <c r="G230" s="43" t="n">
        <f aca="false">1-(1-F230)^(1/$B$10)</f>
        <v>0</v>
      </c>
      <c r="H230" s="42" t="n">
        <f aca="false">J229*E230*(A230&lt;=$B$6*12)</f>
        <v>1.42337331769655E-005</v>
      </c>
      <c r="I230" s="43" t="n">
        <f aca="false">J229*(1-E230)*G230*(A230&lt;=$B$6*12)</f>
        <v>0</v>
      </c>
      <c r="J230" s="44" t="n">
        <f aca="false">(J229-H230-I230)*(A230&lt;=$B$6*12)</f>
        <v>0.383654028779891</v>
      </c>
      <c r="K230" s="45" t="n">
        <f aca="false">($B$9/$B$10)*(A230&lt;=$B$7*12)*(MOD(A229,12/$B$10)=0)</f>
        <v>0</v>
      </c>
      <c r="L230" s="45" t="n">
        <f aca="false">$B$8*(A230&lt;=$B$7*12)</f>
        <v>500000</v>
      </c>
      <c r="M230" s="45" t="n">
        <f aca="false">Assumptions!$C$15*(A230=1)+K230*Assumptions!$C$16*(A230&lt;=12)</f>
        <v>0</v>
      </c>
      <c r="N230" s="45" t="n">
        <f aca="false">(A230&lt;=$B$6*12)*(Assumptions!$C$18/12)*(1+Assumptions!$E$17)^(A230-1) + K230*Assumptions!$C$19*(A230&lt;=$B$7*12)</f>
        <v>100.482081530185</v>
      </c>
      <c r="O230" s="45" t="n">
        <f aca="false">K230*VLOOKUP(B230,Assumptions!$A$21:$B$26,2,1)</f>
        <v>0</v>
      </c>
      <c r="P230" s="45" t="n">
        <f aca="false">K230*J229</f>
        <v>0</v>
      </c>
      <c r="Q230" s="45" t="n">
        <f aca="false">L230*H230</f>
        <v>7.11686658848274</v>
      </c>
      <c r="R230" s="45" t="n">
        <f aca="false">M230*J229</f>
        <v>0</v>
      </c>
      <c r="S230" s="45" t="n">
        <f aca="false">N230*J229</f>
        <v>38.5517856343824</v>
      </c>
      <c r="T230" s="55" t="n">
        <f aca="false">O230*J229</f>
        <v>0</v>
      </c>
      <c r="U230" s="46" t="n">
        <f aca="false">(1+VLOOKUP(B230,Assumptions!$A$29:$C$39,3,1))^(1/12)-1</f>
        <v>0.00581065529879377</v>
      </c>
      <c r="V230" s="45" t="n">
        <f aca="false">P231+V231/(1+U231)</f>
        <v>693.924566149789</v>
      </c>
      <c r="W230" s="45" t="n">
        <f aca="false">(W231+Q231)/(1+U231)</f>
        <v>165.594620680193</v>
      </c>
      <c r="X230" s="45" t="n">
        <f aca="false">R231+S231+T231+X231/(1+U231)</f>
        <v>939.287589849773</v>
      </c>
      <c r="Y230" s="45" t="n">
        <f aca="false">IFERROR((W230+X230-V230)/J230,0)</f>
        <v>1071.167284981</v>
      </c>
    </row>
    <row r="231" customFormat="false" ht="13.8" hidden="false" customHeight="false" outlineLevel="0" collapsed="false">
      <c r="A231" s="40" t="n">
        <f aca="false">A230+1</f>
        <v>216</v>
      </c>
      <c r="B231" s="40" t="n">
        <f aca="false">INT((A231-1)/12)+1</f>
        <v>18</v>
      </c>
      <c r="C231" s="41" t="n">
        <f aca="false">$B$4+B231-1</f>
        <v>37</v>
      </c>
      <c r="D231" s="42" t="n">
        <f aca="false">IF($B$5="M",VLOOKUP(C231,Assumptions!$A$42:$C$140,2,1),VLOOKUP(C231,Assumptions!$A$42:$C$140,3,1))*Assumptions!$C$2</f>
        <v>0.000445097932978349</v>
      </c>
      <c r="E231" s="42" t="n">
        <f aca="false">1-(1-D231)^(1/12)</f>
        <v>3.70990633515866E-005</v>
      </c>
      <c r="F231" s="42" t="n">
        <f aca="false">VLOOKUP(B231,Assumptions!$A$5:$C$11,3,1)*(MOD(A231,12/$B$10)=0)</f>
        <v>0.04</v>
      </c>
      <c r="G231" s="43" t="n">
        <f aca="false">1-(1-F231)^(1/$B$10)</f>
        <v>0.04</v>
      </c>
      <c r="H231" s="42" t="n">
        <f aca="false">J230*E231*(A231&lt;=$B$6*12)</f>
        <v>1.42332051187966E-005</v>
      </c>
      <c r="I231" s="43" t="n">
        <f aca="false">J230*(1-E231)*G231*(A231&lt;=$B$6*12)</f>
        <v>0.0153455918229909</v>
      </c>
      <c r="J231" s="44" t="n">
        <f aca="false">(J230-H231-I231)*(A231&lt;=$B$6*12)</f>
        <v>0.368294203751781</v>
      </c>
      <c r="K231" s="45" t="n">
        <f aca="false">($B$9/$B$10)*(A231&lt;=$B$7*12)*(MOD(A230,12/$B$10)=0)</f>
        <v>0</v>
      </c>
      <c r="L231" s="45" t="n">
        <f aca="false">$B$8*(A231&lt;=$B$7*12)</f>
        <v>500000</v>
      </c>
      <c r="M231" s="45" t="n">
        <f aca="false">Assumptions!$C$15*(A231=1)+K231*Assumptions!$C$16*(A231&lt;=12)</f>
        <v>0</v>
      </c>
      <c r="N231" s="45" t="n">
        <f aca="false">(A231&lt;=$B$6*12)*(Assumptions!$C$18/12)*(1+Assumptions!$E$17)^(A231-1) + K231*Assumptions!$C$19*(A231&lt;=$B$7*12)</f>
        <v>100.851334027967</v>
      </c>
      <c r="O231" s="45" t="n">
        <f aca="false">K231*VLOOKUP(B231,Assumptions!$A$21:$B$26,2,1)</f>
        <v>0</v>
      </c>
      <c r="P231" s="45" t="n">
        <f aca="false">K231*J230</f>
        <v>0</v>
      </c>
      <c r="Q231" s="45" t="n">
        <f aca="false">L231*H231</f>
        <v>7.11660255939831</v>
      </c>
      <c r="R231" s="45" t="n">
        <f aca="false">M231*J230</f>
        <v>0</v>
      </c>
      <c r="S231" s="45" t="n">
        <f aca="false">N231*J230</f>
        <v>38.6920206076562</v>
      </c>
      <c r="T231" s="55" t="n">
        <f aca="false">O231*J230</f>
        <v>0</v>
      </c>
      <c r="U231" s="46" t="n">
        <f aca="false">(1+VLOOKUP(B231,Assumptions!$A$29:$C$39,3,1))^(1/12)-1</f>
        <v>0.00581065529879377</v>
      </c>
      <c r="V231" s="45" t="n">
        <f aca="false">P232+V232/(1+U232)</f>
        <v>697.95672260705</v>
      </c>
      <c r="W231" s="45" t="n">
        <f aca="false">(W232+Q232)/(1+U232)</f>
        <v>159.440231380902</v>
      </c>
      <c r="X231" s="45" t="n">
        <f aca="false">R232+S232+T232+X232/(1+U232)</f>
        <v>905.828619658603</v>
      </c>
      <c r="Y231" s="45" t="n">
        <f aca="false">IFERROR((W231+X231-V231)/J231,0)</f>
        <v>997.333448885915</v>
      </c>
    </row>
    <row r="232" customFormat="false" ht="13.8" hidden="false" customHeight="false" outlineLevel="0" collapsed="false">
      <c r="A232" s="40" t="n">
        <f aca="false">A231+1</f>
        <v>217</v>
      </c>
      <c r="B232" s="40" t="n">
        <f aca="false">INT((A232-1)/12)+1</f>
        <v>19</v>
      </c>
      <c r="C232" s="41" t="n">
        <f aca="false">$B$4+B232-1</f>
        <v>38</v>
      </c>
      <c r="D232" s="42" t="n">
        <f aca="false">IF($B$5="M",VLOOKUP(C232,Assumptions!$A$42:$C$140,2,1),VLOOKUP(C232,Assumptions!$A$42:$C$140,3,1))*Assumptions!$C$2</f>
        <v>0.000464459377824268</v>
      </c>
      <c r="E232" s="42" t="n">
        <f aca="false">1-(1-D232)^(1/12)</f>
        <v>3.87131899993731E-005</v>
      </c>
      <c r="F232" s="42" t="n">
        <f aca="false">VLOOKUP(B232,Assumptions!$A$5:$C$11,3,1)*(MOD(A232,12/$B$10)=0)</f>
        <v>0</v>
      </c>
      <c r="G232" s="43" t="n">
        <f aca="false">1-(1-F232)^(1/$B$10)</f>
        <v>0</v>
      </c>
      <c r="H232" s="42" t="n">
        <f aca="false">J231*E232*(A232&lt;=$B$6*12)</f>
        <v>1.42578434855106E-005</v>
      </c>
      <c r="I232" s="43" t="n">
        <f aca="false">J231*(1-E232)*G232*(A232&lt;=$B$6*12)</f>
        <v>0</v>
      </c>
      <c r="J232" s="44" t="n">
        <f aca="false">(J231-H232-I232)*(A232&lt;=$B$6*12)</f>
        <v>0.368279945908296</v>
      </c>
      <c r="K232" s="45" t="n">
        <f aca="false">($B$9/$B$10)*(A232&lt;=$B$7*12)*(MOD(A231,12/$B$10)=0)</f>
        <v>1000</v>
      </c>
      <c r="L232" s="45" t="n">
        <f aca="false">$B$8*(A232&lt;=$B$7*12)</f>
        <v>500000</v>
      </c>
      <c r="M232" s="45" t="n">
        <f aca="false">Assumptions!$C$15*(A232=1)+K232*Assumptions!$C$16*(A232&lt;=12)</f>
        <v>0</v>
      </c>
      <c r="N232" s="45" t="n">
        <f aca="false">(A232&lt;=$B$6*12)*(Assumptions!$C$18/12)*(1+Assumptions!$E$17)^(A232-1) + K232*Assumptions!$C$19*(A232&lt;=$B$7*12)</f>
        <v>123.2219434583</v>
      </c>
      <c r="O232" s="45" t="n">
        <f aca="false">K232*VLOOKUP(B232,Assumptions!$A$21:$B$26,2,1)</f>
        <v>50</v>
      </c>
      <c r="P232" s="45" t="n">
        <f aca="false">K232*J231</f>
        <v>368.294203751781</v>
      </c>
      <c r="Q232" s="45" t="n">
        <f aca="false">L232*H232</f>
        <v>7.12892174275528</v>
      </c>
      <c r="R232" s="45" t="n">
        <f aca="false">M232*J231</f>
        <v>0</v>
      </c>
      <c r="S232" s="45" t="n">
        <f aca="false">N232*J231</f>
        <v>45.3819275507215</v>
      </c>
      <c r="T232" s="55" t="n">
        <f aca="false">O232*J231</f>
        <v>18.4147101875891</v>
      </c>
      <c r="U232" s="46" t="n">
        <f aca="false">(1+VLOOKUP(B232,Assumptions!$A$29:$C$39,3,1))^(1/12)-1</f>
        <v>0.00581065529879377</v>
      </c>
      <c r="V232" s="45" t="n">
        <f aca="false">P233+V233/(1+U233)</f>
        <v>331.578074117269</v>
      </c>
      <c r="W232" s="45" t="n">
        <f aca="false">(W233+Q233)/(1+U233)</f>
        <v>153.237761863461</v>
      </c>
      <c r="X232" s="45" t="n">
        <f aca="false">R233+S233+T233+X233/(1+U233)</f>
        <v>846.924739517792</v>
      </c>
      <c r="Y232" s="45" t="n">
        <f aca="false">IFERROR((W232+X232-V232)/J232,0)</f>
        <v>1815.42447448514</v>
      </c>
    </row>
    <row r="233" customFormat="false" ht="13.8" hidden="false" customHeight="false" outlineLevel="0" collapsed="false">
      <c r="A233" s="40" t="n">
        <f aca="false">A232+1</f>
        <v>218</v>
      </c>
      <c r="B233" s="40" t="n">
        <f aca="false">INT((A233-1)/12)+1</f>
        <v>19</v>
      </c>
      <c r="C233" s="41" t="n">
        <f aca="false">$B$4+B233-1</f>
        <v>38</v>
      </c>
      <c r="D233" s="42" t="n">
        <f aca="false">IF($B$5="M",VLOOKUP(C233,Assumptions!$A$42:$C$140,2,1),VLOOKUP(C233,Assumptions!$A$42:$C$140,3,1))*Assumptions!$C$2</f>
        <v>0.000464459377824268</v>
      </c>
      <c r="E233" s="42" t="n">
        <f aca="false">1-(1-D233)^(1/12)</f>
        <v>3.87131899993731E-005</v>
      </c>
      <c r="F233" s="42" t="n">
        <f aca="false">VLOOKUP(B233,Assumptions!$A$5:$C$11,3,1)*(MOD(A233,12/$B$10)=0)</f>
        <v>0</v>
      </c>
      <c r="G233" s="43" t="n">
        <f aca="false">1-(1-F233)^(1/$B$10)</f>
        <v>0</v>
      </c>
      <c r="H233" s="42" t="n">
        <f aca="false">J232*E233*(A233&lt;=$B$6*12)</f>
        <v>1.42572915189067E-005</v>
      </c>
      <c r="I233" s="43" t="n">
        <f aca="false">J232*(1-E233)*G233*(A233&lt;=$B$6*12)</f>
        <v>0</v>
      </c>
      <c r="J233" s="44" t="n">
        <f aca="false">(J232-H233-I233)*(A233&lt;=$B$6*12)</f>
        <v>0.368265688616777</v>
      </c>
      <c r="K233" s="45" t="n">
        <f aca="false">($B$9/$B$10)*(A233&lt;=$B$7*12)*(MOD(A232,12/$B$10)=0)</f>
        <v>0</v>
      </c>
      <c r="L233" s="45" t="n">
        <f aca="false">$B$8*(A233&lt;=$B$7*12)</f>
        <v>500000</v>
      </c>
      <c r="M233" s="45" t="n">
        <f aca="false">Assumptions!$C$15*(A233=1)+K233*Assumptions!$C$16*(A233&lt;=12)</f>
        <v>0</v>
      </c>
      <c r="N233" s="45" t="n">
        <f aca="false">(A233&lt;=$B$6*12)*(Assumptions!$C$18/12)*(1+Assumptions!$E$17)^(A233-1) + K233*Assumptions!$C$19*(A233&lt;=$B$7*12)</f>
        <v>101.593914807651</v>
      </c>
      <c r="O233" s="45" t="n">
        <f aca="false">K233*VLOOKUP(B233,Assumptions!$A$21:$B$26,2,1)</f>
        <v>0</v>
      </c>
      <c r="P233" s="45" t="n">
        <f aca="false">K233*J232</f>
        <v>0</v>
      </c>
      <c r="Q233" s="45" t="n">
        <f aca="false">L233*H233</f>
        <v>7.12864575945336</v>
      </c>
      <c r="R233" s="45" t="n">
        <f aca="false">M233*J232</f>
        <v>0</v>
      </c>
      <c r="S233" s="45" t="n">
        <f aca="false">N233*J232</f>
        <v>37.4150014499737</v>
      </c>
      <c r="T233" s="55" t="n">
        <f aca="false">O233*J232</f>
        <v>0</v>
      </c>
      <c r="U233" s="46" t="n">
        <f aca="false">(1+VLOOKUP(B233,Assumptions!$A$29:$C$39,3,1))^(1/12)-1</f>
        <v>0.00581065529879377</v>
      </c>
      <c r="V233" s="45" t="n">
        <f aca="false">P234+V234/(1+U234)</f>
        <v>333.504760010602</v>
      </c>
      <c r="W233" s="45" t="n">
        <f aca="false">(W234+Q234)/(1+U234)</f>
        <v>146.999527916955</v>
      </c>
      <c r="X233" s="45" t="n">
        <f aca="false">R234+S234+T234+X234/(1+U234)</f>
        <v>814.213520116747</v>
      </c>
      <c r="Y233" s="45" t="n">
        <f aca="false">IFERROR((W233+X233-V233)/J233,0)</f>
        <v>1704.4984298722</v>
      </c>
    </row>
    <row r="234" customFormat="false" ht="13.8" hidden="false" customHeight="false" outlineLevel="0" collapsed="false">
      <c r="A234" s="40" t="n">
        <f aca="false">A233+1</f>
        <v>219</v>
      </c>
      <c r="B234" s="40" t="n">
        <f aca="false">INT((A234-1)/12)+1</f>
        <v>19</v>
      </c>
      <c r="C234" s="41" t="n">
        <f aca="false">$B$4+B234-1</f>
        <v>38</v>
      </c>
      <c r="D234" s="42" t="n">
        <f aca="false">IF($B$5="M",VLOOKUP(C234,Assumptions!$A$42:$C$140,2,1),VLOOKUP(C234,Assumptions!$A$42:$C$140,3,1))*Assumptions!$C$2</f>
        <v>0.000464459377824268</v>
      </c>
      <c r="E234" s="42" t="n">
        <f aca="false">1-(1-D234)^(1/12)</f>
        <v>3.87131899993731E-005</v>
      </c>
      <c r="F234" s="42" t="n">
        <f aca="false">VLOOKUP(B234,Assumptions!$A$5:$C$11,3,1)*(MOD(A234,12/$B$10)=0)</f>
        <v>0</v>
      </c>
      <c r="G234" s="43" t="n">
        <f aca="false">1-(1-F234)^(1/$B$10)</f>
        <v>0</v>
      </c>
      <c r="H234" s="42" t="n">
        <f aca="false">J233*E234*(A234&lt;=$B$6*12)</f>
        <v>1.42567395736713E-005</v>
      </c>
      <c r="I234" s="43" t="n">
        <f aca="false">J233*(1-E234)*G234*(A234&lt;=$B$6*12)</f>
        <v>0</v>
      </c>
      <c r="J234" s="44" t="n">
        <f aca="false">(J233-H234-I234)*(A234&lt;=$B$6*12)</f>
        <v>0.368251431877203</v>
      </c>
      <c r="K234" s="45" t="n">
        <f aca="false">($B$9/$B$10)*(A234&lt;=$B$7*12)*(MOD(A233,12/$B$10)=0)</f>
        <v>0</v>
      </c>
      <c r="L234" s="45" t="n">
        <f aca="false">$B$8*(A234&lt;=$B$7*12)</f>
        <v>500000</v>
      </c>
      <c r="M234" s="45" t="n">
        <f aca="false">Assumptions!$C$15*(A234=1)+K234*Assumptions!$C$16*(A234&lt;=12)</f>
        <v>0</v>
      </c>
      <c r="N234" s="45" t="n">
        <f aca="false">(A234&lt;=$B$6*12)*(Assumptions!$C$18/12)*(1+Assumptions!$E$17)^(A234-1) + K234*Assumptions!$C$19*(A234&lt;=$B$7*12)</f>
        <v>101.967253080813</v>
      </c>
      <c r="O234" s="45" t="n">
        <f aca="false">K234*VLOOKUP(B234,Assumptions!$A$21:$B$26,2,1)</f>
        <v>0</v>
      </c>
      <c r="P234" s="45" t="n">
        <f aca="false">K234*J233</f>
        <v>0</v>
      </c>
      <c r="Q234" s="45" t="n">
        <f aca="false">L234*H234</f>
        <v>7.12836978683563</v>
      </c>
      <c r="R234" s="45" t="n">
        <f aca="false">M234*J233</f>
        <v>0</v>
      </c>
      <c r="S234" s="45" t="n">
        <f aca="false">N234*J233</f>
        <v>37.5510406721669</v>
      </c>
      <c r="T234" s="55" t="n">
        <f aca="false">O234*J233</f>
        <v>0</v>
      </c>
      <c r="U234" s="46" t="n">
        <f aca="false">(1+VLOOKUP(B234,Assumptions!$A$29:$C$39,3,1))^(1/12)-1</f>
        <v>0.00581065529879377</v>
      </c>
      <c r="V234" s="45" t="n">
        <f aca="false">P235+V235/(1+U235)</f>
        <v>335.442641211531</v>
      </c>
      <c r="W234" s="45" t="n">
        <f aca="false">(W235+Q235)/(1+U235)</f>
        <v>140.72532171593</v>
      </c>
      <c r="X234" s="45" t="n">
        <f aca="false">R235+S235+T235+X235/(1+U235)</f>
        <v>781.175397396139</v>
      </c>
      <c r="Y234" s="45" t="n">
        <f aca="false">IFERROR((W234+X234-V234)/J234,0)</f>
        <v>1592.54799067855</v>
      </c>
    </row>
    <row r="235" customFormat="false" ht="13.8" hidden="false" customHeight="false" outlineLevel="0" collapsed="false">
      <c r="A235" s="40" t="n">
        <f aca="false">A234+1</f>
        <v>220</v>
      </c>
      <c r="B235" s="40" t="n">
        <f aca="false">INT((A235-1)/12)+1</f>
        <v>19</v>
      </c>
      <c r="C235" s="41" t="n">
        <f aca="false">$B$4+B235-1</f>
        <v>38</v>
      </c>
      <c r="D235" s="42" t="n">
        <f aca="false">IF($B$5="M",VLOOKUP(C235,Assumptions!$A$42:$C$140,2,1),VLOOKUP(C235,Assumptions!$A$42:$C$140,3,1))*Assumptions!$C$2</f>
        <v>0.000464459377824268</v>
      </c>
      <c r="E235" s="42" t="n">
        <f aca="false">1-(1-D235)^(1/12)</f>
        <v>3.87131899993731E-005</v>
      </c>
      <c r="F235" s="42" t="n">
        <f aca="false">VLOOKUP(B235,Assumptions!$A$5:$C$11,3,1)*(MOD(A235,12/$B$10)=0)</f>
        <v>0</v>
      </c>
      <c r="G235" s="43" t="n">
        <f aca="false">1-(1-F235)^(1/$B$10)</f>
        <v>0</v>
      </c>
      <c r="H235" s="42" t="n">
        <f aca="false">J234*E235*(A235&lt;=$B$6*12)</f>
        <v>1.42561876498034E-005</v>
      </c>
      <c r="I235" s="43" t="n">
        <f aca="false">J234*(1-E235)*G235*(A235&lt;=$B$6*12)</f>
        <v>0</v>
      </c>
      <c r="J235" s="44" t="n">
        <f aca="false">(J234-H235-I235)*(A235&lt;=$B$6*12)</f>
        <v>0.368237175689553</v>
      </c>
      <c r="K235" s="45" t="n">
        <f aca="false">($B$9/$B$10)*(A235&lt;=$B$7*12)*(MOD(A234,12/$B$10)=0)</f>
        <v>0</v>
      </c>
      <c r="L235" s="45" t="n">
        <f aca="false">$B$8*(A235&lt;=$B$7*12)</f>
        <v>500000</v>
      </c>
      <c r="M235" s="45" t="n">
        <f aca="false">Assumptions!$C$15*(A235=1)+K235*Assumptions!$C$16*(A235&lt;=12)</f>
        <v>0</v>
      </c>
      <c r="N235" s="45" t="n">
        <f aca="false">(A235&lt;=$B$6*12)*(Assumptions!$C$18/12)*(1+Assumptions!$E$17)^(A235-1) + K235*Assumptions!$C$19*(A235&lt;=$B$7*12)</f>
        <v>102.341963300971</v>
      </c>
      <c r="O235" s="45" t="n">
        <f aca="false">K235*VLOOKUP(B235,Assumptions!$A$21:$B$26,2,1)</f>
        <v>0</v>
      </c>
      <c r="P235" s="45" t="n">
        <f aca="false">K235*J234</f>
        <v>0</v>
      </c>
      <c r="Q235" s="45" t="n">
        <f aca="false">L235*H235</f>
        <v>7.12809382490169</v>
      </c>
      <c r="R235" s="45" t="n">
        <f aca="false">M235*J234</f>
        <v>0</v>
      </c>
      <c r="S235" s="45" t="n">
        <f aca="false">N235*J234</f>
        <v>37.6875745267069</v>
      </c>
      <c r="T235" s="55" t="n">
        <f aca="false">O235*J234</f>
        <v>0</v>
      </c>
      <c r="U235" s="46" t="n">
        <f aca="false">(1+VLOOKUP(B235,Assumptions!$A$29:$C$39,3,1))^(1/12)-1</f>
        <v>0.00581065529879377</v>
      </c>
      <c r="V235" s="45" t="n">
        <f aca="false">P236+V236/(1+U236)</f>
        <v>337.391782772128</v>
      </c>
      <c r="W235" s="45" t="n">
        <f aca="false">(W236+Q236)/(1+U236)</f>
        <v>134.414934227331</v>
      </c>
      <c r="X235" s="45" t="n">
        <f aca="false">R236+S236+T236+X236/(1+U236)</f>
        <v>747.807974326977</v>
      </c>
      <c r="Y235" s="45" t="n">
        <f aca="false">IFERROR((W235+X235-V235)/J235,0)</f>
        <v>1479.5657846385</v>
      </c>
    </row>
    <row r="236" customFormat="false" ht="13.8" hidden="false" customHeight="false" outlineLevel="0" collapsed="false">
      <c r="A236" s="40" t="n">
        <f aca="false">A235+1</f>
        <v>221</v>
      </c>
      <c r="B236" s="40" t="n">
        <f aca="false">INT((A236-1)/12)+1</f>
        <v>19</v>
      </c>
      <c r="C236" s="41" t="n">
        <f aca="false">$B$4+B236-1</f>
        <v>38</v>
      </c>
      <c r="D236" s="42" t="n">
        <f aca="false">IF($B$5="M",VLOOKUP(C236,Assumptions!$A$42:$C$140,2,1),VLOOKUP(C236,Assumptions!$A$42:$C$140,3,1))*Assumptions!$C$2</f>
        <v>0.000464459377824268</v>
      </c>
      <c r="E236" s="42" t="n">
        <f aca="false">1-(1-D236)^(1/12)</f>
        <v>3.87131899993731E-005</v>
      </c>
      <c r="F236" s="42" t="n">
        <f aca="false">VLOOKUP(B236,Assumptions!$A$5:$C$11,3,1)*(MOD(A236,12/$B$10)=0)</f>
        <v>0</v>
      </c>
      <c r="G236" s="43" t="n">
        <f aca="false">1-(1-F236)^(1/$B$10)</f>
        <v>0</v>
      </c>
      <c r="H236" s="42" t="n">
        <f aca="false">J235*E236*(A236&lt;=$B$6*12)</f>
        <v>1.42556357473022E-005</v>
      </c>
      <c r="I236" s="43" t="n">
        <f aca="false">J235*(1-E236)*G236*(A236&lt;=$B$6*12)</f>
        <v>0</v>
      </c>
      <c r="J236" s="44" t="n">
        <f aca="false">(J235-H236-I236)*(A236&lt;=$B$6*12)</f>
        <v>0.368222920053806</v>
      </c>
      <c r="K236" s="45" t="n">
        <f aca="false">($B$9/$B$10)*(A236&lt;=$B$7*12)*(MOD(A235,12/$B$10)=0)</f>
        <v>0</v>
      </c>
      <c r="L236" s="45" t="n">
        <f aca="false">$B$8*(A236&lt;=$B$7*12)</f>
        <v>500000</v>
      </c>
      <c r="M236" s="45" t="n">
        <f aca="false">Assumptions!$C$15*(A236=1)+K236*Assumptions!$C$16*(A236&lt;=12)</f>
        <v>0</v>
      </c>
      <c r="N236" s="45" t="n">
        <f aca="false">(A236&lt;=$B$6*12)*(Assumptions!$C$18/12)*(1+Assumptions!$E$17)^(A236-1) + K236*Assumptions!$C$19*(A236&lt;=$B$7*12)</f>
        <v>102.718050509769</v>
      </c>
      <c r="O236" s="45" t="n">
        <f aca="false">K236*VLOOKUP(B236,Assumptions!$A$21:$B$26,2,1)</f>
        <v>0</v>
      </c>
      <c r="P236" s="45" t="n">
        <f aca="false">K236*J235</f>
        <v>0</v>
      </c>
      <c r="Q236" s="45" t="n">
        <f aca="false">L236*H236</f>
        <v>7.12781787365111</v>
      </c>
      <c r="R236" s="45" t="n">
        <f aca="false">M236*J235</f>
        <v>0</v>
      </c>
      <c r="S236" s="45" t="n">
        <f aca="false">N236*J235</f>
        <v>37.8246048120542</v>
      </c>
      <c r="T236" s="55" t="n">
        <f aca="false">O236*J235</f>
        <v>0</v>
      </c>
      <c r="U236" s="46" t="n">
        <f aca="false">(1+VLOOKUP(B236,Assumptions!$A$29:$C$39,3,1))^(1/12)-1</f>
        <v>0.00581065529879377</v>
      </c>
      <c r="V236" s="45" t="n">
        <f aca="false">P237+V237/(1+U237)</f>
        <v>339.352250122462</v>
      </c>
      <c r="W236" s="45" t="n">
        <f aca="false">(W237+Q237)/(1+U237)</f>
        <v>128.068155203485</v>
      </c>
      <c r="X236" s="45" t="n">
        <f aca="false">R237+S237+T237+X237/(1+U237)</f>
        <v>714.10883814305</v>
      </c>
      <c r="Y236" s="45" t="n">
        <f aca="false">IFERROR((W236+X236-V236)/J236,0)</f>
        <v>1365.54439129047</v>
      </c>
    </row>
    <row r="237" customFormat="false" ht="13.8" hidden="false" customHeight="false" outlineLevel="0" collapsed="false">
      <c r="A237" s="40" t="n">
        <f aca="false">A236+1</f>
        <v>222</v>
      </c>
      <c r="B237" s="40" t="n">
        <f aca="false">INT((A237-1)/12)+1</f>
        <v>19</v>
      </c>
      <c r="C237" s="41" t="n">
        <f aca="false">$B$4+B237-1</f>
        <v>38</v>
      </c>
      <c r="D237" s="42" t="n">
        <f aca="false">IF($B$5="M",VLOOKUP(C237,Assumptions!$A$42:$C$140,2,1),VLOOKUP(C237,Assumptions!$A$42:$C$140,3,1))*Assumptions!$C$2</f>
        <v>0.000464459377824268</v>
      </c>
      <c r="E237" s="42" t="n">
        <f aca="false">1-(1-D237)^(1/12)</f>
        <v>3.87131899993731E-005</v>
      </c>
      <c r="F237" s="42" t="n">
        <f aca="false">VLOOKUP(B237,Assumptions!$A$5:$C$11,3,1)*(MOD(A237,12/$B$10)=0)</f>
        <v>0</v>
      </c>
      <c r="G237" s="43" t="n">
        <f aca="false">1-(1-F237)^(1/$B$10)</f>
        <v>0</v>
      </c>
      <c r="H237" s="42" t="n">
        <f aca="false">J236*E237*(A237&lt;=$B$6*12)</f>
        <v>1.4255083866167E-005</v>
      </c>
      <c r="I237" s="43" t="n">
        <f aca="false">J236*(1-E237)*G237*(A237&lt;=$B$6*12)</f>
        <v>0</v>
      </c>
      <c r="J237" s="44" t="n">
        <f aca="false">(J236-H237-I237)*(A237&lt;=$B$6*12)</f>
        <v>0.36820866496994</v>
      </c>
      <c r="K237" s="45" t="n">
        <f aca="false">($B$9/$B$10)*(A237&lt;=$B$7*12)*(MOD(A236,12/$B$10)=0)</f>
        <v>0</v>
      </c>
      <c r="L237" s="45" t="n">
        <f aca="false">$B$8*(A237&lt;=$B$7*12)</f>
        <v>500000</v>
      </c>
      <c r="M237" s="45" t="n">
        <f aca="false">Assumptions!$C$15*(A237=1)+K237*Assumptions!$C$16*(A237&lt;=12)</f>
        <v>0</v>
      </c>
      <c r="N237" s="45" t="n">
        <f aca="false">(A237&lt;=$B$6*12)*(Assumptions!$C$18/12)*(1+Assumptions!$E$17)^(A237-1) + K237*Assumptions!$C$19*(A237&lt;=$B$7*12)</f>
        <v>103.095519767377</v>
      </c>
      <c r="O237" s="45" t="n">
        <f aca="false">K237*VLOOKUP(B237,Assumptions!$A$21:$B$26,2,1)</f>
        <v>0</v>
      </c>
      <c r="P237" s="45" t="n">
        <f aca="false">K237*J236</f>
        <v>0</v>
      </c>
      <c r="Q237" s="45" t="n">
        <f aca="false">L237*H237</f>
        <v>7.12754193308349</v>
      </c>
      <c r="R237" s="45" t="n">
        <f aca="false">M237*J236</f>
        <v>0</v>
      </c>
      <c r="S237" s="45" t="n">
        <f aca="false">N237*J236</f>
        <v>37.9621333332084</v>
      </c>
      <c r="T237" s="55" t="n">
        <f aca="false">O237*J236</f>
        <v>0</v>
      </c>
      <c r="U237" s="46" t="n">
        <f aca="false">(1+VLOOKUP(B237,Assumptions!$A$29:$C$39,3,1))^(1/12)-1</f>
        <v>0.00581065529879377</v>
      </c>
      <c r="V237" s="45" t="n">
        <f aca="false">P238+V238/(1+U238)</f>
        <v>341.324109072794</v>
      </c>
      <c r="W237" s="45" t="n">
        <f aca="false">(W238+Q238)/(1+U238)</f>
        <v>121.684773175042</v>
      </c>
      <c r="X237" s="45" t="n">
        <f aca="false">R238+S238+T238+X238/(1+U238)</f>
        <v>680.075560242907</v>
      </c>
      <c r="Y237" s="45" t="n">
        <f aca="false">IFERROR((W237+X237-V237)/J237,0)</f>
        <v>1250.47634167638</v>
      </c>
    </row>
    <row r="238" customFormat="false" ht="13.8" hidden="false" customHeight="false" outlineLevel="0" collapsed="false">
      <c r="A238" s="40" t="n">
        <f aca="false">A237+1</f>
        <v>223</v>
      </c>
      <c r="B238" s="40" t="n">
        <f aca="false">INT((A238-1)/12)+1</f>
        <v>19</v>
      </c>
      <c r="C238" s="41" t="n">
        <f aca="false">$B$4+B238-1</f>
        <v>38</v>
      </c>
      <c r="D238" s="42" t="n">
        <f aca="false">IF($B$5="M",VLOOKUP(C238,Assumptions!$A$42:$C$140,2,1),VLOOKUP(C238,Assumptions!$A$42:$C$140,3,1))*Assumptions!$C$2</f>
        <v>0.000464459377824268</v>
      </c>
      <c r="E238" s="42" t="n">
        <f aca="false">1-(1-D238)^(1/12)</f>
        <v>3.87131899993731E-005</v>
      </c>
      <c r="F238" s="42" t="n">
        <f aca="false">VLOOKUP(B238,Assumptions!$A$5:$C$11,3,1)*(MOD(A238,12/$B$10)=0)</f>
        <v>0</v>
      </c>
      <c r="G238" s="43" t="n">
        <f aca="false">1-(1-F238)^(1/$B$10)</f>
        <v>0</v>
      </c>
      <c r="H238" s="42" t="n">
        <f aca="false">J237*E238*(A238&lt;=$B$6*12)</f>
        <v>1.42545320063968E-005</v>
      </c>
      <c r="I238" s="43" t="n">
        <f aca="false">J237*(1-E238)*G238*(A238&lt;=$B$6*12)</f>
        <v>0</v>
      </c>
      <c r="J238" s="44" t="n">
        <f aca="false">(J237-H238-I238)*(A238&lt;=$B$6*12)</f>
        <v>0.368194410437934</v>
      </c>
      <c r="K238" s="45" t="n">
        <f aca="false">($B$9/$B$10)*(A238&lt;=$B$7*12)*(MOD(A237,12/$B$10)=0)</f>
        <v>0</v>
      </c>
      <c r="L238" s="45" t="n">
        <f aca="false">$B$8*(A238&lt;=$B$7*12)</f>
        <v>500000</v>
      </c>
      <c r="M238" s="45" t="n">
        <f aca="false">Assumptions!$C$15*(A238=1)+K238*Assumptions!$C$16*(A238&lt;=12)</f>
        <v>0</v>
      </c>
      <c r="N238" s="45" t="n">
        <f aca="false">(A238&lt;=$B$6*12)*(Assumptions!$C$18/12)*(1+Assumptions!$E$17)^(A238-1) + K238*Assumptions!$C$19*(A238&lt;=$B$7*12)</f>
        <v>103.474376152561</v>
      </c>
      <c r="O238" s="45" t="n">
        <f aca="false">K238*VLOOKUP(B238,Assumptions!$A$21:$B$26,2,1)</f>
        <v>0</v>
      </c>
      <c r="P238" s="45" t="n">
        <f aca="false">K238*J237</f>
        <v>0</v>
      </c>
      <c r="Q238" s="45" t="n">
        <f aca="false">L238*H238</f>
        <v>7.12726600319841</v>
      </c>
      <c r="R238" s="45" t="n">
        <f aca="false">M238*J237</f>
        <v>0</v>
      </c>
      <c r="S238" s="45" t="n">
        <f aca="false">N238*J237</f>
        <v>38.1001619017318</v>
      </c>
      <c r="T238" s="55" t="n">
        <f aca="false">O238*J237</f>
        <v>0</v>
      </c>
      <c r="U238" s="46" t="n">
        <f aca="false">(1+VLOOKUP(B238,Assumptions!$A$29:$C$39,3,1))^(1/12)-1</f>
        <v>0.00581065529879377</v>
      </c>
      <c r="V238" s="45" t="n">
        <f aca="false">P239+V239/(1+U239)</f>
        <v>343.307425815784</v>
      </c>
      <c r="W238" s="45" t="n">
        <f aca="false">(W239+Q239)/(1+U239)</f>
        <v>115.264575443875</v>
      </c>
      <c r="X238" s="45" t="n">
        <f aca="false">R239+S239+T239+X239/(1+U239)</f>
        <v>645.705696091242</v>
      </c>
      <c r="Y238" s="45" t="n">
        <f aca="false">IFERROR((W238+X238-V238)/J238,0)</f>
        <v>1134.35411803933</v>
      </c>
    </row>
    <row r="239" customFormat="false" ht="13.8" hidden="false" customHeight="false" outlineLevel="0" collapsed="false">
      <c r="A239" s="40" t="n">
        <f aca="false">A238+1</f>
        <v>224</v>
      </c>
      <c r="B239" s="40" t="n">
        <f aca="false">INT((A239-1)/12)+1</f>
        <v>19</v>
      </c>
      <c r="C239" s="41" t="n">
        <f aca="false">$B$4+B239-1</f>
        <v>38</v>
      </c>
      <c r="D239" s="42" t="n">
        <f aca="false">IF($B$5="M",VLOOKUP(C239,Assumptions!$A$42:$C$140,2,1),VLOOKUP(C239,Assumptions!$A$42:$C$140,3,1))*Assumptions!$C$2</f>
        <v>0.000464459377824268</v>
      </c>
      <c r="E239" s="42" t="n">
        <f aca="false">1-(1-D239)^(1/12)</f>
        <v>3.87131899993731E-005</v>
      </c>
      <c r="F239" s="42" t="n">
        <f aca="false">VLOOKUP(B239,Assumptions!$A$5:$C$11,3,1)*(MOD(A239,12/$B$10)=0)</f>
        <v>0</v>
      </c>
      <c r="G239" s="43" t="n">
        <f aca="false">1-(1-F239)^(1/$B$10)</f>
        <v>0</v>
      </c>
      <c r="H239" s="42" t="n">
        <f aca="false">J238*E239*(A239&lt;=$B$6*12)</f>
        <v>1.42539801679909E-005</v>
      </c>
      <c r="I239" s="43" t="n">
        <f aca="false">J238*(1-E239)*G239*(A239&lt;=$B$6*12)</f>
        <v>0</v>
      </c>
      <c r="J239" s="44" t="n">
        <f aca="false">(J238-H239-I239)*(A239&lt;=$B$6*12)</f>
        <v>0.368180156457766</v>
      </c>
      <c r="K239" s="45" t="n">
        <f aca="false">($B$9/$B$10)*(A239&lt;=$B$7*12)*(MOD(A238,12/$B$10)=0)</f>
        <v>0</v>
      </c>
      <c r="L239" s="45" t="n">
        <f aca="false">$B$8*(A239&lt;=$B$7*12)</f>
        <v>500000</v>
      </c>
      <c r="M239" s="45" t="n">
        <f aca="false">Assumptions!$C$15*(A239=1)+K239*Assumptions!$C$16*(A239&lt;=12)</f>
        <v>0</v>
      </c>
      <c r="N239" s="45" t="n">
        <f aca="false">(A239&lt;=$B$6*12)*(Assumptions!$C$18/12)*(1+Assumptions!$E$17)^(A239-1) + K239*Assumptions!$C$19*(A239&lt;=$B$7*12)</f>
        <v>103.854624762751</v>
      </c>
      <c r="O239" s="45" t="n">
        <f aca="false">K239*VLOOKUP(B239,Assumptions!$A$21:$B$26,2,1)</f>
        <v>0</v>
      </c>
      <c r="P239" s="45" t="n">
        <f aca="false">K239*J238</f>
        <v>0</v>
      </c>
      <c r="Q239" s="45" t="n">
        <f aca="false">L239*H239</f>
        <v>7.12699008399545</v>
      </c>
      <c r="R239" s="45" t="n">
        <f aca="false">M239*J238</f>
        <v>0</v>
      </c>
      <c r="S239" s="45" t="n">
        <f aca="false">N239*J238</f>
        <v>38.2386923357738</v>
      </c>
      <c r="T239" s="55" t="n">
        <f aca="false">O239*J238</f>
        <v>0</v>
      </c>
      <c r="U239" s="46" t="n">
        <f aca="false">(1+VLOOKUP(B239,Assumptions!$A$29:$C$39,3,1))^(1/12)-1</f>
        <v>0.00581065529879377</v>
      </c>
      <c r="V239" s="45" t="n">
        <f aca="false">P240+V240/(1+U240)</f>
        <v>345.302266928716</v>
      </c>
      <c r="W239" s="45" t="n">
        <f aca="false">(W240+Q240)/(1+U240)</f>
        <v>108.807348075946</v>
      </c>
      <c r="X239" s="45" t="n">
        <f aca="false">R240+S240+T240+X240/(1+U240)</f>
        <v>610.996785119682</v>
      </c>
      <c r="Y239" s="45" t="n">
        <f aca="false">IFERROR((W239+X239-V239)/J239,0)</f>
        <v>1017.17015351932</v>
      </c>
    </row>
    <row r="240" customFormat="false" ht="13.8" hidden="false" customHeight="false" outlineLevel="0" collapsed="false">
      <c r="A240" s="40" t="n">
        <f aca="false">A239+1</f>
        <v>225</v>
      </c>
      <c r="B240" s="40" t="n">
        <f aca="false">INT((A240-1)/12)+1</f>
        <v>19</v>
      </c>
      <c r="C240" s="41" t="n">
        <f aca="false">$B$4+B240-1</f>
        <v>38</v>
      </c>
      <c r="D240" s="42" t="n">
        <f aca="false">IF($B$5="M",VLOOKUP(C240,Assumptions!$A$42:$C$140,2,1),VLOOKUP(C240,Assumptions!$A$42:$C$140,3,1))*Assumptions!$C$2</f>
        <v>0.000464459377824268</v>
      </c>
      <c r="E240" s="42" t="n">
        <f aca="false">1-(1-D240)^(1/12)</f>
        <v>3.87131899993731E-005</v>
      </c>
      <c r="F240" s="42" t="n">
        <f aca="false">VLOOKUP(B240,Assumptions!$A$5:$C$11,3,1)*(MOD(A240,12/$B$10)=0)</f>
        <v>0</v>
      </c>
      <c r="G240" s="43" t="n">
        <f aca="false">1-(1-F240)^(1/$B$10)</f>
        <v>0</v>
      </c>
      <c r="H240" s="42" t="n">
        <f aca="false">J239*E240*(A240&lt;=$B$6*12)</f>
        <v>1.42534283509484E-005</v>
      </c>
      <c r="I240" s="43" t="n">
        <f aca="false">J239*(1-E240)*G240*(A240&lt;=$B$6*12)</f>
        <v>0</v>
      </c>
      <c r="J240" s="44" t="n">
        <f aca="false">(J239-H240-I240)*(A240&lt;=$B$6*12)</f>
        <v>0.368165903029415</v>
      </c>
      <c r="K240" s="45" t="n">
        <f aca="false">($B$9/$B$10)*(A240&lt;=$B$7*12)*(MOD(A239,12/$B$10)=0)</f>
        <v>0</v>
      </c>
      <c r="L240" s="45" t="n">
        <f aca="false">$B$8*(A240&lt;=$B$7*12)</f>
        <v>500000</v>
      </c>
      <c r="M240" s="45" t="n">
        <f aca="false">Assumptions!$C$15*(A240=1)+K240*Assumptions!$C$16*(A240&lt;=12)</f>
        <v>0</v>
      </c>
      <c r="N240" s="45" t="n">
        <f aca="false">(A240&lt;=$B$6*12)*(Assumptions!$C$18/12)*(1+Assumptions!$E$17)^(A240-1) + K240*Assumptions!$C$19*(A240&lt;=$B$7*12)</f>
        <v>104.236270714108</v>
      </c>
      <c r="O240" s="45" t="n">
        <f aca="false">K240*VLOOKUP(B240,Assumptions!$A$21:$B$26,2,1)</f>
        <v>0</v>
      </c>
      <c r="P240" s="45" t="n">
        <f aca="false">K240*J239</f>
        <v>0</v>
      </c>
      <c r="Q240" s="45" t="n">
        <f aca="false">L240*H240</f>
        <v>7.1267141754742</v>
      </c>
      <c r="R240" s="45" t="n">
        <f aca="false">M240*J239</f>
        <v>0</v>
      </c>
      <c r="S240" s="45" t="n">
        <f aca="false">N240*J239</f>
        <v>38.3777264600942</v>
      </c>
      <c r="T240" s="55" t="n">
        <f aca="false">O240*J239</f>
        <v>0</v>
      </c>
      <c r="U240" s="46" t="n">
        <f aca="false">(1+VLOOKUP(B240,Assumptions!$A$29:$C$39,3,1))^(1/12)-1</f>
        <v>0.00581065529879377</v>
      </c>
      <c r="V240" s="45" t="n">
        <f aca="false">P241+V241/(1+U241)</f>
        <v>347.308699375731</v>
      </c>
      <c r="W240" s="45" t="n">
        <f aca="false">(W241+Q241)/(1+U241)</f>
        <v>102.312875894117</v>
      </c>
      <c r="X240" s="45" t="n">
        <f aca="false">R241+S241+T241+X241/(1+U241)</f>
        <v>575.946350626978</v>
      </c>
      <c r="Y240" s="45" t="n">
        <f aca="false">IFERROR((W240+X240-V240)/J240,0)</f>
        <v>898.916831847197</v>
      </c>
    </row>
    <row r="241" customFormat="false" ht="13.8" hidden="false" customHeight="false" outlineLevel="0" collapsed="false">
      <c r="A241" s="40" t="n">
        <f aca="false">A240+1</f>
        <v>226</v>
      </c>
      <c r="B241" s="40" t="n">
        <f aca="false">INT((A241-1)/12)+1</f>
        <v>19</v>
      </c>
      <c r="C241" s="41" t="n">
        <f aca="false">$B$4+B241-1</f>
        <v>38</v>
      </c>
      <c r="D241" s="42" t="n">
        <f aca="false">IF($B$5="M",VLOOKUP(C241,Assumptions!$A$42:$C$140,2,1),VLOOKUP(C241,Assumptions!$A$42:$C$140,3,1))*Assumptions!$C$2</f>
        <v>0.000464459377824268</v>
      </c>
      <c r="E241" s="42" t="n">
        <f aca="false">1-(1-D241)^(1/12)</f>
        <v>3.87131899993731E-005</v>
      </c>
      <c r="F241" s="42" t="n">
        <f aca="false">VLOOKUP(B241,Assumptions!$A$5:$C$11,3,1)*(MOD(A241,12/$B$10)=0)</f>
        <v>0</v>
      </c>
      <c r="G241" s="43" t="n">
        <f aca="false">1-(1-F241)^(1/$B$10)</f>
        <v>0</v>
      </c>
      <c r="H241" s="42" t="n">
        <f aca="false">J240*E241*(A241&lt;=$B$6*12)</f>
        <v>1.42528765552685E-005</v>
      </c>
      <c r="I241" s="43" t="n">
        <f aca="false">J240*(1-E241)*G241*(A241&lt;=$B$6*12)</f>
        <v>0</v>
      </c>
      <c r="J241" s="44" t="n">
        <f aca="false">(J240-H241-I241)*(A241&lt;=$B$6*12)</f>
        <v>0.368151650152859</v>
      </c>
      <c r="K241" s="45" t="n">
        <f aca="false">($B$9/$B$10)*(A241&lt;=$B$7*12)*(MOD(A240,12/$B$10)=0)</f>
        <v>0</v>
      </c>
      <c r="L241" s="45" t="n">
        <f aca="false">$B$8*(A241&lt;=$B$7*12)</f>
        <v>500000</v>
      </c>
      <c r="M241" s="45" t="n">
        <f aca="false">Assumptions!$C$15*(A241=1)+K241*Assumptions!$C$16*(A241&lt;=12)</f>
        <v>0</v>
      </c>
      <c r="N241" s="45" t="n">
        <f aca="false">(A241&lt;=$B$6*12)*(Assumptions!$C$18/12)*(1+Assumptions!$E$17)^(A241-1) + K241*Assumptions!$C$19*(A241&lt;=$B$7*12)</f>
        <v>104.619319141594</v>
      </c>
      <c r="O241" s="45" t="n">
        <f aca="false">K241*VLOOKUP(B241,Assumptions!$A$21:$B$26,2,1)</f>
        <v>0</v>
      </c>
      <c r="P241" s="45" t="n">
        <f aca="false">K241*J240</f>
        <v>0</v>
      </c>
      <c r="Q241" s="45" t="n">
        <f aca="false">L241*H241</f>
        <v>7.12643827763426</v>
      </c>
      <c r="R241" s="45" t="n">
        <f aca="false">M241*J240</f>
        <v>0</v>
      </c>
      <c r="S241" s="45" t="n">
        <f aca="false">N241*J240</f>
        <v>38.5172661060876</v>
      </c>
      <c r="T241" s="55" t="n">
        <f aca="false">O241*J240</f>
        <v>0</v>
      </c>
      <c r="U241" s="46" t="n">
        <f aca="false">(1+VLOOKUP(B241,Assumptions!$A$29:$C$39,3,1))^(1/12)-1</f>
        <v>0.00581065529879377</v>
      </c>
      <c r="V241" s="45" t="n">
        <f aca="false">P242+V242/(1+U242)</f>
        <v>349.326790510075</v>
      </c>
      <c r="W241" s="45" t="n">
        <f aca="false">(W242+Q242)/(1+U242)</f>
        <v>95.7809424709319</v>
      </c>
      <c r="X241" s="45" t="n">
        <f aca="false">R242+S242+T242+X242/(1+U242)</f>
        <v>540.551899678588</v>
      </c>
      <c r="Y241" s="45" t="n">
        <f aca="false">IFERROR((W241+X241-V241)/J241,0)</f>
        <v>779.586487036736</v>
      </c>
    </row>
    <row r="242" customFormat="false" ht="13.8" hidden="false" customHeight="false" outlineLevel="0" collapsed="false">
      <c r="A242" s="40" t="n">
        <f aca="false">A241+1</f>
        <v>227</v>
      </c>
      <c r="B242" s="40" t="n">
        <f aca="false">INT((A242-1)/12)+1</f>
        <v>19</v>
      </c>
      <c r="C242" s="41" t="n">
        <f aca="false">$B$4+B242-1</f>
        <v>38</v>
      </c>
      <c r="D242" s="42" t="n">
        <f aca="false">IF($B$5="M",VLOOKUP(C242,Assumptions!$A$42:$C$140,2,1),VLOOKUP(C242,Assumptions!$A$42:$C$140,3,1))*Assumptions!$C$2</f>
        <v>0.000464459377824268</v>
      </c>
      <c r="E242" s="42" t="n">
        <f aca="false">1-(1-D242)^(1/12)</f>
        <v>3.87131899993731E-005</v>
      </c>
      <c r="F242" s="42" t="n">
        <f aca="false">VLOOKUP(B242,Assumptions!$A$5:$C$11,3,1)*(MOD(A242,12/$B$10)=0)</f>
        <v>0</v>
      </c>
      <c r="G242" s="43" t="n">
        <f aca="false">1-(1-F242)^(1/$B$10)</f>
        <v>0</v>
      </c>
      <c r="H242" s="42" t="n">
        <f aca="false">J241*E242*(A242&lt;=$B$6*12)</f>
        <v>1.42523247809504E-005</v>
      </c>
      <c r="I242" s="43" t="n">
        <f aca="false">J241*(1-E242)*G242*(A242&lt;=$B$6*12)</f>
        <v>0</v>
      </c>
      <c r="J242" s="44" t="n">
        <f aca="false">(J241-H242-I242)*(A242&lt;=$B$6*12)</f>
        <v>0.368137397828078</v>
      </c>
      <c r="K242" s="45" t="n">
        <f aca="false">($B$9/$B$10)*(A242&lt;=$B$7*12)*(MOD(A241,12/$B$10)=0)</f>
        <v>0</v>
      </c>
      <c r="L242" s="45" t="n">
        <f aca="false">$B$8*(A242&lt;=$B$7*12)</f>
        <v>500000</v>
      </c>
      <c r="M242" s="45" t="n">
        <f aca="false">Assumptions!$C$15*(A242=1)+K242*Assumptions!$C$16*(A242&lt;=12)</f>
        <v>0</v>
      </c>
      <c r="N242" s="45" t="n">
        <f aca="false">(A242&lt;=$B$6*12)*(Assumptions!$C$18/12)*(1+Assumptions!$E$17)^(A242-1) + K242*Assumptions!$C$19*(A242&lt;=$B$7*12)</f>
        <v>105.003775199043</v>
      </c>
      <c r="O242" s="45" t="n">
        <f aca="false">K242*VLOOKUP(B242,Assumptions!$A$21:$B$26,2,1)</f>
        <v>0</v>
      </c>
      <c r="P242" s="45" t="n">
        <f aca="false">K242*J241</f>
        <v>0</v>
      </c>
      <c r="Q242" s="45" t="n">
        <f aca="false">L242*H242</f>
        <v>7.1261623904752</v>
      </c>
      <c r="R242" s="45" t="n">
        <f aca="false">M242*J241</f>
        <v>0</v>
      </c>
      <c r="S242" s="45" t="n">
        <f aca="false">N242*J241</f>
        <v>38.6573131118076</v>
      </c>
      <c r="T242" s="55" t="n">
        <f aca="false">O242*J241</f>
        <v>0</v>
      </c>
      <c r="U242" s="46" t="n">
        <f aca="false">(1+VLOOKUP(B242,Assumptions!$A$29:$C$39,3,1))^(1/12)-1</f>
        <v>0.00581065529879377</v>
      </c>
      <c r="V242" s="45" t="n">
        <f aca="false">P243+V243/(1+U243)</f>
        <v>351.356608076363</v>
      </c>
      <c r="W242" s="45" t="n">
        <f aca="false">(W243+Q243)/(1+U243)</f>
        <v>89.2113301213488</v>
      </c>
      <c r="X242" s="45" t="n">
        <f aca="false">R243+S243+T243+X243/(1+U243)</f>
        <v>504.81092300565</v>
      </c>
      <c r="Y242" s="45" t="n">
        <f aca="false">IFERROR((W242+X242-V242)/J242,0)</f>
        <v>659.17140307479</v>
      </c>
    </row>
    <row r="243" customFormat="false" ht="13.8" hidden="false" customHeight="false" outlineLevel="0" collapsed="false">
      <c r="A243" s="40" t="n">
        <f aca="false">A242+1</f>
        <v>228</v>
      </c>
      <c r="B243" s="40" t="n">
        <f aca="false">INT((A243-1)/12)+1</f>
        <v>19</v>
      </c>
      <c r="C243" s="41" t="n">
        <f aca="false">$B$4+B243-1</f>
        <v>38</v>
      </c>
      <c r="D243" s="42" t="n">
        <f aca="false">IF($B$5="M",VLOOKUP(C243,Assumptions!$A$42:$C$140,2,1),VLOOKUP(C243,Assumptions!$A$42:$C$140,3,1))*Assumptions!$C$2</f>
        <v>0.000464459377824268</v>
      </c>
      <c r="E243" s="42" t="n">
        <f aca="false">1-(1-D243)^(1/12)</f>
        <v>3.87131899993731E-005</v>
      </c>
      <c r="F243" s="42" t="n">
        <f aca="false">VLOOKUP(B243,Assumptions!$A$5:$C$11,3,1)*(MOD(A243,12/$B$10)=0)</f>
        <v>0.04</v>
      </c>
      <c r="G243" s="43" t="n">
        <f aca="false">1-(1-F243)^(1/$B$10)</f>
        <v>0.04</v>
      </c>
      <c r="H243" s="42" t="n">
        <f aca="false">J242*E243*(A243&lt;=$B$6*12)</f>
        <v>1.42517730279932E-005</v>
      </c>
      <c r="I243" s="43" t="n">
        <f aca="false">J242*(1-E243)*G243*(A243&lt;=$B$6*12)</f>
        <v>0.014724925842202</v>
      </c>
      <c r="J243" s="44" t="n">
        <f aca="false">(J242-H243-I243)*(A243&lt;=$B$6*12)</f>
        <v>0.353398220212848</v>
      </c>
      <c r="K243" s="45" t="n">
        <f aca="false">($B$9/$B$10)*(A243&lt;=$B$7*12)*(MOD(A242,12/$B$10)=0)</f>
        <v>0</v>
      </c>
      <c r="L243" s="45" t="n">
        <f aca="false">$B$8*(A243&lt;=$B$7*12)</f>
        <v>500000</v>
      </c>
      <c r="M243" s="45" t="n">
        <f aca="false">Assumptions!$C$15*(A243=1)+K243*Assumptions!$C$16*(A243&lt;=12)</f>
        <v>0</v>
      </c>
      <c r="N243" s="45" t="n">
        <f aca="false">(A243&lt;=$B$6*12)*(Assumptions!$C$18/12)*(1+Assumptions!$E$17)^(A243-1) + K243*Assumptions!$C$19*(A243&lt;=$B$7*12)</f>
        <v>105.389644059226</v>
      </c>
      <c r="O243" s="45" t="n">
        <f aca="false">K243*VLOOKUP(B243,Assumptions!$A$21:$B$26,2,1)</f>
        <v>0</v>
      </c>
      <c r="P243" s="45" t="n">
        <f aca="false">K243*J242</f>
        <v>0</v>
      </c>
      <c r="Q243" s="45" t="n">
        <f aca="false">L243*H243</f>
        <v>7.12588651399661</v>
      </c>
      <c r="R243" s="45" t="n">
        <f aca="false">M243*J242</f>
        <v>0</v>
      </c>
      <c r="S243" s="45" t="n">
        <f aca="false">N243*J242</f>
        <v>38.7978693219908</v>
      </c>
      <c r="T243" s="55" t="n">
        <f aca="false">O243*J242</f>
        <v>0</v>
      </c>
      <c r="U243" s="46" t="n">
        <f aca="false">(1+VLOOKUP(B243,Assumptions!$A$29:$C$39,3,1))^(1/12)-1</f>
        <v>0.00581065529879377</v>
      </c>
      <c r="V243" s="45" t="n">
        <f aca="false">P244+V244/(1+U244)</f>
        <v>353.398220212848</v>
      </c>
      <c r="W243" s="45" t="n">
        <f aca="false">(W244+Q244)/(1+U244)</f>
        <v>82.6038198954343</v>
      </c>
      <c r="X243" s="45" t="n">
        <f aca="false">R244+S244+T244+X244/(1+U244)</f>
        <v>468.720894903354</v>
      </c>
      <c r="Y243" s="45" t="n">
        <f aca="false">IFERROR((W243+X243-V243)/J243,0)</f>
        <v>560.066472510051</v>
      </c>
    </row>
    <row r="244" customFormat="false" ht="13.8" hidden="false" customHeight="false" outlineLevel="0" collapsed="false">
      <c r="A244" s="40" t="n">
        <f aca="false">A243+1</f>
        <v>229</v>
      </c>
      <c r="B244" s="40" t="n">
        <f aca="false">INT((A244-1)/12)+1</f>
        <v>20</v>
      </c>
      <c r="C244" s="41" t="n">
        <f aca="false">$B$4+B244-1</f>
        <v>39</v>
      </c>
      <c r="D244" s="42" t="n">
        <f aca="false">IF($B$5="M",VLOOKUP(C244,Assumptions!$A$42:$C$140,2,1),VLOOKUP(C244,Assumptions!$A$42:$C$140,3,1))*Assumptions!$C$2</f>
        <v>0.000485325604034773</v>
      </c>
      <c r="E244" s="42" t="n">
        <f aca="false">1-(1-D244)^(1/12)</f>
        <v>4.04527994821713E-005</v>
      </c>
      <c r="F244" s="42" t="n">
        <f aca="false">VLOOKUP(B244,Assumptions!$A$5:$C$11,3,1)*(MOD(A244,12/$B$10)=0)</f>
        <v>0</v>
      </c>
      <c r="G244" s="43" t="n">
        <f aca="false">1-(1-F244)^(1/$B$10)</f>
        <v>0</v>
      </c>
      <c r="H244" s="42" t="n">
        <f aca="false">J243*E244*(A244&lt;=$B$6*12)</f>
        <v>1.42959473396266E-005</v>
      </c>
      <c r="I244" s="43" t="n">
        <f aca="false">J243*(1-E244)*G244*(A244&lt;=$B$6*12)</f>
        <v>0</v>
      </c>
      <c r="J244" s="44" t="n">
        <f aca="false">(J243-H244-I244)*(A244&lt;=$B$6*12)</f>
        <v>0.353383924265509</v>
      </c>
      <c r="K244" s="45" t="n">
        <f aca="false">($B$9/$B$10)*(A244&lt;=$B$7*12)*(MOD(A243,12/$B$10)=0)</f>
        <v>1000</v>
      </c>
      <c r="L244" s="45" t="n">
        <f aca="false">$B$8*(A244&lt;=$B$7*12)</f>
        <v>500000</v>
      </c>
      <c r="M244" s="45" t="n">
        <f aca="false">Assumptions!$C$15*(A244=1)+K244*Assumptions!$C$16*(A244&lt;=12)</f>
        <v>0</v>
      </c>
      <c r="N244" s="45" t="n">
        <f aca="false">(A244&lt;=$B$6*12)*(Assumptions!$C$18/12)*(1+Assumptions!$E$17)^(A244-1) + K244*Assumptions!$C$19*(A244&lt;=$B$7*12)</f>
        <v>127.776930913923</v>
      </c>
      <c r="O244" s="45" t="n">
        <f aca="false">K244*VLOOKUP(B244,Assumptions!$A$21:$B$26,2,1)</f>
        <v>50</v>
      </c>
      <c r="P244" s="45" t="n">
        <f aca="false">K244*J243</f>
        <v>353.398220212848</v>
      </c>
      <c r="Q244" s="45" t="n">
        <f aca="false">L244*H244</f>
        <v>7.14797366981329</v>
      </c>
      <c r="R244" s="45" t="n">
        <f aca="false">M244*J243</f>
        <v>0</v>
      </c>
      <c r="S244" s="45" t="n">
        <f aca="false">N244*J243</f>
        <v>45.1561399692406</v>
      </c>
      <c r="T244" s="55" t="n">
        <f aca="false">O244*J243</f>
        <v>17.6699110106424</v>
      </c>
      <c r="U244" s="46" t="n">
        <f aca="false">(1+VLOOKUP(B244,Assumptions!$A$29:$C$39,3,1))^(1/12)-1</f>
        <v>0.00581065529879377</v>
      </c>
      <c r="V244" s="45" t="n">
        <f aca="false">P245+V245/(1+U245)</f>
        <v>0</v>
      </c>
      <c r="W244" s="45" t="n">
        <f aca="false">(W245+Q245)/(1+U245)</f>
        <v>75.935828549397</v>
      </c>
      <c r="X244" s="45" t="n">
        <f aca="false">R245+S245+T245+X245/(1+U245)</f>
        <v>408.253358949068</v>
      </c>
      <c r="Y244" s="45" t="n">
        <f aca="false">IFERROR((W244+X244-V244)/J244,0)</f>
        <v>1370.15057633091</v>
      </c>
    </row>
    <row r="245" customFormat="false" ht="13.8" hidden="false" customHeight="false" outlineLevel="0" collapsed="false">
      <c r="A245" s="40" t="n">
        <f aca="false">A244+1</f>
        <v>230</v>
      </c>
      <c r="B245" s="40" t="n">
        <f aca="false">INT((A245-1)/12)+1</f>
        <v>20</v>
      </c>
      <c r="C245" s="41" t="n">
        <f aca="false">$B$4+B245-1</f>
        <v>39</v>
      </c>
      <c r="D245" s="42" t="n">
        <f aca="false">IF($B$5="M",VLOOKUP(C245,Assumptions!$A$42:$C$140,2,1),VLOOKUP(C245,Assumptions!$A$42:$C$140,3,1))*Assumptions!$C$2</f>
        <v>0.000485325604034773</v>
      </c>
      <c r="E245" s="42" t="n">
        <f aca="false">1-(1-D245)^(1/12)</f>
        <v>4.04527994821713E-005</v>
      </c>
      <c r="F245" s="42" t="n">
        <f aca="false">VLOOKUP(B245,Assumptions!$A$5:$C$11,3,1)*(MOD(A245,12/$B$10)=0)</f>
        <v>0</v>
      </c>
      <c r="G245" s="43" t="n">
        <f aca="false">1-(1-F245)^(1/$B$10)</f>
        <v>0</v>
      </c>
      <c r="H245" s="42" t="n">
        <f aca="false">J244*E245*(A245&lt;=$B$6*12)</f>
        <v>1.42953690285354E-005</v>
      </c>
      <c r="I245" s="43" t="n">
        <f aca="false">J244*(1-E245)*G245*(A245&lt;=$B$6*12)</f>
        <v>0</v>
      </c>
      <c r="J245" s="44" t="n">
        <f aca="false">(J244-H245-I245)*(A245&lt;=$B$6*12)</f>
        <v>0.35336962889648</v>
      </c>
      <c r="K245" s="45" t="n">
        <f aca="false">($B$9/$B$10)*(A245&lt;=$B$7*12)*(MOD(A244,12/$B$10)=0)</f>
        <v>0</v>
      </c>
      <c r="L245" s="45" t="n">
        <f aca="false">$B$8*(A245&lt;=$B$7*12)</f>
        <v>500000</v>
      </c>
      <c r="M245" s="45" t="n">
        <f aca="false">Assumptions!$C$15*(A245=1)+K245*Assumptions!$C$16*(A245&lt;=12)</f>
        <v>0</v>
      </c>
      <c r="N245" s="45" t="n">
        <f aca="false">(A245&lt;=$B$6*12)*(Assumptions!$C$18/12)*(1+Assumptions!$E$17)^(A245-1) + K245*Assumptions!$C$19*(A245&lt;=$B$7*12)</f>
        <v>106.165640973995</v>
      </c>
      <c r="O245" s="45" t="n">
        <f aca="false">K245*VLOOKUP(B245,Assumptions!$A$21:$B$26,2,1)</f>
        <v>0</v>
      </c>
      <c r="P245" s="45" t="n">
        <f aca="false">K245*J244</f>
        <v>0</v>
      </c>
      <c r="Q245" s="45" t="n">
        <f aca="false">L245*H245</f>
        <v>7.14768451426772</v>
      </c>
      <c r="R245" s="45" t="n">
        <f aca="false">M245*J244</f>
        <v>0</v>
      </c>
      <c r="S245" s="45" t="n">
        <f aca="false">N245*J244</f>
        <v>37.5172308295536</v>
      </c>
      <c r="T245" s="55" t="n">
        <f aca="false">O245*J244</f>
        <v>0</v>
      </c>
      <c r="U245" s="46" t="n">
        <f aca="false">(1+VLOOKUP(B245,Assumptions!$A$29:$C$39,3,1))^(1/12)-1</f>
        <v>0.00581065529879377</v>
      </c>
      <c r="V245" s="45" t="n">
        <f aca="false">P246+V246/(1+U246)</f>
        <v>0</v>
      </c>
      <c r="W245" s="45" t="n">
        <f aca="false">(W246+Q246)/(1+U246)</f>
        <v>69.2293809596581</v>
      </c>
      <c r="X245" s="45" t="n">
        <f aca="false">R246+S246+T246+X246/(1+U246)</f>
        <v>372.890347966826</v>
      </c>
      <c r="Y245" s="45" t="n">
        <f aca="false">IFERROR((W245+X245-V245)/J245,0)</f>
        <v>1251.15372904898</v>
      </c>
    </row>
    <row r="246" customFormat="false" ht="13.8" hidden="false" customHeight="false" outlineLevel="0" collapsed="false">
      <c r="A246" s="40" t="n">
        <f aca="false">A245+1</f>
        <v>231</v>
      </c>
      <c r="B246" s="40" t="n">
        <f aca="false">INT((A246-1)/12)+1</f>
        <v>20</v>
      </c>
      <c r="C246" s="41" t="n">
        <f aca="false">$B$4+B246-1</f>
        <v>39</v>
      </c>
      <c r="D246" s="42" t="n">
        <f aca="false">IF($B$5="M",VLOOKUP(C246,Assumptions!$A$42:$C$140,2,1),VLOOKUP(C246,Assumptions!$A$42:$C$140,3,1))*Assumptions!$C$2</f>
        <v>0.000485325604034773</v>
      </c>
      <c r="E246" s="42" t="n">
        <f aca="false">1-(1-D246)^(1/12)</f>
        <v>4.04527994821713E-005</v>
      </c>
      <c r="F246" s="42" t="n">
        <f aca="false">VLOOKUP(B246,Assumptions!$A$5:$C$11,3,1)*(MOD(A246,12/$B$10)=0)</f>
        <v>0</v>
      </c>
      <c r="G246" s="43" t="n">
        <f aca="false">1-(1-F246)^(1/$B$10)</f>
        <v>0</v>
      </c>
      <c r="H246" s="42" t="n">
        <f aca="false">J245*E246*(A246&lt;=$B$6*12)</f>
        <v>1.42947907408386E-005</v>
      </c>
      <c r="I246" s="43" t="n">
        <f aca="false">J245*(1-E246)*G246*(A246&lt;=$B$6*12)</f>
        <v>0</v>
      </c>
      <c r="J246" s="44" t="n">
        <f aca="false">(J245-H246-I246)*(A246&lt;=$B$6*12)</f>
        <v>0.353355334105739</v>
      </c>
      <c r="K246" s="45" t="n">
        <f aca="false">($B$9/$B$10)*(A246&lt;=$B$7*12)*(MOD(A245,12/$B$10)=0)</f>
        <v>0</v>
      </c>
      <c r="L246" s="45" t="n">
        <f aca="false">$B$8*(A246&lt;=$B$7*12)</f>
        <v>500000</v>
      </c>
      <c r="M246" s="45" t="n">
        <f aca="false">Assumptions!$C$15*(A246=1)+K246*Assumptions!$C$16*(A246&lt;=12)</f>
        <v>0</v>
      </c>
      <c r="N246" s="45" t="n">
        <f aca="false">(A246&lt;=$B$6*12)*(Assumptions!$C$18/12)*(1+Assumptions!$E$17)^(A246-1) + K246*Assumptions!$C$19*(A246&lt;=$B$7*12)</f>
        <v>106.55577946945</v>
      </c>
      <c r="O246" s="45" t="n">
        <f aca="false">K246*VLOOKUP(B246,Assumptions!$A$21:$B$26,2,1)</f>
        <v>0</v>
      </c>
      <c r="P246" s="45" t="n">
        <f aca="false">K246*J245</f>
        <v>0</v>
      </c>
      <c r="Q246" s="45" t="n">
        <f aca="false">L246*H246</f>
        <v>7.1473953704193</v>
      </c>
      <c r="R246" s="45" t="n">
        <f aca="false">M246*J245</f>
        <v>0</v>
      </c>
      <c r="S246" s="45" t="n">
        <f aca="false">N246*J245</f>
        <v>37.6535762478947</v>
      </c>
      <c r="T246" s="55" t="n">
        <f aca="false">O246*J245</f>
        <v>0</v>
      </c>
      <c r="U246" s="46" t="n">
        <f aca="false">(1+VLOOKUP(B246,Assumptions!$A$29:$C$39,3,1))^(1/12)-1</f>
        <v>0.00581065529879377</v>
      </c>
      <c r="V246" s="45" t="n">
        <f aca="false">P247+V247/(1+U247)</f>
        <v>0</v>
      </c>
      <c r="W246" s="45" t="n">
        <f aca="false">(W247+Q247)/(1+U247)</f>
        <v>62.4842536585443</v>
      </c>
      <c r="X246" s="45" t="n">
        <f aca="false">R247+S247+T247+X247/(1+U247)</f>
        <v>337.18471704287</v>
      </c>
      <c r="Y246" s="45" t="n">
        <f aca="false">IFERROR((W246+X246-V246)/J246,0)</f>
        <v>1131.06816885299</v>
      </c>
    </row>
    <row r="247" customFormat="false" ht="13.8" hidden="false" customHeight="false" outlineLevel="0" collapsed="false">
      <c r="A247" s="40" t="n">
        <f aca="false">A246+1</f>
        <v>232</v>
      </c>
      <c r="B247" s="40" t="n">
        <f aca="false">INT((A247-1)/12)+1</f>
        <v>20</v>
      </c>
      <c r="C247" s="41" t="n">
        <f aca="false">$B$4+B247-1</f>
        <v>39</v>
      </c>
      <c r="D247" s="42" t="n">
        <f aca="false">IF($B$5="M",VLOOKUP(C247,Assumptions!$A$42:$C$140,2,1),VLOOKUP(C247,Assumptions!$A$42:$C$140,3,1))*Assumptions!$C$2</f>
        <v>0.000485325604034773</v>
      </c>
      <c r="E247" s="42" t="n">
        <f aca="false">1-(1-D247)^(1/12)</f>
        <v>4.04527994821713E-005</v>
      </c>
      <c r="F247" s="42" t="n">
        <f aca="false">VLOOKUP(B247,Assumptions!$A$5:$C$11,3,1)*(MOD(A247,12/$B$10)=0)</f>
        <v>0</v>
      </c>
      <c r="G247" s="43" t="n">
        <f aca="false">1-(1-F247)^(1/$B$10)</f>
        <v>0</v>
      </c>
      <c r="H247" s="42" t="n">
        <f aca="false">J246*E247*(A247&lt;=$B$6*12)</f>
        <v>1.42942124765351E-005</v>
      </c>
      <c r="I247" s="43" t="n">
        <f aca="false">J246*(1-E247)*G247*(A247&lt;=$B$6*12)</f>
        <v>0</v>
      </c>
      <c r="J247" s="44" t="n">
        <f aca="false">(J246-H247-I247)*(A247&lt;=$B$6*12)</f>
        <v>0.353341039893263</v>
      </c>
      <c r="K247" s="45" t="n">
        <f aca="false">($B$9/$B$10)*(A247&lt;=$B$7*12)*(MOD(A246,12/$B$10)=0)</f>
        <v>0</v>
      </c>
      <c r="L247" s="45" t="n">
        <f aca="false">$B$8*(A247&lt;=$B$7*12)</f>
        <v>500000</v>
      </c>
      <c r="M247" s="45" t="n">
        <f aca="false">Assumptions!$C$15*(A247=1)+K247*Assumptions!$C$16*(A247&lt;=12)</f>
        <v>0</v>
      </c>
      <c r="N247" s="45" t="n">
        <f aca="false">(A247&lt;=$B$6*12)*(Assumptions!$C$18/12)*(1+Assumptions!$E$17)^(A247-1) + K247*Assumptions!$C$19*(A247&lt;=$B$7*12)</f>
        <v>106.947351649515</v>
      </c>
      <c r="O247" s="45" t="n">
        <f aca="false">K247*VLOOKUP(B247,Assumptions!$A$21:$B$26,2,1)</f>
        <v>0</v>
      </c>
      <c r="P247" s="45" t="n">
        <f aca="false">K247*J246</f>
        <v>0</v>
      </c>
      <c r="Q247" s="45" t="n">
        <f aca="false">L247*H247</f>
        <v>7.14710623826756</v>
      </c>
      <c r="R247" s="45" t="n">
        <f aca="false">M247*J246</f>
        <v>0</v>
      </c>
      <c r="S247" s="45" t="n">
        <f aca="false">N247*J246</f>
        <v>37.7904171738384</v>
      </c>
      <c r="T247" s="55" t="n">
        <f aca="false">O247*J246</f>
        <v>0</v>
      </c>
      <c r="U247" s="46" t="n">
        <f aca="false">(1+VLOOKUP(B247,Assumptions!$A$29:$C$39,3,1))^(1/12)-1</f>
        <v>0.00581065529879377</v>
      </c>
      <c r="V247" s="45" t="n">
        <f aca="false">P248+V248/(1+U248)</f>
        <v>0</v>
      </c>
      <c r="W247" s="45" t="n">
        <f aca="false">(W248+Q248)/(1+U248)</f>
        <v>55.7002218798889</v>
      </c>
      <c r="X247" s="45" t="n">
        <f aca="false">R248+S248+T248+X248/(1+U248)</f>
        <v>301.133976943995</v>
      </c>
      <c r="Y247" s="45" t="n">
        <f aca="false">IFERROR((W247+X247-V247)/J247,0)</f>
        <v>1009.8860832347</v>
      </c>
    </row>
    <row r="248" customFormat="false" ht="13.8" hidden="false" customHeight="false" outlineLevel="0" collapsed="false">
      <c r="A248" s="40" t="n">
        <f aca="false">A247+1</f>
        <v>233</v>
      </c>
      <c r="B248" s="40" t="n">
        <f aca="false">INT((A248-1)/12)+1</f>
        <v>20</v>
      </c>
      <c r="C248" s="41" t="n">
        <f aca="false">$B$4+B248-1</f>
        <v>39</v>
      </c>
      <c r="D248" s="42" t="n">
        <f aca="false">IF($B$5="M",VLOOKUP(C248,Assumptions!$A$42:$C$140,2,1),VLOOKUP(C248,Assumptions!$A$42:$C$140,3,1))*Assumptions!$C$2</f>
        <v>0.000485325604034773</v>
      </c>
      <c r="E248" s="42" t="n">
        <f aca="false">1-(1-D248)^(1/12)</f>
        <v>4.04527994821713E-005</v>
      </c>
      <c r="F248" s="42" t="n">
        <f aca="false">VLOOKUP(B248,Assumptions!$A$5:$C$11,3,1)*(MOD(A248,12/$B$10)=0)</f>
        <v>0</v>
      </c>
      <c r="G248" s="43" t="n">
        <f aca="false">1-(1-F248)^(1/$B$10)</f>
        <v>0</v>
      </c>
      <c r="H248" s="42" t="n">
        <f aca="false">J247*E248*(A248&lt;=$B$6*12)</f>
        <v>1.4293634235624E-005</v>
      </c>
      <c r="I248" s="43" t="n">
        <f aca="false">J247*(1-E248)*G248*(A248&lt;=$B$6*12)</f>
        <v>0</v>
      </c>
      <c r="J248" s="44" t="n">
        <f aca="false">(J247-H248-I248)*(A248&lt;=$B$6*12)</f>
        <v>0.353326746259027</v>
      </c>
      <c r="K248" s="45" t="n">
        <f aca="false">($B$9/$B$10)*(A248&lt;=$B$7*12)*(MOD(A247,12/$B$10)=0)</f>
        <v>0</v>
      </c>
      <c r="L248" s="45" t="n">
        <f aca="false">$B$8*(A248&lt;=$B$7*12)</f>
        <v>500000</v>
      </c>
      <c r="M248" s="45" t="n">
        <f aca="false">Assumptions!$C$15*(A248=1)+K248*Assumptions!$C$16*(A248&lt;=12)</f>
        <v>0</v>
      </c>
      <c r="N248" s="45" t="n">
        <f aca="false">(A248&lt;=$B$6*12)*(Assumptions!$C$18/12)*(1+Assumptions!$E$17)^(A248-1) + K248*Assumptions!$C$19*(A248&lt;=$B$7*12)</f>
        <v>107.340362782709</v>
      </c>
      <c r="O248" s="45" t="n">
        <f aca="false">K248*VLOOKUP(B248,Assumptions!$A$21:$B$26,2,1)</f>
        <v>0</v>
      </c>
      <c r="P248" s="45" t="n">
        <f aca="false">K248*J247</f>
        <v>0</v>
      </c>
      <c r="Q248" s="45" t="n">
        <f aca="false">L248*H248</f>
        <v>7.14681711781203</v>
      </c>
      <c r="R248" s="45" t="n">
        <f aca="false">M248*J247</f>
        <v>0</v>
      </c>
      <c r="S248" s="45" t="n">
        <f aca="false">N248*J247</f>
        <v>37.9277554081624</v>
      </c>
      <c r="T248" s="55" t="n">
        <f aca="false">O248*J247</f>
        <v>0</v>
      </c>
      <c r="U248" s="46" t="n">
        <f aca="false">(1+VLOOKUP(B248,Assumptions!$A$29:$C$39,3,1))^(1/12)-1</f>
        <v>0.00581065529879377</v>
      </c>
      <c r="V248" s="45" t="n">
        <f aca="false">P249+V249/(1+U249)</f>
        <v>0</v>
      </c>
      <c r="W248" s="45" t="n">
        <f aca="false">(W249+Q249)/(1+U249)</f>
        <v>48.8770595514872</v>
      </c>
      <c r="X248" s="45" t="n">
        <f aca="false">R249+S249+T249+X249/(1+U249)</f>
        <v>264.735622161675</v>
      </c>
      <c r="Y248" s="45" t="n">
        <f aca="false">IFERROR((W248+X248-V248)/J248,0)</f>
        <v>887.599608672845</v>
      </c>
    </row>
    <row r="249" customFormat="false" ht="13.8" hidden="false" customHeight="false" outlineLevel="0" collapsed="false">
      <c r="A249" s="40" t="n">
        <f aca="false">A248+1</f>
        <v>234</v>
      </c>
      <c r="B249" s="40" t="n">
        <f aca="false">INT((A249-1)/12)+1</f>
        <v>20</v>
      </c>
      <c r="C249" s="41" t="n">
        <f aca="false">$B$4+B249-1</f>
        <v>39</v>
      </c>
      <c r="D249" s="42" t="n">
        <f aca="false">IF($B$5="M",VLOOKUP(C249,Assumptions!$A$42:$C$140,2,1),VLOOKUP(C249,Assumptions!$A$42:$C$140,3,1))*Assumptions!$C$2</f>
        <v>0.000485325604034773</v>
      </c>
      <c r="E249" s="42" t="n">
        <f aca="false">1-(1-D249)^(1/12)</f>
        <v>4.04527994821713E-005</v>
      </c>
      <c r="F249" s="42" t="n">
        <f aca="false">VLOOKUP(B249,Assumptions!$A$5:$C$11,3,1)*(MOD(A249,12/$B$10)=0)</f>
        <v>0</v>
      </c>
      <c r="G249" s="43" t="n">
        <f aca="false">1-(1-F249)^(1/$B$10)</f>
        <v>0</v>
      </c>
      <c r="H249" s="42" t="n">
        <f aca="false">J248*E249*(A249&lt;=$B$6*12)</f>
        <v>1.42930560181044E-005</v>
      </c>
      <c r="I249" s="43" t="n">
        <f aca="false">J248*(1-E249)*G249*(A249&lt;=$B$6*12)</f>
        <v>0</v>
      </c>
      <c r="J249" s="44" t="n">
        <f aca="false">(J248-H249-I249)*(A249&lt;=$B$6*12)</f>
        <v>0.353312453203009</v>
      </c>
      <c r="K249" s="45" t="n">
        <f aca="false">($B$9/$B$10)*(A249&lt;=$B$7*12)*(MOD(A248,12/$B$10)=0)</f>
        <v>0</v>
      </c>
      <c r="L249" s="45" t="n">
        <f aca="false">$B$8*(A249&lt;=$B$7*12)</f>
        <v>500000</v>
      </c>
      <c r="M249" s="45" t="n">
        <f aca="false">Assumptions!$C$15*(A249=1)+K249*Assumptions!$C$16*(A249&lt;=12)</f>
        <v>0</v>
      </c>
      <c r="N249" s="45" t="n">
        <f aca="false">(A249&lt;=$B$6*12)*(Assumptions!$C$18/12)*(1+Assumptions!$E$17)^(A249-1) + K249*Assumptions!$C$19*(A249&lt;=$B$7*12)</f>
        <v>107.734818156909</v>
      </c>
      <c r="O249" s="45" t="n">
        <f aca="false">K249*VLOOKUP(B249,Assumptions!$A$21:$B$26,2,1)</f>
        <v>0</v>
      </c>
      <c r="P249" s="45" t="n">
        <f aca="false">K249*J248</f>
        <v>0</v>
      </c>
      <c r="Q249" s="45" t="n">
        <f aca="false">L249*H249</f>
        <v>7.14652800905222</v>
      </c>
      <c r="R249" s="45" t="n">
        <f aca="false">M249*J248</f>
        <v>0</v>
      </c>
      <c r="S249" s="45" t="n">
        <f aca="false">N249*J248</f>
        <v>38.0655927581885</v>
      </c>
      <c r="T249" s="55" t="n">
        <f aca="false">O249*J248</f>
        <v>0</v>
      </c>
      <c r="U249" s="46" t="n">
        <f aca="false">(1+VLOOKUP(B249,Assumptions!$A$29:$C$39,3,1))^(1/12)-1</f>
        <v>0.00581065529879377</v>
      </c>
      <c r="V249" s="45" t="n">
        <f aca="false">P250+V250/(1+U250)</f>
        <v>0</v>
      </c>
      <c r="W249" s="45" t="n">
        <f aca="false">(W250+Q250)/(1+U250)</f>
        <v>42.0145392875073</v>
      </c>
      <c r="X249" s="45" t="n">
        <f aca="false">R250+S250+T250+X250/(1+U250)</f>
        <v>227.987130810917</v>
      </c>
      <c r="Y249" s="45" t="n">
        <f aca="false">IFERROR((W249+X249-V249)/J249,0)</f>
        <v>764.200830315158</v>
      </c>
    </row>
    <row r="250" customFormat="false" ht="13.8" hidden="false" customHeight="false" outlineLevel="0" collapsed="false">
      <c r="A250" s="40" t="n">
        <f aca="false">A249+1</f>
        <v>235</v>
      </c>
      <c r="B250" s="40" t="n">
        <f aca="false">INT((A250-1)/12)+1</f>
        <v>20</v>
      </c>
      <c r="C250" s="41" t="n">
        <f aca="false">$B$4+B250-1</f>
        <v>39</v>
      </c>
      <c r="D250" s="42" t="n">
        <f aca="false">IF($B$5="M",VLOOKUP(C250,Assumptions!$A$42:$C$140,2,1),VLOOKUP(C250,Assumptions!$A$42:$C$140,3,1))*Assumptions!$C$2</f>
        <v>0.000485325604034773</v>
      </c>
      <c r="E250" s="42" t="n">
        <f aca="false">1-(1-D250)^(1/12)</f>
        <v>4.04527994821713E-005</v>
      </c>
      <c r="F250" s="42" t="n">
        <f aca="false">VLOOKUP(B250,Assumptions!$A$5:$C$11,3,1)*(MOD(A250,12/$B$10)=0)</f>
        <v>0</v>
      </c>
      <c r="G250" s="43" t="n">
        <f aca="false">1-(1-F250)^(1/$B$10)</f>
        <v>0</v>
      </c>
      <c r="H250" s="42" t="n">
        <f aca="false">J249*E250*(A250&lt;=$B$6*12)</f>
        <v>1.42924778239754E-005</v>
      </c>
      <c r="I250" s="43" t="n">
        <f aca="false">J249*(1-E250)*G250*(A250&lt;=$B$6*12)</f>
        <v>0</v>
      </c>
      <c r="J250" s="44" t="n">
        <f aca="false">(J249-H250-I250)*(A250&lt;=$B$6*12)</f>
        <v>0.353298160725185</v>
      </c>
      <c r="K250" s="45" t="n">
        <f aca="false">($B$9/$B$10)*(A250&lt;=$B$7*12)*(MOD(A249,12/$B$10)=0)</f>
        <v>0</v>
      </c>
      <c r="L250" s="45" t="n">
        <f aca="false">$B$8*(A250&lt;=$B$7*12)</f>
        <v>500000</v>
      </c>
      <c r="M250" s="45" t="n">
        <f aca="false">Assumptions!$C$15*(A250=1)+K250*Assumptions!$C$16*(A250&lt;=12)</f>
        <v>0</v>
      </c>
      <c r="N250" s="45" t="n">
        <f aca="false">(A250&lt;=$B$6*12)*(Assumptions!$C$18/12)*(1+Assumptions!$E$17)^(A250-1) + K250*Assumptions!$C$19*(A250&lt;=$B$7*12)</f>
        <v>108.130723079426</v>
      </c>
      <c r="O250" s="45" t="n">
        <f aca="false">K250*VLOOKUP(B250,Assumptions!$A$21:$B$26,2,1)</f>
        <v>0</v>
      </c>
      <c r="P250" s="45" t="n">
        <f aca="false">K250*J249</f>
        <v>0</v>
      </c>
      <c r="Q250" s="45" t="n">
        <f aca="false">L250*H250</f>
        <v>7.14623891198768</v>
      </c>
      <c r="R250" s="45" t="n">
        <f aca="false">M250*J249</f>
        <v>0</v>
      </c>
      <c r="S250" s="45" t="n">
        <f aca="false">N250*J249</f>
        <v>38.2039310378073</v>
      </c>
      <c r="T250" s="55" t="n">
        <f aca="false">O250*J249</f>
        <v>0</v>
      </c>
      <c r="U250" s="46" t="n">
        <f aca="false">(1+VLOOKUP(B250,Assumptions!$A$29:$C$39,3,1))^(1/12)-1</f>
        <v>0.00581065529879377</v>
      </c>
      <c r="V250" s="45" t="n">
        <f aca="false">P251+V251/(1+U251)</f>
        <v>0</v>
      </c>
      <c r="W250" s="45" t="n">
        <f aca="false">(W251+Q251)/(1+U251)</f>
        <v>35.112432380857</v>
      </c>
      <c r="X250" s="45" t="n">
        <f aca="false">R251+S251+T251+X251/(1+U251)</f>
        <v>190.885964528494</v>
      </c>
      <c r="Y250" s="45" t="n">
        <f aca="false">IFERROR((W250+X250-V250)/J250,0)</f>
        <v>639.681781658481</v>
      </c>
    </row>
    <row r="251" customFormat="false" ht="13.8" hidden="false" customHeight="false" outlineLevel="0" collapsed="false">
      <c r="A251" s="40" t="n">
        <f aca="false">A250+1</f>
        <v>236</v>
      </c>
      <c r="B251" s="40" t="n">
        <f aca="false">INT((A251-1)/12)+1</f>
        <v>20</v>
      </c>
      <c r="C251" s="41" t="n">
        <f aca="false">$B$4+B251-1</f>
        <v>39</v>
      </c>
      <c r="D251" s="42" t="n">
        <f aca="false">IF($B$5="M",VLOOKUP(C251,Assumptions!$A$42:$C$140,2,1),VLOOKUP(C251,Assumptions!$A$42:$C$140,3,1))*Assumptions!$C$2</f>
        <v>0.000485325604034773</v>
      </c>
      <c r="E251" s="42" t="n">
        <f aca="false">1-(1-D251)^(1/12)</f>
        <v>4.04527994821713E-005</v>
      </c>
      <c r="F251" s="42" t="n">
        <f aca="false">VLOOKUP(B251,Assumptions!$A$5:$C$11,3,1)*(MOD(A251,12/$B$10)=0)</f>
        <v>0</v>
      </c>
      <c r="G251" s="43" t="n">
        <f aca="false">1-(1-F251)^(1/$B$10)</f>
        <v>0</v>
      </c>
      <c r="H251" s="42" t="n">
        <f aca="false">J250*E251*(A251&lt;=$B$6*12)</f>
        <v>1.42918996532358E-005</v>
      </c>
      <c r="I251" s="43" t="n">
        <f aca="false">J250*(1-E251)*G251*(A251&lt;=$B$6*12)</f>
        <v>0</v>
      </c>
      <c r="J251" s="44" t="n">
        <f aca="false">(J250-H251-I251)*(A251&lt;=$B$6*12)</f>
        <v>0.353283868825532</v>
      </c>
      <c r="K251" s="45" t="n">
        <f aca="false">($B$9/$B$10)*(A251&lt;=$B$7*12)*(MOD(A250,12/$B$10)=0)</f>
        <v>0</v>
      </c>
      <c r="L251" s="45" t="n">
        <f aca="false">$B$8*(A251&lt;=$B$7*12)</f>
        <v>500000</v>
      </c>
      <c r="M251" s="45" t="n">
        <f aca="false">Assumptions!$C$15*(A251=1)+K251*Assumptions!$C$16*(A251&lt;=12)</f>
        <v>0</v>
      </c>
      <c r="N251" s="45" t="n">
        <f aca="false">(A251&lt;=$B$6*12)*(Assumptions!$C$18/12)*(1+Assumptions!$E$17)^(A251-1) + K251*Assumptions!$C$19*(A251&lt;=$B$7*12)</f>
        <v>108.528082877075</v>
      </c>
      <c r="O251" s="45" t="n">
        <f aca="false">K251*VLOOKUP(B251,Assumptions!$A$21:$B$26,2,1)</f>
        <v>0</v>
      </c>
      <c r="P251" s="45" t="n">
        <f aca="false">K251*J250</f>
        <v>0</v>
      </c>
      <c r="Q251" s="45" t="n">
        <f aca="false">L251*H251</f>
        <v>7.14594982661792</v>
      </c>
      <c r="R251" s="45" t="n">
        <f aca="false">M251*J250</f>
        <v>0</v>
      </c>
      <c r="S251" s="45" t="n">
        <f aca="false">N251*J250</f>
        <v>38.3427720675009</v>
      </c>
      <c r="T251" s="55" t="n">
        <f aca="false">O251*J250</f>
        <v>0</v>
      </c>
      <c r="U251" s="46" t="n">
        <f aca="false">(1+VLOOKUP(B251,Assumptions!$A$29:$C$39,3,1))^(1/12)-1</f>
        <v>0.00581065529879377</v>
      </c>
      <c r="V251" s="45" t="n">
        <f aca="false">P252+V252/(1+U252)</f>
        <v>0</v>
      </c>
      <c r="W251" s="45" t="n">
        <f aca="false">(W252+Q252)/(1+U252)</f>
        <v>28.1705087955064</v>
      </c>
      <c r="X251" s="45" t="n">
        <f aca="false">R252+S252+T252+X252/(1+U252)</f>
        <v>153.429568370561</v>
      </c>
      <c r="Y251" s="45" t="n">
        <f aca="false">IFERROR((W251+X251-V251)/J251,0)</f>
        <v>514.034444226918</v>
      </c>
    </row>
    <row r="252" customFormat="false" ht="13.8" hidden="false" customHeight="false" outlineLevel="0" collapsed="false">
      <c r="A252" s="40" t="n">
        <f aca="false">A251+1</f>
        <v>237</v>
      </c>
      <c r="B252" s="40" t="n">
        <f aca="false">INT((A252-1)/12)+1</f>
        <v>20</v>
      </c>
      <c r="C252" s="41" t="n">
        <f aca="false">$B$4+B252-1</f>
        <v>39</v>
      </c>
      <c r="D252" s="42" t="n">
        <f aca="false">IF($B$5="M",VLOOKUP(C252,Assumptions!$A$42:$C$140,2,1),VLOOKUP(C252,Assumptions!$A$42:$C$140,3,1))*Assumptions!$C$2</f>
        <v>0.000485325604034773</v>
      </c>
      <c r="E252" s="42" t="n">
        <f aca="false">1-(1-D252)^(1/12)</f>
        <v>4.04527994821713E-005</v>
      </c>
      <c r="F252" s="42" t="n">
        <f aca="false">VLOOKUP(B252,Assumptions!$A$5:$C$11,3,1)*(MOD(A252,12/$B$10)=0)</f>
        <v>0</v>
      </c>
      <c r="G252" s="43" t="n">
        <f aca="false">1-(1-F252)^(1/$B$10)</f>
        <v>0</v>
      </c>
      <c r="H252" s="42" t="n">
        <f aca="false">J251*E252*(A252&lt;=$B$6*12)</f>
        <v>1.4291321505885E-005</v>
      </c>
      <c r="I252" s="43" t="n">
        <f aca="false">J251*(1-E252)*G252*(A252&lt;=$B$6*12)</f>
        <v>0</v>
      </c>
      <c r="J252" s="44" t="n">
        <f aca="false">(J251-H252-I252)*(A252&lt;=$B$6*12)</f>
        <v>0.353269577504026</v>
      </c>
      <c r="K252" s="45" t="n">
        <f aca="false">($B$9/$B$10)*(A252&lt;=$B$7*12)*(MOD(A251,12/$B$10)=0)</f>
        <v>0</v>
      </c>
      <c r="L252" s="45" t="n">
        <f aca="false">$B$8*(A252&lt;=$B$7*12)</f>
        <v>500000</v>
      </c>
      <c r="M252" s="45" t="n">
        <f aca="false">Assumptions!$C$15*(A252=1)+K252*Assumptions!$C$16*(A252&lt;=12)</f>
        <v>0</v>
      </c>
      <c r="N252" s="45" t="n">
        <f aca="false">(A252&lt;=$B$6*12)*(Assumptions!$C$18/12)*(1+Assumptions!$E$17)^(A252-1) + K252*Assumptions!$C$19*(A252&lt;=$B$7*12)</f>
        <v>108.926902896243</v>
      </c>
      <c r="O252" s="45" t="n">
        <f aca="false">K252*VLOOKUP(B252,Assumptions!$A$21:$B$26,2,1)</f>
        <v>0</v>
      </c>
      <c r="P252" s="45" t="n">
        <f aca="false">K252*J251</f>
        <v>0</v>
      </c>
      <c r="Q252" s="45" t="n">
        <f aca="false">L252*H252</f>
        <v>7.14566075294248</v>
      </c>
      <c r="R252" s="45" t="n">
        <f aca="false">M252*J251</f>
        <v>0</v>
      </c>
      <c r="S252" s="45" t="n">
        <f aca="false">N252*J251</f>
        <v>38.4821176743676</v>
      </c>
      <c r="T252" s="55" t="n">
        <f aca="false">O252*J251</f>
        <v>0</v>
      </c>
      <c r="U252" s="46" t="n">
        <f aca="false">(1+VLOOKUP(B252,Assumptions!$A$29:$C$39,3,1))^(1/12)-1</f>
        <v>0.00581065529879377</v>
      </c>
      <c r="V252" s="45" t="n">
        <f aca="false">P253+V253/(1+U253)</f>
        <v>0</v>
      </c>
      <c r="W252" s="45" t="n">
        <f aca="false">(W253+Q253)/(1+U253)</f>
        <v>21.1885371587663</v>
      </c>
      <c r="X252" s="45" t="n">
        <f aca="false">R253+S253+T253+X253/(1+U253)</f>
        <v>115.615370709664</v>
      </c>
      <c r="Y252" s="45" t="n">
        <f aca="false">IFERROR((W252+X252-V252)/J252,0)</f>
        <v>387.250747248032</v>
      </c>
    </row>
    <row r="253" customFormat="false" ht="13.8" hidden="false" customHeight="false" outlineLevel="0" collapsed="false">
      <c r="A253" s="40" t="n">
        <f aca="false">A252+1</f>
        <v>238</v>
      </c>
      <c r="B253" s="40" t="n">
        <f aca="false">INT((A253-1)/12)+1</f>
        <v>20</v>
      </c>
      <c r="C253" s="41" t="n">
        <f aca="false">$B$4+B253-1</f>
        <v>39</v>
      </c>
      <c r="D253" s="42" t="n">
        <f aca="false">IF($B$5="M",VLOOKUP(C253,Assumptions!$A$42:$C$140,2,1),VLOOKUP(C253,Assumptions!$A$42:$C$140,3,1))*Assumptions!$C$2</f>
        <v>0.000485325604034773</v>
      </c>
      <c r="E253" s="42" t="n">
        <f aca="false">1-(1-D253)^(1/12)</f>
        <v>4.04527994821713E-005</v>
      </c>
      <c r="F253" s="42" t="n">
        <f aca="false">VLOOKUP(B253,Assumptions!$A$5:$C$11,3,1)*(MOD(A253,12/$B$10)=0)</f>
        <v>0</v>
      </c>
      <c r="G253" s="43" t="n">
        <f aca="false">1-(1-F253)^(1/$B$10)</f>
        <v>0</v>
      </c>
      <c r="H253" s="42" t="n">
        <f aca="false">J252*E253*(A253&lt;=$B$6*12)</f>
        <v>1.42907433819217E-005</v>
      </c>
      <c r="I253" s="43" t="n">
        <f aca="false">J252*(1-E253)*G253*(A253&lt;=$B$6*12)</f>
        <v>0</v>
      </c>
      <c r="J253" s="44" t="n">
        <f aca="false">(J252-H253-I253)*(A253&lt;=$B$6*12)</f>
        <v>0.353255286760644</v>
      </c>
      <c r="K253" s="45" t="n">
        <f aca="false">($B$9/$B$10)*(A253&lt;=$B$7*12)*(MOD(A252,12/$B$10)=0)</f>
        <v>0</v>
      </c>
      <c r="L253" s="45" t="n">
        <f aca="false">$B$8*(A253&lt;=$B$7*12)</f>
        <v>500000</v>
      </c>
      <c r="M253" s="45" t="n">
        <f aca="false">Assumptions!$C$15*(A253=1)+K253*Assumptions!$C$16*(A253&lt;=12)</f>
        <v>0</v>
      </c>
      <c r="N253" s="45" t="n">
        <f aca="false">(A253&lt;=$B$6*12)*(Assumptions!$C$18/12)*(1+Assumptions!$E$17)^(A253-1) + K253*Assumptions!$C$19*(A253&lt;=$B$7*12)</f>
        <v>109.327188502966</v>
      </c>
      <c r="O253" s="45" t="n">
        <f aca="false">K253*VLOOKUP(B253,Assumptions!$A$21:$B$26,2,1)</f>
        <v>0</v>
      </c>
      <c r="P253" s="45" t="n">
        <f aca="false">K253*J252</f>
        <v>0</v>
      </c>
      <c r="Q253" s="45" t="n">
        <f aca="false">L253*H253</f>
        <v>7.14537169096087</v>
      </c>
      <c r="R253" s="45" t="n">
        <f aca="false">M253*J252</f>
        <v>0</v>
      </c>
      <c r="S253" s="45" t="n">
        <f aca="false">N253*J252</f>
        <v>38.6219696921459</v>
      </c>
      <c r="T253" s="55" t="n">
        <f aca="false">O253*J252</f>
        <v>0</v>
      </c>
      <c r="U253" s="46" t="n">
        <f aca="false">(1+VLOOKUP(B253,Assumptions!$A$29:$C$39,3,1))^(1/12)-1</f>
        <v>0.00581065529879377</v>
      </c>
      <c r="V253" s="45" t="n">
        <f aca="false">P254+V254/(1+U254)</f>
        <v>0</v>
      </c>
      <c r="W253" s="45" t="n">
        <f aca="false">(W254+Q254)/(1+U254)</f>
        <v>14.1662847535207</v>
      </c>
      <c r="X253" s="45" t="n">
        <f aca="false">R254+S254+T254+X254/(1+U254)</f>
        <v>77.4407831311131</v>
      </c>
      <c r="Y253" s="45" t="n">
        <f aca="false">IFERROR((W253+X253-V253)/J253,0)</f>
        <v>259.322567327079</v>
      </c>
    </row>
    <row r="254" customFormat="false" ht="13.8" hidden="false" customHeight="false" outlineLevel="0" collapsed="false">
      <c r="A254" s="40" t="n">
        <f aca="false">A253+1</f>
        <v>239</v>
      </c>
      <c r="B254" s="40" t="n">
        <f aca="false">INT((A254-1)/12)+1</f>
        <v>20</v>
      </c>
      <c r="C254" s="41" t="n">
        <f aca="false">$B$4+B254-1</f>
        <v>39</v>
      </c>
      <c r="D254" s="42" t="n">
        <f aca="false">IF($B$5="M",VLOOKUP(C254,Assumptions!$A$42:$C$140,2,1),VLOOKUP(C254,Assumptions!$A$42:$C$140,3,1))*Assumptions!$C$2</f>
        <v>0.000485325604034773</v>
      </c>
      <c r="E254" s="42" t="n">
        <f aca="false">1-(1-D254)^(1/12)</f>
        <v>4.04527994821713E-005</v>
      </c>
      <c r="F254" s="42" t="n">
        <f aca="false">VLOOKUP(B254,Assumptions!$A$5:$C$11,3,1)*(MOD(A254,12/$B$10)=0)</f>
        <v>0</v>
      </c>
      <c r="G254" s="43" t="n">
        <f aca="false">1-(1-F254)^(1/$B$10)</f>
        <v>0</v>
      </c>
      <c r="H254" s="42" t="n">
        <f aca="false">J253*E254*(A254&lt;=$B$6*12)</f>
        <v>1.42901652813453E-005</v>
      </c>
      <c r="I254" s="43" t="n">
        <f aca="false">J253*(1-E254)*G254*(A254&lt;=$B$6*12)</f>
        <v>0</v>
      </c>
      <c r="J254" s="44" t="n">
        <f aca="false">(J253-H254-I254)*(A254&lt;=$B$6*12)</f>
        <v>0.353240996595363</v>
      </c>
      <c r="K254" s="45" t="n">
        <f aca="false">($B$9/$B$10)*(A254&lt;=$B$7*12)*(MOD(A253,12/$B$10)=0)</f>
        <v>0</v>
      </c>
      <c r="L254" s="45" t="n">
        <f aca="false">$B$8*(A254&lt;=$B$7*12)</f>
        <v>500000</v>
      </c>
      <c r="M254" s="45" t="n">
        <f aca="false">Assumptions!$C$15*(A254=1)+K254*Assumptions!$C$16*(A254&lt;=12)</f>
        <v>0</v>
      </c>
      <c r="N254" s="45" t="n">
        <f aca="false">(A254&lt;=$B$6*12)*(Assumptions!$C$18/12)*(1+Assumptions!$E$17)^(A254-1) + K254*Assumptions!$C$19*(A254&lt;=$B$7*12)</f>
        <v>109.728945083</v>
      </c>
      <c r="O254" s="45" t="n">
        <f aca="false">K254*VLOOKUP(B254,Assumptions!$A$21:$B$26,2,1)</f>
        <v>0</v>
      </c>
      <c r="P254" s="45" t="n">
        <f aca="false">K254*J253</f>
        <v>0</v>
      </c>
      <c r="Q254" s="45" t="n">
        <f aca="false">L254*H254</f>
        <v>7.14508264067263</v>
      </c>
      <c r="R254" s="45" t="n">
        <f aca="false">M254*J253</f>
        <v>0</v>
      </c>
      <c r="S254" s="45" t="n">
        <f aca="false">N254*J253</f>
        <v>38.7623299612382</v>
      </c>
      <c r="T254" s="55" t="n">
        <f aca="false">O254*J253</f>
        <v>0</v>
      </c>
      <c r="U254" s="46" t="n">
        <f aca="false">(1+VLOOKUP(B254,Assumptions!$A$29:$C$39,3,1))^(1/12)-1</f>
        <v>0.00581065529879377</v>
      </c>
      <c r="V254" s="45" t="n">
        <f aca="false">P255+V255/(1+U255)</f>
        <v>0</v>
      </c>
      <c r="W254" s="45" t="n">
        <f aca="false">(W255+Q255)/(1+U255)</f>
        <v>7.10351751041531</v>
      </c>
      <c r="X254" s="45" t="n">
        <f aca="false">R255+S255+T255+X255/(1+U255)</f>
        <v>38.9032003287356</v>
      </c>
      <c r="Y254" s="45" t="n">
        <f aca="false">IFERROR((W254+X254-V254)/J254,0)</f>
        <v>130.241728119263</v>
      </c>
    </row>
    <row r="255" customFormat="false" ht="13.8" hidden="false" customHeight="false" outlineLevel="0" collapsed="false">
      <c r="A255" s="40" t="n">
        <f aca="false">A254+1</f>
        <v>240</v>
      </c>
      <c r="B255" s="40" t="n">
        <f aca="false">INT((A255-1)/12)+1</f>
        <v>20</v>
      </c>
      <c r="C255" s="41" t="n">
        <f aca="false">$B$4+B255-1</f>
        <v>39</v>
      </c>
      <c r="D255" s="42" t="n">
        <f aca="false">IF($B$5="M",VLOOKUP(C255,Assumptions!$A$42:$C$140,2,1),VLOOKUP(C255,Assumptions!$A$42:$C$140,3,1))*Assumptions!$C$2</f>
        <v>0.000485325604034773</v>
      </c>
      <c r="E255" s="42" t="n">
        <f aca="false">1-(1-D255)^(1/12)</f>
        <v>4.04527994821713E-005</v>
      </c>
      <c r="F255" s="42" t="n">
        <f aca="false">VLOOKUP(B255,Assumptions!$A$5:$C$11,3,1)*(MOD(A255,12/$B$10)=0)</f>
        <v>0.04</v>
      </c>
      <c r="G255" s="43" t="n">
        <f aca="false">1-(1-F255)^(1/$B$10)</f>
        <v>0.04</v>
      </c>
      <c r="H255" s="42" t="n">
        <f aca="false">J254*E255*(A255&lt;=$B$6*12)</f>
        <v>1.42895872041546E-005</v>
      </c>
      <c r="I255" s="43" t="n">
        <f aca="false">J254*(1-E255)*G255*(A255&lt;=$B$6*12)</f>
        <v>0.0141290682803264</v>
      </c>
      <c r="J255" s="44" t="n">
        <f aca="false">(J254-H255-I255)*(A255&lt;=$B$6*12)</f>
        <v>0.339097638727832</v>
      </c>
      <c r="K255" s="45" t="n">
        <f aca="false">($B$9/$B$10)*(A255&lt;=$B$7*12)*(MOD(A254,12/$B$10)=0)</f>
        <v>0</v>
      </c>
      <c r="L255" s="45" t="n">
        <f aca="false">$B$8*(A255&lt;=$B$7*12)</f>
        <v>500000</v>
      </c>
      <c r="M255" s="45" t="n">
        <f aca="false">Assumptions!$C$15*(A255=1)+K255*Assumptions!$C$16*(A255&lt;=12)</f>
        <v>0</v>
      </c>
      <c r="N255" s="45" t="n">
        <f aca="false">(A255&lt;=$B$6*12)*(Assumptions!$C$18/12)*(1+Assumptions!$E$17)^(A255-1) + K255*Assumptions!$C$19*(A255&lt;=$B$7*12)</f>
        <v>110.132178041891</v>
      </c>
      <c r="O255" s="45" t="n">
        <f aca="false">K255*VLOOKUP(B255,Assumptions!$A$21:$B$26,2,1)</f>
        <v>0</v>
      </c>
      <c r="P255" s="45" t="n">
        <f aca="false">K255*J254</f>
        <v>0</v>
      </c>
      <c r="Q255" s="45" t="n">
        <f aca="false">L255*H255</f>
        <v>7.14479360207728</v>
      </c>
      <c r="R255" s="45" t="n">
        <f aca="false">M255*J254</f>
        <v>0</v>
      </c>
      <c r="S255" s="45" t="n">
        <f aca="false">N255*J254</f>
        <v>38.9032003287356</v>
      </c>
      <c r="T255" s="55" t="n">
        <f aca="false">O255*J254</f>
        <v>0</v>
      </c>
      <c r="U255" s="46" t="n">
        <f aca="false">(1+VLOOKUP(B255,Assumptions!$A$29:$C$39,3,1))^(1/12)-1</f>
        <v>0.00581065529879377</v>
      </c>
      <c r="V255" s="45" t="n">
        <f aca="false">P256+V256/(1+U256)</f>
        <v>0</v>
      </c>
      <c r="W255" s="45" t="n">
        <f aca="false">(W256+Q256)/(1+U256)</f>
        <v>0</v>
      </c>
      <c r="X255" s="45" t="n">
        <f aca="false">R256+S256+T256+X256/(1+U256)</f>
        <v>0</v>
      </c>
      <c r="Y255" s="45" t="n">
        <f aca="false">IFERROR((W255+X255-V255)/J255,0)</f>
        <v>0</v>
      </c>
    </row>
    <row r="256" customFormat="false" ht="13.8" hidden="false" customHeight="false" outlineLevel="0" collapsed="false">
      <c r="A256" s="40" t="n">
        <f aca="false">A255+1</f>
        <v>241</v>
      </c>
      <c r="B256" s="40" t="n">
        <f aca="false">INT((A256-1)/12)+1</f>
        <v>21</v>
      </c>
      <c r="C256" s="41" t="n">
        <f aca="false">$B$4+B256-1</f>
        <v>40</v>
      </c>
      <c r="D256" s="42" t="n">
        <f aca="false">IF($B$5="M",VLOOKUP(C256,Assumptions!$A$42:$C$140,2,1),VLOOKUP(C256,Assumptions!$A$42:$C$140,3,1))*Assumptions!$C$2</f>
        <v>0.000507826162100728</v>
      </c>
      <c r="E256" s="42" t="n">
        <f aca="false">1-(1-D256)^(1/12)</f>
        <v>4.23286999050587E-005</v>
      </c>
      <c r="F256" s="42" t="n">
        <f aca="false">VLOOKUP(B256,Assumptions!$A$5:$C$11,3,1)*(MOD(A256,12/$B$10)=0)</f>
        <v>0</v>
      </c>
      <c r="G256" s="43" t="n">
        <f aca="false">1-(1-F256)^(1/$B$10)</f>
        <v>0</v>
      </c>
      <c r="H256" s="42" t="n">
        <f aca="false">J255*E256*(A256&lt;=$B$6*12)</f>
        <v>0</v>
      </c>
      <c r="I256" s="43" t="n">
        <f aca="false">J255*(1-E256)*G256*(A256&lt;=$B$6*12)</f>
        <v>0</v>
      </c>
      <c r="J256" s="44" t="n">
        <f aca="false">(J255-H256-I256)*(A256&lt;=$B$6*12)</f>
        <v>0</v>
      </c>
      <c r="K256" s="45" t="n">
        <f aca="false">($B$9/$B$10)*(A256&lt;=$B$7*12)*(MOD(A255,12/$B$10)=0)</f>
        <v>0</v>
      </c>
      <c r="L256" s="45" t="n">
        <f aca="false">$B$8*(A256&lt;=$B$7*12)</f>
        <v>0</v>
      </c>
      <c r="M256" s="45" t="n">
        <f aca="false">Assumptions!$C$15*(A256=1)+K256*Assumptions!$C$16*(A256&lt;=12)</f>
        <v>0</v>
      </c>
      <c r="N256" s="45" t="n">
        <f aca="false">(A256&lt;=$B$6*12)*(Assumptions!$C$18/12)*(1+Assumptions!$E$17)^(A256-1) + K256*Assumptions!$C$19*(A256&lt;=$B$7*12)</f>
        <v>0</v>
      </c>
      <c r="O256" s="45" t="n">
        <f aca="false">K256*VLOOKUP(B256,Assumptions!$A$21:$B$26,2,1)</f>
        <v>0</v>
      </c>
      <c r="P256" s="45" t="n">
        <f aca="false">K256*J255</f>
        <v>0</v>
      </c>
      <c r="Q256" s="45" t="n">
        <f aca="false">L256*H256</f>
        <v>0</v>
      </c>
      <c r="R256" s="45" t="n">
        <f aca="false">M256*J255</f>
        <v>0</v>
      </c>
      <c r="S256" s="45" t="n">
        <f aca="false">N256*J255</f>
        <v>0</v>
      </c>
      <c r="T256" s="55" t="n">
        <f aca="false">O256*J255</f>
        <v>0</v>
      </c>
      <c r="U256" s="46" t="n">
        <f aca="false">(1+VLOOKUP(B256,Assumptions!$A$29:$C$39,3,1))^(1/12)-1</f>
        <v>0.00581065529879377</v>
      </c>
      <c r="V256" s="45" t="n">
        <f aca="false">P257+V257/(1+U257)</f>
        <v>0</v>
      </c>
      <c r="W256" s="45" t="n">
        <f aca="false">(W257+Q257)/(1+U257)</f>
        <v>0</v>
      </c>
      <c r="X256" s="45" t="n">
        <f aca="false">R257+S257+T257+X257/(1+U257)</f>
        <v>0</v>
      </c>
      <c r="Y256" s="45" t="n">
        <f aca="false">IFERROR((W256+X256-V256)/J256,0)</f>
        <v>0</v>
      </c>
    </row>
    <row r="257" customFormat="false" ht="13.8" hidden="false" customHeight="false" outlineLevel="0" collapsed="false">
      <c r="A257" s="40" t="n">
        <f aca="false">A256+1</f>
        <v>242</v>
      </c>
      <c r="B257" s="40" t="n">
        <f aca="false">INT((A257-1)/12)+1</f>
        <v>21</v>
      </c>
      <c r="C257" s="41" t="n">
        <f aca="false">$B$4+B257-1</f>
        <v>40</v>
      </c>
      <c r="D257" s="42" t="n">
        <f aca="false">IF($B$5="M",VLOOKUP(C257,Assumptions!$A$42:$C$140,2,1),VLOOKUP(C257,Assumptions!$A$42:$C$140,3,1))*Assumptions!$C$2</f>
        <v>0.000507826162100728</v>
      </c>
      <c r="E257" s="42" t="n">
        <f aca="false">1-(1-D257)^(1/12)</f>
        <v>4.23286999050587E-005</v>
      </c>
      <c r="F257" s="42" t="n">
        <f aca="false">VLOOKUP(B257,Assumptions!$A$5:$C$11,3,1)*(MOD(A257,12/$B$10)=0)</f>
        <v>0</v>
      </c>
      <c r="G257" s="43" t="n">
        <f aca="false">1-(1-F257)^(1/$B$10)</f>
        <v>0</v>
      </c>
      <c r="H257" s="42" t="n">
        <f aca="false">J256*E257*(A257&lt;=$B$6*12)</f>
        <v>0</v>
      </c>
      <c r="I257" s="43" t="n">
        <f aca="false">J256*(1-E257)*G257*(A257&lt;=$B$6*12)</f>
        <v>0</v>
      </c>
      <c r="J257" s="44" t="n">
        <f aca="false">(J256-H257-I257)*(A257&lt;=$B$6*12)</f>
        <v>0</v>
      </c>
      <c r="K257" s="45" t="n">
        <f aca="false">($B$9/$B$10)*(A257&lt;=$B$7*12)*(MOD(A256,12/$B$10)=0)</f>
        <v>0</v>
      </c>
      <c r="L257" s="45" t="n">
        <f aca="false">$B$8*(A257&lt;=$B$7*12)</f>
        <v>0</v>
      </c>
      <c r="M257" s="45" t="n">
        <f aca="false">Assumptions!$C$15*(A257=1)+K257*Assumptions!$C$16*(A257&lt;=12)</f>
        <v>0</v>
      </c>
      <c r="N257" s="45" t="n">
        <f aca="false">(A257&lt;=$B$6*12)*(Assumptions!$C$18/12)*(1+Assumptions!$E$17)^(A257-1) + K257*Assumptions!$C$19*(A257&lt;=$B$7*12)</f>
        <v>0</v>
      </c>
      <c r="O257" s="45" t="n">
        <f aca="false">K257*VLOOKUP(B257,Assumptions!$A$21:$B$26,2,1)</f>
        <v>0</v>
      </c>
      <c r="P257" s="45" t="n">
        <f aca="false">K257*J256</f>
        <v>0</v>
      </c>
      <c r="Q257" s="45" t="n">
        <f aca="false">L257*H257</f>
        <v>0</v>
      </c>
      <c r="R257" s="45" t="n">
        <f aca="false">M257*J256</f>
        <v>0</v>
      </c>
      <c r="S257" s="45" t="n">
        <f aca="false">N257*J256</f>
        <v>0</v>
      </c>
      <c r="T257" s="55" t="n">
        <f aca="false">O257*J256</f>
        <v>0</v>
      </c>
      <c r="U257" s="46" t="n">
        <f aca="false">(1+VLOOKUP(B257,Assumptions!$A$29:$C$39,3,1))^(1/12)-1</f>
        <v>0.00581065529879377</v>
      </c>
      <c r="V257" s="45" t="n">
        <f aca="false">P258+V258/(1+U258)</f>
        <v>0</v>
      </c>
      <c r="W257" s="45" t="n">
        <f aca="false">(W258+Q258)/(1+U258)</f>
        <v>0</v>
      </c>
      <c r="X257" s="45" t="n">
        <f aca="false">R258+S258+T258+X258/(1+U258)</f>
        <v>0</v>
      </c>
      <c r="Y257" s="45" t="n">
        <f aca="false">IFERROR((W257+X257-V257)/J257,0)</f>
        <v>0</v>
      </c>
    </row>
    <row r="258" customFormat="false" ht="13.8" hidden="false" customHeight="false" outlineLevel="0" collapsed="false">
      <c r="A258" s="40" t="n">
        <f aca="false">A257+1</f>
        <v>243</v>
      </c>
      <c r="B258" s="40" t="n">
        <f aca="false">INT((A258-1)/12)+1</f>
        <v>21</v>
      </c>
      <c r="C258" s="41" t="n">
        <f aca="false">$B$4+B258-1</f>
        <v>40</v>
      </c>
      <c r="D258" s="42" t="n">
        <f aca="false">IF($B$5="M",VLOOKUP(C258,Assumptions!$A$42:$C$140,2,1),VLOOKUP(C258,Assumptions!$A$42:$C$140,3,1))*Assumptions!$C$2</f>
        <v>0.000507826162100728</v>
      </c>
      <c r="E258" s="42" t="n">
        <f aca="false">1-(1-D258)^(1/12)</f>
        <v>4.23286999050587E-005</v>
      </c>
      <c r="F258" s="42" t="n">
        <f aca="false">VLOOKUP(B258,Assumptions!$A$5:$C$11,3,1)*(MOD(A258,12/$B$10)=0)</f>
        <v>0</v>
      </c>
      <c r="G258" s="43" t="n">
        <f aca="false">1-(1-F258)^(1/$B$10)</f>
        <v>0</v>
      </c>
      <c r="H258" s="42" t="n">
        <f aca="false">J257*E258*(A258&lt;=$B$6*12)</f>
        <v>0</v>
      </c>
      <c r="I258" s="43" t="n">
        <f aca="false">J257*(1-E258)*G258*(A258&lt;=$B$6*12)</f>
        <v>0</v>
      </c>
      <c r="J258" s="44" t="n">
        <f aca="false">(J257-H258-I258)*(A258&lt;=$B$6*12)</f>
        <v>0</v>
      </c>
      <c r="K258" s="45" t="n">
        <f aca="false">($B$9/$B$10)*(A258&lt;=$B$7*12)*(MOD(A257,12/$B$10)=0)</f>
        <v>0</v>
      </c>
      <c r="L258" s="45" t="n">
        <f aca="false">$B$8*(A258&lt;=$B$7*12)</f>
        <v>0</v>
      </c>
      <c r="M258" s="45" t="n">
        <f aca="false">Assumptions!$C$15*(A258=1)+K258*Assumptions!$C$16*(A258&lt;=12)</f>
        <v>0</v>
      </c>
      <c r="N258" s="45" t="n">
        <f aca="false">(A258&lt;=$B$6*12)*(Assumptions!$C$18/12)*(1+Assumptions!$E$17)^(A258-1) + K258*Assumptions!$C$19*(A258&lt;=$B$7*12)</f>
        <v>0</v>
      </c>
      <c r="O258" s="45" t="n">
        <f aca="false">K258*VLOOKUP(B258,Assumptions!$A$21:$B$26,2,1)</f>
        <v>0</v>
      </c>
      <c r="P258" s="45" t="n">
        <f aca="false">K258*J257</f>
        <v>0</v>
      </c>
      <c r="Q258" s="45" t="n">
        <f aca="false">L258*H258</f>
        <v>0</v>
      </c>
      <c r="R258" s="45" t="n">
        <f aca="false">M258*J257</f>
        <v>0</v>
      </c>
      <c r="S258" s="45" t="n">
        <f aca="false">N258*J257</f>
        <v>0</v>
      </c>
      <c r="T258" s="55" t="n">
        <f aca="false">O258*J257</f>
        <v>0</v>
      </c>
      <c r="U258" s="46" t="n">
        <f aca="false">(1+VLOOKUP(B258,Assumptions!$A$29:$C$39,3,1))^(1/12)-1</f>
        <v>0.00581065529879377</v>
      </c>
      <c r="V258" s="45" t="n">
        <f aca="false">P259+V259/(1+U259)</f>
        <v>0</v>
      </c>
      <c r="W258" s="45" t="n">
        <f aca="false">(W259+Q259)/(1+U259)</f>
        <v>0</v>
      </c>
      <c r="X258" s="45" t="n">
        <f aca="false">R259+S259+T259+X259/(1+U259)</f>
        <v>0</v>
      </c>
      <c r="Y258" s="45" t="n">
        <f aca="false">IFERROR((W258+X258-V258)/J258,0)</f>
        <v>0</v>
      </c>
    </row>
    <row r="259" customFormat="false" ht="13.8" hidden="false" customHeight="false" outlineLevel="0" collapsed="false">
      <c r="A259" s="40" t="n">
        <f aca="false">A258+1</f>
        <v>244</v>
      </c>
      <c r="B259" s="40" t="n">
        <f aca="false">INT((A259-1)/12)+1</f>
        <v>21</v>
      </c>
      <c r="C259" s="41" t="n">
        <f aca="false">$B$4+B259-1</f>
        <v>40</v>
      </c>
      <c r="D259" s="42" t="n">
        <f aca="false">IF($B$5="M",VLOOKUP(C259,Assumptions!$A$42:$C$140,2,1),VLOOKUP(C259,Assumptions!$A$42:$C$140,3,1))*Assumptions!$C$2</f>
        <v>0.000507826162100728</v>
      </c>
      <c r="E259" s="42" t="n">
        <f aca="false">1-(1-D259)^(1/12)</f>
        <v>4.23286999050587E-005</v>
      </c>
      <c r="F259" s="42" t="n">
        <f aca="false">VLOOKUP(B259,Assumptions!$A$5:$C$11,3,1)*(MOD(A259,12/$B$10)=0)</f>
        <v>0</v>
      </c>
      <c r="G259" s="43" t="n">
        <f aca="false">1-(1-F259)^(1/$B$10)</f>
        <v>0</v>
      </c>
      <c r="H259" s="42" t="n">
        <f aca="false">J258*E259*(A259&lt;=$B$6*12)</f>
        <v>0</v>
      </c>
      <c r="I259" s="43" t="n">
        <f aca="false">J258*(1-E259)*G259*(A259&lt;=$B$6*12)</f>
        <v>0</v>
      </c>
      <c r="J259" s="44" t="n">
        <f aca="false">(J258-H259-I259)*(A259&lt;=$B$6*12)</f>
        <v>0</v>
      </c>
      <c r="K259" s="45" t="n">
        <f aca="false">($B$9/$B$10)*(A259&lt;=$B$7*12)*(MOD(A258,12/$B$10)=0)</f>
        <v>0</v>
      </c>
      <c r="L259" s="45" t="n">
        <f aca="false">$B$8*(A259&lt;=$B$7*12)</f>
        <v>0</v>
      </c>
      <c r="M259" s="45" t="n">
        <f aca="false">Assumptions!$C$15*(A259=1)+K259*Assumptions!$C$16*(A259&lt;=12)</f>
        <v>0</v>
      </c>
      <c r="N259" s="45" t="n">
        <f aca="false">(A259&lt;=$B$6*12)*(Assumptions!$C$18/12)*(1+Assumptions!$E$17)^(A259-1) + K259*Assumptions!$C$19*(A259&lt;=$B$7*12)</f>
        <v>0</v>
      </c>
      <c r="O259" s="45" t="n">
        <f aca="false">K259*VLOOKUP(B259,Assumptions!$A$21:$B$26,2,1)</f>
        <v>0</v>
      </c>
      <c r="P259" s="45" t="n">
        <f aca="false">K259*J258</f>
        <v>0</v>
      </c>
      <c r="Q259" s="45" t="n">
        <f aca="false">L259*H259</f>
        <v>0</v>
      </c>
      <c r="R259" s="45" t="n">
        <f aca="false">M259*J258</f>
        <v>0</v>
      </c>
      <c r="S259" s="45" t="n">
        <f aca="false">N259*J258</f>
        <v>0</v>
      </c>
      <c r="T259" s="55" t="n">
        <f aca="false">O259*J258</f>
        <v>0</v>
      </c>
      <c r="U259" s="46" t="n">
        <f aca="false">(1+VLOOKUP(B259,Assumptions!$A$29:$C$39,3,1))^(1/12)-1</f>
        <v>0.00581065529879377</v>
      </c>
      <c r="V259" s="45" t="n">
        <f aca="false">P260+V260/(1+U260)</f>
        <v>0</v>
      </c>
      <c r="W259" s="45" t="n">
        <f aca="false">(W260+Q260)/(1+U260)</f>
        <v>0</v>
      </c>
      <c r="X259" s="45" t="n">
        <f aca="false">R260+S260+T260+X260/(1+U260)</f>
        <v>0</v>
      </c>
      <c r="Y259" s="45" t="n">
        <f aca="false">IFERROR((W259+X259-V259)/J259,0)</f>
        <v>0</v>
      </c>
    </row>
    <row r="260" customFormat="false" ht="13.8" hidden="false" customHeight="false" outlineLevel="0" collapsed="false">
      <c r="A260" s="40" t="n">
        <f aca="false">A259+1</f>
        <v>245</v>
      </c>
      <c r="B260" s="40" t="n">
        <f aca="false">INT((A260-1)/12)+1</f>
        <v>21</v>
      </c>
      <c r="C260" s="41" t="n">
        <f aca="false">$B$4+B260-1</f>
        <v>40</v>
      </c>
      <c r="D260" s="42" t="n">
        <f aca="false">IF($B$5="M",VLOOKUP(C260,Assumptions!$A$42:$C$140,2,1),VLOOKUP(C260,Assumptions!$A$42:$C$140,3,1))*Assumptions!$C$2</f>
        <v>0.000507826162100728</v>
      </c>
      <c r="E260" s="42" t="n">
        <f aca="false">1-(1-D260)^(1/12)</f>
        <v>4.23286999050587E-005</v>
      </c>
      <c r="F260" s="42" t="n">
        <f aca="false">VLOOKUP(B260,Assumptions!$A$5:$C$11,3,1)*(MOD(A260,12/$B$10)=0)</f>
        <v>0</v>
      </c>
      <c r="G260" s="43" t="n">
        <f aca="false">1-(1-F260)^(1/$B$10)</f>
        <v>0</v>
      </c>
      <c r="H260" s="42" t="n">
        <f aca="false">J259*E260*(A260&lt;=$B$6*12)</f>
        <v>0</v>
      </c>
      <c r="I260" s="43" t="n">
        <f aca="false">J259*(1-E260)*G260*(A260&lt;=$B$6*12)</f>
        <v>0</v>
      </c>
      <c r="J260" s="44" t="n">
        <f aca="false">(J259-H260-I260)*(A260&lt;=$B$6*12)</f>
        <v>0</v>
      </c>
      <c r="K260" s="45" t="n">
        <f aca="false">($B$9/$B$10)*(A260&lt;=$B$7*12)*(MOD(A259,12/$B$10)=0)</f>
        <v>0</v>
      </c>
      <c r="L260" s="45" t="n">
        <f aca="false">$B$8*(A260&lt;=$B$7*12)</f>
        <v>0</v>
      </c>
      <c r="M260" s="45" t="n">
        <f aca="false">Assumptions!$C$15*(A260=1)+K260*Assumptions!$C$16*(A260&lt;=12)</f>
        <v>0</v>
      </c>
      <c r="N260" s="45" t="n">
        <f aca="false">(A260&lt;=$B$6*12)*(Assumptions!$C$18/12)*(1+Assumptions!$E$17)^(A260-1) + K260*Assumptions!$C$19*(A260&lt;=$B$7*12)</f>
        <v>0</v>
      </c>
      <c r="O260" s="45" t="n">
        <f aca="false">K260*VLOOKUP(B260,Assumptions!$A$21:$B$26,2,1)</f>
        <v>0</v>
      </c>
      <c r="P260" s="45" t="n">
        <f aca="false">K260*J259</f>
        <v>0</v>
      </c>
      <c r="Q260" s="45" t="n">
        <f aca="false">L260*H260</f>
        <v>0</v>
      </c>
      <c r="R260" s="45" t="n">
        <f aca="false">M260*J259</f>
        <v>0</v>
      </c>
      <c r="S260" s="45" t="n">
        <f aca="false">N260*J259</f>
        <v>0</v>
      </c>
      <c r="T260" s="55" t="n">
        <f aca="false">O260*J259</f>
        <v>0</v>
      </c>
      <c r="U260" s="46" t="n">
        <f aca="false">(1+VLOOKUP(B260,Assumptions!$A$29:$C$39,3,1))^(1/12)-1</f>
        <v>0.00581065529879377</v>
      </c>
      <c r="V260" s="45" t="n">
        <f aca="false">P261+V261/(1+U261)</f>
        <v>0</v>
      </c>
      <c r="W260" s="45" t="n">
        <f aca="false">(W261+Q261)/(1+U261)</f>
        <v>0</v>
      </c>
      <c r="X260" s="45" t="n">
        <f aca="false">R261+S261+T261+X261/(1+U261)</f>
        <v>0</v>
      </c>
      <c r="Y260" s="45" t="n">
        <f aca="false">IFERROR((W260+X260-V260)/J260,0)</f>
        <v>0</v>
      </c>
    </row>
    <row r="261" customFormat="false" ht="13.8" hidden="false" customHeight="false" outlineLevel="0" collapsed="false">
      <c r="A261" s="40" t="n">
        <f aca="false">A260+1</f>
        <v>246</v>
      </c>
      <c r="B261" s="40" t="n">
        <f aca="false">INT((A261-1)/12)+1</f>
        <v>21</v>
      </c>
      <c r="C261" s="41" t="n">
        <f aca="false">$B$4+B261-1</f>
        <v>40</v>
      </c>
      <c r="D261" s="42" t="n">
        <f aca="false">IF($B$5="M",VLOOKUP(C261,Assumptions!$A$42:$C$140,2,1),VLOOKUP(C261,Assumptions!$A$42:$C$140,3,1))*Assumptions!$C$2</f>
        <v>0.000507826162100728</v>
      </c>
      <c r="E261" s="42" t="n">
        <f aca="false">1-(1-D261)^(1/12)</f>
        <v>4.23286999050587E-005</v>
      </c>
      <c r="F261" s="42" t="n">
        <f aca="false">VLOOKUP(B261,Assumptions!$A$5:$C$11,3,1)*(MOD(A261,12/$B$10)=0)</f>
        <v>0</v>
      </c>
      <c r="G261" s="43" t="n">
        <f aca="false">1-(1-F261)^(1/$B$10)</f>
        <v>0</v>
      </c>
      <c r="H261" s="42" t="n">
        <f aca="false">J260*E261*(A261&lt;=$B$6*12)</f>
        <v>0</v>
      </c>
      <c r="I261" s="43" t="n">
        <f aca="false">J260*(1-E261)*G261*(A261&lt;=$B$6*12)</f>
        <v>0</v>
      </c>
      <c r="J261" s="44" t="n">
        <f aca="false">(J260-H261-I261)*(A261&lt;=$B$6*12)</f>
        <v>0</v>
      </c>
      <c r="K261" s="45" t="n">
        <f aca="false">($B$9/$B$10)*(A261&lt;=$B$7*12)*(MOD(A260,12/$B$10)=0)</f>
        <v>0</v>
      </c>
      <c r="L261" s="45" t="n">
        <f aca="false">$B$8*(A261&lt;=$B$7*12)</f>
        <v>0</v>
      </c>
      <c r="M261" s="45" t="n">
        <f aca="false">Assumptions!$C$15*(A261=1)+K261*Assumptions!$C$16*(A261&lt;=12)</f>
        <v>0</v>
      </c>
      <c r="N261" s="45" t="n">
        <f aca="false">(A261&lt;=$B$6*12)*(Assumptions!$C$18/12)*(1+Assumptions!$E$17)^(A261-1) + K261*Assumptions!$C$19*(A261&lt;=$B$7*12)</f>
        <v>0</v>
      </c>
      <c r="O261" s="45" t="n">
        <f aca="false">K261*VLOOKUP(B261,Assumptions!$A$21:$B$26,2,1)</f>
        <v>0</v>
      </c>
      <c r="P261" s="45" t="n">
        <f aca="false">K261*J260</f>
        <v>0</v>
      </c>
      <c r="Q261" s="45" t="n">
        <f aca="false">L261*H261</f>
        <v>0</v>
      </c>
      <c r="R261" s="45" t="n">
        <f aca="false">M261*J260</f>
        <v>0</v>
      </c>
      <c r="S261" s="45" t="n">
        <f aca="false">N261*J260</f>
        <v>0</v>
      </c>
      <c r="T261" s="55" t="n">
        <f aca="false">O261*J260</f>
        <v>0</v>
      </c>
      <c r="U261" s="46" t="n">
        <f aca="false">(1+VLOOKUP(B261,Assumptions!$A$29:$C$39,3,1))^(1/12)-1</f>
        <v>0.00581065529879377</v>
      </c>
      <c r="V261" s="45" t="n">
        <f aca="false">P262+V262/(1+U262)</f>
        <v>0</v>
      </c>
      <c r="W261" s="45" t="n">
        <f aca="false">(W262+Q262)/(1+U262)</f>
        <v>0</v>
      </c>
      <c r="X261" s="45" t="n">
        <f aca="false">R262+S262+T262+X262/(1+U262)</f>
        <v>0</v>
      </c>
      <c r="Y261" s="45" t="n">
        <f aca="false">IFERROR((W261+X261-V261)/J261,0)</f>
        <v>0</v>
      </c>
    </row>
    <row r="262" customFormat="false" ht="13.8" hidden="false" customHeight="false" outlineLevel="0" collapsed="false">
      <c r="A262" s="40" t="n">
        <f aca="false">A261+1</f>
        <v>247</v>
      </c>
      <c r="B262" s="40" t="n">
        <f aca="false">INT((A262-1)/12)+1</f>
        <v>21</v>
      </c>
      <c r="C262" s="41" t="n">
        <f aca="false">$B$4+B262-1</f>
        <v>40</v>
      </c>
      <c r="D262" s="42" t="n">
        <f aca="false">IF($B$5="M",VLOOKUP(C262,Assumptions!$A$42:$C$140,2,1),VLOOKUP(C262,Assumptions!$A$42:$C$140,3,1))*Assumptions!$C$2</f>
        <v>0.000507826162100728</v>
      </c>
      <c r="E262" s="42" t="n">
        <f aca="false">1-(1-D262)^(1/12)</f>
        <v>4.23286999050587E-005</v>
      </c>
      <c r="F262" s="42" t="n">
        <f aca="false">VLOOKUP(B262,Assumptions!$A$5:$C$11,3,1)*(MOD(A262,12/$B$10)=0)</f>
        <v>0</v>
      </c>
      <c r="G262" s="43" t="n">
        <f aca="false">1-(1-F262)^(1/$B$10)</f>
        <v>0</v>
      </c>
      <c r="H262" s="42" t="n">
        <f aca="false">J261*E262*(A262&lt;=$B$6*12)</f>
        <v>0</v>
      </c>
      <c r="I262" s="43" t="n">
        <f aca="false">J261*(1-E262)*G262*(A262&lt;=$B$6*12)</f>
        <v>0</v>
      </c>
      <c r="J262" s="44" t="n">
        <f aca="false">(J261-H262-I262)*(A262&lt;=$B$6*12)</f>
        <v>0</v>
      </c>
      <c r="K262" s="45" t="n">
        <f aca="false">($B$9/$B$10)*(A262&lt;=$B$7*12)*(MOD(A261,12/$B$10)=0)</f>
        <v>0</v>
      </c>
      <c r="L262" s="45" t="n">
        <f aca="false">$B$8*(A262&lt;=$B$7*12)</f>
        <v>0</v>
      </c>
      <c r="M262" s="45" t="n">
        <f aca="false">Assumptions!$C$15*(A262=1)+K262*Assumptions!$C$16*(A262&lt;=12)</f>
        <v>0</v>
      </c>
      <c r="N262" s="45" t="n">
        <f aca="false">(A262&lt;=$B$6*12)*(Assumptions!$C$18/12)*(1+Assumptions!$E$17)^(A262-1) + K262*Assumptions!$C$19*(A262&lt;=$B$7*12)</f>
        <v>0</v>
      </c>
      <c r="O262" s="45" t="n">
        <f aca="false">K262*VLOOKUP(B262,Assumptions!$A$21:$B$26,2,1)</f>
        <v>0</v>
      </c>
      <c r="P262" s="45" t="n">
        <f aca="false">K262*J261</f>
        <v>0</v>
      </c>
      <c r="Q262" s="45" t="n">
        <f aca="false">L262*H262</f>
        <v>0</v>
      </c>
      <c r="R262" s="45" t="n">
        <f aca="false">M262*J261</f>
        <v>0</v>
      </c>
      <c r="S262" s="45" t="n">
        <f aca="false">N262*J261</f>
        <v>0</v>
      </c>
      <c r="T262" s="55" t="n">
        <f aca="false">O262*J261</f>
        <v>0</v>
      </c>
      <c r="U262" s="46" t="n">
        <f aca="false">(1+VLOOKUP(B262,Assumptions!$A$29:$C$39,3,1))^(1/12)-1</f>
        <v>0.00581065529879377</v>
      </c>
      <c r="V262" s="45" t="n">
        <f aca="false">P263+V263/(1+U263)</f>
        <v>0</v>
      </c>
      <c r="W262" s="45" t="n">
        <f aca="false">(W263+Q263)/(1+U263)</f>
        <v>0</v>
      </c>
      <c r="X262" s="45" t="n">
        <f aca="false">R263+S263+T263+X263/(1+U263)</f>
        <v>0</v>
      </c>
      <c r="Y262" s="45" t="n">
        <f aca="false">IFERROR((W262+X262-V262)/J262,0)</f>
        <v>0</v>
      </c>
    </row>
    <row r="263" customFormat="false" ht="13.8" hidden="false" customHeight="false" outlineLevel="0" collapsed="false">
      <c r="A263" s="40" t="n">
        <f aca="false">A262+1</f>
        <v>248</v>
      </c>
      <c r="B263" s="40" t="n">
        <f aca="false">INT((A263-1)/12)+1</f>
        <v>21</v>
      </c>
      <c r="C263" s="41" t="n">
        <f aca="false">$B$4+B263-1</f>
        <v>40</v>
      </c>
      <c r="D263" s="42" t="n">
        <f aca="false">IF($B$5="M",VLOOKUP(C263,Assumptions!$A$42:$C$140,2,1),VLOOKUP(C263,Assumptions!$A$42:$C$140,3,1))*Assumptions!$C$2</f>
        <v>0.000507826162100728</v>
      </c>
      <c r="E263" s="42" t="n">
        <f aca="false">1-(1-D263)^(1/12)</f>
        <v>4.23286999050587E-005</v>
      </c>
      <c r="F263" s="42" t="n">
        <f aca="false">VLOOKUP(B263,Assumptions!$A$5:$C$11,3,1)*(MOD(A263,12/$B$10)=0)</f>
        <v>0</v>
      </c>
      <c r="G263" s="43" t="n">
        <f aca="false">1-(1-F263)^(1/$B$10)</f>
        <v>0</v>
      </c>
      <c r="H263" s="42" t="n">
        <f aca="false">J262*E263*(A263&lt;=$B$6*12)</f>
        <v>0</v>
      </c>
      <c r="I263" s="43" t="n">
        <f aca="false">J262*(1-E263)*G263*(A263&lt;=$B$6*12)</f>
        <v>0</v>
      </c>
      <c r="J263" s="44" t="n">
        <f aca="false">(J262-H263-I263)*(A263&lt;=$B$6*12)</f>
        <v>0</v>
      </c>
      <c r="K263" s="45" t="n">
        <f aca="false">($B$9/$B$10)*(A263&lt;=$B$7*12)*(MOD(A262,12/$B$10)=0)</f>
        <v>0</v>
      </c>
      <c r="L263" s="45" t="n">
        <f aca="false">$B$8*(A263&lt;=$B$7*12)</f>
        <v>0</v>
      </c>
      <c r="M263" s="45" t="n">
        <f aca="false">Assumptions!$C$15*(A263=1)+K263*Assumptions!$C$16*(A263&lt;=12)</f>
        <v>0</v>
      </c>
      <c r="N263" s="45" t="n">
        <f aca="false">(A263&lt;=$B$6*12)*(Assumptions!$C$18/12)*(1+Assumptions!$E$17)^(A263-1) + K263*Assumptions!$C$19*(A263&lt;=$B$7*12)</f>
        <v>0</v>
      </c>
      <c r="O263" s="45" t="n">
        <f aca="false">K263*VLOOKUP(B263,Assumptions!$A$21:$B$26,2,1)</f>
        <v>0</v>
      </c>
      <c r="P263" s="45" t="n">
        <f aca="false">K263*J262</f>
        <v>0</v>
      </c>
      <c r="Q263" s="45" t="n">
        <f aca="false">L263*H263</f>
        <v>0</v>
      </c>
      <c r="R263" s="45" t="n">
        <f aca="false">M263*J262</f>
        <v>0</v>
      </c>
      <c r="S263" s="45" t="n">
        <f aca="false">N263*J262</f>
        <v>0</v>
      </c>
      <c r="T263" s="55" t="n">
        <f aca="false">O263*J262</f>
        <v>0</v>
      </c>
      <c r="U263" s="46" t="n">
        <f aca="false">(1+VLOOKUP(B263,Assumptions!$A$29:$C$39,3,1))^(1/12)-1</f>
        <v>0.00581065529879377</v>
      </c>
      <c r="V263" s="45" t="n">
        <f aca="false">P264+V264/(1+U264)</f>
        <v>0</v>
      </c>
      <c r="W263" s="45" t="n">
        <f aca="false">(W264+Q264)/(1+U264)</f>
        <v>0</v>
      </c>
      <c r="X263" s="45" t="n">
        <f aca="false">R264+S264+T264+X264/(1+U264)</f>
        <v>0</v>
      </c>
      <c r="Y263" s="45" t="n">
        <f aca="false">IFERROR((W263+X263-V263)/J263,0)</f>
        <v>0</v>
      </c>
    </row>
    <row r="264" customFormat="false" ht="13.8" hidden="false" customHeight="false" outlineLevel="0" collapsed="false">
      <c r="A264" s="40" t="n">
        <f aca="false">A263+1</f>
        <v>249</v>
      </c>
      <c r="B264" s="40" t="n">
        <f aca="false">INT((A264-1)/12)+1</f>
        <v>21</v>
      </c>
      <c r="C264" s="41" t="n">
        <f aca="false">$B$4+B264-1</f>
        <v>40</v>
      </c>
      <c r="D264" s="42" t="n">
        <f aca="false">IF($B$5="M",VLOOKUP(C264,Assumptions!$A$42:$C$140,2,1),VLOOKUP(C264,Assumptions!$A$42:$C$140,3,1))*Assumptions!$C$2</f>
        <v>0.000507826162100728</v>
      </c>
      <c r="E264" s="42" t="n">
        <f aca="false">1-(1-D264)^(1/12)</f>
        <v>4.23286999050587E-005</v>
      </c>
      <c r="F264" s="42" t="n">
        <f aca="false">VLOOKUP(B264,Assumptions!$A$5:$C$11,3,1)*(MOD(A264,12/$B$10)=0)</f>
        <v>0</v>
      </c>
      <c r="G264" s="43" t="n">
        <f aca="false">1-(1-F264)^(1/$B$10)</f>
        <v>0</v>
      </c>
      <c r="H264" s="42" t="n">
        <f aca="false">J263*E264*(A264&lt;=$B$6*12)</f>
        <v>0</v>
      </c>
      <c r="I264" s="43" t="n">
        <f aca="false">J263*(1-E264)*G264*(A264&lt;=$B$6*12)</f>
        <v>0</v>
      </c>
      <c r="J264" s="44" t="n">
        <f aca="false">(J263-H264-I264)*(A264&lt;=$B$6*12)</f>
        <v>0</v>
      </c>
      <c r="K264" s="45" t="n">
        <f aca="false">($B$9/$B$10)*(A264&lt;=$B$7*12)*(MOD(A263,12/$B$10)=0)</f>
        <v>0</v>
      </c>
      <c r="L264" s="45" t="n">
        <f aca="false">$B$8*(A264&lt;=$B$7*12)</f>
        <v>0</v>
      </c>
      <c r="M264" s="45" t="n">
        <f aca="false">Assumptions!$C$15*(A264=1)+K264*Assumptions!$C$16*(A264&lt;=12)</f>
        <v>0</v>
      </c>
      <c r="N264" s="45" t="n">
        <f aca="false">(A264&lt;=$B$6*12)*(Assumptions!$C$18/12)*(1+Assumptions!$E$17)^(A264-1) + K264*Assumptions!$C$19*(A264&lt;=$B$7*12)</f>
        <v>0</v>
      </c>
      <c r="O264" s="45" t="n">
        <f aca="false">K264*VLOOKUP(B264,Assumptions!$A$21:$B$26,2,1)</f>
        <v>0</v>
      </c>
      <c r="P264" s="45" t="n">
        <f aca="false">K264*J263</f>
        <v>0</v>
      </c>
      <c r="Q264" s="45" t="n">
        <f aca="false">L264*H264</f>
        <v>0</v>
      </c>
      <c r="R264" s="45" t="n">
        <f aca="false">M264*J263</f>
        <v>0</v>
      </c>
      <c r="S264" s="45" t="n">
        <f aca="false">N264*J263</f>
        <v>0</v>
      </c>
      <c r="T264" s="55" t="n">
        <f aca="false">O264*J263</f>
        <v>0</v>
      </c>
      <c r="U264" s="46" t="n">
        <f aca="false">(1+VLOOKUP(B264,Assumptions!$A$29:$C$39,3,1))^(1/12)-1</f>
        <v>0.00581065529879377</v>
      </c>
      <c r="V264" s="45" t="n">
        <f aca="false">P265+V265/(1+U265)</f>
        <v>0</v>
      </c>
      <c r="W264" s="45" t="n">
        <f aca="false">(W265+Q265)/(1+U265)</f>
        <v>0</v>
      </c>
      <c r="X264" s="45" t="n">
        <f aca="false">R265+S265+T265+X265/(1+U265)</f>
        <v>0</v>
      </c>
      <c r="Y264" s="45" t="n">
        <f aca="false">IFERROR((W264+X264-V264)/J264,0)</f>
        <v>0</v>
      </c>
    </row>
    <row r="265" customFormat="false" ht="13.8" hidden="false" customHeight="false" outlineLevel="0" collapsed="false">
      <c r="A265" s="40" t="n">
        <f aca="false">A264+1</f>
        <v>250</v>
      </c>
      <c r="B265" s="40" t="n">
        <f aca="false">INT((A265-1)/12)+1</f>
        <v>21</v>
      </c>
      <c r="C265" s="41" t="n">
        <f aca="false">$B$4+B265-1</f>
        <v>40</v>
      </c>
      <c r="D265" s="42" t="n">
        <f aca="false">IF($B$5="M",VLOOKUP(C265,Assumptions!$A$42:$C$140,2,1),VLOOKUP(C265,Assumptions!$A$42:$C$140,3,1))*Assumptions!$C$2</f>
        <v>0.000507826162100728</v>
      </c>
      <c r="E265" s="42" t="n">
        <f aca="false">1-(1-D265)^(1/12)</f>
        <v>4.23286999050587E-005</v>
      </c>
      <c r="F265" s="42" t="n">
        <f aca="false">VLOOKUP(B265,Assumptions!$A$5:$C$11,3,1)*(MOD(A265,12/$B$10)=0)</f>
        <v>0</v>
      </c>
      <c r="G265" s="43" t="n">
        <f aca="false">1-(1-F265)^(1/$B$10)</f>
        <v>0</v>
      </c>
      <c r="H265" s="42" t="n">
        <f aca="false">J264*E265*(A265&lt;=$B$6*12)</f>
        <v>0</v>
      </c>
      <c r="I265" s="43" t="n">
        <f aca="false">J264*(1-E265)*G265*(A265&lt;=$B$6*12)</f>
        <v>0</v>
      </c>
      <c r="J265" s="44" t="n">
        <f aca="false">(J264-H265-I265)*(A265&lt;=$B$6*12)</f>
        <v>0</v>
      </c>
      <c r="K265" s="45" t="n">
        <f aca="false">($B$9/$B$10)*(A265&lt;=$B$7*12)*(MOD(A264,12/$B$10)=0)</f>
        <v>0</v>
      </c>
      <c r="L265" s="45" t="n">
        <f aca="false">$B$8*(A265&lt;=$B$7*12)</f>
        <v>0</v>
      </c>
      <c r="M265" s="45" t="n">
        <f aca="false">Assumptions!$C$15*(A265=1)+K265*Assumptions!$C$16*(A265&lt;=12)</f>
        <v>0</v>
      </c>
      <c r="N265" s="45" t="n">
        <f aca="false">(A265&lt;=$B$6*12)*(Assumptions!$C$18/12)*(1+Assumptions!$E$17)^(A265-1) + K265*Assumptions!$C$19*(A265&lt;=$B$7*12)</f>
        <v>0</v>
      </c>
      <c r="O265" s="45" t="n">
        <f aca="false">K265*VLOOKUP(B265,Assumptions!$A$21:$B$26,2,1)</f>
        <v>0</v>
      </c>
      <c r="P265" s="45" t="n">
        <f aca="false">K265*J264</f>
        <v>0</v>
      </c>
      <c r="Q265" s="45" t="n">
        <f aca="false">L265*H265</f>
        <v>0</v>
      </c>
      <c r="R265" s="45" t="n">
        <f aca="false">M265*J264</f>
        <v>0</v>
      </c>
      <c r="S265" s="45" t="n">
        <f aca="false">N265*J264</f>
        <v>0</v>
      </c>
      <c r="T265" s="55" t="n">
        <f aca="false">O265*J264</f>
        <v>0</v>
      </c>
      <c r="U265" s="46" t="n">
        <f aca="false">(1+VLOOKUP(B265,Assumptions!$A$29:$C$39,3,1))^(1/12)-1</f>
        <v>0.00581065529879377</v>
      </c>
      <c r="V265" s="45" t="n">
        <f aca="false">P266+V266/(1+U266)</f>
        <v>0</v>
      </c>
      <c r="W265" s="45" t="n">
        <f aca="false">(W266+Q266)/(1+U266)</f>
        <v>0</v>
      </c>
      <c r="X265" s="45" t="n">
        <f aca="false">R266+S266+T266+X266/(1+U266)</f>
        <v>0</v>
      </c>
      <c r="Y265" s="45" t="n">
        <f aca="false">IFERROR((W265+X265-V265)/J265,0)</f>
        <v>0</v>
      </c>
    </row>
    <row r="266" customFormat="false" ht="13.8" hidden="false" customHeight="false" outlineLevel="0" collapsed="false">
      <c r="A266" s="40" t="n">
        <f aca="false">A265+1</f>
        <v>251</v>
      </c>
      <c r="B266" s="40" t="n">
        <f aca="false">INT((A266-1)/12)+1</f>
        <v>21</v>
      </c>
      <c r="C266" s="41" t="n">
        <f aca="false">$B$4+B266-1</f>
        <v>40</v>
      </c>
      <c r="D266" s="42" t="n">
        <f aca="false">IF($B$5="M",VLOOKUP(C266,Assumptions!$A$42:$C$140,2,1),VLOOKUP(C266,Assumptions!$A$42:$C$140,3,1))*Assumptions!$C$2</f>
        <v>0.000507826162100728</v>
      </c>
      <c r="E266" s="42" t="n">
        <f aca="false">1-(1-D266)^(1/12)</f>
        <v>4.23286999050587E-005</v>
      </c>
      <c r="F266" s="42" t="n">
        <f aca="false">VLOOKUP(B266,Assumptions!$A$5:$C$11,3,1)*(MOD(A266,12/$B$10)=0)</f>
        <v>0</v>
      </c>
      <c r="G266" s="43" t="n">
        <f aca="false">1-(1-F266)^(1/$B$10)</f>
        <v>0</v>
      </c>
      <c r="H266" s="42" t="n">
        <f aca="false">J265*E266*(A266&lt;=$B$6*12)</f>
        <v>0</v>
      </c>
      <c r="I266" s="43" t="n">
        <f aca="false">J265*(1-E266)*G266*(A266&lt;=$B$6*12)</f>
        <v>0</v>
      </c>
      <c r="J266" s="44" t="n">
        <f aca="false">(J265-H266-I266)*(A266&lt;=$B$6*12)</f>
        <v>0</v>
      </c>
      <c r="K266" s="45" t="n">
        <f aca="false">($B$9/$B$10)*(A266&lt;=$B$7*12)*(MOD(A265,12/$B$10)=0)</f>
        <v>0</v>
      </c>
      <c r="L266" s="45" t="n">
        <f aca="false">$B$8*(A266&lt;=$B$7*12)</f>
        <v>0</v>
      </c>
      <c r="M266" s="45" t="n">
        <f aca="false">Assumptions!$C$15*(A266=1)+K266*Assumptions!$C$16*(A266&lt;=12)</f>
        <v>0</v>
      </c>
      <c r="N266" s="45" t="n">
        <f aca="false">(A266&lt;=$B$6*12)*(Assumptions!$C$18/12)*(1+Assumptions!$E$17)^(A266-1) + K266*Assumptions!$C$19*(A266&lt;=$B$7*12)</f>
        <v>0</v>
      </c>
      <c r="O266" s="45" t="n">
        <f aca="false">K266*VLOOKUP(B266,Assumptions!$A$21:$B$26,2,1)</f>
        <v>0</v>
      </c>
      <c r="P266" s="45" t="n">
        <f aca="false">K266*J265</f>
        <v>0</v>
      </c>
      <c r="Q266" s="45" t="n">
        <f aca="false">L266*H266</f>
        <v>0</v>
      </c>
      <c r="R266" s="45" t="n">
        <f aca="false">M266*J265</f>
        <v>0</v>
      </c>
      <c r="S266" s="45" t="n">
        <f aca="false">N266*J265</f>
        <v>0</v>
      </c>
      <c r="T266" s="55" t="n">
        <f aca="false">O266*J265</f>
        <v>0</v>
      </c>
      <c r="U266" s="46" t="n">
        <f aca="false">(1+VLOOKUP(B266,Assumptions!$A$29:$C$39,3,1))^(1/12)-1</f>
        <v>0.00581065529879377</v>
      </c>
      <c r="V266" s="45" t="n">
        <f aca="false">P267+V267/(1+U267)</f>
        <v>0</v>
      </c>
      <c r="W266" s="45" t="n">
        <f aca="false">(W267+Q267)/(1+U267)</f>
        <v>0</v>
      </c>
      <c r="X266" s="45" t="n">
        <f aca="false">R267+S267+T267+X267/(1+U267)</f>
        <v>0</v>
      </c>
      <c r="Y266" s="45" t="n">
        <f aca="false">IFERROR((W266+X266-V266)/J266,0)</f>
        <v>0</v>
      </c>
    </row>
    <row r="267" customFormat="false" ht="13.8" hidden="false" customHeight="false" outlineLevel="0" collapsed="false">
      <c r="A267" s="40" t="n">
        <f aca="false">A266+1</f>
        <v>252</v>
      </c>
      <c r="B267" s="40" t="n">
        <f aca="false">INT((A267-1)/12)+1</f>
        <v>21</v>
      </c>
      <c r="C267" s="41" t="n">
        <f aca="false">$B$4+B267-1</f>
        <v>40</v>
      </c>
      <c r="D267" s="42" t="n">
        <f aca="false">IF($B$5="M",VLOOKUP(C267,Assumptions!$A$42:$C$140,2,1),VLOOKUP(C267,Assumptions!$A$42:$C$140,3,1))*Assumptions!$C$2</f>
        <v>0.000507826162100728</v>
      </c>
      <c r="E267" s="42" t="n">
        <f aca="false">1-(1-D267)^(1/12)</f>
        <v>4.23286999050587E-005</v>
      </c>
      <c r="F267" s="42" t="n">
        <f aca="false">VLOOKUP(B267,Assumptions!$A$5:$C$11,3,1)*(MOD(A267,12/$B$10)=0)</f>
        <v>0.04</v>
      </c>
      <c r="G267" s="43" t="n">
        <f aca="false">1-(1-F267)^(1/$B$10)</f>
        <v>0.04</v>
      </c>
      <c r="H267" s="42" t="n">
        <f aca="false">J266*E267*(A267&lt;=$B$6*12)</f>
        <v>0</v>
      </c>
      <c r="I267" s="43" t="n">
        <f aca="false">J266*(1-E267)*G267*(A267&lt;=$B$6*12)</f>
        <v>0</v>
      </c>
      <c r="J267" s="44" t="n">
        <f aca="false">(J266-H267-I267)*(A267&lt;=$B$6*12)</f>
        <v>0</v>
      </c>
      <c r="K267" s="45" t="n">
        <f aca="false">($B$9/$B$10)*(A267&lt;=$B$7*12)*(MOD(A266,12/$B$10)=0)</f>
        <v>0</v>
      </c>
      <c r="L267" s="45" t="n">
        <f aca="false">$B$8*(A267&lt;=$B$7*12)</f>
        <v>0</v>
      </c>
      <c r="M267" s="45" t="n">
        <f aca="false">Assumptions!$C$15*(A267=1)+K267*Assumptions!$C$16*(A267&lt;=12)</f>
        <v>0</v>
      </c>
      <c r="N267" s="45" t="n">
        <f aca="false">(A267&lt;=$B$6*12)*(Assumptions!$C$18/12)*(1+Assumptions!$E$17)^(A267-1) + K267*Assumptions!$C$19*(A267&lt;=$B$7*12)</f>
        <v>0</v>
      </c>
      <c r="O267" s="45" t="n">
        <f aca="false">K267*VLOOKUP(B267,Assumptions!$A$21:$B$26,2,1)</f>
        <v>0</v>
      </c>
      <c r="P267" s="45" t="n">
        <f aca="false">K267*J266</f>
        <v>0</v>
      </c>
      <c r="Q267" s="45" t="n">
        <f aca="false">L267*H267</f>
        <v>0</v>
      </c>
      <c r="R267" s="45" t="n">
        <f aca="false">M267*J266</f>
        <v>0</v>
      </c>
      <c r="S267" s="45" t="n">
        <f aca="false">N267*J266</f>
        <v>0</v>
      </c>
      <c r="T267" s="55" t="n">
        <f aca="false">O267*J266</f>
        <v>0</v>
      </c>
      <c r="U267" s="46" t="n">
        <f aca="false">(1+VLOOKUP(B267,Assumptions!$A$29:$C$39,3,1))^(1/12)-1</f>
        <v>0.00581065529879377</v>
      </c>
      <c r="V267" s="45" t="n">
        <f aca="false">P268+V268/(1+U268)</f>
        <v>0</v>
      </c>
      <c r="W267" s="45" t="n">
        <f aca="false">(W268+Q268)/(1+U268)</f>
        <v>0</v>
      </c>
      <c r="X267" s="45" t="n">
        <f aca="false">R268+S268+T268+X268/(1+U268)</f>
        <v>0</v>
      </c>
      <c r="Y267" s="45" t="n">
        <f aca="false">IFERROR((W267+X267-V267)/J267,0)</f>
        <v>0</v>
      </c>
    </row>
    <row r="268" customFormat="false" ht="13.8" hidden="false" customHeight="false" outlineLevel="0" collapsed="false">
      <c r="A268" s="40" t="n">
        <f aca="false">A267+1</f>
        <v>253</v>
      </c>
      <c r="B268" s="40" t="n">
        <f aca="false">INT((A268-1)/12)+1</f>
        <v>22</v>
      </c>
      <c r="C268" s="41" t="n">
        <f aca="false">$B$4+B268-1</f>
        <v>41</v>
      </c>
      <c r="D268" s="42" t="n">
        <f aca="false">IF($B$5="M",VLOOKUP(C268,Assumptions!$A$42:$C$140,2,1),VLOOKUP(C268,Assumptions!$A$42:$C$140,3,1))*Assumptions!$C$2</f>
        <v>0.000532103806521562</v>
      </c>
      <c r="E268" s="42" t="n">
        <f aca="false">1-(1-D268)^(1/12)</f>
        <v>4.43528017179951E-005</v>
      </c>
      <c r="F268" s="42" t="n">
        <f aca="false">VLOOKUP(B268,Assumptions!$A$5:$C$11,3,1)*(MOD(A268,12/$B$10)=0)</f>
        <v>0</v>
      </c>
      <c r="G268" s="43" t="n">
        <f aca="false">1-(1-F268)^(1/$B$10)</f>
        <v>0</v>
      </c>
      <c r="H268" s="42" t="n">
        <f aca="false">J267*E268*(A268&lt;=$B$6*12)</f>
        <v>0</v>
      </c>
      <c r="I268" s="43" t="n">
        <f aca="false">J267*(1-E268)*G268*(A268&lt;=$B$6*12)</f>
        <v>0</v>
      </c>
      <c r="J268" s="44" t="n">
        <f aca="false">(J267-H268-I268)*(A268&lt;=$B$6*12)</f>
        <v>0</v>
      </c>
      <c r="K268" s="45" t="n">
        <f aca="false">($B$9/$B$10)*(A268&lt;=$B$7*12)*(MOD(A267,12/$B$10)=0)</f>
        <v>0</v>
      </c>
      <c r="L268" s="45" t="n">
        <f aca="false">$B$8*(A268&lt;=$B$7*12)</f>
        <v>0</v>
      </c>
      <c r="M268" s="45" t="n">
        <f aca="false">Assumptions!$C$15*(A268=1)+K268*Assumptions!$C$16*(A268&lt;=12)</f>
        <v>0</v>
      </c>
      <c r="N268" s="45" t="n">
        <f aca="false">(A268&lt;=$B$6*12)*(Assumptions!$C$18/12)*(1+Assumptions!$E$17)^(A268-1) + K268*Assumptions!$C$19*(A268&lt;=$B$7*12)</f>
        <v>0</v>
      </c>
      <c r="O268" s="45" t="n">
        <f aca="false">K268*VLOOKUP(B268,Assumptions!$A$21:$B$26,2,1)</f>
        <v>0</v>
      </c>
      <c r="P268" s="45" t="n">
        <f aca="false">K268*J267</f>
        <v>0</v>
      </c>
      <c r="Q268" s="45" t="n">
        <f aca="false">L268*H268</f>
        <v>0</v>
      </c>
      <c r="R268" s="45" t="n">
        <f aca="false">M268*J267</f>
        <v>0</v>
      </c>
      <c r="S268" s="45" t="n">
        <f aca="false">N268*J267</f>
        <v>0</v>
      </c>
      <c r="T268" s="55" t="n">
        <f aca="false">O268*J267</f>
        <v>0</v>
      </c>
      <c r="U268" s="46" t="n">
        <f aca="false">(1+VLOOKUP(B268,Assumptions!$A$29:$C$39,3,1))^(1/12)-1</f>
        <v>0.00581065529879377</v>
      </c>
      <c r="V268" s="45" t="n">
        <f aca="false">P269+V269/(1+U269)</f>
        <v>0</v>
      </c>
      <c r="W268" s="45" t="n">
        <f aca="false">(W269+Q269)/(1+U269)</f>
        <v>0</v>
      </c>
      <c r="X268" s="45" t="n">
        <f aca="false">R269+S269+T269+X269/(1+U269)</f>
        <v>0</v>
      </c>
      <c r="Y268" s="45" t="n">
        <f aca="false">IFERROR((W268+X268-V268)/J268,0)</f>
        <v>0</v>
      </c>
    </row>
    <row r="269" customFormat="false" ht="13.8" hidden="false" customHeight="false" outlineLevel="0" collapsed="false">
      <c r="A269" s="40" t="n">
        <f aca="false">A268+1</f>
        <v>254</v>
      </c>
      <c r="B269" s="40" t="n">
        <f aca="false">INT((A269-1)/12)+1</f>
        <v>22</v>
      </c>
      <c r="C269" s="41" t="n">
        <f aca="false">$B$4+B269-1</f>
        <v>41</v>
      </c>
      <c r="D269" s="42" t="n">
        <f aca="false">IF($B$5="M",VLOOKUP(C269,Assumptions!$A$42:$C$140,2,1),VLOOKUP(C269,Assumptions!$A$42:$C$140,3,1))*Assumptions!$C$2</f>
        <v>0.000532103806521562</v>
      </c>
      <c r="E269" s="42" t="n">
        <f aca="false">1-(1-D269)^(1/12)</f>
        <v>4.43528017179951E-005</v>
      </c>
      <c r="F269" s="42" t="n">
        <f aca="false">VLOOKUP(B269,Assumptions!$A$5:$C$11,3,1)*(MOD(A269,12/$B$10)=0)</f>
        <v>0</v>
      </c>
      <c r="G269" s="43" t="n">
        <f aca="false">1-(1-F269)^(1/$B$10)</f>
        <v>0</v>
      </c>
      <c r="H269" s="42" t="n">
        <f aca="false">J268*E269*(A269&lt;=$B$6*12)</f>
        <v>0</v>
      </c>
      <c r="I269" s="43" t="n">
        <f aca="false">J268*(1-E269)*G269*(A269&lt;=$B$6*12)</f>
        <v>0</v>
      </c>
      <c r="J269" s="44" t="n">
        <f aca="false">(J268-H269-I269)*(A269&lt;=$B$6*12)</f>
        <v>0</v>
      </c>
      <c r="K269" s="45" t="n">
        <f aca="false">($B$9/$B$10)*(A269&lt;=$B$7*12)*(MOD(A268,12/$B$10)=0)</f>
        <v>0</v>
      </c>
      <c r="L269" s="45" t="n">
        <f aca="false">$B$8*(A269&lt;=$B$7*12)</f>
        <v>0</v>
      </c>
      <c r="M269" s="45" t="n">
        <f aca="false">Assumptions!$C$15*(A269=1)+K269*Assumptions!$C$16*(A269&lt;=12)</f>
        <v>0</v>
      </c>
      <c r="N269" s="45" t="n">
        <f aca="false">(A269&lt;=$B$6*12)*(Assumptions!$C$18/12)*(1+Assumptions!$E$17)^(A269-1) + K269*Assumptions!$C$19*(A269&lt;=$B$7*12)</f>
        <v>0</v>
      </c>
      <c r="O269" s="45" t="n">
        <f aca="false">K269*VLOOKUP(B269,Assumptions!$A$21:$B$26,2,1)</f>
        <v>0</v>
      </c>
      <c r="P269" s="45" t="n">
        <f aca="false">K269*J268</f>
        <v>0</v>
      </c>
      <c r="Q269" s="45" t="n">
        <f aca="false">L269*H269</f>
        <v>0</v>
      </c>
      <c r="R269" s="45" t="n">
        <f aca="false">M269*J268</f>
        <v>0</v>
      </c>
      <c r="S269" s="45" t="n">
        <f aca="false">N269*J268</f>
        <v>0</v>
      </c>
      <c r="T269" s="55" t="n">
        <f aca="false">O269*J268</f>
        <v>0</v>
      </c>
      <c r="U269" s="46" t="n">
        <f aca="false">(1+VLOOKUP(B269,Assumptions!$A$29:$C$39,3,1))^(1/12)-1</f>
        <v>0.00581065529879377</v>
      </c>
      <c r="V269" s="45" t="n">
        <f aca="false">P270+V270/(1+U270)</f>
        <v>0</v>
      </c>
      <c r="W269" s="45" t="n">
        <f aca="false">(W270+Q270)/(1+U270)</f>
        <v>0</v>
      </c>
      <c r="X269" s="45" t="n">
        <f aca="false">R270+S270+T270+X270/(1+U270)</f>
        <v>0</v>
      </c>
      <c r="Y269" s="45" t="n">
        <f aca="false">IFERROR((W269+X269-V269)/J269,0)</f>
        <v>0</v>
      </c>
    </row>
    <row r="270" customFormat="false" ht="13.8" hidden="false" customHeight="false" outlineLevel="0" collapsed="false">
      <c r="A270" s="40" t="n">
        <f aca="false">A269+1</f>
        <v>255</v>
      </c>
      <c r="B270" s="40" t="n">
        <f aca="false">INT((A270-1)/12)+1</f>
        <v>22</v>
      </c>
      <c r="C270" s="41" t="n">
        <f aca="false">$B$4+B270-1</f>
        <v>41</v>
      </c>
      <c r="D270" s="42" t="n">
        <f aca="false">IF($B$5="M",VLOOKUP(C270,Assumptions!$A$42:$C$140,2,1),VLOOKUP(C270,Assumptions!$A$42:$C$140,3,1))*Assumptions!$C$2</f>
        <v>0.000532103806521562</v>
      </c>
      <c r="E270" s="42" t="n">
        <f aca="false">1-(1-D270)^(1/12)</f>
        <v>4.43528017179951E-005</v>
      </c>
      <c r="F270" s="42" t="n">
        <f aca="false">VLOOKUP(B270,Assumptions!$A$5:$C$11,3,1)*(MOD(A270,12/$B$10)=0)</f>
        <v>0</v>
      </c>
      <c r="G270" s="43" t="n">
        <f aca="false">1-(1-F270)^(1/$B$10)</f>
        <v>0</v>
      </c>
      <c r="H270" s="42" t="n">
        <f aca="false">J269*E270*(A270&lt;=$B$6*12)</f>
        <v>0</v>
      </c>
      <c r="I270" s="43" t="n">
        <f aca="false">J269*(1-E270)*G270*(A270&lt;=$B$6*12)</f>
        <v>0</v>
      </c>
      <c r="J270" s="44" t="n">
        <f aca="false">(J269-H270-I270)*(A270&lt;=$B$6*12)</f>
        <v>0</v>
      </c>
      <c r="K270" s="45" t="n">
        <f aca="false">($B$9/$B$10)*(A270&lt;=$B$7*12)*(MOD(A269,12/$B$10)=0)</f>
        <v>0</v>
      </c>
      <c r="L270" s="45" t="n">
        <f aca="false">$B$8*(A270&lt;=$B$7*12)</f>
        <v>0</v>
      </c>
      <c r="M270" s="45" t="n">
        <f aca="false">Assumptions!$C$15*(A270=1)+K270*Assumptions!$C$16*(A270&lt;=12)</f>
        <v>0</v>
      </c>
      <c r="N270" s="45" t="n">
        <f aca="false">(A270&lt;=$B$6*12)*(Assumptions!$C$18/12)*(1+Assumptions!$E$17)^(A270-1) + K270*Assumptions!$C$19*(A270&lt;=$B$7*12)</f>
        <v>0</v>
      </c>
      <c r="O270" s="45" t="n">
        <f aca="false">K270*VLOOKUP(B270,Assumptions!$A$21:$B$26,2,1)</f>
        <v>0</v>
      </c>
      <c r="P270" s="45" t="n">
        <f aca="false">K270*J269</f>
        <v>0</v>
      </c>
      <c r="Q270" s="45" t="n">
        <f aca="false">L270*H270</f>
        <v>0</v>
      </c>
      <c r="R270" s="45" t="n">
        <f aca="false">M270*J269</f>
        <v>0</v>
      </c>
      <c r="S270" s="45" t="n">
        <f aca="false">N270*J269</f>
        <v>0</v>
      </c>
      <c r="T270" s="55" t="n">
        <f aca="false">O270*J269</f>
        <v>0</v>
      </c>
      <c r="U270" s="46" t="n">
        <f aca="false">(1+VLOOKUP(B270,Assumptions!$A$29:$C$39,3,1))^(1/12)-1</f>
        <v>0.00581065529879377</v>
      </c>
      <c r="V270" s="45" t="n">
        <f aca="false">P271+V271/(1+U271)</f>
        <v>0</v>
      </c>
      <c r="W270" s="45" t="n">
        <f aca="false">(W271+Q271)/(1+U271)</f>
        <v>0</v>
      </c>
      <c r="X270" s="45" t="n">
        <f aca="false">R271+S271+T271+X271/(1+U271)</f>
        <v>0</v>
      </c>
      <c r="Y270" s="45" t="n">
        <f aca="false">IFERROR((W270+X270-V270)/J270,0)</f>
        <v>0</v>
      </c>
    </row>
    <row r="271" customFormat="false" ht="13.8" hidden="false" customHeight="false" outlineLevel="0" collapsed="false">
      <c r="A271" s="40" t="n">
        <f aca="false">A270+1</f>
        <v>256</v>
      </c>
      <c r="B271" s="40" t="n">
        <f aca="false">INT((A271-1)/12)+1</f>
        <v>22</v>
      </c>
      <c r="C271" s="41" t="n">
        <f aca="false">$B$4+B271-1</f>
        <v>41</v>
      </c>
      <c r="D271" s="42" t="n">
        <f aca="false">IF($B$5="M",VLOOKUP(C271,Assumptions!$A$42:$C$140,2,1),VLOOKUP(C271,Assumptions!$A$42:$C$140,3,1))*Assumptions!$C$2</f>
        <v>0.000532103806521562</v>
      </c>
      <c r="E271" s="42" t="n">
        <f aca="false">1-(1-D271)^(1/12)</f>
        <v>4.43528017179951E-005</v>
      </c>
      <c r="F271" s="42" t="n">
        <f aca="false">VLOOKUP(B271,Assumptions!$A$5:$C$11,3,1)*(MOD(A271,12/$B$10)=0)</f>
        <v>0</v>
      </c>
      <c r="G271" s="43" t="n">
        <f aca="false">1-(1-F271)^(1/$B$10)</f>
        <v>0</v>
      </c>
      <c r="H271" s="42" t="n">
        <f aca="false">J270*E271*(A271&lt;=$B$6*12)</f>
        <v>0</v>
      </c>
      <c r="I271" s="43" t="n">
        <f aca="false">J270*(1-E271)*G271*(A271&lt;=$B$6*12)</f>
        <v>0</v>
      </c>
      <c r="J271" s="44" t="n">
        <f aca="false">(J270-H271-I271)*(A271&lt;=$B$6*12)</f>
        <v>0</v>
      </c>
      <c r="K271" s="45" t="n">
        <f aca="false">($B$9/$B$10)*(A271&lt;=$B$7*12)*(MOD(A270,12/$B$10)=0)</f>
        <v>0</v>
      </c>
      <c r="L271" s="45" t="n">
        <f aca="false">$B$8*(A271&lt;=$B$7*12)</f>
        <v>0</v>
      </c>
      <c r="M271" s="45" t="n">
        <f aca="false">Assumptions!$C$15*(A271=1)+K271*Assumptions!$C$16*(A271&lt;=12)</f>
        <v>0</v>
      </c>
      <c r="N271" s="45" t="n">
        <f aca="false">(A271&lt;=$B$6*12)*(Assumptions!$C$18/12)*(1+Assumptions!$E$17)^(A271-1) + K271*Assumptions!$C$19*(A271&lt;=$B$7*12)</f>
        <v>0</v>
      </c>
      <c r="O271" s="45" t="n">
        <f aca="false">K271*VLOOKUP(B271,Assumptions!$A$21:$B$26,2,1)</f>
        <v>0</v>
      </c>
      <c r="P271" s="45" t="n">
        <f aca="false">K271*J270</f>
        <v>0</v>
      </c>
      <c r="Q271" s="45" t="n">
        <f aca="false">L271*H271</f>
        <v>0</v>
      </c>
      <c r="R271" s="45" t="n">
        <f aca="false">M271*J270</f>
        <v>0</v>
      </c>
      <c r="S271" s="45" t="n">
        <f aca="false">N271*J270</f>
        <v>0</v>
      </c>
      <c r="T271" s="55" t="n">
        <f aca="false">O271*J270</f>
        <v>0</v>
      </c>
      <c r="U271" s="46" t="n">
        <f aca="false">(1+VLOOKUP(B271,Assumptions!$A$29:$C$39,3,1))^(1/12)-1</f>
        <v>0.00581065529879377</v>
      </c>
      <c r="V271" s="45" t="n">
        <f aca="false">P272+V272/(1+U272)</f>
        <v>0</v>
      </c>
      <c r="W271" s="45" t="n">
        <f aca="false">(W272+Q272)/(1+U272)</f>
        <v>0</v>
      </c>
      <c r="X271" s="45" t="n">
        <f aca="false">R272+S272+T272+X272/(1+U272)</f>
        <v>0</v>
      </c>
      <c r="Y271" s="45" t="n">
        <f aca="false">IFERROR((W271+X271-V271)/J271,0)</f>
        <v>0</v>
      </c>
    </row>
    <row r="272" customFormat="false" ht="13.8" hidden="false" customHeight="false" outlineLevel="0" collapsed="false">
      <c r="A272" s="40" t="n">
        <f aca="false">A271+1</f>
        <v>257</v>
      </c>
      <c r="B272" s="40" t="n">
        <f aca="false">INT((A272-1)/12)+1</f>
        <v>22</v>
      </c>
      <c r="C272" s="41" t="n">
        <f aca="false">$B$4+B272-1</f>
        <v>41</v>
      </c>
      <c r="D272" s="42" t="n">
        <f aca="false">IF($B$5="M",VLOOKUP(C272,Assumptions!$A$42:$C$140,2,1),VLOOKUP(C272,Assumptions!$A$42:$C$140,3,1))*Assumptions!$C$2</f>
        <v>0.000532103806521562</v>
      </c>
      <c r="E272" s="42" t="n">
        <f aca="false">1-(1-D272)^(1/12)</f>
        <v>4.43528017179951E-005</v>
      </c>
      <c r="F272" s="42" t="n">
        <f aca="false">VLOOKUP(B272,Assumptions!$A$5:$C$11,3,1)*(MOD(A272,12/$B$10)=0)</f>
        <v>0</v>
      </c>
      <c r="G272" s="43" t="n">
        <f aca="false">1-(1-F272)^(1/$B$10)</f>
        <v>0</v>
      </c>
      <c r="H272" s="42" t="n">
        <f aca="false">J271*E272*(A272&lt;=$B$6*12)</f>
        <v>0</v>
      </c>
      <c r="I272" s="43" t="n">
        <f aca="false">J271*(1-E272)*G272*(A272&lt;=$B$6*12)</f>
        <v>0</v>
      </c>
      <c r="J272" s="44" t="n">
        <f aca="false">(J271-H272-I272)*(A272&lt;=$B$6*12)</f>
        <v>0</v>
      </c>
      <c r="K272" s="45" t="n">
        <f aca="false">($B$9/$B$10)*(A272&lt;=$B$7*12)*(MOD(A271,12/$B$10)=0)</f>
        <v>0</v>
      </c>
      <c r="L272" s="45" t="n">
        <f aca="false">$B$8*(A272&lt;=$B$7*12)</f>
        <v>0</v>
      </c>
      <c r="M272" s="45" t="n">
        <f aca="false">Assumptions!$C$15*(A272=1)+K272*Assumptions!$C$16*(A272&lt;=12)</f>
        <v>0</v>
      </c>
      <c r="N272" s="45" t="n">
        <f aca="false">(A272&lt;=$B$6*12)*(Assumptions!$C$18/12)*(1+Assumptions!$E$17)^(A272-1) + K272*Assumptions!$C$19*(A272&lt;=$B$7*12)</f>
        <v>0</v>
      </c>
      <c r="O272" s="45" t="n">
        <f aca="false">K272*VLOOKUP(B272,Assumptions!$A$21:$B$26,2,1)</f>
        <v>0</v>
      </c>
      <c r="P272" s="45" t="n">
        <f aca="false">K272*J271</f>
        <v>0</v>
      </c>
      <c r="Q272" s="45" t="n">
        <f aca="false">L272*H272</f>
        <v>0</v>
      </c>
      <c r="R272" s="45" t="n">
        <f aca="false">M272*J271</f>
        <v>0</v>
      </c>
      <c r="S272" s="45" t="n">
        <f aca="false">N272*J271</f>
        <v>0</v>
      </c>
      <c r="T272" s="55" t="n">
        <f aca="false">O272*J271</f>
        <v>0</v>
      </c>
      <c r="U272" s="46" t="n">
        <f aca="false">(1+VLOOKUP(B272,Assumptions!$A$29:$C$39,3,1))^(1/12)-1</f>
        <v>0.00581065529879377</v>
      </c>
      <c r="V272" s="45" t="n">
        <f aca="false">P273+V273/(1+U273)</f>
        <v>0</v>
      </c>
      <c r="W272" s="45" t="n">
        <f aca="false">(W273+Q273)/(1+U273)</f>
        <v>0</v>
      </c>
      <c r="X272" s="45" t="n">
        <f aca="false">R273+S273+T273+X273/(1+U273)</f>
        <v>0</v>
      </c>
      <c r="Y272" s="45" t="n">
        <f aca="false">IFERROR((W272+X272-V272)/J272,0)</f>
        <v>0</v>
      </c>
    </row>
    <row r="273" customFormat="false" ht="13.8" hidden="false" customHeight="false" outlineLevel="0" collapsed="false">
      <c r="A273" s="40" t="n">
        <f aca="false">A272+1</f>
        <v>258</v>
      </c>
      <c r="B273" s="40" t="n">
        <f aca="false">INT((A273-1)/12)+1</f>
        <v>22</v>
      </c>
      <c r="C273" s="41" t="n">
        <f aca="false">$B$4+B273-1</f>
        <v>41</v>
      </c>
      <c r="D273" s="42" t="n">
        <f aca="false">IF($B$5="M",VLOOKUP(C273,Assumptions!$A$42:$C$140,2,1),VLOOKUP(C273,Assumptions!$A$42:$C$140,3,1))*Assumptions!$C$2</f>
        <v>0.000532103806521562</v>
      </c>
      <c r="E273" s="42" t="n">
        <f aca="false">1-(1-D273)^(1/12)</f>
        <v>4.43528017179951E-005</v>
      </c>
      <c r="F273" s="42" t="n">
        <f aca="false">VLOOKUP(B273,Assumptions!$A$5:$C$11,3,1)*(MOD(A273,12/$B$10)=0)</f>
        <v>0</v>
      </c>
      <c r="G273" s="43" t="n">
        <f aca="false">1-(1-F273)^(1/$B$10)</f>
        <v>0</v>
      </c>
      <c r="H273" s="42" t="n">
        <f aca="false">J272*E273*(A273&lt;=$B$6*12)</f>
        <v>0</v>
      </c>
      <c r="I273" s="43" t="n">
        <f aca="false">J272*(1-E273)*G273*(A273&lt;=$B$6*12)</f>
        <v>0</v>
      </c>
      <c r="J273" s="44" t="n">
        <f aca="false">(J272-H273-I273)*(A273&lt;=$B$6*12)</f>
        <v>0</v>
      </c>
      <c r="K273" s="45" t="n">
        <f aca="false">($B$9/$B$10)*(A273&lt;=$B$7*12)*(MOD(A272,12/$B$10)=0)</f>
        <v>0</v>
      </c>
      <c r="L273" s="45" t="n">
        <f aca="false">$B$8*(A273&lt;=$B$7*12)</f>
        <v>0</v>
      </c>
      <c r="M273" s="45" t="n">
        <f aca="false">Assumptions!$C$15*(A273=1)+K273*Assumptions!$C$16*(A273&lt;=12)</f>
        <v>0</v>
      </c>
      <c r="N273" s="45" t="n">
        <f aca="false">(A273&lt;=$B$6*12)*(Assumptions!$C$18/12)*(1+Assumptions!$E$17)^(A273-1) + K273*Assumptions!$C$19*(A273&lt;=$B$7*12)</f>
        <v>0</v>
      </c>
      <c r="O273" s="45" t="n">
        <f aca="false">K273*VLOOKUP(B273,Assumptions!$A$21:$B$26,2,1)</f>
        <v>0</v>
      </c>
      <c r="P273" s="45" t="n">
        <f aca="false">K273*J272</f>
        <v>0</v>
      </c>
      <c r="Q273" s="45" t="n">
        <f aca="false">L273*H273</f>
        <v>0</v>
      </c>
      <c r="R273" s="45" t="n">
        <f aca="false">M273*J272</f>
        <v>0</v>
      </c>
      <c r="S273" s="45" t="n">
        <f aca="false">N273*J272</f>
        <v>0</v>
      </c>
      <c r="T273" s="55" t="n">
        <f aca="false">O273*J272</f>
        <v>0</v>
      </c>
      <c r="U273" s="46" t="n">
        <f aca="false">(1+VLOOKUP(B273,Assumptions!$A$29:$C$39,3,1))^(1/12)-1</f>
        <v>0.00581065529879377</v>
      </c>
      <c r="V273" s="45" t="n">
        <f aca="false">P274+V274/(1+U274)</f>
        <v>0</v>
      </c>
      <c r="W273" s="45" t="n">
        <f aca="false">(W274+Q274)/(1+U274)</f>
        <v>0</v>
      </c>
      <c r="X273" s="45" t="n">
        <f aca="false">R274+S274+T274+X274/(1+U274)</f>
        <v>0</v>
      </c>
      <c r="Y273" s="45" t="n">
        <f aca="false">IFERROR((W273+X273-V273)/J273,0)</f>
        <v>0</v>
      </c>
    </row>
    <row r="274" customFormat="false" ht="13.8" hidden="false" customHeight="false" outlineLevel="0" collapsed="false">
      <c r="A274" s="40" t="n">
        <f aca="false">A273+1</f>
        <v>259</v>
      </c>
      <c r="B274" s="40" t="n">
        <f aca="false">INT((A274-1)/12)+1</f>
        <v>22</v>
      </c>
      <c r="C274" s="41" t="n">
        <f aca="false">$B$4+B274-1</f>
        <v>41</v>
      </c>
      <c r="D274" s="42" t="n">
        <f aca="false">IF($B$5="M",VLOOKUP(C274,Assumptions!$A$42:$C$140,2,1),VLOOKUP(C274,Assumptions!$A$42:$C$140,3,1))*Assumptions!$C$2</f>
        <v>0.000532103806521562</v>
      </c>
      <c r="E274" s="42" t="n">
        <f aca="false">1-(1-D274)^(1/12)</f>
        <v>4.43528017179951E-005</v>
      </c>
      <c r="F274" s="42" t="n">
        <f aca="false">VLOOKUP(B274,Assumptions!$A$5:$C$11,3,1)*(MOD(A274,12/$B$10)=0)</f>
        <v>0</v>
      </c>
      <c r="G274" s="43" t="n">
        <f aca="false">1-(1-F274)^(1/$B$10)</f>
        <v>0</v>
      </c>
      <c r="H274" s="42" t="n">
        <f aca="false">J273*E274*(A274&lt;=$B$6*12)</f>
        <v>0</v>
      </c>
      <c r="I274" s="43" t="n">
        <f aca="false">J273*(1-E274)*G274*(A274&lt;=$B$6*12)</f>
        <v>0</v>
      </c>
      <c r="J274" s="44" t="n">
        <f aca="false">(J273-H274-I274)*(A274&lt;=$B$6*12)</f>
        <v>0</v>
      </c>
      <c r="K274" s="45" t="n">
        <f aca="false">($B$9/$B$10)*(A274&lt;=$B$7*12)*(MOD(A273,12/$B$10)=0)</f>
        <v>0</v>
      </c>
      <c r="L274" s="45" t="n">
        <f aca="false">$B$8*(A274&lt;=$B$7*12)</f>
        <v>0</v>
      </c>
      <c r="M274" s="45" t="n">
        <f aca="false">Assumptions!$C$15*(A274=1)+K274*Assumptions!$C$16*(A274&lt;=12)</f>
        <v>0</v>
      </c>
      <c r="N274" s="45" t="n">
        <f aca="false">(A274&lt;=$B$6*12)*(Assumptions!$C$18/12)*(1+Assumptions!$E$17)^(A274-1) + K274*Assumptions!$C$19*(A274&lt;=$B$7*12)</f>
        <v>0</v>
      </c>
      <c r="O274" s="45" t="n">
        <f aca="false">K274*VLOOKUP(B274,Assumptions!$A$21:$B$26,2,1)</f>
        <v>0</v>
      </c>
      <c r="P274" s="45" t="n">
        <f aca="false">K274*J273</f>
        <v>0</v>
      </c>
      <c r="Q274" s="45" t="n">
        <f aca="false">L274*H274</f>
        <v>0</v>
      </c>
      <c r="R274" s="45" t="n">
        <f aca="false">M274*J273</f>
        <v>0</v>
      </c>
      <c r="S274" s="45" t="n">
        <f aca="false">N274*J273</f>
        <v>0</v>
      </c>
      <c r="T274" s="55" t="n">
        <f aca="false">O274*J273</f>
        <v>0</v>
      </c>
      <c r="U274" s="46" t="n">
        <f aca="false">(1+VLOOKUP(B274,Assumptions!$A$29:$C$39,3,1))^(1/12)-1</f>
        <v>0.00581065529879377</v>
      </c>
      <c r="V274" s="45" t="n">
        <f aca="false">P275+V275/(1+U275)</f>
        <v>0</v>
      </c>
      <c r="W274" s="45" t="n">
        <f aca="false">(W275+Q275)/(1+U275)</f>
        <v>0</v>
      </c>
      <c r="X274" s="45" t="n">
        <f aca="false">R275+S275+T275+X275/(1+U275)</f>
        <v>0</v>
      </c>
      <c r="Y274" s="45" t="n">
        <f aca="false">IFERROR((W274+X274-V274)/J274,0)</f>
        <v>0</v>
      </c>
    </row>
    <row r="275" customFormat="false" ht="13.8" hidden="false" customHeight="false" outlineLevel="0" collapsed="false">
      <c r="A275" s="40" t="n">
        <f aca="false">A274+1</f>
        <v>260</v>
      </c>
      <c r="B275" s="40" t="n">
        <f aca="false">INT((A275-1)/12)+1</f>
        <v>22</v>
      </c>
      <c r="C275" s="41" t="n">
        <f aca="false">$B$4+B275-1</f>
        <v>41</v>
      </c>
      <c r="D275" s="42" t="n">
        <f aca="false">IF($B$5="M",VLOOKUP(C275,Assumptions!$A$42:$C$140,2,1),VLOOKUP(C275,Assumptions!$A$42:$C$140,3,1))*Assumptions!$C$2</f>
        <v>0.000532103806521562</v>
      </c>
      <c r="E275" s="42" t="n">
        <f aca="false">1-(1-D275)^(1/12)</f>
        <v>4.43528017179951E-005</v>
      </c>
      <c r="F275" s="42" t="n">
        <f aca="false">VLOOKUP(B275,Assumptions!$A$5:$C$11,3,1)*(MOD(A275,12/$B$10)=0)</f>
        <v>0</v>
      </c>
      <c r="G275" s="43" t="n">
        <f aca="false">1-(1-F275)^(1/$B$10)</f>
        <v>0</v>
      </c>
      <c r="H275" s="42" t="n">
        <f aca="false">J274*E275*(A275&lt;=$B$6*12)</f>
        <v>0</v>
      </c>
      <c r="I275" s="43" t="n">
        <f aca="false">J274*(1-E275)*G275*(A275&lt;=$B$6*12)</f>
        <v>0</v>
      </c>
      <c r="J275" s="44" t="n">
        <f aca="false">(J274-H275-I275)*(A275&lt;=$B$6*12)</f>
        <v>0</v>
      </c>
      <c r="K275" s="45" t="n">
        <f aca="false">($B$9/$B$10)*(A275&lt;=$B$7*12)*(MOD(A274,12/$B$10)=0)</f>
        <v>0</v>
      </c>
      <c r="L275" s="45" t="n">
        <f aca="false">$B$8*(A275&lt;=$B$7*12)</f>
        <v>0</v>
      </c>
      <c r="M275" s="45" t="n">
        <f aca="false">Assumptions!$C$15*(A275=1)+K275*Assumptions!$C$16*(A275&lt;=12)</f>
        <v>0</v>
      </c>
      <c r="N275" s="45" t="n">
        <f aca="false">(A275&lt;=$B$6*12)*(Assumptions!$C$18/12)*(1+Assumptions!$E$17)^(A275-1) + K275*Assumptions!$C$19*(A275&lt;=$B$7*12)</f>
        <v>0</v>
      </c>
      <c r="O275" s="45" t="n">
        <f aca="false">K275*VLOOKUP(B275,Assumptions!$A$21:$B$26,2,1)</f>
        <v>0</v>
      </c>
      <c r="P275" s="45" t="n">
        <f aca="false">K275*J274</f>
        <v>0</v>
      </c>
      <c r="Q275" s="45" t="n">
        <f aca="false">L275*H275</f>
        <v>0</v>
      </c>
      <c r="R275" s="45" t="n">
        <f aca="false">M275*J274</f>
        <v>0</v>
      </c>
      <c r="S275" s="45" t="n">
        <f aca="false">N275*J274</f>
        <v>0</v>
      </c>
      <c r="T275" s="55" t="n">
        <f aca="false">O275*J274</f>
        <v>0</v>
      </c>
      <c r="U275" s="46" t="n">
        <f aca="false">(1+VLOOKUP(B275,Assumptions!$A$29:$C$39,3,1))^(1/12)-1</f>
        <v>0.00581065529879377</v>
      </c>
      <c r="V275" s="45" t="n">
        <f aca="false">P276+V276/(1+U276)</f>
        <v>0</v>
      </c>
      <c r="W275" s="45" t="n">
        <f aca="false">(W276+Q276)/(1+U276)</f>
        <v>0</v>
      </c>
      <c r="X275" s="45" t="n">
        <f aca="false">R276+S276+T276+X276/(1+U276)</f>
        <v>0</v>
      </c>
      <c r="Y275" s="45" t="n">
        <f aca="false">IFERROR((W275+X275-V275)/J275,0)</f>
        <v>0</v>
      </c>
    </row>
    <row r="276" customFormat="false" ht="13.8" hidden="false" customHeight="false" outlineLevel="0" collapsed="false">
      <c r="A276" s="40" t="n">
        <f aca="false">A275+1</f>
        <v>261</v>
      </c>
      <c r="B276" s="40" t="n">
        <f aca="false">INT((A276-1)/12)+1</f>
        <v>22</v>
      </c>
      <c r="C276" s="41" t="n">
        <f aca="false">$B$4+B276-1</f>
        <v>41</v>
      </c>
      <c r="D276" s="42" t="n">
        <f aca="false">IF($B$5="M",VLOOKUP(C276,Assumptions!$A$42:$C$140,2,1),VLOOKUP(C276,Assumptions!$A$42:$C$140,3,1))*Assumptions!$C$2</f>
        <v>0.000532103806521562</v>
      </c>
      <c r="E276" s="42" t="n">
        <f aca="false">1-(1-D276)^(1/12)</f>
        <v>4.43528017179951E-005</v>
      </c>
      <c r="F276" s="42" t="n">
        <f aca="false">VLOOKUP(B276,Assumptions!$A$5:$C$11,3,1)*(MOD(A276,12/$B$10)=0)</f>
        <v>0</v>
      </c>
      <c r="G276" s="43" t="n">
        <f aca="false">1-(1-F276)^(1/$B$10)</f>
        <v>0</v>
      </c>
      <c r="H276" s="42" t="n">
        <f aca="false">J275*E276*(A276&lt;=$B$6*12)</f>
        <v>0</v>
      </c>
      <c r="I276" s="43" t="n">
        <f aca="false">J275*(1-E276)*G276*(A276&lt;=$B$6*12)</f>
        <v>0</v>
      </c>
      <c r="J276" s="44" t="n">
        <f aca="false">(J275-H276-I276)*(A276&lt;=$B$6*12)</f>
        <v>0</v>
      </c>
      <c r="K276" s="45" t="n">
        <f aca="false">($B$9/$B$10)*(A276&lt;=$B$7*12)*(MOD(A275,12/$B$10)=0)</f>
        <v>0</v>
      </c>
      <c r="L276" s="45" t="n">
        <f aca="false">$B$8*(A276&lt;=$B$7*12)</f>
        <v>0</v>
      </c>
      <c r="M276" s="45" t="n">
        <f aca="false">Assumptions!$C$15*(A276=1)+K276*Assumptions!$C$16*(A276&lt;=12)</f>
        <v>0</v>
      </c>
      <c r="N276" s="45" t="n">
        <f aca="false">(A276&lt;=$B$6*12)*(Assumptions!$C$18/12)*(1+Assumptions!$E$17)^(A276-1) + K276*Assumptions!$C$19*(A276&lt;=$B$7*12)</f>
        <v>0</v>
      </c>
      <c r="O276" s="45" t="n">
        <f aca="false">K276*VLOOKUP(B276,Assumptions!$A$21:$B$26,2,1)</f>
        <v>0</v>
      </c>
      <c r="P276" s="45" t="n">
        <f aca="false">K276*J275</f>
        <v>0</v>
      </c>
      <c r="Q276" s="45" t="n">
        <f aca="false">L276*H276</f>
        <v>0</v>
      </c>
      <c r="R276" s="45" t="n">
        <f aca="false">M276*J275</f>
        <v>0</v>
      </c>
      <c r="S276" s="45" t="n">
        <f aca="false">N276*J275</f>
        <v>0</v>
      </c>
      <c r="T276" s="55" t="n">
        <f aca="false">O276*J275</f>
        <v>0</v>
      </c>
      <c r="U276" s="46" t="n">
        <f aca="false">(1+VLOOKUP(B276,Assumptions!$A$29:$C$39,3,1))^(1/12)-1</f>
        <v>0.00581065529879377</v>
      </c>
      <c r="V276" s="45" t="n">
        <f aca="false">P277+V277/(1+U277)</f>
        <v>0</v>
      </c>
      <c r="W276" s="45" t="n">
        <f aca="false">(W277+Q277)/(1+U277)</f>
        <v>0</v>
      </c>
      <c r="X276" s="45" t="n">
        <f aca="false">R277+S277+T277+X277/(1+U277)</f>
        <v>0</v>
      </c>
      <c r="Y276" s="45" t="n">
        <f aca="false">IFERROR((W276+X276-V276)/J276,0)</f>
        <v>0</v>
      </c>
    </row>
    <row r="277" customFormat="false" ht="13.8" hidden="false" customHeight="false" outlineLevel="0" collapsed="false">
      <c r="A277" s="40" t="n">
        <f aca="false">A276+1</f>
        <v>262</v>
      </c>
      <c r="B277" s="40" t="n">
        <f aca="false">INT((A277-1)/12)+1</f>
        <v>22</v>
      </c>
      <c r="C277" s="41" t="n">
        <f aca="false">$B$4+B277-1</f>
        <v>41</v>
      </c>
      <c r="D277" s="42" t="n">
        <f aca="false">IF($B$5="M",VLOOKUP(C277,Assumptions!$A$42:$C$140,2,1),VLOOKUP(C277,Assumptions!$A$42:$C$140,3,1))*Assumptions!$C$2</f>
        <v>0.000532103806521562</v>
      </c>
      <c r="E277" s="42" t="n">
        <f aca="false">1-(1-D277)^(1/12)</f>
        <v>4.43528017179951E-005</v>
      </c>
      <c r="F277" s="42" t="n">
        <f aca="false">VLOOKUP(B277,Assumptions!$A$5:$C$11,3,1)*(MOD(A277,12/$B$10)=0)</f>
        <v>0</v>
      </c>
      <c r="G277" s="43" t="n">
        <f aca="false">1-(1-F277)^(1/$B$10)</f>
        <v>0</v>
      </c>
      <c r="H277" s="42" t="n">
        <f aca="false">J276*E277*(A277&lt;=$B$6*12)</f>
        <v>0</v>
      </c>
      <c r="I277" s="43" t="n">
        <f aca="false">J276*(1-E277)*G277*(A277&lt;=$B$6*12)</f>
        <v>0</v>
      </c>
      <c r="J277" s="44" t="n">
        <f aca="false">(J276-H277-I277)*(A277&lt;=$B$6*12)</f>
        <v>0</v>
      </c>
      <c r="K277" s="45" t="n">
        <f aca="false">($B$9/$B$10)*(A277&lt;=$B$7*12)*(MOD(A276,12/$B$10)=0)</f>
        <v>0</v>
      </c>
      <c r="L277" s="45" t="n">
        <f aca="false">$B$8*(A277&lt;=$B$7*12)</f>
        <v>0</v>
      </c>
      <c r="M277" s="45" t="n">
        <f aca="false">Assumptions!$C$15*(A277=1)+K277*Assumptions!$C$16*(A277&lt;=12)</f>
        <v>0</v>
      </c>
      <c r="N277" s="45" t="n">
        <f aca="false">(A277&lt;=$B$6*12)*(Assumptions!$C$18/12)*(1+Assumptions!$E$17)^(A277-1) + K277*Assumptions!$C$19*(A277&lt;=$B$7*12)</f>
        <v>0</v>
      </c>
      <c r="O277" s="45" t="n">
        <f aca="false">K277*VLOOKUP(B277,Assumptions!$A$21:$B$26,2,1)</f>
        <v>0</v>
      </c>
      <c r="P277" s="45" t="n">
        <f aca="false">K277*J276</f>
        <v>0</v>
      </c>
      <c r="Q277" s="45" t="n">
        <f aca="false">L277*H277</f>
        <v>0</v>
      </c>
      <c r="R277" s="45" t="n">
        <f aca="false">M277*J276</f>
        <v>0</v>
      </c>
      <c r="S277" s="45" t="n">
        <f aca="false">N277*J276</f>
        <v>0</v>
      </c>
      <c r="T277" s="55" t="n">
        <f aca="false">O277*J276</f>
        <v>0</v>
      </c>
      <c r="U277" s="46" t="n">
        <f aca="false">(1+VLOOKUP(B277,Assumptions!$A$29:$C$39,3,1))^(1/12)-1</f>
        <v>0.00581065529879377</v>
      </c>
      <c r="V277" s="45" t="n">
        <f aca="false">P278+V278/(1+U278)</f>
        <v>0</v>
      </c>
      <c r="W277" s="45" t="n">
        <f aca="false">(W278+Q278)/(1+U278)</f>
        <v>0</v>
      </c>
      <c r="X277" s="45" t="n">
        <f aca="false">R278+S278+T278+X278/(1+U278)</f>
        <v>0</v>
      </c>
      <c r="Y277" s="45" t="n">
        <f aca="false">IFERROR((W277+X277-V277)/J277,0)</f>
        <v>0</v>
      </c>
    </row>
    <row r="278" customFormat="false" ht="13.8" hidden="false" customHeight="false" outlineLevel="0" collapsed="false">
      <c r="A278" s="40" t="n">
        <f aca="false">A277+1</f>
        <v>263</v>
      </c>
      <c r="B278" s="40" t="n">
        <f aca="false">INT((A278-1)/12)+1</f>
        <v>22</v>
      </c>
      <c r="C278" s="41" t="n">
        <f aca="false">$B$4+B278-1</f>
        <v>41</v>
      </c>
      <c r="D278" s="42" t="n">
        <f aca="false">IF($B$5="M",VLOOKUP(C278,Assumptions!$A$42:$C$140,2,1),VLOOKUP(C278,Assumptions!$A$42:$C$140,3,1))*Assumptions!$C$2</f>
        <v>0.000532103806521562</v>
      </c>
      <c r="E278" s="42" t="n">
        <f aca="false">1-(1-D278)^(1/12)</f>
        <v>4.43528017179951E-005</v>
      </c>
      <c r="F278" s="42" t="n">
        <f aca="false">VLOOKUP(B278,Assumptions!$A$5:$C$11,3,1)*(MOD(A278,12/$B$10)=0)</f>
        <v>0</v>
      </c>
      <c r="G278" s="43" t="n">
        <f aca="false">1-(1-F278)^(1/$B$10)</f>
        <v>0</v>
      </c>
      <c r="H278" s="42" t="n">
        <f aca="false">J277*E278*(A278&lt;=$B$6*12)</f>
        <v>0</v>
      </c>
      <c r="I278" s="43" t="n">
        <f aca="false">J277*(1-E278)*G278*(A278&lt;=$B$6*12)</f>
        <v>0</v>
      </c>
      <c r="J278" s="44" t="n">
        <f aca="false">(J277-H278-I278)*(A278&lt;=$B$6*12)</f>
        <v>0</v>
      </c>
      <c r="K278" s="45" t="n">
        <f aca="false">($B$9/$B$10)*(A278&lt;=$B$7*12)*(MOD(A277,12/$B$10)=0)</f>
        <v>0</v>
      </c>
      <c r="L278" s="45" t="n">
        <f aca="false">$B$8*(A278&lt;=$B$7*12)</f>
        <v>0</v>
      </c>
      <c r="M278" s="45" t="n">
        <f aca="false">Assumptions!$C$15*(A278=1)+K278*Assumptions!$C$16*(A278&lt;=12)</f>
        <v>0</v>
      </c>
      <c r="N278" s="45" t="n">
        <f aca="false">(A278&lt;=$B$6*12)*(Assumptions!$C$18/12)*(1+Assumptions!$E$17)^(A278-1) + K278*Assumptions!$C$19*(A278&lt;=$B$7*12)</f>
        <v>0</v>
      </c>
      <c r="O278" s="45" t="n">
        <f aca="false">K278*VLOOKUP(B278,Assumptions!$A$21:$B$26,2,1)</f>
        <v>0</v>
      </c>
      <c r="P278" s="45" t="n">
        <f aca="false">K278*J277</f>
        <v>0</v>
      </c>
      <c r="Q278" s="45" t="n">
        <f aca="false">L278*H278</f>
        <v>0</v>
      </c>
      <c r="R278" s="45" t="n">
        <f aca="false">M278*J277</f>
        <v>0</v>
      </c>
      <c r="S278" s="45" t="n">
        <f aca="false">N278*J277</f>
        <v>0</v>
      </c>
      <c r="T278" s="55" t="n">
        <f aca="false">O278*J277</f>
        <v>0</v>
      </c>
      <c r="U278" s="46" t="n">
        <f aca="false">(1+VLOOKUP(B278,Assumptions!$A$29:$C$39,3,1))^(1/12)-1</f>
        <v>0.00581065529879377</v>
      </c>
      <c r="V278" s="45" t="n">
        <f aca="false">P279+V279/(1+U279)</f>
        <v>0</v>
      </c>
      <c r="W278" s="45" t="n">
        <f aca="false">(W279+Q279)/(1+U279)</f>
        <v>0</v>
      </c>
      <c r="X278" s="45" t="n">
        <f aca="false">R279+S279+T279+X279/(1+U279)</f>
        <v>0</v>
      </c>
      <c r="Y278" s="45" t="n">
        <f aca="false">IFERROR((W278+X278-V278)/J278,0)</f>
        <v>0</v>
      </c>
    </row>
    <row r="279" customFormat="false" ht="13.8" hidden="false" customHeight="false" outlineLevel="0" collapsed="false">
      <c r="A279" s="40" t="n">
        <f aca="false">A278+1</f>
        <v>264</v>
      </c>
      <c r="B279" s="40" t="n">
        <f aca="false">INT((A279-1)/12)+1</f>
        <v>22</v>
      </c>
      <c r="C279" s="41" t="n">
        <f aca="false">$B$4+B279-1</f>
        <v>41</v>
      </c>
      <c r="D279" s="42" t="n">
        <f aca="false">IF($B$5="M",VLOOKUP(C279,Assumptions!$A$42:$C$140,2,1),VLOOKUP(C279,Assumptions!$A$42:$C$140,3,1))*Assumptions!$C$2</f>
        <v>0.000532103806521562</v>
      </c>
      <c r="E279" s="42" t="n">
        <f aca="false">1-(1-D279)^(1/12)</f>
        <v>4.43528017179951E-005</v>
      </c>
      <c r="F279" s="42" t="n">
        <f aca="false">VLOOKUP(B279,Assumptions!$A$5:$C$11,3,1)*(MOD(A279,12/$B$10)=0)</f>
        <v>0.04</v>
      </c>
      <c r="G279" s="43" t="n">
        <f aca="false">1-(1-F279)^(1/$B$10)</f>
        <v>0.04</v>
      </c>
      <c r="H279" s="42" t="n">
        <f aca="false">J278*E279*(A279&lt;=$B$6*12)</f>
        <v>0</v>
      </c>
      <c r="I279" s="43" t="n">
        <f aca="false">J278*(1-E279)*G279*(A279&lt;=$B$6*12)</f>
        <v>0</v>
      </c>
      <c r="J279" s="44" t="n">
        <f aca="false">(J278-H279-I279)*(A279&lt;=$B$6*12)</f>
        <v>0</v>
      </c>
      <c r="K279" s="45" t="n">
        <f aca="false">($B$9/$B$10)*(A279&lt;=$B$7*12)*(MOD(A278,12/$B$10)=0)</f>
        <v>0</v>
      </c>
      <c r="L279" s="45" t="n">
        <f aca="false">$B$8*(A279&lt;=$B$7*12)</f>
        <v>0</v>
      </c>
      <c r="M279" s="45" t="n">
        <f aca="false">Assumptions!$C$15*(A279=1)+K279*Assumptions!$C$16*(A279&lt;=12)</f>
        <v>0</v>
      </c>
      <c r="N279" s="45" t="n">
        <f aca="false">(A279&lt;=$B$6*12)*(Assumptions!$C$18/12)*(1+Assumptions!$E$17)^(A279-1) + K279*Assumptions!$C$19*(A279&lt;=$B$7*12)</f>
        <v>0</v>
      </c>
      <c r="O279" s="45" t="n">
        <f aca="false">K279*VLOOKUP(B279,Assumptions!$A$21:$B$26,2,1)</f>
        <v>0</v>
      </c>
      <c r="P279" s="45" t="n">
        <f aca="false">K279*J278</f>
        <v>0</v>
      </c>
      <c r="Q279" s="45" t="n">
        <f aca="false">L279*H279</f>
        <v>0</v>
      </c>
      <c r="R279" s="45" t="n">
        <f aca="false">M279*J278</f>
        <v>0</v>
      </c>
      <c r="S279" s="45" t="n">
        <f aca="false">N279*J278</f>
        <v>0</v>
      </c>
      <c r="T279" s="55" t="n">
        <f aca="false">O279*J278</f>
        <v>0</v>
      </c>
      <c r="U279" s="46" t="n">
        <f aca="false">(1+VLOOKUP(B279,Assumptions!$A$29:$C$39,3,1))^(1/12)-1</f>
        <v>0.00581065529879377</v>
      </c>
      <c r="V279" s="45" t="n">
        <f aca="false">P280+V280/(1+U280)</f>
        <v>0</v>
      </c>
      <c r="W279" s="45" t="n">
        <f aca="false">(W280+Q280)/(1+U280)</f>
        <v>0</v>
      </c>
      <c r="X279" s="45" t="n">
        <f aca="false">R280+S280+T280+X280/(1+U280)</f>
        <v>0</v>
      </c>
      <c r="Y279" s="45" t="n">
        <f aca="false">IFERROR((W279+X279-V279)/J279,0)</f>
        <v>0</v>
      </c>
    </row>
    <row r="280" customFormat="false" ht="13.8" hidden="false" customHeight="false" outlineLevel="0" collapsed="false">
      <c r="A280" s="40" t="n">
        <f aca="false">A279+1</f>
        <v>265</v>
      </c>
      <c r="B280" s="40" t="n">
        <f aca="false">INT((A280-1)/12)+1</f>
        <v>23</v>
      </c>
      <c r="C280" s="41" t="n">
        <f aca="false">$B$4+B280-1</f>
        <v>42</v>
      </c>
      <c r="D280" s="42" t="n">
        <f aca="false">IF($B$5="M",VLOOKUP(C280,Assumptions!$A$42:$C$140,2,1),VLOOKUP(C280,Assumptions!$A$42:$C$140,3,1))*Assumptions!$C$2</f>
        <v>0.000558315976757117</v>
      </c>
      <c r="E280" s="42" t="n">
        <f aca="false">1-(1-D280)^(1/12)</f>
        <v>4.65382414923665E-005</v>
      </c>
      <c r="F280" s="42" t="n">
        <f aca="false">VLOOKUP(B280,Assumptions!$A$5:$C$11,3,1)*(MOD(A280,12/$B$10)=0)</f>
        <v>0</v>
      </c>
      <c r="G280" s="43" t="n">
        <f aca="false">1-(1-F280)^(1/$B$10)</f>
        <v>0</v>
      </c>
      <c r="H280" s="42" t="n">
        <f aca="false">J279*E280*(A280&lt;=$B$6*12)</f>
        <v>0</v>
      </c>
      <c r="I280" s="43" t="n">
        <f aca="false">J279*(1-E280)*G280*(A280&lt;=$B$6*12)</f>
        <v>0</v>
      </c>
      <c r="J280" s="44" t="n">
        <f aca="false">(J279-H280-I280)*(A280&lt;=$B$6*12)</f>
        <v>0</v>
      </c>
      <c r="K280" s="45" t="n">
        <f aca="false">($B$9/$B$10)*(A280&lt;=$B$7*12)*(MOD(A279,12/$B$10)=0)</f>
        <v>0</v>
      </c>
      <c r="L280" s="45" t="n">
        <f aca="false">$B$8*(A280&lt;=$B$7*12)</f>
        <v>0</v>
      </c>
      <c r="M280" s="45" t="n">
        <f aca="false">Assumptions!$C$15*(A280=1)+K280*Assumptions!$C$16*(A280&lt;=12)</f>
        <v>0</v>
      </c>
      <c r="N280" s="45" t="n">
        <f aca="false">(A280&lt;=$B$6*12)*(Assumptions!$C$18/12)*(1+Assumptions!$E$17)^(A280-1) + K280*Assumptions!$C$19*(A280&lt;=$B$7*12)</f>
        <v>0</v>
      </c>
      <c r="O280" s="45" t="n">
        <f aca="false">K280*VLOOKUP(B280,Assumptions!$A$21:$B$26,2,1)</f>
        <v>0</v>
      </c>
      <c r="P280" s="45" t="n">
        <f aca="false">K280*J279</f>
        <v>0</v>
      </c>
      <c r="Q280" s="45" t="n">
        <f aca="false">L280*H280</f>
        <v>0</v>
      </c>
      <c r="R280" s="45" t="n">
        <f aca="false">M280*J279</f>
        <v>0</v>
      </c>
      <c r="S280" s="45" t="n">
        <f aca="false">N280*J279</f>
        <v>0</v>
      </c>
      <c r="T280" s="55" t="n">
        <f aca="false">O280*J279</f>
        <v>0</v>
      </c>
      <c r="U280" s="46" t="n">
        <f aca="false">(1+VLOOKUP(B280,Assumptions!$A$29:$C$39,3,1))^(1/12)-1</f>
        <v>0.00581065529879377</v>
      </c>
      <c r="V280" s="45" t="n">
        <f aca="false">P281+V281/(1+U281)</f>
        <v>0</v>
      </c>
      <c r="W280" s="45" t="n">
        <f aca="false">(W281+Q281)/(1+U281)</f>
        <v>0</v>
      </c>
      <c r="X280" s="45" t="n">
        <f aca="false">R281+S281+T281+X281/(1+U281)</f>
        <v>0</v>
      </c>
      <c r="Y280" s="45" t="n">
        <f aca="false">IFERROR((W280+X280-V280)/J280,0)</f>
        <v>0</v>
      </c>
    </row>
    <row r="281" customFormat="false" ht="13.8" hidden="false" customHeight="false" outlineLevel="0" collapsed="false">
      <c r="A281" s="40" t="n">
        <f aca="false">A280+1</f>
        <v>266</v>
      </c>
      <c r="B281" s="40" t="n">
        <f aca="false">INT((A281-1)/12)+1</f>
        <v>23</v>
      </c>
      <c r="C281" s="41" t="n">
        <f aca="false">$B$4+B281-1</f>
        <v>42</v>
      </c>
      <c r="D281" s="42" t="n">
        <f aca="false">IF($B$5="M",VLOOKUP(C281,Assumptions!$A$42:$C$140,2,1),VLOOKUP(C281,Assumptions!$A$42:$C$140,3,1))*Assumptions!$C$2</f>
        <v>0.000558315976757117</v>
      </c>
      <c r="E281" s="42" t="n">
        <f aca="false">1-(1-D281)^(1/12)</f>
        <v>4.65382414923665E-005</v>
      </c>
      <c r="F281" s="42" t="n">
        <f aca="false">VLOOKUP(B281,Assumptions!$A$5:$C$11,3,1)*(MOD(A281,12/$B$10)=0)</f>
        <v>0</v>
      </c>
      <c r="G281" s="43" t="n">
        <f aca="false">1-(1-F281)^(1/$B$10)</f>
        <v>0</v>
      </c>
      <c r="H281" s="42" t="n">
        <f aca="false">J280*E281*(A281&lt;=$B$6*12)</f>
        <v>0</v>
      </c>
      <c r="I281" s="43" t="n">
        <f aca="false">J280*(1-E281)*G281*(A281&lt;=$B$6*12)</f>
        <v>0</v>
      </c>
      <c r="J281" s="44" t="n">
        <f aca="false">(J280-H281-I281)*(A281&lt;=$B$6*12)</f>
        <v>0</v>
      </c>
      <c r="K281" s="45" t="n">
        <f aca="false">($B$9/$B$10)*(A281&lt;=$B$7*12)*(MOD(A280,12/$B$10)=0)</f>
        <v>0</v>
      </c>
      <c r="L281" s="45" t="n">
        <f aca="false">$B$8*(A281&lt;=$B$7*12)</f>
        <v>0</v>
      </c>
      <c r="M281" s="45" t="n">
        <f aca="false">Assumptions!$C$15*(A281=1)+K281*Assumptions!$C$16*(A281&lt;=12)</f>
        <v>0</v>
      </c>
      <c r="N281" s="45" t="n">
        <f aca="false">(A281&lt;=$B$6*12)*(Assumptions!$C$18/12)*(1+Assumptions!$E$17)^(A281-1) + K281*Assumptions!$C$19*(A281&lt;=$B$7*12)</f>
        <v>0</v>
      </c>
      <c r="O281" s="45" t="n">
        <f aca="false">K281*VLOOKUP(B281,Assumptions!$A$21:$B$26,2,1)</f>
        <v>0</v>
      </c>
      <c r="P281" s="45" t="n">
        <f aca="false">K281*J280</f>
        <v>0</v>
      </c>
      <c r="Q281" s="45" t="n">
        <f aca="false">L281*H281</f>
        <v>0</v>
      </c>
      <c r="R281" s="45" t="n">
        <f aca="false">M281*J280</f>
        <v>0</v>
      </c>
      <c r="S281" s="45" t="n">
        <f aca="false">N281*J280</f>
        <v>0</v>
      </c>
      <c r="T281" s="55" t="n">
        <f aca="false">O281*J280</f>
        <v>0</v>
      </c>
      <c r="U281" s="46" t="n">
        <f aca="false">(1+VLOOKUP(B281,Assumptions!$A$29:$C$39,3,1))^(1/12)-1</f>
        <v>0.00581065529879377</v>
      </c>
      <c r="V281" s="45" t="n">
        <f aca="false">P282+V282/(1+U282)</f>
        <v>0</v>
      </c>
      <c r="W281" s="45" t="n">
        <f aca="false">(W282+Q282)/(1+U282)</f>
        <v>0</v>
      </c>
      <c r="X281" s="45" t="n">
        <f aca="false">R282+S282+T282+X282/(1+U282)</f>
        <v>0</v>
      </c>
      <c r="Y281" s="45" t="n">
        <f aca="false">IFERROR((W281+X281-V281)/J281,0)</f>
        <v>0</v>
      </c>
    </row>
    <row r="282" customFormat="false" ht="13.8" hidden="false" customHeight="false" outlineLevel="0" collapsed="false">
      <c r="A282" s="40" t="n">
        <f aca="false">A281+1</f>
        <v>267</v>
      </c>
      <c r="B282" s="40" t="n">
        <f aca="false">INT((A282-1)/12)+1</f>
        <v>23</v>
      </c>
      <c r="C282" s="41" t="n">
        <f aca="false">$B$4+B282-1</f>
        <v>42</v>
      </c>
      <c r="D282" s="42" t="n">
        <f aca="false">IF($B$5="M",VLOOKUP(C282,Assumptions!$A$42:$C$140,2,1),VLOOKUP(C282,Assumptions!$A$42:$C$140,3,1))*Assumptions!$C$2</f>
        <v>0.000558315976757117</v>
      </c>
      <c r="E282" s="42" t="n">
        <f aca="false">1-(1-D282)^(1/12)</f>
        <v>4.65382414923665E-005</v>
      </c>
      <c r="F282" s="42" t="n">
        <f aca="false">VLOOKUP(B282,Assumptions!$A$5:$C$11,3,1)*(MOD(A282,12/$B$10)=0)</f>
        <v>0</v>
      </c>
      <c r="G282" s="43" t="n">
        <f aca="false">1-(1-F282)^(1/$B$10)</f>
        <v>0</v>
      </c>
      <c r="H282" s="42" t="n">
        <f aca="false">J281*E282*(A282&lt;=$B$6*12)</f>
        <v>0</v>
      </c>
      <c r="I282" s="43" t="n">
        <f aca="false">J281*(1-E282)*G282*(A282&lt;=$B$6*12)</f>
        <v>0</v>
      </c>
      <c r="J282" s="44" t="n">
        <f aca="false">(J281-H282-I282)*(A282&lt;=$B$6*12)</f>
        <v>0</v>
      </c>
      <c r="K282" s="45" t="n">
        <f aca="false">($B$9/$B$10)*(A282&lt;=$B$7*12)*(MOD(A281,12/$B$10)=0)</f>
        <v>0</v>
      </c>
      <c r="L282" s="45" t="n">
        <f aca="false">$B$8*(A282&lt;=$B$7*12)</f>
        <v>0</v>
      </c>
      <c r="M282" s="45" t="n">
        <f aca="false">Assumptions!$C$15*(A282=1)+K282*Assumptions!$C$16*(A282&lt;=12)</f>
        <v>0</v>
      </c>
      <c r="N282" s="45" t="n">
        <f aca="false">(A282&lt;=$B$6*12)*(Assumptions!$C$18/12)*(1+Assumptions!$E$17)^(A282-1) + K282*Assumptions!$C$19*(A282&lt;=$B$7*12)</f>
        <v>0</v>
      </c>
      <c r="O282" s="45" t="n">
        <f aca="false">K282*VLOOKUP(B282,Assumptions!$A$21:$B$26,2,1)</f>
        <v>0</v>
      </c>
      <c r="P282" s="45" t="n">
        <f aca="false">K282*J281</f>
        <v>0</v>
      </c>
      <c r="Q282" s="45" t="n">
        <f aca="false">L282*H282</f>
        <v>0</v>
      </c>
      <c r="R282" s="45" t="n">
        <f aca="false">M282*J281</f>
        <v>0</v>
      </c>
      <c r="S282" s="45" t="n">
        <f aca="false">N282*J281</f>
        <v>0</v>
      </c>
      <c r="T282" s="55" t="n">
        <f aca="false">O282*J281</f>
        <v>0</v>
      </c>
      <c r="U282" s="46" t="n">
        <f aca="false">(1+VLOOKUP(B282,Assumptions!$A$29:$C$39,3,1))^(1/12)-1</f>
        <v>0.00581065529879377</v>
      </c>
      <c r="V282" s="45" t="n">
        <f aca="false">P283+V283/(1+U283)</f>
        <v>0</v>
      </c>
      <c r="W282" s="45" t="n">
        <f aca="false">(W283+Q283)/(1+U283)</f>
        <v>0</v>
      </c>
      <c r="X282" s="45" t="n">
        <f aca="false">R283+S283+T283+X283/(1+U283)</f>
        <v>0</v>
      </c>
      <c r="Y282" s="45" t="n">
        <f aca="false">IFERROR((W282+X282-V282)/J282,0)</f>
        <v>0</v>
      </c>
    </row>
    <row r="283" customFormat="false" ht="13.8" hidden="false" customHeight="false" outlineLevel="0" collapsed="false">
      <c r="A283" s="40" t="n">
        <f aca="false">A282+1</f>
        <v>268</v>
      </c>
      <c r="B283" s="40" t="n">
        <f aca="false">INT((A283-1)/12)+1</f>
        <v>23</v>
      </c>
      <c r="C283" s="41" t="n">
        <f aca="false">$B$4+B283-1</f>
        <v>42</v>
      </c>
      <c r="D283" s="42" t="n">
        <f aca="false">IF($B$5="M",VLOOKUP(C283,Assumptions!$A$42:$C$140,2,1),VLOOKUP(C283,Assumptions!$A$42:$C$140,3,1))*Assumptions!$C$2</f>
        <v>0.000558315976757117</v>
      </c>
      <c r="E283" s="42" t="n">
        <f aca="false">1-(1-D283)^(1/12)</f>
        <v>4.65382414923665E-005</v>
      </c>
      <c r="F283" s="42" t="n">
        <f aca="false">VLOOKUP(B283,Assumptions!$A$5:$C$11,3,1)*(MOD(A283,12/$B$10)=0)</f>
        <v>0</v>
      </c>
      <c r="G283" s="43" t="n">
        <f aca="false">1-(1-F283)^(1/$B$10)</f>
        <v>0</v>
      </c>
      <c r="H283" s="42" t="n">
        <f aca="false">J282*E283*(A283&lt;=$B$6*12)</f>
        <v>0</v>
      </c>
      <c r="I283" s="43" t="n">
        <f aca="false">J282*(1-E283)*G283*(A283&lt;=$B$6*12)</f>
        <v>0</v>
      </c>
      <c r="J283" s="44" t="n">
        <f aca="false">(J282-H283-I283)*(A283&lt;=$B$6*12)</f>
        <v>0</v>
      </c>
      <c r="K283" s="45" t="n">
        <f aca="false">($B$9/$B$10)*(A283&lt;=$B$7*12)*(MOD(A282,12/$B$10)=0)</f>
        <v>0</v>
      </c>
      <c r="L283" s="45" t="n">
        <f aca="false">$B$8*(A283&lt;=$B$7*12)</f>
        <v>0</v>
      </c>
      <c r="M283" s="45" t="n">
        <f aca="false">Assumptions!$C$15*(A283=1)+K283*Assumptions!$C$16*(A283&lt;=12)</f>
        <v>0</v>
      </c>
      <c r="N283" s="45" t="n">
        <f aca="false">(A283&lt;=$B$6*12)*(Assumptions!$C$18/12)*(1+Assumptions!$E$17)^(A283-1) + K283*Assumptions!$C$19*(A283&lt;=$B$7*12)</f>
        <v>0</v>
      </c>
      <c r="O283" s="45" t="n">
        <f aca="false">K283*VLOOKUP(B283,Assumptions!$A$21:$B$26,2,1)</f>
        <v>0</v>
      </c>
      <c r="P283" s="45" t="n">
        <f aca="false">K283*J282</f>
        <v>0</v>
      </c>
      <c r="Q283" s="45" t="n">
        <f aca="false">L283*H283</f>
        <v>0</v>
      </c>
      <c r="R283" s="45" t="n">
        <f aca="false">M283*J282</f>
        <v>0</v>
      </c>
      <c r="S283" s="45" t="n">
        <f aca="false">N283*J282</f>
        <v>0</v>
      </c>
      <c r="T283" s="55" t="n">
        <f aca="false">O283*J282</f>
        <v>0</v>
      </c>
      <c r="U283" s="46" t="n">
        <f aca="false">(1+VLOOKUP(B283,Assumptions!$A$29:$C$39,3,1))^(1/12)-1</f>
        <v>0.00581065529879377</v>
      </c>
      <c r="V283" s="45" t="n">
        <f aca="false">P284+V284/(1+U284)</f>
        <v>0</v>
      </c>
      <c r="W283" s="45" t="n">
        <f aca="false">(W284+Q284)/(1+U284)</f>
        <v>0</v>
      </c>
      <c r="X283" s="45" t="n">
        <f aca="false">R284+S284+T284+X284/(1+U284)</f>
        <v>0</v>
      </c>
      <c r="Y283" s="45" t="n">
        <f aca="false">IFERROR((W283+X283-V283)/J283,0)</f>
        <v>0</v>
      </c>
    </row>
    <row r="284" customFormat="false" ht="13.8" hidden="false" customHeight="false" outlineLevel="0" collapsed="false">
      <c r="A284" s="40" t="n">
        <f aca="false">A283+1</f>
        <v>269</v>
      </c>
      <c r="B284" s="40" t="n">
        <f aca="false">INT((A284-1)/12)+1</f>
        <v>23</v>
      </c>
      <c r="C284" s="41" t="n">
        <f aca="false">$B$4+B284-1</f>
        <v>42</v>
      </c>
      <c r="D284" s="42" t="n">
        <f aca="false">IF($B$5="M",VLOOKUP(C284,Assumptions!$A$42:$C$140,2,1),VLOOKUP(C284,Assumptions!$A$42:$C$140,3,1))*Assumptions!$C$2</f>
        <v>0.000558315976757117</v>
      </c>
      <c r="E284" s="42" t="n">
        <f aca="false">1-(1-D284)^(1/12)</f>
        <v>4.65382414923665E-005</v>
      </c>
      <c r="F284" s="42" t="n">
        <f aca="false">VLOOKUP(B284,Assumptions!$A$5:$C$11,3,1)*(MOD(A284,12/$B$10)=0)</f>
        <v>0</v>
      </c>
      <c r="G284" s="43" t="n">
        <f aca="false">1-(1-F284)^(1/$B$10)</f>
        <v>0</v>
      </c>
      <c r="H284" s="42" t="n">
        <f aca="false">J283*E284*(A284&lt;=$B$6*12)</f>
        <v>0</v>
      </c>
      <c r="I284" s="43" t="n">
        <f aca="false">J283*(1-E284)*G284*(A284&lt;=$B$6*12)</f>
        <v>0</v>
      </c>
      <c r="J284" s="44" t="n">
        <f aca="false">(J283-H284-I284)*(A284&lt;=$B$6*12)</f>
        <v>0</v>
      </c>
      <c r="K284" s="45" t="n">
        <f aca="false">($B$9/$B$10)*(A284&lt;=$B$7*12)*(MOD(A283,12/$B$10)=0)</f>
        <v>0</v>
      </c>
      <c r="L284" s="45" t="n">
        <f aca="false">$B$8*(A284&lt;=$B$7*12)</f>
        <v>0</v>
      </c>
      <c r="M284" s="45" t="n">
        <f aca="false">Assumptions!$C$15*(A284=1)+K284*Assumptions!$C$16*(A284&lt;=12)</f>
        <v>0</v>
      </c>
      <c r="N284" s="45" t="n">
        <f aca="false">(A284&lt;=$B$6*12)*(Assumptions!$C$18/12)*(1+Assumptions!$E$17)^(A284-1) + K284*Assumptions!$C$19*(A284&lt;=$B$7*12)</f>
        <v>0</v>
      </c>
      <c r="O284" s="45" t="n">
        <f aca="false">K284*VLOOKUP(B284,Assumptions!$A$21:$B$26,2,1)</f>
        <v>0</v>
      </c>
      <c r="P284" s="45" t="n">
        <f aca="false">K284*J283</f>
        <v>0</v>
      </c>
      <c r="Q284" s="45" t="n">
        <f aca="false">L284*H284</f>
        <v>0</v>
      </c>
      <c r="R284" s="45" t="n">
        <f aca="false">M284*J283</f>
        <v>0</v>
      </c>
      <c r="S284" s="45" t="n">
        <f aca="false">N284*J283</f>
        <v>0</v>
      </c>
      <c r="T284" s="55" t="n">
        <f aca="false">O284*J283</f>
        <v>0</v>
      </c>
      <c r="U284" s="46" t="n">
        <f aca="false">(1+VLOOKUP(B284,Assumptions!$A$29:$C$39,3,1))^(1/12)-1</f>
        <v>0.00581065529879377</v>
      </c>
      <c r="V284" s="45" t="n">
        <f aca="false">P285+V285/(1+U285)</f>
        <v>0</v>
      </c>
      <c r="W284" s="45" t="n">
        <f aca="false">(W285+Q285)/(1+U285)</f>
        <v>0</v>
      </c>
      <c r="X284" s="45" t="n">
        <f aca="false">R285+S285+T285+X285/(1+U285)</f>
        <v>0</v>
      </c>
      <c r="Y284" s="45" t="n">
        <f aca="false">IFERROR((W284+X284-V284)/J284,0)</f>
        <v>0</v>
      </c>
    </row>
    <row r="285" customFormat="false" ht="13.8" hidden="false" customHeight="false" outlineLevel="0" collapsed="false">
      <c r="A285" s="40" t="n">
        <f aca="false">A284+1</f>
        <v>270</v>
      </c>
      <c r="B285" s="40" t="n">
        <f aca="false">INT((A285-1)/12)+1</f>
        <v>23</v>
      </c>
      <c r="C285" s="41" t="n">
        <f aca="false">$B$4+B285-1</f>
        <v>42</v>
      </c>
      <c r="D285" s="42" t="n">
        <f aca="false">IF($B$5="M",VLOOKUP(C285,Assumptions!$A$42:$C$140,2,1),VLOOKUP(C285,Assumptions!$A$42:$C$140,3,1))*Assumptions!$C$2</f>
        <v>0.000558315976757117</v>
      </c>
      <c r="E285" s="42" t="n">
        <f aca="false">1-(1-D285)^(1/12)</f>
        <v>4.65382414923665E-005</v>
      </c>
      <c r="F285" s="42" t="n">
        <f aca="false">VLOOKUP(B285,Assumptions!$A$5:$C$11,3,1)*(MOD(A285,12/$B$10)=0)</f>
        <v>0</v>
      </c>
      <c r="G285" s="43" t="n">
        <f aca="false">1-(1-F285)^(1/$B$10)</f>
        <v>0</v>
      </c>
      <c r="H285" s="42" t="n">
        <f aca="false">J284*E285*(A285&lt;=$B$6*12)</f>
        <v>0</v>
      </c>
      <c r="I285" s="43" t="n">
        <f aca="false">J284*(1-E285)*G285*(A285&lt;=$B$6*12)</f>
        <v>0</v>
      </c>
      <c r="J285" s="44" t="n">
        <f aca="false">(J284-H285-I285)*(A285&lt;=$B$6*12)</f>
        <v>0</v>
      </c>
      <c r="K285" s="45" t="n">
        <f aca="false">($B$9/$B$10)*(A285&lt;=$B$7*12)*(MOD(A284,12/$B$10)=0)</f>
        <v>0</v>
      </c>
      <c r="L285" s="45" t="n">
        <f aca="false">$B$8*(A285&lt;=$B$7*12)</f>
        <v>0</v>
      </c>
      <c r="M285" s="45" t="n">
        <f aca="false">Assumptions!$C$15*(A285=1)+K285*Assumptions!$C$16*(A285&lt;=12)</f>
        <v>0</v>
      </c>
      <c r="N285" s="45" t="n">
        <f aca="false">(A285&lt;=$B$6*12)*(Assumptions!$C$18/12)*(1+Assumptions!$E$17)^(A285-1) + K285*Assumptions!$C$19*(A285&lt;=$B$7*12)</f>
        <v>0</v>
      </c>
      <c r="O285" s="45" t="n">
        <f aca="false">K285*VLOOKUP(B285,Assumptions!$A$21:$B$26,2,1)</f>
        <v>0</v>
      </c>
      <c r="P285" s="45" t="n">
        <f aca="false">K285*J284</f>
        <v>0</v>
      </c>
      <c r="Q285" s="45" t="n">
        <f aca="false">L285*H285</f>
        <v>0</v>
      </c>
      <c r="R285" s="45" t="n">
        <f aca="false">M285*J284</f>
        <v>0</v>
      </c>
      <c r="S285" s="45" t="n">
        <f aca="false">N285*J284</f>
        <v>0</v>
      </c>
      <c r="T285" s="55" t="n">
        <f aca="false">O285*J284</f>
        <v>0</v>
      </c>
      <c r="U285" s="46" t="n">
        <f aca="false">(1+VLOOKUP(B285,Assumptions!$A$29:$C$39,3,1))^(1/12)-1</f>
        <v>0.00581065529879377</v>
      </c>
      <c r="V285" s="45" t="n">
        <f aca="false">P286+V286/(1+U286)</f>
        <v>0</v>
      </c>
      <c r="W285" s="45" t="n">
        <f aca="false">(W286+Q286)/(1+U286)</f>
        <v>0</v>
      </c>
      <c r="X285" s="45" t="n">
        <f aca="false">R286+S286+T286+X286/(1+U286)</f>
        <v>0</v>
      </c>
      <c r="Y285" s="45" t="n">
        <f aca="false">IFERROR((W285+X285-V285)/J285,0)</f>
        <v>0</v>
      </c>
    </row>
    <row r="286" customFormat="false" ht="13.8" hidden="false" customHeight="false" outlineLevel="0" collapsed="false">
      <c r="A286" s="40" t="n">
        <f aca="false">A285+1</f>
        <v>271</v>
      </c>
      <c r="B286" s="40" t="n">
        <f aca="false">INT((A286-1)/12)+1</f>
        <v>23</v>
      </c>
      <c r="C286" s="41" t="n">
        <f aca="false">$B$4+B286-1</f>
        <v>42</v>
      </c>
      <c r="D286" s="42" t="n">
        <f aca="false">IF($B$5="M",VLOOKUP(C286,Assumptions!$A$42:$C$140,2,1),VLOOKUP(C286,Assumptions!$A$42:$C$140,3,1))*Assumptions!$C$2</f>
        <v>0.000558315976757117</v>
      </c>
      <c r="E286" s="42" t="n">
        <f aca="false">1-(1-D286)^(1/12)</f>
        <v>4.65382414923665E-005</v>
      </c>
      <c r="F286" s="42" t="n">
        <f aca="false">VLOOKUP(B286,Assumptions!$A$5:$C$11,3,1)*(MOD(A286,12/$B$10)=0)</f>
        <v>0</v>
      </c>
      <c r="G286" s="43" t="n">
        <f aca="false">1-(1-F286)^(1/$B$10)</f>
        <v>0</v>
      </c>
      <c r="H286" s="42" t="n">
        <f aca="false">J285*E286*(A286&lt;=$B$6*12)</f>
        <v>0</v>
      </c>
      <c r="I286" s="43" t="n">
        <f aca="false">J285*(1-E286)*G286*(A286&lt;=$B$6*12)</f>
        <v>0</v>
      </c>
      <c r="J286" s="44" t="n">
        <f aca="false">(J285-H286-I286)*(A286&lt;=$B$6*12)</f>
        <v>0</v>
      </c>
      <c r="K286" s="45" t="n">
        <f aca="false">($B$9/$B$10)*(A286&lt;=$B$7*12)*(MOD(A285,12/$B$10)=0)</f>
        <v>0</v>
      </c>
      <c r="L286" s="45" t="n">
        <f aca="false">$B$8*(A286&lt;=$B$7*12)</f>
        <v>0</v>
      </c>
      <c r="M286" s="45" t="n">
        <f aca="false">Assumptions!$C$15*(A286=1)+K286*Assumptions!$C$16*(A286&lt;=12)</f>
        <v>0</v>
      </c>
      <c r="N286" s="45" t="n">
        <f aca="false">(A286&lt;=$B$6*12)*(Assumptions!$C$18/12)*(1+Assumptions!$E$17)^(A286-1) + K286*Assumptions!$C$19*(A286&lt;=$B$7*12)</f>
        <v>0</v>
      </c>
      <c r="O286" s="45" t="n">
        <f aca="false">K286*VLOOKUP(B286,Assumptions!$A$21:$B$26,2,1)</f>
        <v>0</v>
      </c>
      <c r="P286" s="45" t="n">
        <f aca="false">K286*J285</f>
        <v>0</v>
      </c>
      <c r="Q286" s="45" t="n">
        <f aca="false">L286*H286</f>
        <v>0</v>
      </c>
      <c r="R286" s="45" t="n">
        <f aca="false">M286*J285</f>
        <v>0</v>
      </c>
      <c r="S286" s="45" t="n">
        <f aca="false">N286*J285</f>
        <v>0</v>
      </c>
      <c r="T286" s="55" t="n">
        <f aca="false">O286*J285</f>
        <v>0</v>
      </c>
      <c r="U286" s="46" t="n">
        <f aca="false">(1+VLOOKUP(B286,Assumptions!$A$29:$C$39,3,1))^(1/12)-1</f>
        <v>0.00581065529879377</v>
      </c>
      <c r="V286" s="45" t="n">
        <f aca="false">P287+V287/(1+U287)</f>
        <v>0</v>
      </c>
      <c r="W286" s="45" t="n">
        <f aca="false">(W287+Q287)/(1+U287)</f>
        <v>0</v>
      </c>
      <c r="X286" s="45" t="n">
        <f aca="false">R287+S287+T287+X287/(1+U287)</f>
        <v>0</v>
      </c>
      <c r="Y286" s="45" t="n">
        <f aca="false">IFERROR((W286+X286-V286)/J286,0)</f>
        <v>0</v>
      </c>
    </row>
    <row r="287" customFormat="false" ht="13.8" hidden="false" customHeight="false" outlineLevel="0" collapsed="false">
      <c r="A287" s="40" t="n">
        <f aca="false">A286+1</f>
        <v>272</v>
      </c>
      <c r="B287" s="40" t="n">
        <f aca="false">INT((A287-1)/12)+1</f>
        <v>23</v>
      </c>
      <c r="C287" s="41" t="n">
        <f aca="false">$B$4+B287-1</f>
        <v>42</v>
      </c>
      <c r="D287" s="42" t="n">
        <f aca="false">IF($B$5="M",VLOOKUP(C287,Assumptions!$A$42:$C$140,2,1),VLOOKUP(C287,Assumptions!$A$42:$C$140,3,1))*Assumptions!$C$2</f>
        <v>0.000558315976757117</v>
      </c>
      <c r="E287" s="42" t="n">
        <f aca="false">1-(1-D287)^(1/12)</f>
        <v>4.65382414923665E-005</v>
      </c>
      <c r="F287" s="42" t="n">
        <f aca="false">VLOOKUP(B287,Assumptions!$A$5:$C$11,3,1)*(MOD(A287,12/$B$10)=0)</f>
        <v>0</v>
      </c>
      <c r="G287" s="43" t="n">
        <f aca="false">1-(1-F287)^(1/$B$10)</f>
        <v>0</v>
      </c>
      <c r="H287" s="42" t="n">
        <f aca="false">J286*E287*(A287&lt;=$B$6*12)</f>
        <v>0</v>
      </c>
      <c r="I287" s="43" t="n">
        <f aca="false">J286*(1-E287)*G287*(A287&lt;=$B$6*12)</f>
        <v>0</v>
      </c>
      <c r="J287" s="44" t="n">
        <f aca="false">(J286-H287-I287)*(A287&lt;=$B$6*12)</f>
        <v>0</v>
      </c>
      <c r="K287" s="45" t="n">
        <f aca="false">($B$9/$B$10)*(A287&lt;=$B$7*12)*(MOD(A286,12/$B$10)=0)</f>
        <v>0</v>
      </c>
      <c r="L287" s="45" t="n">
        <f aca="false">$B$8*(A287&lt;=$B$7*12)</f>
        <v>0</v>
      </c>
      <c r="M287" s="45" t="n">
        <f aca="false">Assumptions!$C$15*(A287=1)+K287*Assumptions!$C$16*(A287&lt;=12)</f>
        <v>0</v>
      </c>
      <c r="N287" s="45" t="n">
        <f aca="false">(A287&lt;=$B$6*12)*(Assumptions!$C$18/12)*(1+Assumptions!$E$17)^(A287-1) + K287*Assumptions!$C$19*(A287&lt;=$B$7*12)</f>
        <v>0</v>
      </c>
      <c r="O287" s="45" t="n">
        <f aca="false">K287*VLOOKUP(B287,Assumptions!$A$21:$B$26,2,1)</f>
        <v>0</v>
      </c>
      <c r="P287" s="45" t="n">
        <f aca="false">K287*J286</f>
        <v>0</v>
      </c>
      <c r="Q287" s="45" t="n">
        <f aca="false">L287*H287</f>
        <v>0</v>
      </c>
      <c r="R287" s="45" t="n">
        <f aca="false">M287*J286</f>
        <v>0</v>
      </c>
      <c r="S287" s="45" t="n">
        <f aca="false">N287*J286</f>
        <v>0</v>
      </c>
      <c r="T287" s="55" t="n">
        <f aca="false">O287*J286</f>
        <v>0</v>
      </c>
      <c r="U287" s="46" t="n">
        <f aca="false">(1+VLOOKUP(B287,Assumptions!$A$29:$C$39,3,1))^(1/12)-1</f>
        <v>0.00581065529879377</v>
      </c>
      <c r="V287" s="45" t="n">
        <f aca="false">P288+V288/(1+U288)</f>
        <v>0</v>
      </c>
      <c r="W287" s="45" t="n">
        <f aca="false">(W288+Q288)/(1+U288)</f>
        <v>0</v>
      </c>
      <c r="X287" s="45" t="n">
        <f aca="false">R288+S288+T288+X288/(1+U288)</f>
        <v>0</v>
      </c>
      <c r="Y287" s="45" t="n">
        <f aca="false">IFERROR((W287+X287-V287)/J287,0)</f>
        <v>0</v>
      </c>
    </row>
    <row r="288" customFormat="false" ht="13.8" hidden="false" customHeight="false" outlineLevel="0" collapsed="false">
      <c r="A288" s="40" t="n">
        <f aca="false">A287+1</f>
        <v>273</v>
      </c>
      <c r="B288" s="40" t="n">
        <f aca="false">INT((A288-1)/12)+1</f>
        <v>23</v>
      </c>
      <c r="C288" s="41" t="n">
        <f aca="false">$B$4+B288-1</f>
        <v>42</v>
      </c>
      <c r="D288" s="42" t="n">
        <f aca="false">IF($B$5="M",VLOOKUP(C288,Assumptions!$A$42:$C$140,2,1),VLOOKUP(C288,Assumptions!$A$42:$C$140,3,1))*Assumptions!$C$2</f>
        <v>0.000558315976757117</v>
      </c>
      <c r="E288" s="42" t="n">
        <f aca="false">1-(1-D288)^(1/12)</f>
        <v>4.65382414923665E-005</v>
      </c>
      <c r="F288" s="42" t="n">
        <f aca="false">VLOOKUP(B288,Assumptions!$A$5:$C$11,3,1)*(MOD(A288,12/$B$10)=0)</f>
        <v>0</v>
      </c>
      <c r="G288" s="43" t="n">
        <f aca="false">1-(1-F288)^(1/$B$10)</f>
        <v>0</v>
      </c>
      <c r="H288" s="42" t="n">
        <f aca="false">J287*E288*(A288&lt;=$B$6*12)</f>
        <v>0</v>
      </c>
      <c r="I288" s="43" t="n">
        <f aca="false">J287*(1-E288)*G288*(A288&lt;=$B$6*12)</f>
        <v>0</v>
      </c>
      <c r="J288" s="44" t="n">
        <f aca="false">(J287-H288-I288)*(A288&lt;=$B$6*12)</f>
        <v>0</v>
      </c>
      <c r="K288" s="45" t="n">
        <f aca="false">($B$9/$B$10)*(A288&lt;=$B$7*12)*(MOD(A287,12/$B$10)=0)</f>
        <v>0</v>
      </c>
      <c r="L288" s="45" t="n">
        <f aca="false">$B$8*(A288&lt;=$B$7*12)</f>
        <v>0</v>
      </c>
      <c r="M288" s="45" t="n">
        <f aca="false">Assumptions!$C$15*(A288=1)+K288*Assumptions!$C$16*(A288&lt;=12)</f>
        <v>0</v>
      </c>
      <c r="N288" s="45" t="n">
        <f aca="false">(A288&lt;=$B$6*12)*(Assumptions!$C$18/12)*(1+Assumptions!$E$17)^(A288-1) + K288*Assumptions!$C$19*(A288&lt;=$B$7*12)</f>
        <v>0</v>
      </c>
      <c r="O288" s="45" t="n">
        <f aca="false">K288*VLOOKUP(B288,Assumptions!$A$21:$B$26,2,1)</f>
        <v>0</v>
      </c>
      <c r="P288" s="45" t="n">
        <f aca="false">K288*J287</f>
        <v>0</v>
      </c>
      <c r="Q288" s="45" t="n">
        <f aca="false">L288*H288</f>
        <v>0</v>
      </c>
      <c r="R288" s="45" t="n">
        <f aca="false">M288*J287</f>
        <v>0</v>
      </c>
      <c r="S288" s="45" t="n">
        <f aca="false">N288*J287</f>
        <v>0</v>
      </c>
      <c r="T288" s="55" t="n">
        <f aca="false">O288*J287</f>
        <v>0</v>
      </c>
      <c r="U288" s="46" t="n">
        <f aca="false">(1+VLOOKUP(B288,Assumptions!$A$29:$C$39,3,1))^(1/12)-1</f>
        <v>0.00581065529879377</v>
      </c>
      <c r="V288" s="45" t="n">
        <f aca="false">P289+V289/(1+U289)</f>
        <v>0</v>
      </c>
      <c r="W288" s="45" t="n">
        <f aca="false">(W289+Q289)/(1+U289)</f>
        <v>0</v>
      </c>
      <c r="X288" s="45" t="n">
        <f aca="false">R289+S289+T289+X289/(1+U289)</f>
        <v>0</v>
      </c>
      <c r="Y288" s="45" t="n">
        <f aca="false">IFERROR((W288+X288-V288)/J288,0)</f>
        <v>0</v>
      </c>
    </row>
    <row r="289" customFormat="false" ht="13.8" hidden="false" customHeight="false" outlineLevel="0" collapsed="false">
      <c r="A289" s="40" t="n">
        <f aca="false">A288+1</f>
        <v>274</v>
      </c>
      <c r="B289" s="40" t="n">
        <f aca="false">INT((A289-1)/12)+1</f>
        <v>23</v>
      </c>
      <c r="C289" s="41" t="n">
        <f aca="false">$B$4+B289-1</f>
        <v>42</v>
      </c>
      <c r="D289" s="42" t="n">
        <f aca="false">IF($B$5="M",VLOOKUP(C289,Assumptions!$A$42:$C$140,2,1),VLOOKUP(C289,Assumptions!$A$42:$C$140,3,1))*Assumptions!$C$2</f>
        <v>0.000558315976757117</v>
      </c>
      <c r="E289" s="42" t="n">
        <f aca="false">1-(1-D289)^(1/12)</f>
        <v>4.65382414923665E-005</v>
      </c>
      <c r="F289" s="42" t="n">
        <f aca="false">VLOOKUP(B289,Assumptions!$A$5:$C$11,3,1)*(MOD(A289,12/$B$10)=0)</f>
        <v>0</v>
      </c>
      <c r="G289" s="43" t="n">
        <f aca="false">1-(1-F289)^(1/$B$10)</f>
        <v>0</v>
      </c>
      <c r="H289" s="42" t="n">
        <f aca="false">J288*E289*(A289&lt;=$B$6*12)</f>
        <v>0</v>
      </c>
      <c r="I289" s="43" t="n">
        <f aca="false">J288*(1-E289)*G289*(A289&lt;=$B$6*12)</f>
        <v>0</v>
      </c>
      <c r="J289" s="44" t="n">
        <f aca="false">(J288-H289-I289)*(A289&lt;=$B$6*12)</f>
        <v>0</v>
      </c>
      <c r="K289" s="45" t="n">
        <f aca="false">($B$9/$B$10)*(A289&lt;=$B$7*12)*(MOD(A288,12/$B$10)=0)</f>
        <v>0</v>
      </c>
      <c r="L289" s="45" t="n">
        <f aca="false">$B$8*(A289&lt;=$B$7*12)</f>
        <v>0</v>
      </c>
      <c r="M289" s="45" t="n">
        <f aca="false">Assumptions!$C$15*(A289=1)+K289*Assumptions!$C$16*(A289&lt;=12)</f>
        <v>0</v>
      </c>
      <c r="N289" s="45" t="n">
        <f aca="false">(A289&lt;=$B$6*12)*(Assumptions!$C$18/12)*(1+Assumptions!$E$17)^(A289-1) + K289*Assumptions!$C$19*(A289&lt;=$B$7*12)</f>
        <v>0</v>
      </c>
      <c r="O289" s="45" t="n">
        <f aca="false">K289*VLOOKUP(B289,Assumptions!$A$21:$B$26,2,1)</f>
        <v>0</v>
      </c>
      <c r="P289" s="45" t="n">
        <f aca="false">K289*J288</f>
        <v>0</v>
      </c>
      <c r="Q289" s="45" t="n">
        <f aca="false">L289*H289</f>
        <v>0</v>
      </c>
      <c r="R289" s="45" t="n">
        <f aca="false">M289*J288</f>
        <v>0</v>
      </c>
      <c r="S289" s="45" t="n">
        <f aca="false">N289*J288</f>
        <v>0</v>
      </c>
      <c r="T289" s="55" t="n">
        <f aca="false">O289*J288</f>
        <v>0</v>
      </c>
      <c r="U289" s="46" t="n">
        <f aca="false">(1+VLOOKUP(B289,Assumptions!$A$29:$C$39,3,1))^(1/12)-1</f>
        <v>0.00581065529879377</v>
      </c>
      <c r="V289" s="45" t="n">
        <f aca="false">P290+V290/(1+U290)</f>
        <v>0</v>
      </c>
      <c r="W289" s="45" t="n">
        <f aca="false">(W290+Q290)/(1+U290)</f>
        <v>0</v>
      </c>
      <c r="X289" s="45" t="n">
        <f aca="false">R290+S290+T290+X290/(1+U290)</f>
        <v>0</v>
      </c>
      <c r="Y289" s="45" t="n">
        <f aca="false">IFERROR((W289+X289-V289)/J289,0)</f>
        <v>0</v>
      </c>
    </row>
    <row r="290" customFormat="false" ht="13.8" hidden="false" customHeight="false" outlineLevel="0" collapsed="false">
      <c r="A290" s="40" t="n">
        <f aca="false">A289+1</f>
        <v>275</v>
      </c>
      <c r="B290" s="40" t="n">
        <f aca="false">INT((A290-1)/12)+1</f>
        <v>23</v>
      </c>
      <c r="C290" s="41" t="n">
        <f aca="false">$B$4+B290-1</f>
        <v>42</v>
      </c>
      <c r="D290" s="42" t="n">
        <f aca="false">IF($B$5="M",VLOOKUP(C290,Assumptions!$A$42:$C$140,2,1),VLOOKUP(C290,Assumptions!$A$42:$C$140,3,1))*Assumptions!$C$2</f>
        <v>0.000558315976757117</v>
      </c>
      <c r="E290" s="42" t="n">
        <f aca="false">1-(1-D290)^(1/12)</f>
        <v>4.65382414923665E-005</v>
      </c>
      <c r="F290" s="42" t="n">
        <f aca="false">VLOOKUP(B290,Assumptions!$A$5:$C$11,3,1)*(MOD(A290,12/$B$10)=0)</f>
        <v>0</v>
      </c>
      <c r="G290" s="43" t="n">
        <f aca="false">1-(1-F290)^(1/$B$10)</f>
        <v>0</v>
      </c>
      <c r="H290" s="42" t="n">
        <f aca="false">J289*E290*(A290&lt;=$B$6*12)</f>
        <v>0</v>
      </c>
      <c r="I290" s="43" t="n">
        <f aca="false">J289*(1-E290)*G290*(A290&lt;=$B$6*12)</f>
        <v>0</v>
      </c>
      <c r="J290" s="44" t="n">
        <f aca="false">(J289-H290-I290)*(A290&lt;=$B$6*12)</f>
        <v>0</v>
      </c>
      <c r="K290" s="45" t="n">
        <f aca="false">($B$9/$B$10)*(A290&lt;=$B$7*12)*(MOD(A289,12/$B$10)=0)</f>
        <v>0</v>
      </c>
      <c r="L290" s="45" t="n">
        <f aca="false">$B$8*(A290&lt;=$B$7*12)</f>
        <v>0</v>
      </c>
      <c r="M290" s="45" t="n">
        <f aca="false">Assumptions!$C$15*(A290=1)+K290*Assumptions!$C$16*(A290&lt;=12)</f>
        <v>0</v>
      </c>
      <c r="N290" s="45" t="n">
        <f aca="false">(A290&lt;=$B$6*12)*(Assumptions!$C$18/12)*(1+Assumptions!$E$17)^(A290-1) + K290*Assumptions!$C$19*(A290&lt;=$B$7*12)</f>
        <v>0</v>
      </c>
      <c r="O290" s="45" t="n">
        <f aca="false">K290*VLOOKUP(B290,Assumptions!$A$21:$B$26,2,1)</f>
        <v>0</v>
      </c>
      <c r="P290" s="45" t="n">
        <f aca="false">K290*J289</f>
        <v>0</v>
      </c>
      <c r="Q290" s="45" t="n">
        <f aca="false">L290*H290</f>
        <v>0</v>
      </c>
      <c r="R290" s="45" t="n">
        <f aca="false">M290*J289</f>
        <v>0</v>
      </c>
      <c r="S290" s="45" t="n">
        <f aca="false">N290*J289</f>
        <v>0</v>
      </c>
      <c r="T290" s="55" t="n">
        <f aca="false">O290*J289</f>
        <v>0</v>
      </c>
      <c r="U290" s="46" t="n">
        <f aca="false">(1+VLOOKUP(B290,Assumptions!$A$29:$C$39,3,1))^(1/12)-1</f>
        <v>0.00581065529879377</v>
      </c>
      <c r="V290" s="45" t="n">
        <f aca="false">P291+V291/(1+U291)</f>
        <v>0</v>
      </c>
      <c r="W290" s="45" t="n">
        <f aca="false">(W291+Q291)/(1+U291)</f>
        <v>0</v>
      </c>
      <c r="X290" s="45" t="n">
        <f aca="false">R291+S291+T291+X291/(1+U291)</f>
        <v>0</v>
      </c>
      <c r="Y290" s="45" t="n">
        <f aca="false">IFERROR((W290+X290-V290)/J290,0)</f>
        <v>0</v>
      </c>
    </row>
    <row r="291" customFormat="false" ht="13.8" hidden="false" customHeight="false" outlineLevel="0" collapsed="false">
      <c r="A291" s="40" t="n">
        <f aca="false">A290+1</f>
        <v>276</v>
      </c>
      <c r="B291" s="40" t="n">
        <f aca="false">INT((A291-1)/12)+1</f>
        <v>23</v>
      </c>
      <c r="C291" s="41" t="n">
        <f aca="false">$B$4+B291-1</f>
        <v>42</v>
      </c>
      <c r="D291" s="42" t="n">
        <f aca="false">IF($B$5="M",VLOOKUP(C291,Assumptions!$A$42:$C$140,2,1),VLOOKUP(C291,Assumptions!$A$42:$C$140,3,1))*Assumptions!$C$2</f>
        <v>0.000558315976757117</v>
      </c>
      <c r="E291" s="42" t="n">
        <f aca="false">1-(1-D291)^(1/12)</f>
        <v>4.65382414923665E-005</v>
      </c>
      <c r="F291" s="42" t="n">
        <f aca="false">VLOOKUP(B291,Assumptions!$A$5:$C$11,3,1)*(MOD(A291,12/$B$10)=0)</f>
        <v>0.04</v>
      </c>
      <c r="G291" s="43" t="n">
        <f aca="false">1-(1-F291)^(1/$B$10)</f>
        <v>0.04</v>
      </c>
      <c r="H291" s="42" t="n">
        <f aca="false">J290*E291*(A291&lt;=$B$6*12)</f>
        <v>0</v>
      </c>
      <c r="I291" s="43" t="n">
        <f aca="false">J290*(1-E291)*G291*(A291&lt;=$B$6*12)</f>
        <v>0</v>
      </c>
      <c r="J291" s="44" t="n">
        <f aca="false">(J290-H291-I291)*(A291&lt;=$B$6*12)</f>
        <v>0</v>
      </c>
      <c r="K291" s="45" t="n">
        <f aca="false">($B$9/$B$10)*(A291&lt;=$B$7*12)*(MOD(A290,12/$B$10)=0)</f>
        <v>0</v>
      </c>
      <c r="L291" s="45" t="n">
        <f aca="false">$B$8*(A291&lt;=$B$7*12)</f>
        <v>0</v>
      </c>
      <c r="M291" s="45" t="n">
        <f aca="false">Assumptions!$C$15*(A291=1)+K291*Assumptions!$C$16*(A291&lt;=12)</f>
        <v>0</v>
      </c>
      <c r="N291" s="45" t="n">
        <f aca="false">(A291&lt;=$B$6*12)*(Assumptions!$C$18/12)*(1+Assumptions!$E$17)^(A291-1) + K291*Assumptions!$C$19*(A291&lt;=$B$7*12)</f>
        <v>0</v>
      </c>
      <c r="O291" s="45" t="n">
        <f aca="false">K291*VLOOKUP(B291,Assumptions!$A$21:$B$26,2,1)</f>
        <v>0</v>
      </c>
      <c r="P291" s="45" t="n">
        <f aca="false">K291*J290</f>
        <v>0</v>
      </c>
      <c r="Q291" s="45" t="n">
        <f aca="false">L291*H291</f>
        <v>0</v>
      </c>
      <c r="R291" s="45" t="n">
        <f aca="false">M291*J290</f>
        <v>0</v>
      </c>
      <c r="S291" s="45" t="n">
        <f aca="false">N291*J290</f>
        <v>0</v>
      </c>
      <c r="T291" s="55" t="n">
        <f aca="false">O291*J290</f>
        <v>0</v>
      </c>
      <c r="U291" s="46" t="n">
        <f aca="false">(1+VLOOKUP(B291,Assumptions!$A$29:$C$39,3,1))^(1/12)-1</f>
        <v>0.00581065529879377</v>
      </c>
      <c r="V291" s="45" t="n">
        <f aca="false">P292+V292/(1+U292)</f>
        <v>0</v>
      </c>
      <c r="W291" s="45" t="n">
        <f aca="false">(W292+Q292)/(1+U292)</f>
        <v>0</v>
      </c>
      <c r="X291" s="45" t="n">
        <f aca="false">R292+S292+T292+X292/(1+U292)</f>
        <v>0</v>
      </c>
      <c r="Y291" s="45" t="n">
        <f aca="false">IFERROR((W291+X291-V291)/J291,0)</f>
        <v>0</v>
      </c>
    </row>
    <row r="292" customFormat="false" ht="13.8" hidden="false" customHeight="false" outlineLevel="0" collapsed="false">
      <c r="A292" s="40" t="n">
        <f aca="false">A291+1</f>
        <v>277</v>
      </c>
      <c r="B292" s="40" t="n">
        <f aca="false">INT((A292-1)/12)+1</f>
        <v>24</v>
      </c>
      <c r="C292" s="41" t="n">
        <f aca="false">$B$4+B292-1</f>
        <v>43</v>
      </c>
      <c r="D292" s="42" t="n">
        <f aca="false">IF($B$5="M",VLOOKUP(C292,Assumptions!$A$42:$C$140,2,1),VLOOKUP(C292,Assumptions!$A$42:$C$140,3,1))*Assumptions!$C$2</f>
        <v>0.000586636460424954</v>
      </c>
      <c r="E292" s="42" t="n">
        <f aca="false">1-(1-D292)^(1/12)</f>
        <v>4.88995209559917E-005</v>
      </c>
      <c r="F292" s="42" t="n">
        <f aca="false">VLOOKUP(B292,Assumptions!$A$5:$C$11,3,1)*(MOD(A292,12/$B$10)=0)</f>
        <v>0</v>
      </c>
      <c r="G292" s="43" t="n">
        <f aca="false">1-(1-F292)^(1/$B$10)</f>
        <v>0</v>
      </c>
      <c r="H292" s="42" t="n">
        <f aca="false">J291*E292*(A292&lt;=$B$6*12)</f>
        <v>0</v>
      </c>
      <c r="I292" s="43" t="n">
        <f aca="false">J291*(1-E292)*G292*(A292&lt;=$B$6*12)</f>
        <v>0</v>
      </c>
      <c r="J292" s="44" t="n">
        <f aca="false">(J291-H292-I292)*(A292&lt;=$B$6*12)</f>
        <v>0</v>
      </c>
      <c r="K292" s="45" t="n">
        <f aca="false">($B$9/$B$10)*(A292&lt;=$B$7*12)*(MOD(A291,12/$B$10)=0)</f>
        <v>0</v>
      </c>
      <c r="L292" s="45" t="n">
        <f aca="false">$B$8*(A292&lt;=$B$7*12)</f>
        <v>0</v>
      </c>
      <c r="M292" s="45" t="n">
        <f aca="false">Assumptions!$C$15*(A292=1)+K292*Assumptions!$C$16*(A292&lt;=12)</f>
        <v>0</v>
      </c>
      <c r="N292" s="45" t="n">
        <f aca="false">(A292&lt;=$B$6*12)*(Assumptions!$C$18/12)*(1+Assumptions!$E$17)^(A292-1) + K292*Assumptions!$C$19*(A292&lt;=$B$7*12)</f>
        <v>0</v>
      </c>
      <c r="O292" s="45" t="n">
        <f aca="false">K292*VLOOKUP(B292,Assumptions!$A$21:$B$26,2,1)</f>
        <v>0</v>
      </c>
      <c r="P292" s="45" t="n">
        <f aca="false">K292*J291</f>
        <v>0</v>
      </c>
      <c r="Q292" s="45" t="n">
        <f aca="false">L292*H292</f>
        <v>0</v>
      </c>
      <c r="R292" s="45" t="n">
        <f aca="false">M292*J291</f>
        <v>0</v>
      </c>
      <c r="S292" s="45" t="n">
        <f aca="false">N292*J291</f>
        <v>0</v>
      </c>
      <c r="T292" s="55" t="n">
        <f aca="false">O292*J291</f>
        <v>0</v>
      </c>
      <c r="U292" s="46" t="n">
        <f aca="false">(1+VLOOKUP(B292,Assumptions!$A$29:$C$39,3,1))^(1/12)-1</f>
        <v>0.00581065529879377</v>
      </c>
      <c r="V292" s="45" t="n">
        <f aca="false">P293+V293/(1+U293)</f>
        <v>0</v>
      </c>
      <c r="W292" s="45" t="n">
        <f aca="false">(W293+Q293)/(1+U293)</f>
        <v>0</v>
      </c>
      <c r="X292" s="45" t="n">
        <f aca="false">R293+S293+T293+X293/(1+U293)</f>
        <v>0</v>
      </c>
      <c r="Y292" s="45" t="n">
        <f aca="false">IFERROR((W292+X292-V292)/J292,0)</f>
        <v>0</v>
      </c>
    </row>
    <row r="293" customFormat="false" ht="13.8" hidden="false" customHeight="false" outlineLevel="0" collapsed="false">
      <c r="A293" s="40" t="n">
        <f aca="false">A292+1</f>
        <v>278</v>
      </c>
      <c r="B293" s="40" t="n">
        <f aca="false">INT((A293-1)/12)+1</f>
        <v>24</v>
      </c>
      <c r="C293" s="41" t="n">
        <f aca="false">$B$4+B293-1</f>
        <v>43</v>
      </c>
      <c r="D293" s="42" t="n">
        <f aca="false">IF($B$5="M",VLOOKUP(C293,Assumptions!$A$42:$C$140,2,1),VLOOKUP(C293,Assumptions!$A$42:$C$140,3,1))*Assumptions!$C$2</f>
        <v>0.000586636460424954</v>
      </c>
      <c r="E293" s="42" t="n">
        <f aca="false">1-(1-D293)^(1/12)</f>
        <v>4.88995209559917E-005</v>
      </c>
      <c r="F293" s="42" t="n">
        <f aca="false">VLOOKUP(B293,Assumptions!$A$5:$C$11,3,1)*(MOD(A293,12/$B$10)=0)</f>
        <v>0</v>
      </c>
      <c r="G293" s="43" t="n">
        <f aca="false">1-(1-F293)^(1/$B$10)</f>
        <v>0</v>
      </c>
      <c r="H293" s="42" t="n">
        <f aca="false">J292*E293*(A293&lt;=$B$6*12)</f>
        <v>0</v>
      </c>
      <c r="I293" s="43" t="n">
        <f aca="false">J292*(1-E293)*G293*(A293&lt;=$B$6*12)</f>
        <v>0</v>
      </c>
      <c r="J293" s="44" t="n">
        <f aca="false">(J292-H293-I293)*(A293&lt;=$B$6*12)</f>
        <v>0</v>
      </c>
      <c r="K293" s="45" t="n">
        <f aca="false">($B$9/$B$10)*(A293&lt;=$B$7*12)*(MOD(A292,12/$B$10)=0)</f>
        <v>0</v>
      </c>
      <c r="L293" s="45" t="n">
        <f aca="false">$B$8*(A293&lt;=$B$7*12)</f>
        <v>0</v>
      </c>
      <c r="M293" s="45" t="n">
        <f aca="false">Assumptions!$C$15*(A293=1)+K293*Assumptions!$C$16*(A293&lt;=12)</f>
        <v>0</v>
      </c>
      <c r="N293" s="45" t="n">
        <f aca="false">(A293&lt;=$B$6*12)*(Assumptions!$C$18/12)*(1+Assumptions!$E$17)^(A293-1) + K293*Assumptions!$C$19*(A293&lt;=$B$7*12)</f>
        <v>0</v>
      </c>
      <c r="O293" s="45" t="n">
        <f aca="false">K293*VLOOKUP(B293,Assumptions!$A$21:$B$26,2,1)</f>
        <v>0</v>
      </c>
      <c r="P293" s="45" t="n">
        <f aca="false">K293*J292</f>
        <v>0</v>
      </c>
      <c r="Q293" s="45" t="n">
        <f aca="false">L293*H293</f>
        <v>0</v>
      </c>
      <c r="R293" s="45" t="n">
        <f aca="false">M293*J292</f>
        <v>0</v>
      </c>
      <c r="S293" s="45" t="n">
        <f aca="false">N293*J292</f>
        <v>0</v>
      </c>
      <c r="T293" s="55" t="n">
        <f aca="false">O293*J292</f>
        <v>0</v>
      </c>
      <c r="U293" s="46" t="n">
        <f aca="false">(1+VLOOKUP(B293,Assumptions!$A$29:$C$39,3,1))^(1/12)-1</f>
        <v>0.00581065529879377</v>
      </c>
      <c r="V293" s="45" t="n">
        <f aca="false">P294+V294/(1+U294)</f>
        <v>0</v>
      </c>
      <c r="W293" s="45" t="n">
        <f aca="false">(W294+Q294)/(1+U294)</f>
        <v>0</v>
      </c>
      <c r="X293" s="45" t="n">
        <f aca="false">R294+S294+T294+X294/(1+U294)</f>
        <v>0</v>
      </c>
      <c r="Y293" s="45" t="n">
        <f aca="false">IFERROR((W293+X293-V293)/J293,0)</f>
        <v>0</v>
      </c>
    </row>
    <row r="294" customFormat="false" ht="13.8" hidden="false" customHeight="false" outlineLevel="0" collapsed="false">
      <c r="A294" s="40" t="n">
        <f aca="false">A293+1</f>
        <v>279</v>
      </c>
      <c r="B294" s="40" t="n">
        <f aca="false">INT((A294-1)/12)+1</f>
        <v>24</v>
      </c>
      <c r="C294" s="41" t="n">
        <f aca="false">$B$4+B294-1</f>
        <v>43</v>
      </c>
      <c r="D294" s="42" t="n">
        <f aca="false">IF($B$5="M",VLOOKUP(C294,Assumptions!$A$42:$C$140,2,1),VLOOKUP(C294,Assumptions!$A$42:$C$140,3,1))*Assumptions!$C$2</f>
        <v>0.000586636460424954</v>
      </c>
      <c r="E294" s="42" t="n">
        <f aca="false">1-(1-D294)^(1/12)</f>
        <v>4.88995209559917E-005</v>
      </c>
      <c r="F294" s="42" t="n">
        <f aca="false">VLOOKUP(B294,Assumptions!$A$5:$C$11,3,1)*(MOD(A294,12/$B$10)=0)</f>
        <v>0</v>
      </c>
      <c r="G294" s="43" t="n">
        <f aca="false">1-(1-F294)^(1/$B$10)</f>
        <v>0</v>
      </c>
      <c r="H294" s="42" t="n">
        <f aca="false">J293*E294*(A294&lt;=$B$6*12)</f>
        <v>0</v>
      </c>
      <c r="I294" s="43" t="n">
        <f aca="false">J293*(1-E294)*G294*(A294&lt;=$B$6*12)</f>
        <v>0</v>
      </c>
      <c r="J294" s="44" t="n">
        <f aca="false">(J293-H294-I294)*(A294&lt;=$B$6*12)</f>
        <v>0</v>
      </c>
      <c r="K294" s="45" t="n">
        <f aca="false">($B$9/$B$10)*(A294&lt;=$B$7*12)*(MOD(A293,12/$B$10)=0)</f>
        <v>0</v>
      </c>
      <c r="L294" s="45" t="n">
        <f aca="false">$B$8*(A294&lt;=$B$7*12)</f>
        <v>0</v>
      </c>
      <c r="M294" s="45" t="n">
        <f aca="false">Assumptions!$C$15*(A294=1)+K294*Assumptions!$C$16*(A294&lt;=12)</f>
        <v>0</v>
      </c>
      <c r="N294" s="45" t="n">
        <f aca="false">(A294&lt;=$B$6*12)*(Assumptions!$C$18/12)*(1+Assumptions!$E$17)^(A294-1) + K294*Assumptions!$C$19*(A294&lt;=$B$7*12)</f>
        <v>0</v>
      </c>
      <c r="O294" s="45" t="n">
        <f aca="false">K294*VLOOKUP(B294,Assumptions!$A$21:$B$26,2,1)</f>
        <v>0</v>
      </c>
      <c r="P294" s="45" t="n">
        <f aca="false">K294*J293</f>
        <v>0</v>
      </c>
      <c r="Q294" s="45" t="n">
        <f aca="false">L294*H294</f>
        <v>0</v>
      </c>
      <c r="R294" s="45" t="n">
        <f aca="false">M294*J293</f>
        <v>0</v>
      </c>
      <c r="S294" s="45" t="n">
        <f aca="false">N294*J293</f>
        <v>0</v>
      </c>
      <c r="T294" s="55" t="n">
        <f aca="false">O294*J293</f>
        <v>0</v>
      </c>
      <c r="U294" s="46" t="n">
        <f aca="false">(1+VLOOKUP(B294,Assumptions!$A$29:$C$39,3,1))^(1/12)-1</f>
        <v>0.00581065529879377</v>
      </c>
      <c r="V294" s="45" t="n">
        <f aca="false">P295+V295/(1+U295)</f>
        <v>0</v>
      </c>
      <c r="W294" s="45" t="n">
        <f aca="false">(W295+Q295)/(1+U295)</f>
        <v>0</v>
      </c>
      <c r="X294" s="45" t="n">
        <f aca="false">R295+S295+T295+X295/(1+U295)</f>
        <v>0</v>
      </c>
      <c r="Y294" s="45" t="n">
        <f aca="false">IFERROR((W294+X294-V294)/J294,0)</f>
        <v>0</v>
      </c>
    </row>
    <row r="295" customFormat="false" ht="13.8" hidden="false" customHeight="false" outlineLevel="0" collapsed="false">
      <c r="A295" s="40" t="n">
        <f aca="false">A294+1</f>
        <v>280</v>
      </c>
      <c r="B295" s="40" t="n">
        <f aca="false">INT((A295-1)/12)+1</f>
        <v>24</v>
      </c>
      <c r="C295" s="41" t="n">
        <f aca="false">$B$4+B295-1</f>
        <v>43</v>
      </c>
      <c r="D295" s="42" t="n">
        <f aca="false">IF($B$5="M",VLOOKUP(C295,Assumptions!$A$42:$C$140,2,1),VLOOKUP(C295,Assumptions!$A$42:$C$140,3,1))*Assumptions!$C$2</f>
        <v>0.000586636460424954</v>
      </c>
      <c r="E295" s="42" t="n">
        <f aca="false">1-(1-D295)^(1/12)</f>
        <v>4.88995209559917E-005</v>
      </c>
      <c r="F295" s="42" t="n">
        <f aca="false">VLOOKUP(B295,Assumptions!$A$5:$C$11,3,1)*(MOD(A295,12/$B$10)=0)</f>
        <v>0</v>
      </c>
      <c r="G295" s="43" t="n">
        <f aca="false">1-(1-F295)^(1/$B$10)</f>
        <v>0</v>
      </c>
      <c r="H295" s="42" t="n">
        <f aca="false">J294*E295*(A295&lt;=$B$6*12)</f>
        <v>0</v>
      </c>
      <c r="I295" s="43" t="n">
        <f aca="false">J294*(1-E295)*G295*(A295&lt;=$B$6*12)</f>
        <v>0</v>
      </c>
      <c r="J295" s="44" t="n">
        <f aca="false">(J294-H295-I295)*(A295&lt;=$B$6*12)</f>
        <v>0</v>
      </c>
      <c r="K295" s="45" t="n">
        <f aca="false">($B$9/$B$10)*(A295&lt;=$B$7*12)*(MOD(A294,12/$B$10)=0)</f>
        <v>0</v>
      </c>
      <c r="L295" s="45" t="n">
        <f aca="false">$B$8*(A295&lt;=$B$7*12)</f>
        <v>0</v>
      </c>
      <c r="M295" s="45" t="n">
        <f aca="false">Assumptions!$C$15*(A295=1)+K295*Assumptions!$C$16*(A295&lt;=12)</f>
        <v>0</v>
      </c>
      <c r="N295" s="45" t="n">
        <f aca="false">(A295&lt;=$B$6*12)*(Assumptions!$C$18/12)*(1+Assumptions!$E$17)^(A295-1) + K295*Assumptions!$C$19*(A295&lt;=$B$7*12)</f>
        <v>0</v>
      </c>
      <c r="O295" s="45" t="n">
        <f aca="false">K295*VLOOKUP(B295,Assumptions!$A$21:$B$26,2,1)</f>
        <v>0</v>
      </c>
      <c r="P295" s="45" t="n">
        <f aca="false">K295*J294</f>
        <v>0</v>
      </c>
      <c r="Q295" s="45" t="n">
        <f aca="false">L295*H295</f>
        <v>0</v>
      </c>
      <c r="R295" s="45" t="n">
        <f aca="false">M295*J294</f>
        <v>0</v>
      </c>
      <c r="S295" s="45" t="n">
        <f aca="false">N295*J294</f>
        <v>0</v>
      </c>
      <c r="T295" s="55" t="n">
        <f aca="false">O295*J294</f>
        <v>0</v>
      </c>
      <c r="U295" s="46" t="n">
        <f aca="false">(1+VLOOKUP(B295,Assumptions!$A$29:$C$39,3,1))^(1/12)-1</f>
        <v>0.00581065529879377</v>
      </c>
      <c r="V295" s="45" t="n">
        <f aca="false">P296+V296/(1+U296)</f>
        <v>0</v>
      </c>
      <c r="W295" s="45" t="n">
        <f aca="false">(W296+Q296)/(1+U296)</f>
        <v>0</v>
      </c>
      <c r="X295" s="45" t="n">
        <f aca="false">R296+S296+T296+X296/(1+U296)</f>
        <v>0</v>
      </c>
      <c r="Y295" s="45" t="n">
        <f aca="false">IFERROR((W295+X295-V295)/J295,0)</f>
        <v>0</v>
      </c>
    </row>
    <row r="296" customFormat="false" ht="13.8" hidden="false" customHeight="false" outlineLevel="0" collapsed="false">
      <c r="A296" s="40" t="n">
        <f aca="false">A295+1</f>
        <v>281</v>
      </c>
      <c r="B296" s="40" t="n">
        <f aca="false">INT((A296-1)/12)+1</f>
        <v>24</v>
      </c>
      <c r="C296" s="41" t="n">
        <f aca="false">$B$4+B296-1</f>
        <v>43</v>
      </c>
      <c r="D296" s="42" t="n">
        <f aca="false">IF($B$5="M",VLOOKUP(C296,Assumptions!$A$42:$C$140,2,1),VLOOKUP(C296,Assumptions!$A$42:$C$140,3,1))*Assumptions!$C$2</f>
        <v>0.000586636460424954</v>
      </c>
      <c r="E296" s="42" t="n">
        <f aca="false">1-(1-D296)^(1/12)</f>
        <v>4.88995209559917E-005</v>
      </c>
      <c r="F296" s="42" t="n">
        <f aca="false">VLOOKUP(B296,Assumptions!$A$5:$C$11,3,1)*(MOD(A296,12/$B$10)=0)</f>
        <v>0</v>
      </c>
      <c r="G296" s="43" t="n">
        <f aca="false">1-(1-F296)^(1/$B$10)</f>
        <v>0</v>
      </c>
      <c r="H296" s="42" t="n">
        <f aca="false">J295*E296*(A296&lt;=$B$6*12)</f>
        <v>0</v>
      </c>
      <c r="I296" s="43" t="n">
        <f aca="false">J295*(1-E296)*G296*(A296&lt;=$B$6*12)</f>
        <v>0</v>
      </c>
      <c r="J296" s="44" t="n">
        <f aca="false">(J295-H296-I296)*(A296&lt;=$B$6*12)</f>
        <v>0</v>
      </c>
      <c r="K296" s="45" t="n">
        <f aca="false">($B$9/$B$10)*(A296&lt;=$B$7*12)*(MOD(A295,12/$B$10)=0)</f>
        <v>0</v>
      </c>
      <c r="L296" s="45" t="n">
        <f aca="false">$B$8*(A296&lt;=$B$7*12)</f>
        <v>0</v>
      </c>
      <c r="M296" s="45" t="n">
        <f aca="false">Assumptions!$C$15*(A296=1)+K296*Assumptions!$C$16*(A296&lt;=12)</f>
        <v>0</v>
      </c>
      <c r="N296" s="45" t="n">
        <f aca="false">(A296&lt;=$B$6*12)*(Assumptions!$C$18/12)*(1+Assumptions!$E$17)^(A296-1) + K296*Assumptions!$C$19*(A296&lt;=$B$7*12)</f>
        <v>0</v>
      </c>
      <c r="O296" s="45" t="n">
        <f aca="false">K296*VLOOKUP(B296,Assumptions!$A$21:$B$26,2,1)</f>
        <v>0</v>
      </c>
      <c r="P296" s="45" t="n">
        <f aca="false">K296*J295</f>
        <v>0</v>
      </c>
      <c r="Q296" s="45" t="n">
        <f aca="false">L296*H296</f>
        <v>0</v>
      </c>
      <c r="R296" s="45" t="n">
        <f aca="false">M296*J295</f>
        <v>0</v>
      </c>
      <c r="S296" s="45" t="n">
        <f aca="false">N296*J295</f>
        <v>0</v>
      </c>
      <c r="T296" s="55" t="n">
        <f aca="false">O296*J295</f>
        <v>0</v>
      </c>
      <c r="U296" s="46" t="n">
        <f aca="false">(1+VLOOKUP(B296,Assumptions!$A$29:$C$39,3,1))^(1/12)-1</f>
        <v>0.00581065529879377</v>
      </c>
      <c r="V296" s="45" t="n">
        <f aca="false">P297+V297/(1+U297)</f>
        <v>0</v>
      </c>
      <c r="W296" s="45" t="n">
        <f aca="false">(W297+Q297)/(1+U297)</f>
        <v>0</v>
      </c>
      <c r="X296" s="45" t="n">
        <f aca="false">R297+S297+T297+X297/(1+U297)</f>
        <v>0</v>
      </c>
      <c r="Y296" s="45" t="n">
        <f aca="false">IFERROR((W296+X296-V296)/J296,0)</f>
        <v>0</v>
      </c>
    </row>
    <row r="297" customFormat="false" ht="13.8" hidden="false" customHeight="false" outlineLevel="0" collapsed="false">
      <c r="A297" s="40" t="n">
        <f aca="false">A296+1</f>
        <v>282</v>
      </c>
      <c r="B297" s="40" t="n">
        <f aca="false">INT((A297-1)/12)+1</f>
        <v>24</v>
      </c>
      <c r="C297" s="41" t="n">
        <f aca="false">$B$4+B297-1</f>
        <v>43</v>
      </c>
      <c r="D297" s="42" t="n">
        <f aca="false">IF($B$5="M",VLOOKUP(C297,Assumptions!$A$42:$C$140,2,1),VLOOKUP(C297,Assumptions!$A$42:$C$140,3,1))*Assumptions!$C$2</f>
        <v>0.000586636460424954</v>
      </c>
      <c r="E297" s="42" t="n">
        <f aca="false">1-(1-D297)^(1/12)</f>
        <v>4.88995209559917E-005</v>
      </c>
      <c r="F297" s="42" t="n">
        <f aca="false">VLOOKUP(B297,Assumptions!$A$5:$C$11,3,1)*(MOD(A297,12/$B$10)=0)</f>
        <v>0</v>
      </c>
      <c r="G297" s="43" t="n">
        <f aca="false">1-(1-F297)^(1/$B$10)</f>
        <v>0</v>
      </c>
      <c r="H297" s="42" t="n">
        <f aca="false">J296*E297*(A297&lt;=$B$6*12)</f>
        <v>0</v>
      </c>
      <c r="I297" s="43" t="n">
        <f aca="false">J296*(1-E297)*G297*(A297&lt;=$B$6*12)</f>
        <v>0</v>
      </c>
      <c r="J297" s="44" t="n">
        <f aca="false">(J296-H297-I297)*(A297&lt;=$B$6*12)</f>
        <v>0</v>
      </c>
      <c r="K297" s="45" t="n">
        <f aca="false">($B$9/$B$10)*(A297&lt;=$B$7*12)*(MOD(A296,12/$B$10)=0)</f>
        <v>0</v>
      </c>
      <c r="L297" s="45" t="n">
        <f aca="false">$B$8*(A297&lt;=$B$7*12)</f>
        <v>0</v>
      </c>
      <c r="M297" s="45" t="n">
        <f aca="false">Assumptions!$C$15*(A297=1)+K297*Assumptions!$C$16*(A297&lt;=12)</f>
        <v>0</v>
      </c>
      <c r="N297" s="45" t="n">
        <f aca="false">(A297&lt;=$B$6*12)*(Assumptions!$C$18/12)*(1+Assumptions!$E$17)^(A297-1) + K297*Assumptions!$C$19*(A297&lt;=$B$7*12)</f>
        <v>0</v>
      </c>
      <c r="O297" s="45" t="n">
        <f aca="false">K297*VLOOKUP(B297,Assumptions!$A$21:$B$26,2,1)</f>
        <v>0</v>
      </c>
      <c r="P297" s="45" t="n">
        <f aca="false">K297*J296</f>
        <v>0</v>
      </c>
      <c r="Q297" s="45" t="n">
        <f aca="false">L297*H297</f>
        <v>0</v>
      </c>
      <c r="R297" s="45" t="n">
        <f aca="false">M297*J296</f>
        <v>0</v>
      </c>
      <c r="S297" s="45" t="n">
        <f aca="false">N297*J296</f>
        <v>0</v>
      </c>
      <c r="T297" s="55" t="n">
        <f aca="false">O297*J296</f>
        <v>0</v>
      </c>
      <c r="U297" s="46" t="n">
        <f aca="false">(1+VLOOKUP(B297,Assumptions!$A$29:$C$39,3,1))^(1/12)-1</f>
        <v>0.00581065529879377</v>
      </c>
      <c r="V297" s="45" t="n">
        <f aca="false">P298+V298/(1+U298)</f>
        <v>0</v>
      </c>
      <c r="W297" s="45" t="n">
        <f aca="false">(W298+Q298)/(1+U298)</f>
        <v>0</v>
      </c>
      <c r="X297" s="45" t="n">
        <f aca="false">R298+S298+T298+X298/(1+U298)</f>
        <v>0</v>
      </c>
      <c r="Y297" s="45" t="n">
        <f aca="false">IFERROR((W297+X297-V297)/J297,0)</f>
        <v>0</v>
      </c>
    </row>
    <row r="298" customFormat="false" ht="13.8" hidden="false" customHeight="false" outlineLevel="0" collapsed="false">
      <c r="A298" s="40" t="n">
        <f aca="false">A297+1</f>
        <v>283</v>
      </c>
      <c r="B298" s="40" t="n">
        <f aca="false">INT((A298-1)/12)+1</f>
        <v>24</v>
      </c>
      <c r="C298" s="41" t="n">
        <f aca="false">$B$4+B298-1</f>
        <v>43</v>
      </c>
      <c r="D298" s="42" t="n">
        <f aca="false">IF($B$5="M",VLOOKUP(C298,Assumptions!$A$42:$C$140,2,1),VLOOKUP(C298,Assumptions!$A$42:$C$140,3,1))*Assumptions!$C$2</f>
        <v>0.000586636460424954</v>
      </c>
      <c r="E298" s="42" t="n">
        <f aca="false">1-(1-D298)^(1/12)</f>
        <v>4.88995209559917E-005</v>
      </c>
      <c r="F298" s="42" t="n">
        <f aca="false">VLOOKUP(B298,Assumptions!$A$5:$C$11,3,1)*(MOD(A298,12/$B$10)=0)</f>
        <v>0</v>
      </c>
      <c r="G298" s="43" t="n">
        <f aca="false">1-(1-F298)^(1/$B$10)</f>
        <v>0</v>
      </c>
      <c r="H298" s="42" t="n">
        <f aca="false">J297*E298*(A298&lt;=$B$6*12)</f>
        <v>0</v>
      </c>
      <c r="I298" s="43" t="n">
        <f aca="false">J297*(1-E298)*G298*(A298&lt;=$B$6*12)</f>
        <v>0</v>
      </c>
      <c r="J298" s="44" t="n">
        <f aca="false">(J297-H298-I298)*(A298&lt;=$B$6*12)</f>
        <v>0</v>
      </c>
      <c r="K298" s="45" t="n">
        <f aca="false">($B$9/$B$10)*(A298&lt;=$B$7*12)*(MOD(A297,12/$B$10)=0)</f>
        <v>0</v>
      </c>
      <c r="L298" s="45" t="n">
        <f aca="false">$B$8*(A298&lt;=$B$7*12)</f>
        <v>0</v>
      </c>
      <c r="M298" s="45" t="n">
        <f aca="false">Assumptions!$C$15*(A298=1)+K298*Assumptions!$C$16*(A298&lt;=12)</f>
        <v>0</v>
      </c>
      <c r="N298" s="45" t="n">
        <f aca="false">(A298&lt;=$B$6*12)*(Assumptions!$C$18/12)*(1+Assumptions!$E$17)^(A298-1) + K298*Assumptions!$C$19*(A298&lt;=$B$7*12)</f>
        <v>0</v>
      </c>
      <c r="O298" s="45" t="n">
        <f aca="false">K298*VLOOKUP(B298,Assumptions!$A$21:$B$26,2,1)</f>
        <v>0</v>
      </c>
      <c r="P298" s="45" t="n">
        <f aca="false">K298*J297</f>
        <v>0</v>
      </c>
      <c r="Q298" s="45" t="n">
        <f aca="false">L298*H298</f>
        <v>0</v>
      </c>
      <c r="R298" s="45" t="n">
        <f aca="false">M298*J297</f>
        <v>0</v>
      </c>
      <c r="S298" s="45" t="n">
        <f aca="false">N298*J297</f>
        <v>0</v>
      </c>
      <c r="T298" s="55" t="n">
        <f aca="false">O298*J297</f>
        <v>0</v>
      </c>
      <c r="U298" s="46" t="n">
        <f aca="false">(1+VLOOKUP(B298,Assumptions!$A$29:$C$39,3,1))^(1/12)-1</f>
        <v>0.00581065529879377</v>
      </c>
      <c r="V298" s="45" t="n">
        <f aca="false">P299+V299/(1+U299)</f>
        <v>0</v>
      </c>
      <c r="W298" s="45" t="n">
        <f aca="false">(W299+Q299)/(1+U299)</f>
        <v>0</v>
      </c>
      <c r="X298" s="45" t="n">
        <f aca="false">R299+S299+T299+X299/(1+U299)</f>
        <v>0</v>
      </c>
      <c r="Y298" s="45" t="n">
        <f aca="false">IFERROR((W298+X298-V298)/J298,0)</f>
        <v>0</v>
      </c>
    </row>
    <row r="299" customFormat="false" ht="13.8" hidden="false" customHeight="false" outlineLevel="0" collapsed="false">
      <c r="A299" s="40" t="n">
        <f aca="false">A298+1</f>
        <v>284</v>
      </c>
      <c r="B299" s="40" t="n">
        <f aca="false">INT((A299-1)/12)+1</f>
        <v>24</v>
      </c>
      <c r="C299" s="41" t="n">
        <f aca="false">$B$4+B299-1</f>
        <v>43</v>
      </c>
      <c r="D299" s="42" t="n">
        <f aca="false">IF($B$5="M",VLOOKUP(C299,Assumptions!$A$42:$C$140,2,1),VLOOKUP(C299,Assumptions!$A$42:$C$140,3,1))*Assumptions!$C$2</f>
        <v>0.000586636460424954</v>
      </c>
      <c r="E299" s="42" t="n">
        <f aca="false">1-(1-D299)^(1/12)</f>
        <v>4.88995209559917E-005</v>
      </c>
      <c r="F299" s="42" t="n">
        <f aca="false">VLOOKUP(B299,Assumptions!$A$5:$C$11,3,1)*(MOD(A299,12/$B$10)=0)</f>
        <v>0</v>
      </c>
      <c r="G299" s="43" t="n">
        <f aca="false">1-(1-F299)^(1/$B$10)</f>
        <v>0</v>
      </c>
      <c r="H299" s="42" t="n">
        <f aca="false">J298*E299*(A299&lt;=$B$6*12)</f>
        <v>0</v>
      </c>
      <c r="I299" s="43" t="n">
        <f aca="false">J298*(1-E299)*G299*(A299&lt;=$B$6*12)</f>
        <v>0</v>
      </c>
      <c r="J299" s="44" t="n">
        <f aca="false">(J298-H299-I299)*(A299&lt;=$B$6*12)</f>
        <v>0</v>
      </c>
      <c r="K299" s="45" t="n">
        <f aca="false">($B$9/$B$10)*(A299&lt;=$B$7*12)*(MOD(A298,12/$B$10)=0)</f>
        <v>0</v>
      </c>
      <c r="L299" s="45" t="n">
        <f aca="false">$B$8*(A299&lt;=$B$7*12)</f>
        <v>0</v>
      </c>
      <c r="M299" s="45" t="n">
        <f aca="false">Assumptions!$C$15*(A299=1)+K299*Assumptions!$C$16*(A299&lt;=12)</f>
        <v>0</v>
      </c>
      <c r="N299" s="45" t="n">
        <f aca="false">(A299&lt;=$B$6*12)*(Assumptions!$C$18/12)*(1+Assumptions!$E$17)^(A299-1) + K299*Assumptions!$C$19*(A299&lt;=$B$7*12)</f>
        <v>0</v>
      </c>
      <c r="O299" s="45" t="n">
        <f aca="false">K299*VLOOKUP(B299,Assumptions!$A$21:$B$26,2,1)</f>
        <v>0</v>
      </c>
      <c r="P299" s="45" t="n">
        <f aca="false">K299*J298</f>
        <v>0</v>
      </c>
      <c r="Q299" s="45" t="n">
        <f aca="false">L299*H299</f>
        <v>0</v>
      </c>
      <c r="R299" s="45" t="n">
        <f aca="false">M299*J298</f>
        <v>0</v>
      </c>
      <c r="S299" s="45" t="n">
        <f aca="false">N299*J298</f>
        <v>0</v>
      </c>
      <c r="T299" s="55" t="n">
        <f aca="false">O299*J298</f>
        <v>0</v>
      </c>
      <c r="U299" s="46" t="n">
        <f aca="false">(1+VLOOKUP(B299,Assumptions!$A$29:$C$39,3,1))^(1/12)-1</f>
        <v>0.00581065529879377</v>
      </c>
      <c r="V299" s="45" t="n">
        <f aca="false">P300+V300/(1+U300)</f>
        <v>0</v>
      </c>
      <c r="W299" s="45" t="n">
        <f aca="false">(W300+Q300)/(1+U300)</f>
        <v>0</v>
      </c>
      <c r="X299" s="45" t="n">
        <f aca="false">R300+S300+T300+X300/(1+U300)</f>
        <v>0</v>
      </c>
      <c r="Y299" s="45" t="n">
        <f aca="false">IFERROR((W299+X299-V299)/J299,0)</f>
        <v>0</v>
      </c>
    </row>
    <row r="300" customFormat="false" ht="13.8" hidden="false" customHeight="false" outlineLevel="0" collapsed="false">
      <c r="A300" s="40" t="n">
        <f aca="false">A299+1</f>
        <v>285</v>
      </c>
      <c r="B300" s="40" t="n">
        <f aca="false">INT((A300-1)/12)+1</f>
        <v>24</v>
      </c>
      <c r="C300" s="41" t="n">
        <f aca="false">$B$4+B300-1</f>
        <v>43</v>
      </c>
      <c r="D300" s="42" t="n">
        <f aca="false">IF($B$5="M",VLOOKUP(C300,Assumptions!$A$42:$C$140,2,1),VLOOKUP(C300,Assumptions!$A$42:$C$140,3,1))*Assumptions!$C$2</f>
        <v>0.000586636460424954</v>
      </c>
      <c r="E300" s="42" t="n">
        <f aca="false">1-(1-D300)^(1/12)</f>
        <v>4.88995209559917E-005</v>
      </c>
      <c r="F300" s="42" t="n">
        <f aca="false">VLOOKUP(B300,Assumptions!$A$5:$C$11,3,1)*(MOD(A300,12/$B$10)=0)</f>
        <v>0</v>
      </c>
      <c r="G300" s="43" t="n">
        <f aca="false">1-(1-F300)^(1/$B$10)</f>
        <v>0</v>
      </c>
      <c r="H300" s="42" t="n">
        <f aca="false">J299*E300*(A300&lt;=$B$6*12)</f>
        <v>0</v>
      </c>
      <c r="I300" s="43" t="n">
        <f aca="false">J299*(1-E300)*G300*(A300&lt;=$B$6*12)</f>
        <v>0</v>
      </c>
      <c r="J300" s="44" t="n">
        <f aca="false">(J299-H300-I300)*(A300&lt;=$B$6*12)</f>
        <v>0</v>
      </c>
      <c r="K300" s="45" t="n">
        <f aca="false">($B$9/$B$10)*(A300&lt;=$B$7*12)*(MOD(A299,12/$B$10)=0)</f>
        <v>0</v>
      </c>
      <c r="L300" s="45" t="n">
        <f aca="false">$B$8*(A300&lt;=$B$7*12)</f>
        <v>0</v>
      </c>
      <c r="M300" s="45" t="n">
        <f aca="false">Assumptions!$C$15*(A300=1)+K300*Assumptions!$C$16*(A300&lt;=12)</f>
        <v>0</v>
      </c>
      <c r="N300" s="45" t="n">
        <f aca="false">(A300&lt;=$B$6*12)*(Assumptions!$C$18/12)*(1+Assumptions!$E$17)^(A300-1) + K300*Assumptions!$C$19*(A300&lt;=$B$7*12)</f>
        <v>0</v>
      </c>
      <c r="O300" s="45" t="n">
        <f aca="false">K300*VLOOKUP(B300,Assumptions!$A$21:$B$26,2,1)</f>
        <v>0</v>
      </c>
      <c r="P300" s="45" t="n">
        <f aca="false">K300*J299</f>
        <v>0</v>
      </c>
      <c r="Q300" s="45" t="n">
        <f aca="false">L300*H300</f>
        <v>0</v>
      </c>
      <c r="R300" s="45" t="n">
        <f aca="false">M300*J299</f>
        <v>0</v>
      </c>
      <c r="S300" s="45" t="n">
        <f aca="false">N300*J299</f>
        <v>0</v>
      </c>
      <c r="T300" s="55" t="n">
        <f aca="false">O300*J299</f>
        <v>0</v>
      </c>
      <c r="U300" s="46" t="n">
        <f aca="false">(1+VLOOKUP(B300,Assumptions!$A$29:$C$39,3,1))^(1/12)-1</f>
        <v>0.00581065529879377</v>
      </c>
      <c r="V300" s="45" t="n">
        <f aca="false">P301+V301/(1+U301)</f>
        <v>0</v>
      </c>
      <c r="W300" s="45" t="n">
        <f aca="false">(W301+Q301)/(1+U301)</f>
        <v>0</v>
      </c>
      <c r="X300" s="45" t="n">
        <f aca="false">R301+S301+T301+X301/(1+U301)</f>
        <v>0</v>
      </c>
      <c r="Y300" s="45" t="n">
        <f aca="false">IFERROR((W300+X300-V300)/J300,0)</f>
        <v>0</v>
      </c>
    </row>
    <row r="301" customFormat="false" ht="13.8" hidden="false" customHeight="false" outlineLevel="0" collapsed="false">
      <c r="A301" s="40" t="n">
        <f aca="false">A300+1</f>
        <v>286</v>
      </c>
      <c r="B301" s="40" t="n">
        <f aca="false">INT((A301-1)/12)+1</f>
        <v>24</v>
      </c>
      <c r="C301" s="41" t="n">
        <f aca="false">$B$4+B301-1</f>
        <v>43</v>
      </c>
      <c r="D301" s="42" t="n">
        <f aca="false">IF($B$5="M",VLOOKUP(C301,Assumptions!$A$42:$C$140,2,1),VLOOKUP(C301,Assumptions!$A$42:$C$140,3,1))*Assumptions!$C$2</f>
        <v>0.000586636460424954</v>
      </c>
      <c r="E301" s="42" t="n">
        <f aca="false">1-(1-D301)^(1/12)</f>
        <v>4.88995209559917E-005</v>
      </c>
      <c r="F301" s="42" t="n">
        <f aca="false">VLOOKUP(B301,Assumptions!$A$5:$C$11,3,1)*(MOD(A301,12/$B$10)=0)</f>
        <v>0</v>
      </c>
      <c r="G301" s="43" t="n">
        <f aca="false">1-(1-F301)^(1/$B$10)</f>
        <v>0</v>
      </c>
      <c r="H301" s="42" t="n">
        <f aca="false">J300*E301*(A301&lt;=$B$6*12)</f>
        <v>0</v>
      </c>
      <c r="I301" s="43" t="n">
        <f aca="false">J300*(1-E301)*G301*(A301&lt;=$B$6*12)</f>
        <v>0</v>
      </c>
      <c r="J301" s="44" t="n">
        <f aca="false">(J300-H301-I301)*(A301&lt;=$B$6*12)</f>
        <v>0</v>
      </c>
      <c r="K301" s="45" t="n">
        <f aca="false">($B$9/$B$10)*(A301&lt;=$B$7*12)*(MOD(A300,12/$B$10)=0)</f>
        <v>0</v>
      </c>
      <c r="L301" s="45" t="n">
        <f aca="false">$B$8*(A301&lt;=$B$7*12)</f>
        <v>0</v>
      </c>
      <c r="M301" s="45" t="n">
        <f aca="false">Assumptions!$C$15*(A301=1)+K301*Assumptions!$C$16*(A301&lt;=12)</f>
        <v>0</v>
      </c>
      <c r="N301" s="45" t="n">
        <f aca="false">(A301&lt;=$B$6*12)*(Assumptions!$C$18/12)*(1+Assumptions!$E$17)^(A301-1) + K301*Assumptions!$C$19*(A301&lt;=$B$7*12)</f>
        <v>0</v>
      </c>
      <c r="O301" s="45" t="n">
        <f aca="false">K301*VLOOKUP(B301,Assumptions!$A$21:$B$26,2,1)</f>
        <v>0</v>
      </c>
      <c r="P301" s="45" t="n">
        <f aca="false">K301*J300</f>
        <v>0</v>
      </c>
      <c r="Q301" s="45" t="n">
        <f aca="false">L301*H301</f>
        <v>0</v>
      </c>
      <c r="R301" s="45" t="n">
        <f aca="false">M301*J300</f>
        <v>0</v>
      </c>
      <c r="S301" s="45" t="n">
        <f aca="false">N301*J300</f>
        <v>0</v>
      </c>
      <c r="T301" s="55" t="n">
        <f aca="false">O301*J300</f>
        <v>0</v>
      </c>
      <c r="U301" s="46" t="n">
        <f aca="false">(1+VLOOKUP(B301,Assumptions!$A$29:$C$39,3,1))^(1/12)-1</f>
        <v>0.00581065529879377</v>
      </c>
      <c r="V301" s="45" t="n">
        <f aca="false">P302+V302/(1+U302)</f>
        <v>0</v>
      </c>
      <c r="W301" s="45" t="n">
        <f aca="false">(W302+Q302)/(1+U302)</f>
        <v>0</v>
      </c>
      <c r="X301" s="45" t="n">
        <f aca="false">R302+S302+T302+X302/(1+U302)</f>
        <v>0</v>
      </c>
      <c r="Y301" s="45" t="n">
        <f aca="false">IFERROR((W301+X301-V301)/J301,0)</f>
        <v>0</v>
      </c>
    </row>
    <row r="302" customFormat="false" ht="13.8" hidden="false" customHeight="false" outlineLevel="0" collapsed="false">
      <c r="A302" s="40" t="n">
        <f aca="false">A301+1</f>
        <v>287</v>
      </c>
      <c r="B302" s="40" t="n">
        <f aca="false">INT((A302-1)/12)+1</f>
        <v>24</v>
      </c>
      <c r="C302" s="41" t="n">
        <f aca="false">$B$4+B302-1</f>
        <v>43</v>
      </c>
      <c r="D302" s="42" t="n">
        <f aca="false">IF($B$5="M",VLOOKUP(C302,Assumptions!$A$42:$C$140,2,1),VLOOKUP(C302,Assumptions!$A$42:$C$140,3,1))*Assumptions!$C$2</f>
        <v>0.000586636460424954</v>
      </c>
      <c r="E302" s="42" t="n">
        <f aca="false">1-(1-D302)^(1/12)</f>
        <v>4.88995209559917E-005</v>
      </c>
      <c r="F302" s="42" t="n">
        <f aca="false">VLOOKUP(B302,Assumptions!$A$5:$C$11,3,1)*(MOD(A302,12/$B$10)=0)</f>
        <v>0</v>
      </c>
      <c r="G302" s="43" t="n">
        <f aca="false">1-(1-F302)^(1/$B$10)</f>
        <v>0</v>
      </c>
      <c r="H302" s="42" t="n">
        <f aca="false">J301*E302*(A302&lt;=$B$6*12)</f>
        <v>0</v>
      </c>
      <c r="I302" s="43" t="n">
        <f aca="false">J301*(1-E302)*G302*(A302&lt;=$B$6*12)</f>
        <v>0</v>
      </c>
      <c r="J302" s="44" t="n">
        <f aca="false">(J301-H302-I302)*(A302&lt;=$B$6*12)</f>
        <v>0</v>
      </c>
      <c r="K302" s="45" t="n">
        <f aca="false">($B$9/$B$10)*(A302&lt;=$B$7*12)*(MOD(A301,12/$B$10)=0)</f>
        <v>0</v>
      </c>
      <c r="L302" s="45" t="n">
        <f aca="false">$B$8*(A302&lt;=$B$7*12)</f>
        <v>0</v>
      </c>
      <c r="M302" s="45" t="n">
        <f aca="false">Assumptions!$C$15*(A302=1)+K302*Assumptions!$C$16*(A302&lt;=12)</f>
        <v>0</v>
      </c>
      <c r="N302" s="45" t="n">
        <f aca="false">(A302&lt;=$B$6*12)*(Assumptions!$C$18/12)*(1+Assumptions!$E$17)^(A302-1) + K302*Assumptions!$C$19*(A302&lt;=$B$7*12)</f>
        <v>0</v>
      </c>
      <c r="O302" s="45" t="n">
        <f aca="false">K302*VLOOKUP(B302,Assumptions!$A$21:$B$26,2,1)</f>
        <v>0</v>
      </c>
      <c r="P302" s="45" t="n">
        <f aca="false">K302*J301</f>
        <v>0</v>
      </c>
      <c r="Q302" s="45" t="n">
        <f aca="false">L302*H302</f>
        <v>0</v>
      </c>
      <c r="R302" s="45" t="n">
        <f aca="false">M302*J301</f>
        <v>0</v>
      </c>
      <c r="S302" s="45" t="n">
        <f aca="false">N302*J301</f>
        <v>0</v>
      </c>
      <c r="T302" s="55" t="n">
        <f aca="false">O302*J301</f>
        <v>0</v>
      </c>
      <c r="U302" s="46" t="n">
        <f aca="false">(1+VLOOKUP(B302,Assumptions!$A$29:$C$39,3,1))^(1/12)-1</f>
        <v>0.00581065529879377</v>
      </c>
      <c r="V302" s="45" t="n">
        <f aca="false">P303+V303/(1+U303)</f>
        <v>0</v>
      </c>
      <c r="W302" s="45" t="n">
        <f aca="false">(W303+Q303)/(1+U303)</f>
        <v>0</v>
      </c>
      <c r="X302" s="45" t="n">
        <f aca="false">R303+S303+T303+X303/(1+U303)</f>
        <v>0</v>
      </c>
      <c r="Y302" s="45" t="n">
        <f aca="false">IFERROR((W302+X302-V302)/J302,0)</f>
        <v>0</v>
      </c>
    </row>
    <row r="303" customFormat="false" ht="13.8" hidden="false" customHeight="false" outlineLevel="0" collapsed="false">
      <c r="A303" s="40" t="n">
        <f aca="false">A302+1</f>
        <v>288</v>
      </c>
      <c r="B303" s="40" t="n">
        <f aca="false">INT((A303-1)/12)+1</f>
        <v>24</v>
      </c>
      <c r="C303" s="41" t="n">
        <f aca="false">$B$4+B303-1</f>
        <v>43</v>
      </c>
      <c r="D303" s="42" t="n">
        <f aca="false">IF($B$5="M",VLOOKUP(C303,Assumptions!$A$42:$C$140,2,1),VLOOKUP(C303,Assumptions!$A$42:$C$140,3,1))*Assumptions!$C$2</f>
        <v>0.000586636460424954</v>
      </c>
      <c r="E303" s="42" t="n">
        <f aca="false">1-(1-D303)^(1/12)</f>
        <v>4.88995209559917E-005</v>
      </c>
      <c r="F303" s="42" t="n">
        <f aca="false">VLOOKUP(B303,Assumptions!$A$5:$C$11,3,1)*(MOD(A303,12/$B$10)=0)</f>
        <v>0.04</v>
      </c>
      <c r="G303" s="43" t="n">
        <f aca="false">1-(1-F303)^(1/$B$10)</f>
        <v>0.04</v>
      </c>
      <c r="H303" s="42" t="n">
        <f aca="false">J302*E303*(A303&lt;=$B$6*12)</f>
        <v>0</v>
      </c>
      <c r="I303" s="43" t="n">
        <f aca="false">J302*(1-E303)*G303*(A303&lt;=$B$6*12)</f>
        <v>0</v>
      </c>
      <c r="J303" s="44" t="n">
        <f aca="false">(J302-H303-I303)*(A303&lt;=$B$6*12)</f>
        <v>0</v>
      </c>
      <c r="K303" s="45" t="n">
        <f aca="false">($B$9/$B$10)*(A303&lt;=$B$7*12)*(MOD(A302,12/$B$10)=0)</f>
        <v>0</v>
      </c>
      <c r="L303" s="45" t="n">
        <f aca="false">$B$8*(A303&lt;=$B$7*12)</f>
        <v>0</v>
      </c>
      <c r="M303" s="45" t="n">
        <f aca="false">Assumptions!$C$15*(A303=1)+K303*Assumptions!$C$16*(A303&lt;=12)</f>
        <v>0</v>
      </c>
      <c r="N303" s="45" t="n">
        <f aca="false">(A303&lt;=$B$6*12)*(Assumptions!$C$18/12)*(1+Assumptions!$E$17)^(A303-1) + K303*Assumptions!$C$19*(A303&lt;=$B$7*12)</f>
        <v>0</v>
      </c>
      <c r="O303" s="45" t="n">
        <f aca="false">K303*VLOOKUP(B303,Assumptions!$A$21:$B$26,2,1)</f>
        <v>0</v>
      </c>
      <c r="P303" s="45" t="n">
        <f aca="false">K303*J302</f>
        <v>0</v>
      </c>
      <c r="Q303" s="45" t="n">
        <f aca="false">L303*H303</f>
        <v>0</v>
      </c>
      <c r="R303" s="45" t="n">
        <f aca="false">M303*J302</f>
        <v>0</v>
      </c>
      <c r="S303" s="45" t="n">
        <f aca="false">N303*J302</f>
        <v>0</v>
      </c>
      <c r="T303" s="55" t="n">
        <f aca="false">O303*J302</f>
        <v>0</v>
      </c>
      <c r="U303" s="46" t="n">
        <f aca="false">(1+VLOOKUP(B303,Assumptions!$A$29:$C$39,3,1))^(1/12)-1</f>
        <v>0.00581065529879377</v>
      </c>
      <c r="V303" s="45" t="n">
        <f aca="false">P304+V304/(1+U304)</f>
        <v>0</v>
      </c>
      <c r="W303" s="45" t="n">
        <f aca="false">(W304+Q304)/(1+U304)</f>
        <v>0</v>
      </c>
      <c r="X303" s="45" t="n">
        <f aca="false">R304+S304+T304+X304/(1+U304)</f>
        <v>0</v>
      </c>
      <c r="Y303" s="45" t="n">
        <f aca="false">IFERROR((W303+X303-V303)/J303,0)</f>
        <v>0</v>
      </c>
    </row>
    <row r="304" customFormat="false" ht="13.8" hidden="false" customHeight="false" outlineLevel="0" collapsed="false">
      <c r="A304" s="40" t="n">
        <f aca="false">A303+1</f>
        <v>289</v>
      </c>
      <c r="B304" s="40" t="n">
        <f aca="false">INT((A304-1)/12)+1</f>
        <v>25</v>
      </c>
      <c r="C304" s="41" t="n">
        <f aca="false">$B$4+B304-1</f>
        <v>44</v>
      </c>
      <c r="D304" s="42" t="n">
        <f aca="false">IF($B$5="M",VLOOKUP(C304,Assumptions!$A$42:$C$140,2,1),VLOOKUP(C304,Assumptions!$A$42:$C$140,3,1))*Assumptions!$C$2</f>
        <v>0.000617257262945848</v>
      </c>
      <c r="E304" s="42" t="n">
        <f aca="false">1-(1-D304)^(1/12)</f>
        <v>5.14526633196288E-005</v>
      </c>
      <c r="F304" s="42" t="n">
        <f aca="false">VLOOKUP(B304,Assumptions!$A$5:$C$11,3,1)*(MOD(A304,12/$B$10)=0)</f>
        <v>0</v>
      </c>
      <c r="G304" s="43" t="n">
        <f aca="false">1-(1-F304)^(1/$B$10)</f>
        <v>0</v>
      </c>
      <c r="H304" s="42" t="n">
        <f aca="false">J303*E304*(A304&lt;=$B$6*12)</f>
        <v>0</v>
      </c>
      <c r="I304" s="43" t="n">
        <f aca="false">J303*(1-E304)*G304*(A304&lt;=$B$6*12)</f>
        <v>0</v>
      </c>
      <c r="J304" s="44" t="n">
        <f aca="false">(J303-H304-I304)*(A304&lt;=$B$6*12)</f>
        <v>0</v>
      </c>
      <c r="K304" s="45" t="n">
        <f aca="false">($B$9/$B$10)*(A304&lt;=$B$7*12)*(MOD(A303,12/$B$10)=0)</f>
        <v>0</v>
      </c>
      <c r="L304" s="45" t="n">
        <f aca="false">$B$8*(A304&lt;=$B$7*12)</f>
        <v>0</v>
      </c>
      <c r="M304" s="45" t="n">
        <f aca="false">Assumptions!$C$15*(A304=1)+K304*Assumptions!$C$16*(A304&lt;=12)</f>
        <v>0</v>
      </c>
      <c r="N304" s="45" t="n">
        <f aca="false">(A304&lt;=$B$6*12)*(Assumptions!$C$18/12)*(1+Assumptions!$E$17)^(A304-1) + K304*Assumptions!$C$19*(A304&lt;=$B$7*12)</f>
        <v>0</v>
      </c>
      <c r="O304" s="45" t="n">
        <f aca="false">K304*VLOOKUP(B304,Assumptions!$A$21:$B$26,2,1)</f>
        <v>0</v>
      </c>
      <c r="P304" s="45" t="n">
        <f aca="false">K304*J303</f>
        <v>0</v>
      </c>
      <c r="Q304" s="45" t="n">
        <f aca="false">L304*H304</f>
        <v>0</v>
      </c>
      <c r="R304" s="45" t="n">
        <f aca="false">M304*J303</f>
        <v>0</v>
      </c>
      <c r="S304" s="45" t="n">
        <f aca="false">N304*J303</f>
        <v>0</v>
      </c>
      <c r="T304" s="55" t="n">
        <f aca="false">O304*J303</f>
        <v>0</v>
      </c>
      <c r="U304" s="46" t="n">
        <f aca="false">(1+VLOOKUP(B304,Assumptions!$A$29:$C$39,3,1))^(1/12)-1</f>
        <v>0.00581065529879377</v>
      </c>
      <c r="V304" s="45" t="n">
        <f aca="false">P305+V305/(1+U305)</f>
        <v>0</v>
      </c>
      <c r="W304" s="45" t="n">
        <f aca="false">(W305+Q305)/(1+U305)</f>
        <v>0</v>
      </c>
      <c r="X304" s="45" t="n">
        <f aca="false">R305+S305+T305+X305/(1+U305)</f>
        <v>0</v>
      </c>
      <c r="Y304" s="45" t="n">
        <f aca="false">IFERROR((W304+X304-V304)/J304,0)</f>
        <v>0</v>
      </c>
    </row>
    <row r="305" customFormat="false" ht="13.8" hidden="false" customHeight="false" outlineLevel="0" collapsed="false">
      <c r="A305" s="40" t="n">
        <f aca="false">A304+1</f>
        <v>290</v>
      </c>
      <c r="B305" s="40" t="n">
        <f aca="false">INT((A305-1)/12)+1</f>
        <v>25</v>
      </c>
      <c r="C305" s="41" t="n">
        <f aca="false">$B$4+B305-1</f>
        <v>44</v>
      </c>
      <c r="D305" s="42" t="n">
        <f aca="false">IF($B$5="M",VLOOKUP(C305,Assumptions!$A$42:$C$140,2,1),VLOOKUP(C305,Assumptions!$A$42:$C$140,3,1))*Assumptions!$C$2</f>
        <v>0.000617257262945848</v>
      </c>
      <c r="E305" s="42" t="n">
        <f aca="false">1-(1-D305)^(1/12)</f>
        <v>5.14526633196288E-005</v>
      </c>
      <c r="F305" s="42" t="n">
        <f aca="false">VLOOKUP(B305,Assumptions!$A$5:$C$11,3,1)*(MOD(A305,12/$B$10)=0)</f>
        <v>0</v>
      </c>
      <c r="G305" s="43" t="n">
        <f aca="false">1-(1-F305)^(1/$B$10)</f>
        <v>0</v>
      </c>
      <c r="H305" s="42" t="n">
        <f aca="false">J304*E305*(A305&lt;=$B$6*12)</f>
        <v>0</v>
      </c>
      <c r="I305" s="43" t="n">
        <f aca="false">J304*(1-E305)*G305*(A305&lt;=$B$6*12)</f>
        <v>0</v>
      </c>
      <c r="J305" s="44" t="n">
        <f aca="false">(J304-H305-I305)*(A305&lt;=$B$6*12)</f>
        <v>0</v>
      </c>
      <c r="K305" s="45" t="n">
        <f aca="false">($B$9/$B$10)*(A305&lt;=$B$7*12)*(MOD(A304,12/$B$10)=0)</f>
        <v>0</v>
      </c>
      <c r="L305" s="45" t="n">
        <f aca="false">$B$8*(A305&lt;=$B$7*12)</f>
        <v>0</v>
      </c>
      <c r="M305" s="45" t="n">
        <f aca="false">Assumptions!$C$15*(A305=1)+K305*Assumptions!$C$16*(A305&lt;=12)</f>
        <v>0</v>
      </c>
      <c r="N305" s="45" t="n">
        <f aca="false">(A305&lt;=$B$6*12)*(Assumptions!$C$18/12)*(1+Assumptions!$E$17)^(A305-1) + K305*Assumptions!$C$19*(A305&lt;=$B$7*12)</f>
        <v>0</v>
      </c>
      <c r="O305" s="45" t="n">
        <f aca="false">K305*VLOOKUP(B305,Assumptions!$A$21:$B$26,2,1)</f>
        <v>0</v>
      </c>
      <c r="P305" s="45" t="n">
        <f aca="false">K305*J304</f>
        <v>0</v>
      </c>
      <c r="Q305" s="45" t="n">
        <f aca="false">L305*H305</f>
        <v>0</v>
      </c>
      <c r="R305" s="45" t="n">
        <f aca="false">M305*J304</f>
        <v>0</v>
      </c>
      <c r="S305" s="45" t="n">
        <f aca="false">N305*J304</f>
        <v>0</v>
      </c>
      <c r="T305" s="55" t="n">
        <f aca="false">O305*J304</f>
        <v>0</v>
      </c>
      <c r="U305" s="46" t="n">
        <f aca="false">(1+VLOOKUP(B305,Assumptions!$A$29:$C$39,3,1))^(1/12)-1</f>
        <v>0.00581065529879377</v>
      </c>
      <c r="V305" s="45" t="n">
        <f aca="false">P306+V306/(1+U306)</f>
        <v>0</v>
      </c>
      <c r="W305" s="45" t="n">
        <f aca="false">(W306+Q306)/(1+U306)</f>
        <v>0</v>
      </c>
      <c r="X305" s="45" t="n">
        <f aca="false">R306+S306+T306+X306/(1+U306)</f>
        <v>0</v>
      </c>
      <c r="Y305" s="45" t="n">
        <f aca="false">IFERROR((W305+X305-V305)/J305,0)</f>
        <v>0</v>
      </c>
    </row>
    <row r="306" customFormat="false" ht="13.8" hidden="false" customHeight="false" outlineLevel="0" collapsed="false">
      <c r="A306" s="40" t="n">
        <f aca="false">A305+1</f>
        <v>291</v>
      </c>
      <c r="B306" s="40" t="n">
        <f aca="false">INT((A306-1)/12)+1</f>
        <v>25</v>
      </c>
      <c r="C306" s="41" t="n">
        <f aca="false">$B$4+B306-1</f>
        <v>44</v>
      </c>
      <c r="D306" s="42" t="n">
        <f aca="false">IF($B$5="M",VLOOKUP(C306,Assumptions!$A$42:$C$140,2,1),VLOOKUP(C306,Assumptions!$A$42:$C$140,3,1))*Assumptions!$C$2</f>
        <v>0.000617257262945848</v>
      </c>
      <c r="E306" s="42" t="n">
        <f aca="false">1-(1-D306)^(1/12)</f>
        <v>5.14526633196288E-005</v>
      </c>
      <c r="F306" s="42" t="n">
        <f aca="false">VLOOKUP(B306,Assumptions!$A$5:$C$11,3,1)*(MOD(A306,12/$B$10)=0)</f>
        <v>0</v>
      </c>
      <c r="G306" s="43" t="n">
        <f aca="false">1-(1-F306)^(1/$B$10)</f>
        <v>0</v>
      </c>
      <c r="H306" s="42" t="n">
        <f aca="false">J305*E306*(A306&lt;=$B$6*12)</f>
        <v>0</v>
      </c>
      <c r="I306" s="43" t="n">
        <f aca="false">J305*(1-E306)*G306*(A306&lt;=$B$6*12)</f>
        <v>0</v>
      </c>
      <c r="J306" s="44" t="n">
        <f aca="false">(J305-H306-I306)*(A306&lt;=$B$6*12)</f>
        <v>0</v>
      </c>
      <c r="K306" s="45" t="n">
        <f aca="false">($B$9/$B$10)*(A306&lt;=$B$7*12)*(MOD(A305,12/$B$10)=0)</f>
        <v>0</v>
      </c>
      <c r="L306" s="45" t="n">
        <f aca="false">$B$8*(A306&lt;=$B$7*12)</f>
        <v>0</v>
      </c>
      <c r="M306" s="45" t="n">
        <f aca="false">Assumptions!$C$15*(A306=1)+K306*Assumptions!$C$16*(A306&lt;=12)</f>
        <v>0</v>
      </c>
      <c r="N306" s="45" t="n">
        <f aca="false">(A306&lt;=$B$6*12)*(Assumptions!$C$18/12)*(1+Assumptions!$E$17)^(A306-1) + K306*Assumptions!$C$19*(A306&lt;=$B$7*12)</f>
        <v>0</v>
      </c>
      <c r="O306" s="45" t="n">
        <f aca="false">K306*VLOOKUP(B306,Assumptions!$A$21:$B$26,2,1)</f>
        <v>0</v>
      </c>
      <c r="P306" s="45" t="n">
        <f aca="false">K306*J305</f>
        <v>0</v>
      </c>
      <c r="Q306" s="45" t="n">
        <f aca="false">L306*H306</f>
        <v>0</v>
      </c>
      <c r="R306" s="45" t="n">
        <f aca="false">M306*J305</f>
        <v>0</v>
      </c>
      <c r="S306" s="45" t="n">
        <f aca="false">N306*J305</f>
        <v>0</v>
      </c>
      <c r="T306" s="55" t="n">
        <f aca="false">O306*J305</f>
        <v>0</v>
      </c>
      <c r="U306" s="46" t="n">
        <f aca="false">(1+VLOOKUP(B306,Assumptions!$A$29:$C$39,3,1))^(1/12)-1</f>
        <v>0.00581065529879377</v>
      </c>
      <c r="V306" s="45" t="n">
        <f aca="false">P307+V307/(1+U307)</f>
        <v>0</v>
      </c>
      <c r="W306" s="45" t="n">
        <f aca="false">(W307+Q307)/(1+U307)</f>
        <v>0</v>
      </c>
      <c r="X306" s="45" t="n">
        <f aca="false">R307+S307+T307+X307/(1+U307)</f>
        <v>0</v>
      </c>
      <c r="Y306" s="45" t="n">
        <f aca="false">IFERROR((W306+X306-V306)/J306,0)</f>
        <v>0</v>
      </c>
    </row>
    <row r="307" customFormat="false" ht="13.8" hidden="false" customHeight="false" outlineLevel="0" collapsed="false">
      <c r="A307" s="40" t="n">
        <f aca="false">A306+1</f>
        <v>292</v>
      </c>
      <c r="B307" s="40" t="n">
        <f aca="false">INT((A307-1)/12)+1</f>
        <v>25</v>
      </c>
      <c r="C307" s="41" t="n">
        <f aca="false">$B$4+B307-1</f>
        <v>44</v>
      </c>
      <c r="D307" s="42" t="n">
        <f aca="false">IF($B$5="M",VLOOKUP(C307,Assumptions!$A$42:$C$140,2,1),VLOOKUP(C307,Assumptions!$A$42:$C$140,3,1))*Assumptions!$C$2</f>
        <v>0.000617257262945848</v>
      </c>
      <c r="E307" s="42" t="n">
        <f aca="false">1-(1-D307)^(1/12)</f>
        <v>5.14526633196288E-005</v>
      </c>
      <c r="F307" s="42" t="n">
        <f aca="false">VLOOKUP(B307,Assumptions!$A$5:$C$11,3,1)*(MOD(A307,12/$B$10)=0)</f>
        <v>0</v>
      </c>
      <c r="G307" s="43" t="n">
        <f aca="false">1-(1-F307)^(1/$B$10)</f>
        <v>0</v>
      </c>
      <c r="H307" s="42" t="n">
        <f aca="false">J306*E307*(A307&lt;=$B$6*12)</f>
        <v>0</v>
      </c>
      <c r="I307" s="43" t="n">
        <f aca="false">J306*(1-E307)*G307*(A307&lt;=$B$6*12)</f>
        <v>0</v>
      </c>
      <c r="J307" s="44" t="n">
        <f aca="false">(J306-H307-I307)*(A307&lt;=$B$6*12)</f>
        <v>0</v>
      </c>
      <c r="K307" s="45" t="n">
        <f aca="false">($B$9/$B$10)*(A307&lt;=$B$7*12)*(MOD(A306,12/$B$10)=0)</f>
        <v>0</v>
      </c>
      <c r="L307" s="45" t="n">
        <f aca="false">$B$8*(A307&lt;=$B$7*12)</f>
        <v>0</v>
      </c>
      <c r="M307" s="45" t="n">
        <f aca="false">Assumptions!$C$15*(A307=1)+K307*Assumptions!$C$16*(A307&lt;=12)</f>
        <v>0</v>
      </c>
      <c r="N307" s="45" t="n">
        <f aca="false">(A307&lt;=$B$6*12)*(Assumptions!$C$18/12)*(1+Assumptions!$E$17)^(A307-1) + K307*Assumptions!$C$19*(A307&lt;=$B$7*12)</f>
        <v>0</v>
      </c>
      <c r="O307" s="45" t="n">
        <f aca="false">K307*VLOOKUP(B307,Assumptions!$A$21:$B$26,2,1)</f>
        <v>0</v>
      </c>
      <c r="P307" s="45" t="n">
        <f aca="false">K307*J306</f>
        <v>0</v>
      </c>
      <c r="Q307" s="45" t="n">
        <f aca="false">L307*H307</f>
        <v>0</v>
      </c>
      <c r="R307" s="45" t="n">
        <f aca="false">M307*J306</f>
        <v>0</v>
      </c>
      <c r="S307" s="45" t="n">
        <f aca="false">N307*J306</f>
        <v>0</v>
      </c>
      <c r="T307" s="55" t="n">
        <f aca="false">O307*J306</f>
        <v>0</v>
      </c>
      <c r="U307" s="46" t="n">
        <f aca="false">(1+VLOOKUP(B307,Assumptions!$A$29:$C$39,3,1))^(1/12)-1</f>
        <v>0.00581065529879377</v>
      </c>
      <c r="V307" s="45" t="n">
        <f aca="false">P308+V308/(1+U308)</f>
        <v>0</v>
      </c>
      <c r="W307" s="45" t="n">
        <f aca="false">(W308+Q308)/(1+U308)</f>
        <v>0</v>
      </c>
      <c r="X307" s="45" t="n">
        <f aca="false">R308+S308+T308+X308/(1+U308)</f>
        <v>0</v>
      </c>
      <c r="Y307" s="45" t="n">
        <f aca="false">IFERROR((W307+X307-V307)/J307,0)</f>
        <v>0</v>
      </c>
    </row>
    <row r="308" customFormat="false" ht="13.8" hidden="false" customHeight="false" outlineLevel="0" collapsed="false">
      <c r="A308" s="40" t="n">
        <f aca="false">A307+1</f>
        <v>293</v>
      </c>
      <c r="B308" s="40" t="n">
        <f aca="false">INT((A308-1)/12)+1</f>
        <v>25</v>
      </c>
      <c r="C308" s="41" t="n">
        <f aca="false">$B$4+B308-1</f>
        <v>44</v>
      </c>
      <c r="D308" s="42" t="n">
        <f aca="false">IF($B$5="M",VLOOKUP(C308,Assumptions!$A$42:$C$140,2,1),VLOOKUP(C308,Assumptions!$A$42:$C$140,3,1))*Assumptions!$C$2</f>
        <v>0.000617257262945848</v>
      </c>
      <c r="E308" s="42" t="n">
        <f aca="false">1-(1-D308)^(1/12)</f>
        <v>5.14526633196288E-005</v>
      </c>
      <c r="F308" s="42" t="n">
        <f aca="false">VLOOKUP(B308,Assumptions!$A$5:$C$11,3,1)*(MOD(A308,12/$B$10)=0)</f>
        <v>0</v>
      </c>
      <c r="G308" s="43" t="n">
        <f aca="false">1-(1-F308)^(1/$B$10)</f>
        <v>0</v>
      </c>
      <c r="H308" s="42" t="n">
        <f aca="false">J307*E308*(A308&lt;=$B$6*12)</f>
        <v>0</v>
      </c>
      <c r="I308" s="43" t="n">
        <f aca="false">J307*(1-E308)*G308*(A308&lt;=$B$6*12)</f>
        <v>0</v>
      </c>
      <c r="J308" s="44" t="n">
        <f aca="false">(J307-H308-I308)*(A308&lt;=$B$6*12)</f>
        <v>0</v>
      </c>
      <c r="K308" s="45" t="n">
        <f aca="false">($B$9/$B$10)*(A308&lt;=$B$7*12)*(MOD(A307,12/$B$10)=0)</f>
        <v>0</v>
      </c>
      <c r="L308" s="45" t="n">
        <f aca="false">$B$8*(A308&lt;=$B$7*12)</f>
        <v>0</v>
      </c>
      <c r="M308" s="45" t="n">
        <f aca="false">Assumptions!$C$15*(A308=1)+K308*Assumptions!$C$16*(A308&lt;=12)</f>
        <v>0</v>
      </c>
      <c r="N308" s="45" t="n">
        <f aca="false">(A308&lt;=$B$6*12)*(Assumptions!$C$18/12)*(1+Assumptions!$E$17)^(A308-1) + K308*Assumptions!$C$19*(A308&lt;=$B$7*12)</f>
        <v>0</v>
      </c>
      <c r="O308" s="45" t="n">
        <f aca="false">K308*VLOOKUP(B308,Assumptions!$A$21:$B$26,2,1)</f>
        <v>0</v>
      </c>
      <c r="P308" s="45" t="n">
        <f aca="false">K308*J307</f>
        <v>0</v>
      </c>
      <c r="Q308" s="45" t="n">
        <f aca="false">L308*H308</f>
        <v>0</v>
      </c>
      <c r="R308" s="45" t="n">
        <f aca="false">M308*J307</f>
        <v>0</v>
      </c>
      <c r="S308" s="45" t="n">
        <f aca="false">N308*J307</f>
        <v>0</v>
      </c>
      <c r="T308" s="55" t="n">
        <f aca="false">O308*J307</f>
        <v>0</v>
      </c>
      <c r="U308" s="46" t="n">
        <f aca="false">(1+VLOOKUP(B308,Assumptions!$A$29:$C$39,3,1))^(1/12)-1</f>
        <v>0.00581065529879377</v>
      </c>
      <c r="V308" s="45" t="n">
        <f aca="false">P309+V309/(1+U309)</f>
        <v>0</v>
      </c>
      <c r="W308" s="45" t="n">
        <f aca="false">(W309+Q309)/(1+U309)</f>
        <v>0</v>
      </c>
      <c r="X308" s="45" t="n">
        <f aca="false">R309+S309+T309+X309/(1+U309)</f>
        <v>0</v>
      </c>
      <c r="Y308" s="45" t="n">
        <f aca="false">IFERROR((W308+X308-V308)/J308,0)</f>
        <v>0</v>
      </c>
    </row>
    <row r="309" customFormat="false" ht="13.8" hidden="false" customHeight="false" outlineLevel="0" collapsed="false">
      <c r="A309" s="40" t="n">
        <f aca="false">A308+1</f>
        <v>294</v>
      </c>
      <c r="B309" s="40" t="n">
        <f aca="false">INT((A309-1)/12)+1</f>
        <v>25</v>
      </c>
      <c r="C309" s="41" t="n">
        <f aca="false">$B$4+B309-1</f>
        <v>44</v>
      </c>
      <c r="D309" s="42" t="n">
        <f aca="false">IF($B$5="M",VLOOKUP(C309,Assumptions!$A$42:$C$140,2,1),VLOOKUP(C309,Assumptions!$A$42:$C$140,3,1))*Assumptions!$C$2</f>
        <v>0.000617257262945848</v>
      </c>
      <c r="E309" s="42" t="n">
        <f aca="false">1-(1-D309)^(1/12)</f>
        <v>5.14526633196288E-005</v>
      </c>
      <c r="F309" s="42" t="n">
        <f aca="false">VLOOKUP(B309,Assumptions!$A$5:$C$11,3,1)*(MOD(A309,12/$B$10)=0)</f>
        <v>0</v>
      </c>
      <c r="G309" s="43" t="n">
        <f aca="false">1-(1-F309)^(1/$B$10)</f>
        <v>0</v>
      </c>
      <c r="H309" s="42" t="n">
        <f aca="false">J308*E309*(A309&lt;=$B$6*12)</f>
        <v>0</v>
      </c>
      <c r="I309" s="43" t="n">
        <f aca="false">J308*(1-E309)*G309*(A309&lt;=$B$6*12)</f>
        <v>0</v>
      </c>
      <c r="J309" s="44" t="n">
        <f aca="false">(J308-H309-I309)*(A309&lt;=$B$6*12)</f>
        <v>0</v>
      </c>
      <c r="K309" s="45" t="n">
        <f aca="false">($B$9/$B$10)*(A309&lt;=$B$7*12)*(MOD(A308,12/$B$10)=0)</f>
        <v>0</v>
      </c>
      <c r="L309" s="45" t="n">
        <f aca="false">$B$8*(A309&lt;=$B$7*12)</f>
        <v>0</v>
      </c>
      <c r="M309" s="45" t="n">
        <f aca="false">Assumptions!$C$15*(A309=1)+K309*Assumptions!$C$16*(A309&lt;=12)</f>
        <v>0</v>
      </c>
      <c r="N309" s="45" t="n">
        <f aca="false">(A309&lt;=$B$6*12)*(Assumptions!$C$18/12)*(1+Assumptions!$E$17)^(A309-1) + K309*Assumptions!$C$19*(A309&lt;=$B$7*12)</f>
        <v>0</v>
      </c>
      <c r="O309" s="45" t="n">
        <f aca="false">K309*VLOOKUP(B309,Assumptions!$A$21:$B$26,2,1)</f>
        <v>0</v>
      </c>
      <c r="P309" s="45" t="n">
        <f aca="false">K309*J308</f>
        <v>0</v>
      </c>
      <c r="Q309" s="45" t="n">
        <f aca="false">L309*H309</f>
        <v>0</v>
      </c>
      <c r="R309" s="45" t="n">
        <f aca="false">M309*J308</f>
        <v>0</v>
      </c>
      <c r="S309" s="45" t="n">
        <f aca="false">N309*J308</f>
        <v>0</v>
      </c>
      <c r="T309" s="55" t="n">
        <f aca="false">O309*J308</f>
        <v>0</v>
      </c>
      <c r="U309" s="46" t="n">
        <f aca="false">(1+VLOOKUP(B309,Assumptions!$A$29:$C$39,3,1))^(1/12)-1</f>
        <v>0.00581065529879377</v>
      </c>
      <c r="V309" s="45" t="n">
        <f aca="false">P310+V310/(1+U310)</f>
        <v>0</v>
      </c>
      <c r="W309" s="45" t="n">
        <f aca="false">(W310+Q310)/(1+U310)</f>
        <v>0</v>
      </c>
      <c r="X309" s="45" t="n">
        <f aca="false">R310+S310+T310+X310/(1+U310)</f>
        <v>0</v>
      </c>
      <c r="Y309" s="45" t="n">
        <f aca="false">IFERROR((W309+X309-V309)/J309,0)</f>
        <v>0</v>
      </c>
    </row>
    <row r="310" customFormat="false" ht="13.8" hidden="false" customHeight="false" outlineLevel="0" collapsed="false">
      <c r="A310" s="40" t="n">
        <f aca="false">A309+1</f>
        <v>295</v>
      </c>
      <c r="B310" s="40" t="n">
        <f aca="false">INT((A310-1)/12)+1</f>
        <v>25</v>
      </c>
      <c r="C310" s="41" t="n">
        <f aca="false">$B$4+B310-1</f>
        <v>44</v>
      </c>
      <c r="D310" s="42" t="n">
        <f aca="false">IF($B$5="M",VLOOKUP(C310,Assumptions!$A$42:$C$140,2,1),VLOOKUP(C310,Assumptions!$A$42:$C$140,3,1))*Assumptions!$C$2</f>
        <v>0.000617257262945848</v>
      </c>
      <c r="E310" s="42" t="n">
        <f aca="false">1-(1-D310)^(1/12)</f>
        <v>5.14526633196288E-005</v>
      </c>
      <c r="F310" s="42" t="n">
        <f aca="false">VLOOKUP(B310,Assumptions!$A$5:$C$11,3,1)*(MOD(A310,12/$B$10)=0)</f>
        <v>0</v>
      </c>
      <c r="G310" s="43" t="n">
        <f aca="false">1-(1-F310)^(1/$B$10)</f>
        <v>0</v>
      </c>
      <c r="H310" s="42" t="n">
        <f aca="false">J309*E310*(A310&lt;=$B$6*12)</f>
        <v>0</v>
      </c>
      <c r="I310" s="43" t="n">
        <f aca="false">J309*(1-E310)*G310*(A310&lt;=$B$6*12)</f>
        <v>0</v>
      </c>
      <c r="J310" s="44" t="n">
        <f aca="false">(J309-H310-I310)*(A310&lt;=$B$6*12)</f>
        <v>0</v>
      </c>
      <c r="K310" s="45" t="n">
        <f aca="false">($B$9/$B$10)*(A310&lt;=$B$7*12)*(MOD(A309,12/$B$10)=0)</f>
        <v>0</v>
      </c>
      <c r="L310" s="45" t="n">
        <f aca="false">$B$8*(A310&lt;=$B$7*12)</f>
        <v>0</v>
      </c>
      <c r="M310" s="45" t="n">
        <f aca="false">Assumptions!$C$15*(A310=1)+K310*Assumptions!$C$16*(A310&lt;=12)</f>
        <v>0</v>
      </c>
      <c r="N310" s="45" t="n">
        <f aca="false">(A310&lt;=$B$6*12)*(Assumptions!$C$18/12)*(1+Assumptions!$E$17)^(A310-1) + K310*Assumptions!$C$19*(A310&lt;=$B$7*12)</f>
        <v>0</v>
      </c>
      <c r="O310" s="45" t="n">
        <f aca="false">K310*VLOOKUP(B310,Assumptions!$A$21:$B$26,2,1)</f>
        <v>0</v>
      </c>
      <c r="P310" s="45" t="n">
        <f aca="false">K310*J309</f>
        <v>0</v>
      </c>
      <c r="Q310" s="45" t="n">
        <f aca="false">L310*H310</f>
        <v>0</v>
      </c>
      <c r="R310" s="45" t="n">
        <f aca="false">M310*J309</f>
        <v>0</v>
      </c>
      <c r="S310" s="45" t="n">
        <f aca="false">N310*J309</f>
        <v>0</v>
      </c>
      <c r="T310" s="55" t="n">
        <f aca="false">O310*J309</f>
        <v>0</v>
      </c>
      <c r="U310" s="46" t="n">
        <f aca="false">(1+VLOOKUP(B310,Assumptions!$A$29:$C$39,3,1))^(1/12)-1</f>
        <v>0.00581065529879377</v>
      </c>
      <c r="V310" s="45" t="n">
        <f aca="false">P311+V311/(1+U311)</f>
        <v>0</v>
      </c>
      <c r="W310" s="45" t="n">
        <f aca="false">(W311+Q311)/(1+U311)</f>
        <v>0</v>
      </c>
      <c r="X310" s="45" t="n">
        <f aca="false">R311+S311+T311+X311/(1+U311)</f>
        <v>0</v>
      </c>
      <c r="Y310" s="45" t="n">
        <f aca="false">IFERROR((W310+X310-V310)/J310,0)</f>
        <v>0</v>
      </c>
    </row>
    <row r="311" customFormat="false" ht="13.8" hidden="false" customHeight="false" outlineLevel="0" collapsed="false">
      <c r="A311" s="40" t="n">
        <f aca="false">A310+1</f>
        <v>296</v>
      </c>
      <c r="B311" s="40" t="n">
        <f aca="false">INT((A311-1)/12)+1</f>
        <v>25</v>
      </c>
      <c r="C311" s="41" t="n">
        <f aca="false">$B$4+B311-1</f>
        <v>44</v>
      </c>
      <c r="D311" s="42" t="n">
        <f aca="false">IF($B$5="M",VLOOKUP(C311,Assumptions!$A$42:$C$140,2,1),VLOOKUP(C311,Assumptions!$A$42:$C$140,3,1))*Assumptions!$C$2</f>
        <v>0.000617257262945848</v>
      </c>
      <c r="E311" s="42" t="n">
        <f aca="false">1-(1-D311)^(1/12)</f>
        <v>5.14526633196288E-005</v>
      </c>
      <c r="F311" s="42" t="n">
        <f aca="false">VLOOKUP(B311,Assumptions!$A$5:$C$11,3,1)*(MOD(A311,12/$B$10)=0)</f>
        <v>0</v>
      </c>
      <c r="G311" s="43" t="n">
        <f aca="false">1-(1-F311)^(1/$B$10)</f>
        <v>0</v>
      </c>
      <c r="H311" s="42" t="n">
        <f aca="false">J310*E311*(A311&lt;=$B$6*12)</f>
        <v>0</v>
      </c>
      <c r="I311" s="43" t="n">
        <f aca="false">J310*(1-E311)*G311*(A311&lt;=$B$6*12)</f>
        <v>0</v>
      </c>
      <c r="J311" s="44" t="n">
        <f aca="false">(J310-H311-I311)*(A311&lt;=$B$6*12)</f>
        <v>0</v>
      </c>
      <c r="K311" s="45" t="n">
        <f aca="false">($B$9/$B$10)*(A311&lt;=$B$7*12)*(MOD(A310,12/$B$10)=0)</f>
        <v>0</v>
      </c>
      <c r="L311" s="45" t="n">
        <f aca="false">$B$8*(A311&lt;=$B$7*12)</f>
        <v>0</v>
      </c>
      <c r="M311" s="45" t="n">
        <f aca="false">Assumptions!$C$15*(A311=1)+K311*Assumptions!$C$16*(A311&lt;=12)</f>
        <v>0</v>
      </c>
      <c r="N311" s="45" t="n">
        <f aca="false">(A311&lt;=$B$6*12)*(Assumptions!$C$18/12)*(1+Assumptions!$E$17)^(A311-1) + K311*Assumptions!$C$19*(A311&lt;=$B$7*12)</f>
        <v>0</v>
      </c>
      <c r="O311" s="45" t="n">
        <f aca="false">K311*VLOOKUP(B311,Assumptions!$A$21:$B$26,2,1)</f>
        <v>0</v>
      </c>
      <c r="P311" s="45" t="n">
        <f aca="false">K311*J310</f>
        <v>0</v>
      </c>
      <c r="Q311" s="45" t="n">
        <f aca="false">L311*H311</f>
        <v>0</v>
      </c>
      <c r="R311" s="45" t="n">
        <f aca="false">M311*J310</f>
        <v>0</v>
      </c>
      <c r="S311" s="45" t="n">
        <f aca="false">N311*J310</f>
        <v>0</v>
      </c>
      <c r="T311" s="55" t="n">
        <f aca="false">O311*J310</f>
        <v>0</v>
      </c>
      <c r="U311" s="46" t="n">
        <f aca="false">(1+VLOOKUP(B311,Assumptions!$A$29:$C$39,3,1))^(1/12)-1</f>
        <v>0.00581065529879377</v>
      </c>
      <c r="V311" s="45" t="n">
        <f aca="false">P312+V312/(1+U312)</f>
        <v>0</v>
      </c>
      <c r="W311" s="45" t="n">
        <f aca="false">(W312+Q312)/(1+U312)</f>
        <v>0</v>
      </c>
      <c r="X311" s="45" t="n">
        <f aca="false">R312+S312+T312+X312/(1+U312)</f>
        <v>0</v>
      </c>
      <c r="Y311" s="45" t="n">
        <f aca="false">IFERROR((W311+X311-V311)/J311,0)</f>
        <v>0</v>
      </c>
    </row>
    <row r="312" customFormat="false" ht="13.8" hidden="false" customHeight="false" outlineLevel="0" collapsed="false">
      <c r="A312" s="40" t="n">
        <f aca="false">A311+1</f>
        <v>297</v>
      </c>
      <c r="B312" s="40" t="n">
        <f aca="false">INT((A312-1)/12)+1</f>
        <v>25</v>
      </c>
      <c r="C312" s="41" t="n">
        <f aca="false">$B$4+B312-1</f>
        <v>44</v>
      </c>
      <c r="D312" s="42" t="n">
        <f aca="false">IF($B$5="M",VLOOKUP(C312,Assumptions!$A$42:$C$140,2,1),VLOOKUP(C312,Assumptions!$A$42:$C$140,3,1))*Assumptions!$C$2</f>
        <v>0.000617257262945848</v>
      </c>
      <c r="E312" s="42" t="n">
        <f aca="false">1-(1-D312)^(1/12)</f>
        <v>5.14526633196288E-005</v>
      </c>
      <c r="F312" s="42" t="n">
        <f aca="false">VLOOKUP(B312,Assumptions!$A$5:$C$11,3,1)*(MOD(A312,12/$B$10)=0)</f>
        <v>0</v>
      </c>
      <c r="G312" s="43" t="n">
        <f aca="false">1-(1-F312)^(1/$B$10)</f>
        <v>0</v>
      </c>
      <c r="H312" s="42" t="n">
        <f aca="false">J311*E312*(A312&lt;=$B$6*12)</f>
        <v>0</v>
      </c>
      <c r="I312" s="43" t="n">
        <f aca="false">J311*(1-E312)*G312*(A312&lt;=$B$6*12)</f>
        <v>0</v>
      </c>
      <c r="J312" s="44" t="n">
        <f aca="false">(J311-H312-I312)*(A312&lt;=$B$6*12)</f>
        <v>0</v>
      </c>
      <c r="K312" s="45" t="n">
        <f aca="false">($B$9/$B$10)*(A312&lt;=$B$7*12)*(MOD(A311,12/$B$10)=0)</f>
        <v>0</v>
      </c>
      <c r="L312" s="45" t="n">
        <f aca="false">$B$8*(A312&lt;=$B$7*12)</f>
        <v>0</v>
      </c>
      <c r="M312" s="45" t="n">
        <f aca="false">Assumptions!$C$15*(A312=1)+K312*Assumptions!$C$16*(A312&lt;=12)</f>
        <v>0</v>
      </c>
      <c r="N312" s="45" t="n">
        <f aca="false">(A312&lt;=$B$6*12)*(Assumptions!$C$18/12)*(1+Assumptions!$E$17)^(A312-1) + K312*Assumptions!$C$19*(A312&lt;=$B$7*12)</f>
        <v>0</v>
      </c>
      <c r="O312" s="45" t="n">
        <f aca="false">K312*VLOOKUP(B312,Assumptions!$A$21:$B$26,2,1)</f>
        <v>0</v>
      </c>
      <c r="P312" s="45" t="n">
        <f aca="false">K312*J311</f>
        <v>0</v>
      </c>
      <c r="Q312" s="45" t="n">
        <f aca="false">L312*H312</f>
        <v>0</v>
      </c>
      <c r="R312" s="45" t="n">
        <f aca="false">M312*J311</f>
        <v>0</v>
      </c>
      <c r="S312" s="45" t="n">
        <f aca="false">N312*J311</f>
        <v>0</v>
      </c>
      <c r="T312" s="55" t="n">
        <f aca="false">O312*J311</f>
        <v>0</v>
      </c>
      <c r="U312" s="46" t="n">
        <f aca="false">(1+VLOOKUP(B312,Assumptions!$A$29:$C$39,3,1))^(1/12)-1</f>
        <v>0.00581065529879377</v>
      </c>
      <c r="V312" s="45" t="n">
        <f aca="false">P313+V313/(1+U313)</f>
        <v>0</v>
      </c>
      <c r="W312" s="45" t="n">
        <f aca="false">(W313+Q313)/(1+U313)</f>
        <v>0</v>
      </c>
      <c r="X312" s="45" t="n">
        <f aca="false">R313+S313+T313+X313/(1+U313)</f>
        <v>0</v>
      </c>
      <c r="Y312" s="45" t="n">
        <f aca="false">IFERROR((W312+X312-V312)/J312,0)</f>
        <v>0</v>
      </c>
    </row>
    <row r="313" customFormat="false" ht="13.8" hidden="false" customHeight="false" outlineLevel="0" collapsed="false">
      <c r="A313" s="40" t="n">
        <f aca="false">A312+1</f>
        <v>298</v>
      </c>
      <c r="B313" s="40" t="n">
        <f aca="false">INT((A313-1)/12)+1</f>
        <v>25</v>
      </c>
      <c r="C313" s="41" t="n">
        <f aca="false">$B$4+B313-1</f>
        <v>44</v>
      </c>
      <c r="D313" s="42" t="n">
        <f aca="false">IF($B$5="M",VLOOKUP(C313,Assumptions!$A$42:$C$140,2,1),VLOOKUP(C313,Assumptions!$A$42:$C$140,3,1))*Assumptions!$C$2</f>
        <v>0.000617257262945848</v>
      </c>
      <c r="E313" s="42" t="n">
        <f aca="false">1-(1-D313)^(1/12)</f>
        <v>5.14526633196288E-005</v>
      </c>
      <c r="F313" s="42" t="n">
        <f aca="false">VLOOKUP(B313,Assumptions!$A$5:$C$11,3,1)*(MOD(A313,12/$B$10)=0)</f>
        <v>0</v>
      </c>
      <c r="G313" s="43" t="n">
        <f aca="false">1-(1-F313)^(1/$B$10)</f>
        <v>0</v>
      </c>
      <c r="H313" s="42" t="n">
        <f aca="false">J312*E313*(A313&lt;=$B$6*12)</f>
        <v>0</v>
      </c>
      <c r="I313" s="43" t="n">
        <f aca="false">J312*(1-E313)*G313*(A313&lt;=$B$6*12)</f>
        <v>0</v>
      </c>
      <c r="J313" s="44" t="n">
        <f aca="false">(J312-H313-I313)*(A313&lt;=$B$6*12)</f>
        <v>0</v>
      </c>
      <c r="K313" s="45" t="n">
        <f aca="false">($B$9/$B$10)*(A313&lt;=$B$7*12)*(MOD(A312,12/$B$10)=0)</f>
        <v>0</v>
      </c>
      <c r="L313" s="45" t="n">
        <f aca="false">$B$8*(A313&lt;=$B$7*12)</f>
        <v>0</v>
      </c>
      <c r="M313" s="45" t="n">
        <f aca="false">Assumptions!$C$15*(A313=1)+K313*Assumptions!$C$16*(A313&lt;=12)</f>
        <v>0</v>
      </c>
      <c r="N313" s="45" t="n">
        <f aca="false">(A313&lt;=$B$6*12)*(Assumptions!$C$18/12)*(1+Assumptions!$E$17)^(A313-1) + K313*Assumptions!$C$19*(A313&lt;=$B$7*12)</f>
        <v>0</v>
      </c>
      <c r="O313" s="45" t="n">
        <f aca="false">K313*VLOOKUP(B313,Assumptions!$A$21:$B$26,2,1)</f>
        <v>0</v>
      </c>
      <c r="P313" s="45" t="n">
        <f aca="false">K313*J312</f>
        <v>0</v>
      </c>
      <c r="Q313" s="45" t="n">
        <f aca="false">L313*H313</f>
        <v>0</v>
      </c>
      <c r="R313" s="45" t="n">
        <f aca="false">M313*J312</f>
        <v>0</v>
      </c>
      <c r="S313" s="45" t="n">
        <f aca="false">N313*J312</f>
        <v>0</v>
      </c>
      <c r="T313" s="55" t="n">
        <f aca="false">O313*J312</f>
        <v>0</v>
      </c>
      <c r="U313" s="46" t="n">
        <f aca="false">(1+VLOOKUP(B313,Assumptions!$A$29:$C$39,3,1))^(1/12)-1</f>
        <v>0.00581065529879377</v>
      </c>
      <c r="V313" s="45" t="n">
        <f aca="false">P314+V314/(1+U314)</f>
        <v>0</v>
      </c>
      <c r="W313" s="45" t="n">
        <f aca="false">(W314+Q314)/(1+U314)</f>
        <v>0</v>
      </c>
      <c r="X313" s="45" t="n">
        <f aca="false">R314+S314+T314+X314/(1+U314)</f>
        <v>0</v>
      </c>
      <c r="Y313" s="45" t="n">
        <f aca="false">IFERROR((W313+X313-V313)/J313,0)</f>
        <v>0</v>
      </c>
    </row>
    <row r="314" customFormat="false" ht="13.8" hidden="false" customHeight="false" outlineLevel="0" collapsed="false">
      <c r="A314" s="40" t="n">
        <f aca="false">A313+1</f>
        <v>299</v>
      </c>
      <c r="B314" s="40" t="n">
        <f aca="false">INT((A314-1)/12)+1</f>
        <v>25</v>
      </c>
      <c r="C314" s="41" t="n">
        <f aca="false">$B$4+B314-1</f>
        <v>44</v>
      </c>
      <c r="D314" s="42" t="n">
        <f aca="false">IF($B$5="M",VLOOKUP(C314,Assumptions!$A$42:$C$140,2,1),VLOOKUP(C314,Assumptions!$A$42:$C$140,3,1))*Assumptions!$C$2</f>
        <v>0.000617257262945848</v>
      </c>
      <c r="E314" s="42" t="n">
        <f aca="false">1-(1-D314)^(1/12)</f>
        <v>5.14526633196288E-005</v>
      </c>
      <c r="F314" s="42" t="n">
        <f aca="false">VLOOKUP(B314,Assumptions!$A$5:$C$11,3,1)*(MOD(A314,12/$B$10)=0)</f>
        <v>0</v>
      </c>
      <c r="G314" s="43" t="n">
        <f aca="false">1-(1-F314)^(1/$B$10)</f>
        <v>0</v>
      </c>
      <c r="H314" s="42" t="n">
        <f aca="false">J313*E314*(A314&lt;=$B$6*12)</f>
        <v>0</v>
      </c>
      <c r="I314" s="43" t="n">
        <f aca="false">J313*(1-E314)*G314*(A314&lt;=$B$6*12)</f>
        <v>0</v>
      </c>
      <c r="J314" s="44" t="n">
        <f aca="false">(J313-H314-I314)*(A314&lt;=$B$6*12)</f>
        <v>0</v>
      </c>
      <c r="K314" s="45" t="n">
        <f aca="false">($B$9/$B$10)*(A314&lt;=$B$7*12)*(MOD(A313,12/$B$10)=0)</f>
        <v>0</v>
      </c>
      <c r="L314" s="45" t="n">
        <f aca="false">$B$8*(A314&lt;=$B$7*12)</f>
        <v>0</v>
      </c>
      <c r="M314" s="45" t="n">
        <f aca="false">Assumptions!$C$15*(A314=1)+K314*Assumptions!$C$16*(A314&lt;=12)</f>
        <v>0</v>
      </c>
      <c r="N314" s="45" t="n">
        <f aca="false">(A314&lt;=$B$6*12)*(Assumptions!$C$18/12)*(1+Assumptions!$E$17)^(A314-1) + K314*Assumptions!$C$19*(A314&lt;=$B$7*12)</f>
        <v>0</v>
      </c>
      <c r="O314" s="45" t="n">
        <f aca="false">K314*VLOOKUP(B314,Assumptions!$A$21:$B$26,2,1)</f>
        <v>0</v>
      </c>
      <c r="P314" s="45" t="n">
        <f aca="false">K314*J313</f>
        <v>0</v>
      </c>
      <c r="Q314" s="45" t="n">
        <f aca="false">L314*H314</f>
        <v>0</v>
      </c>
      <c r="R314" s="45" t="n">
        <f aca="false">M314*J313</f>
        <v>0</v>
      </c>
      <c r="S314" s="45" t="n">
        <f aca="false">N314*J313</f>
        <v>0</v>
      </c>
      <c r="T314" s="55" t="n">
        <f aca="false">O314*J313</f>
        <v>0</v>
      </c>
      <c r="U314" s="46" t="n">
        <f aca="false">(1+VLOOKUP(B314,Assumptions!$A$29:$C$39,3,1))^(1/12)-1</f>
        <v>0.00581065529879377</v>
      </c>
      <c r="V314" s="45" t="n">
        <f aca="false">P315+V315/(1+U315)</f>
        <v>0</v>
      </c>
      <c r="W314" s="45" t="n">
        <f aca="false">(W315+Q315)/(1+U315)</f>
        <v>0</v>
      </c>
      <c r="X314" s="45" t="n">
        <f aca="false">R315+S315+T315+X315/(1+U315)</f>
        <v>0</v>
      </c>
      <c r="Y314" s="45" t="n">
        <f aca="false">IFERROR((W314+X314-V314)/J314,0)</f>
        <v>0</v>
      </c>
    </row>
    <row r="315" customFormat="false" ht="13.8" hidden="false" customHeight="false" outlineLevel="0" collapsed="false">
      <c r="A315" s="40" t="n">
        <f aca="false">A314+1</f>
        <v>300</v>
      </c>
      <c r="B315" s="40" t="n">
        <f aca="false">INT((A315-1)/12)+1</f>
        <v>25</v>
      </c>
      <c r="C315" s="41" t="n">
        <f aca="false">$B$4+B315-1</f>
        <v>44</v>
      </c>
      <c r="D315" s="42" t="n">
        <f aca="false">IF($B$5="M",VLOOKUP(C315,Assumptions!$A$42:$C$140,2,1),VLOOKUP(C315,Assumptions!$A$42:$C$140,3,1))*Assumptions!$C$2</f>
        <v>0.000617257262945848</v>
      </c>
      <c r="E315" s="42" t="n">
        <f aca="false">1-(1-D315)^(1/12)</f>
        <v>5.14526633196288E-005</v>
      </c>
      <c r="F315" s="42" t="n">
        <f aca="false">VLOOKUP(B315,Assumptions!$A$5:$C$11,3,1)*(MOD(A315,12/$B$10)=0)</f>
        <v>0.04</v>
      </c>
      <c r="G315" s="43" t="n">
        <f aca="false">1-(1-F315)^(1/$B$10)</f>
        <v>0.04</v>
      </c>
      <c r="H315" s="42" t="n">
        <f aca="false">J314*E315*(A315&lt;=$B$6*12)</f>
        <v>0</v>
      </c>
      <c r="I315" s="43" t="n">
        <f aca="false">J314*(1-E315)*G315*(A315&lt;=$B$6*12)</f>
        <v>0</v>
      </c>
      <c r="J315" s="44" t="n">
        <f aca="false">(J314-H315-I315)*(A315&lt;=$B$6*12)</f>
        <v>0</v>
      </c>
      <c r="K315" s="45" t="n">
        <f aca="false">($B$9/$B$10)*(A315&lt;=$B$7*12)*(MOD(A314,12/$B$10)=0)</f>
        <v>0</v>
      </c>
      <c r="L315" s="45" t="n">
        <f aca="false">$B$8*(A315&lt;=$B$7*12)</f>
        <v>0</v>
      </c>
      <c r="M315" s="45" t="n">
        <f aca="false">Assumptions!$C$15*(A315=1)+K315*Assumptions!$C$16*(A315&lt;=12)</f>
        <v>0</v>
      </c>
      <c r="N315" s="45" t="n">
        <f aca="false">(A315&lt;=$B$6*12)*(Assumptions!$C$18/12)*(1+Assumptions!$E$17)^(A315-1) + K315*Assumptions!$C$19*(A315&lt;=$B$7*12)</f>
        <v>0</v>
      </c>
      <c r="O315" s="45" t="n">
        <f aca="false">K315*VLOOKUP(B315,Assumptions!$A$21:$B$26,2,1)</f>
        <v>0</v>
      </c>
      <c r="P315" s="45" t="n">
        <f aca="false">K315*J314</f>
        <v>0</v>
      </c>
      <c r="Q315" s="45" t="n">
        <f aca="false">L315*H315</f>
        <v>0</v>
      </c>
      <c r="R315" s="45" t="n">
        <f aca="false">M315*J314</f>
        <v>0</v>
      </c>
      <c r="S315" s="45" t="n">
        <f aca="false">N315*J314</f>
        <v>0</v>
      </c>
      <c r="T315" s="55" t="n">
        <f aca="false">O315*J314</f>
        <v>0</v>
      </c>
      <c r="U315" s="46" t="n">
        <f aca="false">(1+VLOOKUP(B315,Assumptions!$A$29:$C$39,3,1))^(1/12)-1</f>
        <v>0.00581065529879377</v>
      </c>
      <c r="V315" s="45" t="n">
        <f aca="false">P316+V316/(1+U316)</f>
        <v>0</v>
      </c>
      <c r="W315" s="45" t="n">
        <f aca="false">(W316+Q316)/(1+U316)</f>
        <v>0</v>
      </c>
      <c r="X315" s="45" t="n">
        <f aca="false">R316+S316+T316+X316/(1+U316)</f>
        <v>0</v>
      </c>
      <c r="Y315" s="45" t="n">
        <f aca="false">IFERROR((W315+X315-V315)/J315,0)</f>
        <v>0</v>
      </c>
    </row>
    <row r="316" customFormat="false" ht="13.8" hidden="false" customHeight="false" outlineLevel="0" collapsed="false">
      <c r="A316" s="40" t="n">
        <f aca="false">A315+1</f>
        <v>301</v>
      </c>
      <c r="B316" s="40" t="n">
        <f aca="false">INT((A316-1)/12)+1</f>
        <v>26</v>
      </c>
      <c r="C316" s="41" t="n">
        <f aca="false">$B$4+B316-1</f>
        <v>45</v>
      </c>
      <c r="D316" s="42" t="n">
        <f aca="false">IF($B$5="M",VLOOKUP(C316,Assumptions!$A$42:$C$140,2,1),VLOOKUP(C316,Assumptions!$A$42:$C$140,3,1))*Assumptions!$C$2</f>
        <v>0.00065039071127469</v>
      </c>
      <c r="E316" s="42" t="n">
        <f aca="false">1-(1-D316)^(1/12)</f>
        <v>5.42153892147956E-005</v>
      </c>
      <c r="F316" s="42" t="n">
        <f aca="false">VLOOKUP(B316,Assumptions!$A$5:$C$11,3,1)*(MOD(A316,12/$B$10)=0)</f>
        <v>0</v>
      </c>
      <c r="G316" s="43" t="n">
        <f aca="false">1-(1-F316)^(1/$B$10)</f>
        <v>0</v>
      </c>
      <c r="H316" s="42" t="n">
        <f aca="false">J315*E316*(A316&lt;=$B$6*12)</f>
        <v>0</v>
      </c>
      <c r="I316" s="43" t="n">
        <f aca="false">J315*(1-E316)*G316*(A316&lt;=$B$6*12)</f>
        <v>0</v>
      </c>
      <c r="J316" s="44" t="n">
        <f aca="false">(J315-H316-I316)*(A316&lt;=$B$6*12)</f>
        <v>0</v>
      </c>
      <c r="K316" s="45" t="n">
        <f aca="false">($B$9/$B$10)*(A316&lt;=$B$7*12)*(MOD(A315,12/$B$10)=0)</f>
        <v>0</v>
      </c>
      <c r="L316" s="45" t="n">
        <f aca="false">$B$8*(A316&lt;=$B$7*12)</f>
        <v>0</v>
      </c>
      <c r="M316" s="45" t="n">
        <f aca="false">Assumptions!$C$15*(A316=1)+K316*Assumptions!$C$16*(A316&lt;=12)</f>
        <v>0</v>
      </c>
      <c r="N316" s="45" t="n">
        <f aca="false">(A316&lt;=$B$6*12)*(Assumptions!$C$18/12)*(1+Assumptions!$E$17)^(A316-1) + K316*Assumptions!$C$19*(A316&lt;=$B$7*12)</f>
        <v>0</v>
      </c>
      <c r="O316" s="45" t="n">
        <f aca="false">K316*VLOOKUP(B316,Assumptions!$A$21:$B$26,2,1)</f>
        <v>0</v>
      </c>
      <c r="P316" s="45" t="n">
        <f aca="false">K316*J315</f>
        <v>0</v>
      </c>
      <c r="Q316" s="45" t="n">
        <f aca="false">L316*H316</f>
        <v>0</v>
      </c>
      <c r="R316" s="45" t="n">
        <f aca="false">M316*J315</f>
        <v>0</v>
      </c>
      <c r="S316" s="45" t="n">
        <f aca="false">N316*J315</f>
        <v>0</v>
      </c>
      <c r="T316" s="55" t="n">
        <f aca="false">O316*J315</f>
        <v>0</v>
      </c>
      <c r="U316" s="46" t="n">
        <f aca="false">(1+VLOOKUP(B316,Assumptions!$A$29:$C$39,3,1))^(1/12)-1</f>
        <v>0.00581065529879377</v>
      </c>
      <c r="V316" s="45" t="n">
        <f aca="false">P317+V317/(1+U317)</f>
        <v>0</v>
      </c>
      <c r="W316" s="45" t="n">
        <f aca="false">(W317+Q317)/(1+U317)</f>
        <v>0</v>
      </c>
      <c r="X316" s="45" t="n">
        <f aca="false">R317+S317+T317+X317/(1+U317)</f>
        <v>0</v>
      </c>
      <c r="Y316" s="45" t="n">
        <f aca="false">IFERROR((W316+X316-V316)/J316,0)</f>
        <v>0</v>
      </c>
    </row>
    <row r="317" customFormat="false" ht="13.8" hidden="false" customHeight="false" outlineLevel="0" collapsed="false">
      <c r="A317" s="40" t="n">
        <f aca="false">A316+1</f>
        <v>302</v>
      </c>
      <c r="B317" s="40" t="n">
        <f aca="false">INT((A317-1)/12)+1</f>
        <v>26</v>
      </c>
      <c r="C317" s="41" t="n">
        <f aca="false">$B$4+B317-1</f>
        <v>45</v>
      </c>
      <c r="D317" s="42" t="n">
        <f aca="false">IF($B$5="M",VLOOKUP(C317,Assumptions!$A$42:$C$140,2,1),VLOOKUP(C317,Assumptions!$A$42:$C$140,3,1))*Assumptions!$C$2</f>
        <v>0.00065039071127469</v>
      </c>
      <c r="E317" s="42" t="n">
        <f aca="false">1-(1-D317)^(1/12)</f>
        <v>5.42153892147956E-005</v>
      </c>
      <c r="F317" s="42" t="n">
        <f aca="false">VLOOKUP(B317,Assumptions!$A$5:$C$11,3,1)*(MOD(A317,12/$B$10)=0)</f>
        <v>0</v>
      </c>
      <c r="G317" s="43" t="n">
        <f aca="false">1-(1-F317)^(1/$B$10)</f>
        <v>0</v>
      </c>
      <c r="H317" s="42" t="n">
        <f aca="false">J316*E317*(A317&lt;=$B$6*12)</f>
        <v>0</v>
      </c>
      <c r="I317" s="43" t="n">
        <f aca="false">J316*(1-E317)*G317*(A317&lt;=$B$6*12)</f>
        <v>0</v>
      </c>
      <c r="J317" s="44" t="n">
        <f aca="false">(J316-H317-I317)*(A317&lt;=$B$6*12)</f>
        <v>0</v>
      </c>
      <c r="K317" s="45" t="n">
        <f aca="false">($B$9/$B$10)*(A317&lt;=$B$7*12)*(MOD(A316,12/$B$10)=0)</f>
        <v>0</v>
      </c>
      <c r="L317" s="45" t="n">
        <f aca="false">$B$8*(A317&lt;=$B$7*12)</f>
        <v>0</v>
      </c>
      <c r="M317" s="45" t="n">
        <f aca="false">Assumptions!$C$15*(A317=1)+K317*Assumptions!$C$16*(A317&lt;=12)</f>
        <v>0</v>
      </c>
      <c r="N317" s="45" t="n">
        <f aca="false">(A317&lt;=$B$6*12)*(Assumptions!$C$18/12)*(1+Assumptions!$E$17)^(A317-1) + K317*Assumptions!$C$19*(A317&lt;=$B$7*12)</f>
        <v>0</v>
      </c>
      <c r="O317" s="45" t="n">
        <f aca="false">K317*VLOOKUP(B317,Assumptions!$A$21:$B$26,2,1)</f>
        <v>0</v>
      </c>
      <c r="P317" s="45" t="n">
        <f aca="false">K317*J316</f>
        <v>0</v>
      </c>
      <c r="Q317" s="45" t="n">
        <f aca="false">L317*H317</f>
        <v>0</v>
      </c>
      <c r="R317" s="45" t="n">
        <f aca="false">M317*J316</f>
        <v>0</v>
      </c>
      <c r="S317" s="45" t="n">
        <f aca="false">N317*J316</f>
        <v>0</v>
      </c>
      <c r="T317" s="55" t="n">
        <f aca="false">O317*J316</f>
        <v>0</v>
      </c>
      <c r="U317" s="46" t="n">
        <f aca="false">(1+VLOOKUP(B317,Assumptions!$A$29:$C$39,3,1))^(1/12)-1</f>
        <v>0.00581065529879377</v>
      </c>
      <c r="V317" s="45" t="n">
        <f aca="false">P318+V318/(1+U318)</f>
        <v>0</v>
      </c>
      <c r="W317" s="45" t="n">
        <f aca="false">(W318+Q318)/(1+U318)</f>
        <v>0</v>
      </c>
      <c r="X317" s="45" t="n">
        <f aca="false">R318+S318+T318+X318/(1+U318)</f>
        <v>0</v>
      </c>
      <c r="Y317" s="45" t="n">
        <f aca="false">IFERROR((W317+X317-V317)/J317,0)</f>
        <v>0</v>
      </c>
    </row>
    <row r="318" customFormat="false" ht="13.8" hidden="false" customHeight="false" outlineLevel="0" collapsed="false">
      <c r="A318" s="40" t="n">
        <f aca="false">A317+1</f>
        <v>303</v>
      </c>
      <c r="B318" s="40" t="n">
        <f aca="false">INT((A318-1)/12)+1</f>
        <v>26</v>
      </c>
      <c r="C318" s="41" t="n">
        <f aca="false">$B$4+B318-1</f>
        <v>45</v>
      </c>
      <c r="D318" s="42" t="n">
        <f aca="false">IF($B$5="M",VLOOKUP(C318,Assumptions!$A$42:$C$140,2,1),VLOOKUP(C318,Assumptions!$A$42:$C$140,3,1))*Assumptions!$C$2</f>
        <v>0.00065039071127469</v>
      </c>
      <c r="E318" s="42" t="n">
        <f aca="false">1-(1-D318)^(1/12)</f>
        <v>5.42153892147956E-005</v>
      </c>
      <c r="F318" s="42" t="n">
        <f aca="false">VLOOKUP(B318,Assumptions!$A$5:$C$11,3,1)*(MOD(A318,12/$B$10)=0)</f>
        <v>0</v>
      </c>
      <c r="G318" s="43" t="n">
        <f aca="false">1-(1-F318)^(1/$B$10)</f>
        <v>0</v>
      </c>
      <c r="H318" s="42" t="n">
        <f aca="false">J317*E318*(A318&lt;=$B$6*12)</f>
        <v>0</v>
      </c>
      <c r="I318" s="43" t="n">
        <f aca="false">J317*(1-E318)*G318*(A318&lt;=$B$6*12)</f>
        <v>0</v>
      </c>
      <c r="J318" s="44" t="n">
        <f aca="false">(J317-H318-I318)*(A318&lt;=$B$6*12)</f>
        <v>0</v>
      </c>
      <c r="K318" s="45" t="n">
        <f aca="false">($B$9/$B$10)*(A318&lt;=$B$7*12)*(MOD(A317,12/$B$10)=0)</f>
        <v>0</v>
      </c>
      <c r="L318" s="45" t="n">
        <f aca="false">$B$8*(A318&lt;=$B$7*12)</f>
        <v>0</v>
      </c>
      <c r="M318" s="45" t="n">
        <f aca="false">Assumptions!$C$15*(A318=1)+K318*Assumptions!$C$16*(A318&lt;=12)</f>
        <v>0</v>
      </c>
      <c r="N318" s="45" t="n">
        <f aca="false">(A318&lt;=$B$6*12)*(Assumptions!$C$18/12)*(1+Assumptions!$E$17)^(A318-1) + K318*Assumptions!$C$19*(A318&lt;=$B$7*12)</f>
        <v>0</v>
      </c>
      <c r="O318" s="45" t="n">
        <f aca="false">K318*VLOOKUP(B318,Assumptions!$A$21:$B$26,2,1)</f>
        <v>0</v>
      </c>
      <c r="P318" s="45" t="n">
        <f aca="false">K318*J317</f>
        <v>0</v>
      </c>
      <c r="Q318" s="45" t="n">
        <f aca="false">L318*H318</f>
        <v>0</v>
      </c>
      <c r="R318" s="45" t="n">
        <f aca="false">M318*J317</f>
        <v>0</v>
      </c>
      <c r="S318" s="45" t="n">
        <f aca="false">N318*J317</f>
        <v>0</v>
      </c>
      <c r="T318" s="55" t="n">
        <f aca="false">O318*J317</f>
        <v>0</v>
      </c>
      <c r="U318" s="46" t="n">
        <f aca="false">(1+VLOOKUP(B318,Assumptions!$A$29:$C$39,3,1))^(1/12)-1</f>
        <v>0.00581065529879377</v>
      </c>
      <c r="V318" s="45" t="n">
        <f aca="false">P319+V319/(1+U319)</f>
        <v>0</v>
      </c>
      <c r="W318" s="45" t="n">
        <f aca="false">(W319+Q319)/(1+U319)</f>
        <v>0</v>
      </c>
      <c r="X318" s="45" t="n">
        <f aca="false">R319+S319+T319+X319/(1+U319)</f>
        <v>0</v>
      </c>
      <c r="Y318" s="45" t="n">
        <f aca="false">IFERROR((W318+X318-V318)/J318,0)</f>
        <v>0</v>
      </c>
    </row>
    <row r="319" customFormat="false" ht="13.8" hidden="false" customHeight="false" outlineLevel="0" collapsed="false">
      <c r="A319" s="40" t="n">
        <f aca="false">A318+1</f>
        <v>304</v>
      </c>
      <c r="B319" s="40" t="n">
        <f aca="false">INT((A319-1)/12)+1</f>
        <v>26</v>
      </c>
      <c r="C319" s="41" t="n">
        <f aca="false">$B$4+B319-1</f>
        <v>45</v>
      </c>
      <c r="D319" s="42" t="n">
        <f aca="false">IF($B$5="M",VLOOKUP(C319,Assumptions!$A$42:$C$140,2,1),VLOOKUP(C319,Assumptions!$A$42:$C$140,3,1))*Assumptions!$C$2</f>
        <v>0.00065039071127469</v>
      </c>
      <c r="E319" s="42" t="n">
        <f aca="false">1-(1-D319)^(1/12)</f>
        <v>5.42153892147956E-005</v>
      </c>
      <c r="F319" s="42" t="n">
        <f aca="false">VLOOKUP(B319,Assumptions!$A$5:$C$11,3,1)*(MOD(A319,12/$B$10)=0)</f>
        <v>0</v>
      </c>
      <c r="G319" s="43" t="n">
        <f aca="false">1-(1-F319)^(1/$B$10)</f>
        <v>0</v>
      </c>
      <c r="H319" s="42" t="n">
        <f aca="false">J318*E319*(A319&lt;=$B$6*12)</f>
        <v>0</v>
      </c>
      <c r="I319" s="43" t="n">
        <f aca="false">J318*(1-E319)*G319*(A319&lt;=$B$6*12)</f>
        <v>0</v>
      </c>
      <c r="J319" s="44" t="n">
        <f aca="false">(J318-H319-I319)*(A319&lt;=$B$6*12)</f>
        <v>0</v>
      </c>
      <c r="K319" s="45" t="n">
        <f aca="false">($B$9/$B$10)*(A319&lt;=$B$7*12)*(MOD(A318,12/$B$10)=0)</f>
        <v>0</v>
      </c>
      <c r="L319" s="45" t="n">
        <f aca="false">$B$8*(A319&lt;=$B$7*12)</f>
        <v>0</v>
      </c>
      <c r="M319" s="45" t="n">
        <f aca="false">Assumptions!$C$15*(A319=1)+K319*Assumptions!$C$16*(A319&lt;=12)</f>
        <v>0</v>
      </c>
      <c r="N319" s="45" t="n">
        <f aca="false">(A319&lt;=$B$6*12)*(Assumptions!$C$18/12)*(1+Assumptions!$E$17)^(A319-1) + K319*Assumptions!$C$19*(A319&lt;=$B$7*12)</f>
        <v>0</v>
      </c>
      <c r="O319" s="45" t="n">
        <f aca="false">K319*VLOOKUP(B319,Assumptions!$A$21:$B$26,2,1)</f>
        <v>0</v>
      </c>
      <c r="P319" s="45" t="n">
        <f aca="false">K319*J318</f>
        <v>0</v>
      </c>
      <c r="Q319" s="45" t="n">
        <f aca="false">L319*H319</f>
        <v>0</v>
      </c>
      <c r="R319" s="45" t="n">
        <f aca="false">M319*J318</f>
        <v>0</v>
      </c>
      <c r="S319" s="45" t="n">
        <f aca="false">N319*J318</f>
        <v>0</v>
      </c>
      <c r="T319" s="55" t="n">
        <f aca="false">O319*J318</f>
        <v>0</v>
      </c>
      <c r="U319" s="46" t="n">
        <f aca="false">(1+VLOOKUP(B319,Assumptions!$A$29:$C$39,3,1))^(1/12)-1</f>
        <v>0.00581065529879377</v>
      </c>
      <c r="V319" s="45" t="n">
        <f aca="false">P320+V320/(1+U320)</f>
        <v>0</v>
      </c>
      <c r="W319" s="45" t="n">
        <f aca="false">(W320+Q320)/(1+U320)</f>
        <v>0</v>
      </c>
      <c r="X319" s="45" t="n">
        <f aca="false">R320+S320+T320+X320/(1+U320)</f>
        <v>0</v>
      </c>
      <c r="Y319" s="45" t="n">
        <f aca="false">IFERROR((W319+X319-V319)/J319,0)</f>
        <v>0</v>
      </c>
    </row>
    <row r="320" customFormat="false" ht="13.8" hidden="false" customHeight="false" outlineLevel="0" collapsed="false">
      <c r="A320" s="40" t="n">
        <f aca="false">A319+1</f>
        <v>305</v>
      </c>
      <c r="B320" s="40" t="n">
        <f aca="false">INT((A320-1)/12)+1</f>
        <v>26</v>
      </c>
      <c r="C320" s="41" t="n">
        <f aca="false">$B$4+B320-1</f>
        <v>45</v>
      </c>
      <c r="D320" s="42" t="n">
        <f aca="false">IF($B$5="M",VLOOKUP(C320,Assumptions!$A$42:$C$140,2,1),VLOOKUP(C320,Assumptions!$A$42:$C$140,3,1))*Assumptions!$C$2</f>
        <v>0.00065039071127469</v>
      </c>
      <c r="E320" s="42" t="n">
        <f aca="false">1-(1-D320)^(1/12)</f>
        <v>5.42153892147956E-005</v>
      </c>
      <c r="F320" s="42" t="n">
        <f aca="false">VLOOKUP(B320,Assumptions!$A$5:$C$11,3,1)*(MOD(A320,12/$B$10)=0)</f>
        <v>0</v>
      </c>
      <c r="G320" s="43" t="n">
        <f aca="false">1-(1-F320)^(1/$B$10)</f>
        <v>0</v>
      </c>
      <c r="H320" s="42" t="n">
        <f aca="false">J319*E320*(A320&lt;=$B$6*12)</f>
        <v>0</v>
      </c>
      <c r="I320" s="43" t="n">
        <f aca="false">J319*(1-E320)*G320*(A320&lt;=$B$6*12)</f>
        <v>0</v>
      </c>
      <c r="J320" s="44" t="n">
        <f aca="false">(J319-H320-I320)*(A320&lt;=$B$6*12)</f>
        <v>0</v>
      </c>
      <c r="K320" s="45" t="n">
        <f aca="false">($B$9/$B$10)*(A320&lt;=$B$7*12)*(MOD(A319,12/$B$10)=0)</f>
        <v>0</v>
      </c>
      <c r="L320" s="45" t="n">
        <f aca="false">$B$8*(A320&lt;=$B$7*12)</f>
        <v>0</v>
      </c>
      <c r="M320" s="45" t="n">
        <f aca="false">Assumptions!$C$15*(A320=1)+K320*Assumptions!$C$16*(A320&lt;=12)</f>
        <v>0</v>
      </c>
      <c r="N320" s="45" t="n">
        <f aca="false">(A320&lt;=$B$6*12)*(Assumptions!$C$18/12)*(1+Assumptions!$E$17)^(A320-1) + K320*Assumptions!$C$19*(A320&lt;=$B$7*12)</f>
        <v>0</v>
      </c>
      <c r="O320" s="45" t="n">
        <f aca="false">K320*VLOOKUP(B320,Assumptions!$A$21:$B$26,2,1)</f>
        <v>0</v>
      </c>
      <c r="P320" s="45" t="n">
        <f aca="false">K320*J319</f>
        <v>0</v>
      </c>
      <c r="Q320" s="45" t="n">
        <f aca="false">L320*H320</f>
        <v>0</v>
      </c>
      <c r="R320" s="45" t="n">
        <f aca="false">M320*J319</f>
        <v>0</v>
      </c>
      <c r="S320" s="45" t="n">
        <f aca="false">N320*J319</f>
        <v>0</v>
      </c>
      <c r="T320" s="55" t="n">
        <f aca="false">O320*J319</f>
        <v>0</v>
      </c>
      <c r="U320" s="46" t="n">
        <f aca="false">(1+VLOOKUP(B320,Assumptions!$A$29:$C$39,3,1))^(1/12)-1</f>
        <v>0.00581065529879377</v>
      </c>
      <c r="V320" s="45" t="n">
        <f aca="false">P321+V321/(1+U321)</f>
        <v>0</v>
      </c>
      <c r="W320" s="45" t="n">
        <f aca="false">(W321+Q321)/(1+U321)</f>
        <v>0</v>
      </c>
      <c r="X320" s="45" t="n">
        <f aca="false">R321+S321+T321+X321/(1+U321)</f>
        <v>0</v>
      </c>
      <c r="Y320" s="45" t="n">
        <f aca="false">IFERROR((W320+X320-V320)/J320,0)</f>
        <v>0</v>
      </c>
    </row>
    <row r="321" customFormat="false" ht="13.8" hidden="false" customHeight="false" outlineLevel="0" collapsed="false">
      <c r="A321" s="40" t="n">
        <f aca="false">A320+1</f>
        <v>306</v>
      </c>
      <c r="B321" s="40" t="n">
        <f aca="false">INT((A321-1)/12)+1</f>
        <v>26</v>
      </c>
      <c r="C321" s="41" t="n">
        <f aca="false">$B$4+B321-1</f>
        <v>45</v>
      </c>
      <c r="D321" s="42" t="n">
        <f aca="false">IF($B$5="M",VLOOKUP(C321,Assumptions!$A$42:$C$140,2,1),VLOOKUP(C321,Assumptions!$A$42:$C$140,3,1))*Assumptions!$C$2</f>
        <v>0.00065039071127469</v>
      </c>
      <c r="E321" s="42" t="n">
        <f aca="false">1-(1-D321)^(1/12)</f>
        <v>5.42153892147956E-005</v>
      </c>
      <c r="F321" s="42" t="n">
        <f aca="false">VLOOKUP(B321,Assumptions!$A$5:$C$11,3,1)*(MOD(A321,12/$B$10)=0)</f>
        <v>0</v>
      </c>
      <c r="G321" s="43" t="n">
        <f aca="false">1-(1-F321)^(1/$B$10)</f>
        <v>0</v>
      </c>
      <c r="H321" s="42" t="n">
        <f aca="false">J320*E321*(A321&lt;=$B$6*12)</f>
        <v>0</v>
      </c>
      <c r="I321" s="43" t="n">
        <f aca="false">J320*(1-E321)*G321*(A321&lt;=$B$6*12)</f>
        <v>0</v>
      </c>
      <c r="J321" s="44" t="n">
        <f aca="false">(J320-H321-I321)*(A321&lt;=$B$6*12)</f>
        <v>0</v>
      </c>
      <c r="K321" s="45" t="n">
        <f aca="false">($B$9/$B$10)*(A321&lt;=$B$7*12)*(MOD(A320,12/$B$10)=0)</f>
        <v>0</v>
      </c>
      <c r="L321" s="45" t="n">
        <f aca="false">$B$8*(A321&lt;=$B$7*12)</f>
        <v>0</v>
      </c>
      <c r="M321" s="45" t="n">
        <f aca="false">Assumptions!$C$15*(A321=1)+K321*Assumptions!$C$16*(A321&lt;=12)</f>
        <v>0</v>
      </c>
      <c r="N321" s="45" t="n">
        <f aca="false">(A321&lt;=$B$6*12)*(Assumptions!$C$18/12)*(1+Assumptions!$E$17)^(A321-1) + K321*Assumptions!$C$19*(A321&lt;=$B$7*12)</f>
        <v>0</v>
      </c>
      <c r="O321" s="45" t="n">
        <f aca="false">K321*VLOOKUP(B321,Assumptions!$A$21:$B$26,2,1)</f>
        <v>0</v>
      </c>
      <c r="P321" s="45" t="n">
        <f aca="false">K321*J320</f>
        <v>0</v>
      </c>
      <c r="Q321" s="45" t="n">
        <f aca="false">L321*H321</f>
        <v>0</v>
      </c>
      <c r="R321" s="45" t="n">
        <f aca="false">M321*J320</f>
        <v>0</v>
      </c>
      <c r="S321" s="45" t="n">
        <f aca="false">N321*J320</f>
        <v>0</v>
      </c>
      <c r="T321" s="55" t="n">
        <f aca="false">O321*J320</f>
        <v>0</v>
      </c>
      <c r="U321" s="46" t="n">
        <f aca="false">(1+VLOOKUP(B321,Assumptions!$A$29:$C$39,3,1))^(1/12)-1</f>
        <v>0.00581065529879377</v>
      </c>
      <c r="V321" s="45" t="n">
        <f aca="false">P322+V322/(1+U322)</f>
        <v>0</v>
      </c>
      <c r="W321" s="45" t="n">
        <f aca="false">(W322+Q322)/(1+U322)</f>
        <v>0</v>
      </c>
      <c r="X321" s="45" t="n">
        <f aca="false">R322+S322+T322+X322/(1+U322)</f>
        <v>0</v>
      </c>
      <c r="Y321" s="45" t="n">
        <f aca="false">IFERROR((W321+X321-V321)/J321,0)</f>
        <v>0</v>
      </c>
    </row>
    <row r="322" customFormat="false" ht="13.8" hidden="false" customHeight="false" outlineLevel="0" collapsed="false">
      <c r="A322" s="40" t="n">
        <f aca="false">A321+1</f>
        <v>307</v>
      </c>
      <c r="B322" s="40" t="n">
        <f aca="false">INT((A322-1)/12)+1</f>
        <v>26</v>
      </c>
      <c r="C322" s="41" t="n">
        <f aca="false">$B$4+B322-1</f>
        <v>45</v>
      </c>
      <c r="D322" s="42" t="n">
        <f aca="false">IF($B$5="M",VLOOKUP(C322,Assumptions!$A$42:$C$140,2,1),VLOOKUP(C322,Assumptions!$A$42:$C$140,3,1))*Assumptions!$C$2</f>
        <v>0.00065039071127469</v>
      </c>
      <c r="E322" s="42" t="n">
        <f aca="false">1-(1-D322)^(1/12)</f>
        <v>5.42153892147956E-005</v>
      </c>
      <c r="F322" s="42" t="n">
        <f aca="false">VLOOKUP(B322,Assumptions!$A$5:$C$11,3,1)*(MOD(A322,12/$B$10)=0)</f>
        <v>0</v>
      </c>
      <c r="G322" s="43" t="n">
        <f aca="false">1-(1-F322)^(1/$B$10)</f>
        <v>0</v>
      </c>
      <c r="H322" s="42" t="n">
        <f aca="false">J321*E322*(A322&lt;=$B$6*12)</f>
        <v>0</v>
      </c>
      <c r="I322" s="43" t="n">
        <f aca="false">J321*(1-E322)*G322*(A322&lt;=$B$6*12)</f>
        <v>0</v>
      </c>
      <c r="J322" s="44" t="n">
        <f aca="false">(J321-H322-I322)*(A322&lt;=$B$6*12)</f>
        <v>0</v>
      </c>
      <c r="K322" s="45" t="n">
        <f aca="false">($B$9/$B$10)*(A322&lt;=$B$7*12)*(MOD(A321,12/$B$10)=0)</f>
        <v>0</v>
      </c>
      <c r="L322" s="45" t="n">
        <f aca="false">$B$8*(A322&lt;=$B$7*12)</f>
        <v>0</v>
      </c>
      <c r="M322" s="45" t="n">
        <f aca="false">Assumptions!$C$15*(A322=1)+K322*Assumptions!$C$16*(A322&lt;=12)</f>
        <v>0</v>
      </c>
      <c r="N322" s="45" t="n">
        <f aca="false">(A322&lt;=$B$6*12)*(Assumptions!$C$18/12)*(1+Assumptions!$E$17)^(A322-1) + K322*Assumptions!$C$19*(A322&lt;=$B$7*12)</f>
        <v>0</v>
      </c>
      <c r="O322" s="45" t="n">
        <f aca="false">K322*VLOOKUP(B322,Assumptions!$A$21:$B$26,2,1)</f>
        <v>0</v>
      </c>
      <c r="P322" s="45" t="n">
        <f aca="false">K322*J321</f>
        <v>0</v>
      </c>
      <c r="Q322" s="45" t="n">
        <f aca="false">L322*H322</f>
        <v>0</v>
      </c>
      <c r="R322" s="45" t="n">
        <f aca="false">M322*J321</f>
        <v>0</v>
      </c>
      <c r="S322" s="45" t="n">
        <f aca="false">N322*J321</f>
        <v>0</v>
      </c>
      <c r="T322" s="55" t="n">
        <f aca="false">O322*J321</f>
        <v>0</v>
      </c>
      <c r="U322" s="46" t="n">
        <f aca="false">(1+VLOOKUP(B322,Assumptions!$A$29:$C$39,3,1))^(1/12)-1</f>
        <v>0.00581065529879377</v>
      </c>
      <c r="V322" s="45" t="n">
        <f aca="false">P323+V323/(1+U323)</f>
        <v>0</v>
      </c>
      <c r="W322" s="45" t="n">
        <f aca="false">(W323+Q323)/(1+U323)</f>
        <v>0</v>
      </c>
      <c r="X322" s="45" t="n">
        <f aca="false">R323+S323+T323+X323/(1+U323)</f>
        <v>0</v>
      </c>
      <c r="Y322" s="45" t="n">
        <f aca="false">IFERROR((W322+X322-V322)/J322,0)</f>
        <v>0</v>
      </c>
    </row>
    <row r="323" customFormat="false" ht="13.8" hidden="false" customHeight="false" outlineLevel="0" collapsed="false">
      <c r="A323" s="40" t="n">
        <f aca="false">A322+1</f>
        <v>308</v>
      </c>
      <c r="B323" s="40" t="n">
        <f aca="false">INT((A323-1)/12)+1</f>
        <v>26</v>
      </c>
      <c r="C323" s="41" t="n">
        <f aca="false">$B$4+B323-1</f>
        <v>45</v>
      </c>
      <c r="D323" s="42" t="n">
        <f aca="false">IF($B$5="M",VLOOKUP(C323,Assumptions!$A$42:$C$140,2,1),VLOOKUP(C323,Assumptions!$A$42:$C$140,3,1))*Assumptions!$C$2</f>
        <v>0.00065039071127469</v>
      </c>
      <c r="E323" s="42" t="n">
        <f aca="false">1-(1-D323)^(1/12)</f>
        <v>5.42153892147956E-005</v>
      </c>
      <c r="F323" s="42" t="n">
        <f aca="false">VLOOKUP(B323,Assumptions!$A$5:$C$11,3,1)*(MOD(A323,12/$B$10)=0)</f>
        <v>0</v>
      </c>
      <c r="G323" s="43" t="n">
        <f aca="false">1-(1-F323)^(1/$B$10)</f>
        <v>0</v>
      </c>
      <c r="H323" s="42" t="n">
        <f aca="false">J322*E323*(A323&lt;=$B$6*12)</f>
        <v>0</v>
      </c>
      <c r="I323" s="43" t="n">
        <f aca="false">J322*(1-E323)*G323*(A323&lt;=$B$6*12)</f>
        <v>0</v>
      </c>
      <c r="J323" s="44" t="n">
        <f aca="false">(J322-H323-I323)*(A323&lt;=$B$6*12)</f>
        <v>0</v>
      </c>
      <c r="K323" s="45" t="n">
        <f aca="false">($B$9/$B$10)*(A323&lt;=$B$7*12)*(MOD(A322,12/$B$10)=0)</f>
        <v>0</v>
      </c>
      <c r="L323" s="45" t="n">
        <f aca="false">$B$8*(A323&lt;=$B$7*12)</f>
        <v>0</v>
      </c>
      <c r="M323" s="45" t="n">
        <f aca="false">Assumptions!$C$15*(A323=1)+K323*Assumptions!$C$16*(A323&lt;=12)</f>
        <v>0</v>
      </c>
      <c r="N323" s="45" t="n">
        <f aca="false">(A323&lt;=$B$6*12)*(Assumptions!$C$18/12)*(1+Assumptions!$E$17)^(A323-1) + K323*Assumptions!$C$19*(A323&lt;=$B$7*12)</f>
        <v>0</v>
      </c>
      <c r="O323" s="45" t="n">
        <f aca="false">K323*VLOOKUP(B323,Assumptions!$A$21:$B$26,2,1)</f>
        <v>0</v>
      </c>
      <c r="P323" s="45" t="n">
        <f aca="false">K323*J322</f>
        <v>0</v>
      </c>
      <c r="Q323" s="45" t="n">
        <f aca="false">L323*H323</f>
        <v>0</v>
      </c>
      <c r="R323" s="45" t="n">
        <f aca="false">M323*J322</f>
        <v>0</v>
      </c>
      <c r="S323" s="45" t="n">
        <f aca="false">N323*J322</f>
        <v>0</v>
      </c>
      <c r="T323" s="55" t="n">
        <f aca="false">O323*J322</f>
        <v>0</v>
      </c>
      <c r="U323" s="46" t="n">
        <f aca="false">(1+VLOOKUP(B323,Assumptions!$A$29:$C$39,3,1))^(1/12)-1</f>
        <v>0.00581065529879377</v>
      </c>
      <c r="V323" s="45" t="n">
        <f aca="false">P324+V324/(1+U324)</f>
        <v>0</v>
      </c>
      <c r="W323" s="45" t="n">
        <f aca="false">(W324+Q324)/(1+U324)</f>
        <v>0</v>
      </c>
      <c r="X323" s="45" t="n">
        <f aca="false">R324+S324+T324+X324/(1+U324)</f>
        <v>0</v>
      </c>
      <c r="Y323" s="45" t="n">
        <f aca="false">IFERROR((W323+X323-V323)/J323,0)</f>
        <v>0</v>
      </c>
    </row>
    <row r="324" customFormat="false" ht="13.8" hidden="false" customHeight="false" outlineLevel="0" collapsed="false">
      <c r="A324" s="40" t="n">
        <f aca="false">A323+1</f>
        <v>309</v>
      </c>
      <c r="B324" s="40" t="n">
        <f aca="false">INT((A324-1)/12)+1</f>
        <v>26</v>
      </c>
      <c r="C324" s="41" t="n">
        <f aca="false">$B$4+B324-1</f>
        <v>45</v>
      </c>
      <c r="D324" s="42" t="n">
        <f aca="false">IF($B$5="M",VLOOKUP(C324,Assumptions!$A$42:$C$140,2,1),VLOOKUP(C324,Assumptions!$A$42:$C$140,3,1))*Assumptions!$C$2</f>
        <v>0.00065039071127469</v>
      </c>
      <c r="E324" s="42" t="n">
        <f aca="false">1-(1-D324)^(1/12)</f>
        <v>5.42153892147956E-005</v>
      </c>
      <c r="F324" s="42" t="n">
        <f aca="false">VLOOKUP(B324,Assumptions!$A$5:$C$11,3,1)*(MOD(A324,12/$B$10)=0)</f>
        <v>0</v>
      </c>
      <c r="G324" s="43" t="n">
        <f aca="false">1-(1-F324)^(1/$B$10)</f>
        <v>0</v>
      </c>
      <c r="H324" s="42" t="n">
        <f aca="false">J323*E324*(A324&lt;=$B$6*12)</f>
        <v>0</v>
      </c>
      <c r="I324" s="43" t="n">
        <f aca="false">J323*(1-E324)*G324*(A324&lt;=$B$6*12)</f>
        <v>0</v>
      </c>
      <c r="J324" s="44" t="n">
        <f aca="false">(J323-H324-I324)*(A324&lt;=$B$6*12)</f>
        <v>0</v>
      </c>
      <c r="K324" s="45" t="n">
        <f aca="false">($B$9/$B$10)*(A324&lt;=$B$7*12)*(MOD(A323,12/$B$10)=0)</f>
        <v>0</v>
      </c>
      <c r="L324" s="45" t="n">
        <f aca="false">$B$8*(A324&lt;=$B$7*12)</f>
        <v>0</v>
      </c>
      <c r="M324" s="45" t="n">
        <f aca="false">Assumptions!$C$15*(A324=1)+K324*Assumptions!$C$16*(A324&lt;=12)</f>
        <v>0</v>
      </c>
      <c r="N324" s="45" t="n">
        <f aca="false">(A324&lt;=$B$6*12)*(Assumptions!$C$18/12)*(1+Assumptions!$E$17)^(A324-1) + K324*Assumptions!$C$19*(A324&lt;=$B$7*12)</f>
        <v>0</v>
      </c>
      <c r="O324" s="45" t="n">
        <f aca="false">K324*VLOOKUP(B324,Assumptions!$A$21:$B$26,2,1)</f>
        <v>0</v>
      </c>
      <c r="P324" s="45" t="n">
        <f aca="false">K324*J323</f>
        <v>0</v>
      </c>
      <c r="Q324" s="45" t="n">
        <f aca="false">L324*H324</f>
        <v>0</v>
      </c>
      <c r="R324" s="45" t="n">
        <f aca="false">M324*J323</f>
        <v>0</v>
      </c>
      <c r="S324" s="45" t="n">
        <f aca="false">N324*J323</f>
        <v>0</v>
      </c>
      <c r="T324" s="55" t="n">
        <f aca="false">O324*J323</f>
        <v>0</v>
      </c>
      <c r="U324" s="46" t="n">
        <f aca="false">(1+VLOOKUP(B324,Assumptions!$A$29:$C$39,3,1))^(1/12)-1</f>
        <v>0.00581065529879377</v>
      </c>
      <c r="V324" s="45" t="n">
        <f aca="false">P325+V325/(1+U325)</f>
        <v>0</v>
      </c>
      <c r="W324" s="45" t="n">
        <f aca="false">(W325+Q325)/(1+U325)</f>
        <v>0</v>
      </c>
      <c r="X324" s="45" t="n">
        <f aca="false">R325+S325+T325+X325/(1+U325)</f>
        <v>0</v>
      </c>
      <c r="Y324" s="45" t="n">
        <f aca="false">IFERROR((W324+X324-V324)/J324,0)</f>
        <v>0</v>
      </c>
    </row>
    <row r="325" customFormat="false" ht="13.8" hidden="false" customHeight="false" outlineLevel="0" collapsed="false">
      <c r="A325" s="40" t="n">
        <f aca="false">A324+1</f>
        <v>310</v>
      </c>
      <c r="B325" s="40" t="n">
        <f aca="false">INT((A325-1)/12)+1</f>
        <v>26</v>
      </c>
      <c r="C325" s="41" t="n">
        <f aca="false">$B$4+B325-1</f>
        <v>45</v>
      </c>
      <c r="D325" s="42" t="n">
        <f aca="false">IF($B$5="M",VLOOKUP(C325,Assumptions!$A$42:$C$140,2,1),VLOOKUP(C325,Assumptions!$A$42:$C$140,3,1))*Assumptions!$C$2</f>
        <v>0.00065039071127469</v>
      </c>
      <c r="E325" s="42" t="n">
        <f aca="false">1-(1-D325)^(1/12)</f>
        <v>5.42153892147956E-005</v>
      </c>
      <c r="F325" s="42" t="n">
        <f aca="false">VLOOKUP(B325,Assumptions!$A$5:$C$11,3,1)*(MOD(A325,12/$B$10)=0)</f>
        <v>0</v>
      </c>
      <c r="G325" s="43" t="n">
        <f aca="false">1-(1-F325)^(1/$B$10)</f>
        <v>0</v>
      </c>
      <c r="H325" s="42" t="n">
        <f aca="false">J324*E325*(A325&lt;=$B$6*12)</f>
        <v>0</v>
      </c>
      <c r="I325" s="43" t="n">
        <f aca="false">J324*(1-E325)*G325*(A325&lt;=$B$6*12)</f>
        <v>0</v>
      </c>
      <c r="J325" s="44" t="n">
        <f aca="false">(J324-H325-I325)*(A325&lt;=$B$6*12)</f>
        <v>0</v>
      </c>
      <c r="K325" s="45" t="n">
        <f aca="false">($B$9/$B$10)*(A325&lt;=$B$7*12)*(MOD(A324,12/$B$10)=0)</f>
        <v>0</v>
      </c>
      <c r="L325" s="45" t="n">
        <f aca="false">$B$8*(A325&lt;=$B$7*12)</f>
        <v>0</v>
      </c>
      <c r="M325" s="45" t="n">
        <f aca="false">Assumptions!$C$15*(A325=1)+K325*Assumptions!$C$16*(A325&lt;=12)</f>
        <v>0</v>
      </c>
      <c r="N325" s="45" t="n">
        <f aca="false">(A325&lt;=$B$6*12)*(Assumptions!$C$18/12)*(1+Assumptions!$E$17)^(A325-1) + K325*Assumptions!$C$19*(A325&lt;=$B$7*12)</f>
        <v>0</v>
      </c>
      <c r="O325" s="45" t="n">
        <f aca="false">K325*VLOOKUP(B325,Assumptions!$A$21:$B$26,2,1)</f>
        <v>0</v>
      </c>
      <c r="P325" s="45" t="n">
        <f aca="false">K325*J324</f>
        <v>0</v>
      </c>
      <c r="Q325" s="45" t="n">
        <f aca="false">L325*H325</f>
        <v>0</v>
      </c>
      <c r="R325" s="45" t="n">
        <f aca="false">M325*J324</f>
        <v>0</v>
      </c>
      <c r="S325" s="45" t="n">
        <f aca="false">N325*J324</f>
        <v>0</v>
      </c>
      <c r="T325" s="55" t="n">
        <f aca="false">O325*J324</f>
        <v>0</v>
      </c>
      <c r="U325" s="46" t="n">
        <f aca="false">(1+VLOOKUP(B325,Assumptions!$A$29:$C$39,3,1))^(1/12)-1</f>
        <v>0.00581065529879377</v>
      </c>
      <c r="V325" s="45" t="n">
        <f aca="false">P326+V326/(1+U326)</f>
        <v>0</v>
      </c>
      <c r="W325" s="45" t="n">
        <f aca="false">(W326+Q326)/(1+U326)</f>
        <v>0</v>
      </c>
      <c r="X325" s="45" t="n">
        <f aca="false">R326+S326+T326+X326/(1+U326)</f>
        <v>0</v>
      </c>
      <c r="Y325" s="45" t="n">
        <f aca="false">IFERROR((W325+X325-V325)/J325,0)</f>
        <v>0</v>
      </c>
    </row>
    <row r="326" customFormat="false" ht="13.8" hidden="false" customHeight="false" outlineLevel="0" collapsed="false">
      <c r="A326" s="40" t="n">
        <f aca="false">A325+1</f>
        <v>311</v>
      </c>
      <c r="B326" s="40" t="n">
        <f aca="false">INT((A326-1)/12)+1</f>
        <v>26</v>
      </c>
      <c r="C326" s="41" t="n">
        <f aca="false">$B$4+B326-1</f>
        <v>45</v>
      </c>
      <c r="D326" s="42" t="n">
        <f aca="false">IF($B$5="M",VLOOKUP(C326,Assumptions!$A$42:$C$140,2,1),VLOOKUP(C326,Assumptions!$A$42:$C$140,3,1))*Assumptions!$C$2</f>
        <v>0.00065039071127469</v>
      </c>
      <c r="E326" s="42" t="n">
        <f aca="false">1-(1-D326)^(1/12)</f>
        <v>5.42153892147956E-005</v>
      </c>
      <c r="F326" s="42" t="n">
        <f aca="false">VLOOKUP(B326,Assumptions!$A$5:$C$11,3,1)*(MOD(A326,12/$B$10)=0)</f>
        <v>0</v>
      </c>
      <c r="G326" s="43" t="n">
        <f aca="false">1-(1-F326)^(1/$B$10)</f>
        <v>0</v>
      </c>
      <c r="H326" s="42" t="n">
        <f aca="false">J325*E326*(A326&lt;=$B$6*12)</f>
        <v>0</v>
      </c>
      <c r="I326" s="43" t="n">
        <f aca="false">J325*(1-E326)*G326*(A326&lt;=$B$6*12)</f>
        <v>0</v>
      </c>
      <c r="J326" s="44" t="n">
        <f aca="false">(J325-H326-I326)*(A326&lt;=$B$6*12)</f>
        <v>0</v>
      </c>
      <c r="K326" s="45" t="n">
        <f aca="false">($B$9/$B$10)*(A326&lt;=$B$7*12)*(MOD(A325,12/$B$10)=0)</f>
        <v>0</v>
      </c>
      <c r="L326" s="45" t="n">
        <f aca="false">$B$8*(A326&lt;=$B$7*12)</f>
        <v>0</v>
      </c>
      <c r="M326" s="45" t="n">
        <f aca="false">Assumptions!$C$15*(A326=1)+K326*Assumptions!$C$16*(A326&lt;=12)</f>
        <v>0</v>
      </c>
      <c r="N326" s="45" t="n">
        <f aca="false">(A326&lt;=$B$6*12)*(Assumptions!$C$18/12)*(1+Assumptions!$E$17)^(A326-1) + K326*Assumptions!$C$19*(A326&lt;=$B$7*12)</f>
        <v>0</v>
      </c>
      <c r="O326" s="45" t="n">
        <f aca="false">K326*VLOOKUP(B326,Assumptions!$A$21:$B$26,2,1)</f>
        <v>0</v>
      </c>
      <c r="P326" s="45" t="n">
        <f aca="false">K326*J325</f>
        <v>0</v>
      </c>
      <c r="Q326" s="45" t="n">
        <f aca="false">L326*H326</f>
        <v>0</v>
      </c>
      <c r="R326" s="45" t="n">
        <f aca="false">M326*J325</f>
        <v>0</v>
      </c>
      <c r="S326" s="45" t="n">
        <f aca="false">N326*J325</f>
        <v>0</v>
      </c>
      <c r="T326" s="55" t="n">
        <f aca="false">O326*J325</f>
        <v>0</v>
      </c>
      <c r="U326" s="46" t="n">
        <f aca="false">(1+VLOOKUP(B326,Assumptions!$A$29:$C$39,3,1))^(1/12)-1</f>
        <v>0.00581065529879377</v>
      </c>
      <c r="V326" s="45" t="n">
        <f aca="false">P327+V327/(1+U327)</f>
        <v>0</v>
      </c>
      <c r="W326" s="45" t="n">
        <f aca="false">(W327+Q327)/(1+U327)</f>
        <v>0</v>
      </c>
      <c r="X326" s="45" t="n">
        <f aca="false">R327+S327+T327+X327/(1+U327)</f>
        <v>0</v>
      </c>
      <c r="Y326" s="45" t="n">
        <f aca="false">IFERROR((W326+X326-V326)/J326,0)</f>
        <v>0</v>
      </c>
    </row>
    <row r="327" customFormat="false" ht="13.8" hidden="false" customHeight="false" outlineLevel="0" collapsed="false">
      <c r="A327" s="40" t="n">
        <f aca="false">A326+1</f>
        <v>312</v>
      </c>
      <c r="B327" s="40" t="n">
        <f aca="false">INT((A327-1)/12)+1</f>
        <v>26</v>
      </c>
      <c r="C327" s="41" t="n">
        <f aca="false">$B$4+B327-1</f>
        <v>45</v>
      </c>
      <c r="D327" s="42" t="n">
        <f aca="false">IF($B$5="M",VLOOKUP(C327,Assumptions!$A$42:$C$140,2,1),VLOOKUP(C327,Assumptions!$A$42:$C$140,3,1))*Assumptions!$C$2</f>
        <v>0.00065039071127469</v>
      </c>
      <c r="E327" s="42" t="n">
        <f aca="false">1-(1-D327)^(1/12)</f>
        <v>5.42153892147956E-005</v>
      </c>
      <c r="F327" s="42" t="n">
        <f aca="false">VLOOKUP(B327,Assumptions!$A$5:$C$11,3,1)*(MOD(A327,12/$B$10)=0)</f>
        <v>0.04</v>
      </c>
      <c r="G327" s="43" t="n">
        <f aca="false">1-(1-F327)^(1/$B$10)</f>
        <v>0.04</v>
      </c>
      <c r="H327" s="42" t="n">
        <f aca="false">J326*E327*(A327&lt;=$B$6*12)</f>
        <v>0</v>
      </c>
      <c r="I327" s="43" t="n">
        <f aca="false">J326*(1-E327)*G327*(A327&lt;=$B$6*12)</f>
        <v>0</v>
      </c>
      <c r="J327" s="44" t="n">
        <f aca="false">(J326-H327-I327)*(A327&lt;=$B$6*12)</f>
        <v>0</v>
      </c>
      <c r="K327" s="45" t="n">
        <f aca="false">($B$9/$B$10)*(A327&lt;=$B$7*12)*(MOD(A326,12/$B$10)=0)</f>
        <v>0</v>
      </c>
      <c r="L327" s="45" t="n">
        <f aca="false">$B$8*(A327&lt;=$B$7*12)</f>
        <v>0</v>
      </c>
      <c r="M327" s="45" t="n">
        <f aca="false">Assumptions!$C$15*(A327=1)+K327*Assumptions!$C$16*(A327&lt;=12)</f>
        <v>0</v>
      </c>
      <c r="N327" s="45" t="n">
        <f aca="false">(A327&lt;=$B$6*12)*(Assumptions!$C$18/12)*(1+Assumptions!$E$17)^(A327-1) + K327*Assumptions!$C$19*(A327&lt;=$B$7*12)</f>
        <v>0</v>
      </c>
      <c r="O327" s="45" t="n">
        <f aca="false">K327*VLOOKUP(B327,Assumptions!$A$21:$B$26,2,1)</f>
        <v>0</v>
      </c>
      <c r="P327" s="45" t="n">
        <f aca="false">K327*J326</f>
        <v>0</v>
      </c>
      <c r="Q327" s="45" t="n">
        <f aca="false">L327*H327</f>
        <v>0</v>
      </c>
      <c r="R327" s="45" t="n">
        <f aca="false">M327*J326</f>
        <v>0</v>
      </c>
      <c r="S327" s="45" t="n">
        <f aca="false">N327*J326</f>
        <v>0</v>
      </c>
      <c r="T327" s="55" t="n">
        <f aca="false">O327*J326</f>
        <v>0</v>
      </c>
      <c r="U327" s="46" t="n">
        <f aca="false">(1+VLOOKUP(B327,Assumptions!$A$29:$C$39,3,1))^(1/12)-1</f>
        <v>0.00581065529879377</v>
      </c>
      <c r="V327" s="45" t="n">
        <f aca="false">P328+V328/(1+U328)</f>
        <v>0</v>
      </c>
      <c r="W327" s="45" t="n">
        <f aca="false">(W328+Q328)/(1+U328)</f>
        <v>0</v>
      </c>
      <c r="X327" s="45" t="n">
        <f aca="false">R328+S328+T328+X328/(1+U328)</f>
        <v>0</v>
      </c>
      <c r="Y327" s="45" t="n">
        <f aca="false">IFERROR((W327+X327-V327)/J327,0)</f>
        <v>0</v>
      </c>
    </row>
    <row r="328" customFormat="false" ht="13.8" hidden="false" customHeight="false" outlineLevel="0" collapsed="false">
      <c r="A328" s="40" t="n">
        <f aca="false">A327+1</f>
        <v>313</v>
      </c>
      <c r="B328" s="40" t="n">
        <f aca="false">INT((A328-1)/12)+1</f>
        <v>27</v>
      </c>
      <c r="C328" s="41" t="n">
        <f aca="false">$B$4+B328-1</f>
        <v>46</v>
      </c>
      <c r="D328" s="42" t="n">
        <f aca="false">IF($B$5="M",VLOOKUP(C328,Assumptions!$A$42:$C$140,2,1),VLOOKUP(C328,Assumptions!$A$42:$C$140,3,1))*Assumptions!$C$2</f>
        <v>0.000686271823306789</v>
      </c>
      <c r="E328" s="42" t="n">
        <f aca="false">1-(1-D328)^(1/12)</f>
        <v>5.72073148997765E-005</v>
      </c>
      <c r="F328" s="42" t="n">
        <f aca="false">VLOOKUP(B328,Assumptions!$A$5:$C$11,3,1)*(MOD(A328,12/$B$10)=0)</f>
        <v>0</v>
      </c>
      <c r="G328" s="43" t="n">
        <f aca="false">1-(1-F328)^(1/$B$10)</f>
        <v>0</v>
      </c>
      <c r="H328" s="42" t="n">
        <f aca="false">J327*E328*(A328&lt;=$B$6*12)</f>
        <v>0</v>
      </c>
      <c r="I328" s="43" t="n">
        <f aca="false">J327*(1-E328)*G328*(A328&lt;=$B$6*12)</f>
        <v>0</v>
      </c>
      <c r="J328" s="44" t="n">
        <f aca="false">(J327-H328-I328)*(A328&lt;=$B$6*12)</f>
        <v>0</v>
      </c>
      <c r="K328" s="45" t="n">
        <f aca="false">($B$9/$B$10)*(A328&lt;=$B$7*12)*(MOD(A327,12/$B$10)=0)</f>
        <v>0</v>
      </c>
      <c r="L328" s="45" t="n">
        <f aca="false">$B$8*(A328&lt;=$B$7*12)</f>
        <v>0</v>
      </c>
      <c r="M328" s="45" t="n">
        <f aca="false">Assumptions!$C$15*(A328=1)+K328*Assumptions!$C$16*(A328&lt;=12)</f>
        <v>0</v>
      </c>
      <c r="N328" s="45" t="n">
        <f aca="false">(A328&lt;=$B$6*12)*(Assumptions!$C$18/12)*(1+Assumptions!$E$17)^(A328-1) + K328*Assumptions!$C$19*(A328&lt;=$B$7*12)</f>
        <v>0</v>
      </c>
      <c r="O328" s="45" t="n">
        <f aca="false">K328*VLOOKUP(B328,Assumptions!$A$21:$B$26,2,1)</f>
        <v>0</v>
      </c>
      <c r="P328" s="45" t="n">
        <f aca="false">K328*J327</f>
        <v>0</v>
      </c>
      <c r="Q328" s="45" t="n">
        <f aca="false">L328*H328</f>
        <v>0</v>
      </c>
      <c r="R328" s="45" t="n">
        <f aca="false">M328*J327</f>
        <v>0</v>
      </c>
      <c r="S328" s="45" t="n">
        <f aca="false">N328*J327</f>
        <v>0</v>
      </c>
      <c r="T328" s="55" t="n">
        <f aca="false">O328*J327</f>
        <v>0</v>
      </c>
      <c r="U328" s="46" t="n">
        <f aca="false">(1+VLOOKUP(B328,Assumptions!$A$29:$C$39,3,1))^(1/12)-1</f>
        <v>0.00581065529879377</v>
      </c>
      <c r="V328" s="45" t="n">
        <f aca="false">P329+V329/(1+U329)</f>
        <v>0</v>
      </c>
      <c r="W328" s="45" t="n">
        <f aca="false">(W329+Q329)/(1+U329)</f>
        <v>0</v>
      </c>
      <c r="X328" s="45" t="n">
        <f aca="false">R329+S329+T329+X329/(1+U329)</f>
        <v>0</v>
      </c>
      <c r="Y328" s="45" t="n">
        <f aca="false">IFERROR((W328+X328-V328)/J328,0)</f>
        <v>0</v>
      </c>
    </row>
    <row r="329" customFormat="false" ht="13.8" hidden="false" customHeight="false" outlineLevel="0" collapsed="false">
      <c r="A329" s="40" t="n">
        <f aca="false">A328+1</f>
        <v>314</v>
      </c>
      <c r="B329" s="40" t="n">
        <f aca="false">INT((A329-1)/12)+1</f>
        <v>27</v>
      </c>
      <c r="C329" s="41" t="n">
        <f aca="false">$B$4+B329-1</f>
        <v>46</v>
      </c>
      <c r="D329" s="42" t="n">
        <f aca="false">IF($B$5="M",VLOOKUP(C329,Assumptions!$A$42:$C$140,2,1),VLOOKUP(C329,Assumptions!$A$42:$C$140,3,1))*Assumptions!$C$2</f>
        <v>0.000686271823306789</v>
      </c>
      <c r="E329" s="42" t="n">
        <f aca="false">1-(1-D329)^(1/12)</f>
        <v>5.72073148997765E-005</v>
      </c>
      <c r="F329" s="42" t="n">
        <f aca="false">VLOOKUP(B329,Assumptions!$A$5:$C$11,3,1)*(MOD(A329,12/$B$10)=0)</f>
        <v>0</v>
      </c>
      <c r="G329" s="43" t="n">
        <f aca="false">1-(1-F329)^(1/$B$10)</f>
        <v>0</v>
      </c>
      <c r="H329" s="42" t="n">
        <f aca="false">J328*E329*(A329&lt;=$B$6*12)</f>
        <v>0</v>
      </c>
      <c r="I329" s="43" t="n">
        <f aca="false">J328*(1-E329)*G329*(A329&lt;=$B$6*12)</f>
        <v>0</v>
      </c>
      <c r="J329" s="44" t="n">
        <f aca="false">(J328-H329-I329)*(A329&lt;=$B$6*12)</f>
        <v>0</v>
      </c>
      <c r="K329" s="45" t="n">
        <f aca="false">($B$9/$B$10)*(A329&lt;=$B$7*12)*(MOD(A328,12/$B$10)=0)</f>
        <v>0</v>
      </c>
      <c r="L329" s="45" t="n">
        <f aca="false">$B$8*(A329&lt;=$B$7*12)</f>
        <v>0</v>
      </c>
      <c r="M329" s="45" t="n">
        <f aca="false">Assumptions!$C$15*(A329=1)+K329*Assumptions!$C$16*(A329&lt;=12)</f>
        <v>0</v>
      </c>
      <c r="N329" s="45" t="n">
        <f aca="false">(A329&lt;=$B$6*12)*(Assumptions!$C$18/12)*(1+Assumptions!$E$17)^(A329-1) + K329*Assumptions!$C$19*(A329&lt;=$B$7*12)</f>
        <v>0</v>
      </c>
      <c r="O329" s="45" t="n">
        <f aca="false">K329*VLOOKUP(B329,Assumptions!$A$21:$B$26,2,1)</f>
        <v>0</v>
      </c>
      <c r="P329" s="45" t="n">
        <f aca="false">K329*J328</f>
        <v>0</v>
      </c>
      <c r="Q329" s="45" t="n">
        <f aca="false">L329*H329</f>
        <v>0</v>
      </c>
      <c r="R329" s="45" t="n">
        <f aca="false">M329*J328</f>
        <v>0</v>
      </c>
      <c r="S329" s="45" t="n">
        <f aca="false">N329*J328</f>
        <v>0</v>
      </c>
      <c r="T329" s="55" t="n">
        <f aca="false">O329*J328</f>
        <v>0</v>
      </c>
      <c r="U329" s="46" t="n">
        <f aca="false">(1+VLOOKUP(B329,Assumptions!$A$29:$C$39,3,1))^(1/12)-1</f>
        <v>0.00581065529879377</v>
      </c>
      <c r="V329" s="45" t="n">
        <f aca="false">P330+V330/(1+U330)</f>
        <v>0</v>
      </c>
      <c r="W329" s="45" t="n">
        <f aca="false">(W330+Q330)/(1+U330)</f>
        <v>0</v>
      </c>
      <c r="X329" s="45" t="n">
        <f aca="false">R330+S330+T330+X330/(1+U330)</f>
        <v>0</v>
      </c>
      <c r="Y329" s="45" t="n">
        <f aca="false">IFERROR((W329+X329-V329)/J329,0)</f>
        <v>0</v>
      </c>
    </row>
    <row r="330" customFormat="false" ht="13.8" hidden="false" customHeight="false" outlineLevel="0" collapsed="false">
      <c r="A330" s="40" t="n">
        <f aca="false">A329+1</f>
        <v>315</v>
      </c>
      <c r="B330" s="40" t="n">
        <f aca="false">INT((A330-1)/12)+1</f>
        <v>27</v>
      </c>
      <c r="C330" s="41" t="n">
        <f aca="false">$B$4+B330-1</f>
        <v>46</v>
      </c>
      <c r="D330" s="42" t="n">
        <f aca="false">IF($B$5="M",VLOOKUP(C330,Assumptions!$A$42:$C$140,2,1),VLOOKUP(C330,Assumptions!$A$42:$C$140,3,1))*Assumptions!$C$2</f>
        <v>0.000686271823306789</v>
      </c>
      <c r="E330" s="42" t="n">
        <f aca="false">1-(1-D330)^(1/12)</f>
        <v>5.72073148997765E-005</v>
      </c>
      <c r="F330" s="42" t="n">
        <f aca="false">VLOOKUP(B330,Assumptions!$A$5:$C$11,3,1)*(MOD(A330,12/$B$10)=0)</f>
        <v>0</v>
      </c>
      <c r="G330" s="43" t="n">
        <f aca="false">1-(1-F330)^(1/$B$10)</f>
        <v>0</v>
      </c>
      <c r="H330" s="42" t="n">
        <f aca="false">J329*E330*(A330&lt;=$B$6*12)</f>
        <v>0</v>
      </c>
      <c r="I330" s="43" t="n">
        <f aca="false">J329*(1-E330)*G330*(A330&lt;=$B$6*12)</f>
        <v>0</v>
      </c>
      <c r="J330" s="44" t="n">
        <f aca="false">(J329-H330-I330)*(A330&lt;=$B$6*12)</f>
        <v>0</v>
      </c>
      <c r="K330" s="45" t="n">
        <f aca="false">($B$9/$B$10)*(A330&lt;=$B$7*12)*(MOD(A329,12/$B$10)=0)</f>
        <v>0</v>
      </c>
      <c r="L330" s="45" t="n">
        <f aca="false">$B$8*(A330&lt;=$B$7*12)</f>
        <v>0</v>
      </c>
      <c r="M330" s="45" t="n">
        <f aca="false">Assumptions!$C$15*(A330=1)+K330*Assumptions!$C$16*(A330&lt;=12)</f>
        <v>0</v>
      </c>
      <c r="N330" s="45" t="n">
        <f aca="false">(A330&lt;=$B$6*12)*(Assumptions!$C$18/12)*(1+Assumptions!$E$17)^(A330-1) + K330*Assumptions!$C$19*(A330&lt;=$B$7*12)</f>
        <v>0</v>
      </c>
      <c r="O330" s="45" t="n">
        <f aca="false">K330*VLOOKUP(B330,Assumptions!$A$21:$B$26,2,1)</f>
        <v>0</v>
      </c>
      <c r="P330" s="45" t="n">
        <f aca="false">K330*J329</f>
        <v>0</v>
      </c>
      <c r="Q330" s="45" t="n">
        <f aca="false">L330*H330</f>
        <v>0</v>
      </c>
      <c r="R330" s="45" t="n">
        <f aca="false">M330*J329</f>
        <v>0</v>
      </c>
      <c r="S330" s="45" t="n">
        <f aca="false">N330*J329</f>
        <v>0</v>
      </c>
      <c r="T330" s="55" t="n">
        <f aca="false">O330*J329</f>
        <v>0</v>
      </c>
      <c r="U330" s="46" t="n">
        <f aca="false">(1+VLOOKUP(B330,Assumptions!$A$29:$C$39,3,1))^(1/12)-1</f>
        <v>0.00581065529879377</v>
      </c>
      <c r="V330" s="45" t="n">
        <f aca="false">P331+V331/(1+U331)</f>
        <v>0</v>
      </c>
      <c r="W330" s="45" t="n">
        <f aca="false">(W331+Q331)/(1+U331)</f>
        <v>0</v>
      </c>
      <c r="X330" s="45" t="n">
        <f aca="false">R331+S331+T331+X331/(1+U331)</f>
        <v>0</v>
      </c>
      <c r="Y330" s="45" t="n">
        <f aca="false">IFERROR((W330+X330-V330)/J330,0)</f>
        <v>0</v>
      </c>
    </row>
    <row r="331" customFormat="false" ht="13.8" hidden="false" customHeight="false" outlineLevel="0" collapsed="false">
      <c r="A331" s="40" t="n">
        <f aca="false">A330+1</f>
        <v>316</v>
      </c>
      <c r="B331" s="40" t="n">
        <f aca="false">INT((A331-1)/12)+1</f>
        <v>27</v>
      </c>
      <c r="C331" s="41" t="n">
        <f aca="false">$B$4+B331-1</f>
        <v>46</v>
      </c>
      <c r="D331" s="42" t="n">
        <f aca="false">IF($B$5="M",VLOOKUP(C331,Assumptions!$A$42:$C$140,2,1),VLOOKUP(C331,Assumptions!$A$42:$C$140,3,1))*Assumptions!$C$2</f>
        <v>0.000686271823306789</v>
      </c>
      <c r="E331" s="42" t="n">
        <f aca="false">1-(1-D331)^(1/12)</f>
        <v>5.72073148997765E-005</v>
      </c>
      <c r="F331" s="42" t="n">
        <f aca="false">VLOOKUP(B331,Assumptions!$A$5:$C$11,3,1)*(MOD(A331,12/$B$10)=0)</f>
        <v>0</v>
      </c>
      <c r="G331" s="43" t="n">
        <f aca="false">1-(1-F331)^(1/$B$10)</f>
        <v>0</v>
      </c>
      <c r="H331" s="42" t="n">
        <f aca="false">J330*E331*(A331&lt;=$B$6*12)</f>
        <v>0</v>
      </c>
      <c r="I331" s="43" t="n">
        <f aca="false">J330*(1-E331)*G331*(A331&lt;=$B$6*12)</f>
        <v>0</v>
      </c>
      <c r="J331" s="44" t="n">
        <f aca="false">(J330-H331-I331)*(A331&lt;=$B$6*12)</f>
        <v>0</v>
      </c>
      <c r="K331" s="45" t="n">
        <f aca="false">($B$9/$B$10)*(A331&lt;=$B$7*12)*(MOD(A330,12/$B$10)=0)</f>
        <v>0</v>
      </c>
      <c r="L331" s="45" t="n">
        <f aca="false">$B$8*(A331&lt;=$B$7*12)</f>
        <v>0</v>
      </c>
      <c r="M331" s="45" t="n">
        <f aca="false">Assumptions!$C$15*(A331=1)+K331*Assumptions!$C$16*(A331&lt;=12)</f>
        <v>0</v>
      </c>
      <c r="N331" s="45" t="n">
        <f aca="false">(A331&lt;=$B$6*12)*(Assumptions!$C$18/12)*(1+Assumptions!$E$17)^(A331-1) + K331*Assumptions!$C$19*(A331&lt;=$B$7*12)</f>
        <v>0</v>
      </c>
      <c r="O331" s="45" t="n">
        <f aca="false">K331*VLOOKUP(B331,Assumptions!$A$21:$B$26,2,1)</f>
        <v>0</v>
      </c>
      <c r="P331" s="45" t="n">
        <f aca="false">K331*J330</f>
        <v>0</v>
      </c>
      <c r="Q331" s="45" t="n">
        <f aca="false">L331*H331</f>
        <v>0</v>
      </c>
      <c r="R331" s="45" t="n">
        <f aca="false">M331*J330</f>
        <v>0</v>
      </c>
      <c r="S331" s="45" t="n">
        <f aca="false">N331*J330</f>
        <v>0</v>
      </c>
      <c r="T331" s="55" t="n">
        <f aca="false">O331*J330</f>
        <v>0</v>
      </c>
      <c r="U331" s="46" t="n">
        <f aca="false">(1+VLOOKUP(B331,Assumptions!$A$29:$C$39,3,1))^(1/12)-1</f>
        <v>0.00581065529879377</v>
      </c>
      <c r="V331" s="45" t="n">
        <f aca="false">P332+V332/(1+U332)</f>
        <v>0</v>
      </c>
      <c r="W331" s="45" t="n">
        <f aca="false">(W332+Q332)/(1+U332)</f>
        <v>0</v>
      </c>
      <c r="X331" s="45" t="n">
        <f aca="false">R332+S332+T332+X332/(1+U332)</f>
        <v>0</v>
      </c>
      <c r="Y331" s="45" t="n">
        <f aca="false">IFERROR((W331+X331-V331)/J331,0)</f>
        <v>0</v>
      </c>
    </row>
    <row r="332" customFormat="false" ht="13.8" hidden="false" customHeight="false" outlineLevel="0" collapsed="false">
      <c r="A332" s="40" t="n">
        <f aca="false">A331+1</f>
        <v>317</v>
      </c>
      <c r="B332" s="40" t="n">
        <f aca="false">INT((A332-1)/12)+1</f>
        <v>27</v>
      </c>
      <c r="C332" s="41" t="n">
        <f aca="false">$B$4+B332-1</f>
        <v>46</v>
      </c>
      <c r="D332" s="42" t="n">
        <f aca="false">IF($B$5="M",VLOOKUP(C332,Assumptions!$A$42:$C$140,2,1),VLOOKUP(C332,Assumptions!$A$42:$C$140,3,1))*Assumptions!$C$2</f>
        <v>0.000686271823306789</v>
      </c>
      <c r="E332" s="42" t="n">
        <f aca="false">1-(1-D332)^(1/12)</f>
        <v>5.72073148997765E-005</v>
      </c>
      <c r="F332" s="42" t="n">
        <f aca="false">VLOOKUP(B332,Assumptions!$A$5:$C$11,3,1)*(MOD(A332,12/$B$10)=0)</f>
        <v>0</v>
      </c>
      <c r="G332" s="43" t="n">
        <f aca="false">1-(1-F332)^(1/$B$10)</f>
        <v>0</v>
      </c>
      <c r="H332" s="42" t="n">
        <f aca="false">J331*E332*(A332&lt;=$B$6*12)</f>
        <v>0</v>
      </c>
      <c r="I332" s="43" t="n">
        <f aca="false">J331*(1-E332)*G332*(A332&lt;=$B$6*12)</f>
        <v>0</v>
      </c>
      <c r="J332" s="44" t="n">
        <f aca="false">(J331-H332-I332)*(A332&lt;=$B$6*12)</f>
        <v>0</v>
      </c>
      <c r="K332" s="45" t="n">
        <f aca="false">($B$9/$B$10)*(A332&lt;=$B$7*12)*(MOD(A331,12/$B$10)=0)</f>
        <v>0</v>
      </c>
      <c r="L332" s="45" t="n">
        <f aca="false">$B$8*(A332&lt;=$B$7*12)</f>
        <v>0</v>
      </c>
      <c r="M332" s="45" t="n">
        <f aca="false">Assumptions!$C$15*(A332=1)+K332*Assumptions!$C$16*(A332&lt;=12)</f>
        <v>0</v>
      </c>
      <c r="N332" s="45" t="n">
        <f aca="false">(A332&lt;=$B$6*12)*(Assumptions!$C$18/12)*(1+Assumptions!$E$17)^(A332-1) + K332*Assumptions!$C$19*(A332&lt;=$B$7*12)</f>
        <v>0</v>
      </c>
      <c r="O332" s="45" t="n">
        <f aca="false">K332*VLOOKUP(B332,Assumptions!$A$21:$B$26,2,1)</f>
        <v>0</v>
      </c>
      <c r="P332" s="45" t="n">
        <f aca="false">K332*J331</f>
        <v>0</v>
      </c>
      <c r="Q332" s="45" t="n">
        <f aca="false">L332*H332</f>
        <v>0</v>
      </c>
      <c r="R332" s="45" t="n">
        <f aca="false">M332*J331</f>
        <v>0</v>
      </c>
      <c r="S332" s="45" t="n">
        <f aca="false">N332*J331</f>
        <v>0</v>
      </c>
      <c r="T332" s="55" t="n">
        <f aca="false">O332*J331</f>
        <v>0</v>
      </c>
      <c r="U332" s="46" t="n">
        <f aca="false">(1+VLOOKUP(B332,Assumptions!$A$29:$C$39,3,1))^(1/12)-1</f>
        <v>0.00581065529879377</v>
      </c>
      <c r="V332" s="45" t="n">
        <f aca="false">P333+V333/(1+U333)</f>
        <v>0</v>
      </c>
      <c r="W332" s="45" t="n">
        <f aca="false">(W333+Q333)/(1+U333)</f>
        <v>0</v>
      </c>
      <c r="X332" s="45" t="n">
        <f aca="false">R333+S333+T333+X333/(1+U333)</f>
        <v>0</v>
      </c>
      <c r="Y332" s="45" t="n">
        <f aca="false">IFERROR((W332+X332-V332)/J332,0)</f>
        <v>0</v>
      </c>
    </row>
    <row r="333" customFormat="false" ht="13.8" hidden="false" customHeight="false" outlineLevel="0" collapsed="false">
      <c r="A333" s="40" t="n">
        <f aca="false">A332+1</f>
        <v>318</v>
      </c>
      <c r="B333" s="40" t="n">
        <f aca="false">INT((A333-1)/12)+1</f>
        <v>27</v>
      </c>
      <c r="C333" s="41" t="n">
        <f aca="false">$B$4+B333-1</f>
        <v>46</v>
      </c>
      <c r="D333" s="42" t="n">
        <f aca="false">IF($B$5="M",VLOOKUP(C333,Assumptions!$A$42:$C$140,2,1),VLOOKUP(C333,Assumptions!$A$42:$C$140,3,1))*Assumptions!$C$2</f>
        <v>0.000686271823306789</v>
      </c>
      <c r="E333" s="42" t="n">
        <f aca="false">1-(1-D333)^(1/12)</f>
        <v>5.72073148997765E-005</v>
      </c>
      <c r="F333" s="42" t="n">
        <f aca="false">VLOOKUP(B333,Assumptions!$A$5:$C$11,3,1)*(MOD(A333,12/$B$10)=0)</f>
        <v>0</v>
      </c>
      <c r="G333" s="43" t="n">
        <f aca="false">1-(1-F333)^(1/$B$10)</f>
        <v>0</v>
      </c>
      <c r="H333" s="42" t="n">
        <f aca="false">J332*E333*(A333&lt;=$B$6*12)</f>
        <v>0</v>
      </c>
      <c r="I333" s="43" t="n">
        <f aca="false">J332*(1-E333)*G333*(A333&lt;=$B$6*12)</f>
        <v>0</v>
      </c>
      <c r="J333" s="44" t="n">
        <f aca="false">(J332-H333-I333)*(A333&lt;=$B$6*12)</f>
        <v>0</v>
      </c>
      <c r="K333" s="45" t="n">
        <f aca="false">($B$9/$B$10)*(A333&lt;=$B$7*12)*(MOD(A332,12/$B$10)=0)</f>
        <v>0</v>
      </c>
      <c r="L333" s="45" t="n">
        <f aca="false">$B$8*(A333&lt;=$B$7*12)</f>
        <v>0</v>
      </c>
      <c r="M333" s="45" t="n">
        <f aca="false">Assumptions!$C$15*(A333=1)+K333*Assumptions!$C$16*(A333&lt;=12)</f>
        <v>0</v>
      </c>
      <c r="N333" s="45" t="n">
        <f aca="false">(A333&lt;=$B$6*12)*(Assumptions!$C$18/12)*(1+Assumptions!$E$17)^(A333-1) + K333*Assumptions!$C$19*(A333&lt;=$B$7*12)</f>
        <v>0</v>
      </c>
      <c r="O333" s="45" t="n">
        <f aca="false">K333*VLOOKUP(B333,Assumptions!$A$21:$B$26,2,1)</f>
        <v>0</v>
      </c>
      <c r="P333" s="45" t="n">
        <f aca="false">K333*J332</f>
        <v>0</v>
      </c>
      <c r="Q333" s="45" t="n">
        <f aca="false">L333*H333</f>
        <v>0</v>
      </c>
      <c r="R333" s="45" t="n">
        <f aca="false">M333*J332</f>
        <v>0</v>
      </c>
      <c r="S333" s="45" t="n">
        <f aca="false">N333*J332</f>
        <v>0</v>
      </c>
      <c r="T333" s="55" t="n">
        <f aca="false">O333*J332</f>
        <v>0</v>
      </c>
      <c r="U333" s="46" t="n">
        <f aca="false">(1+VLOOKUP(B333,Assumptions!$A$29:$C$39,3,1))^(1/12)-1</f>
        <v>0.00581065529879377</v>
      </c>
      <c r="V333" s="45" t="n">
        <f aca="false">P334+V334/(1+U334)</f>
        <v>0</v>
      </c>
      <c r="W333" s="45" t="n">
        <f aca="false">(W334+Q334)/(1+U334)</f>
        <v>0</v>
      </c>
      <c r="X333" s="45" t="n">
        <f aca="false">R334+S334+T334+X334/(1+U334)</f>
        <v>0</v>
      </c>
      <c r="Y333" s="45" t="n">
        <f aca="false">IFERROR((W333+X333-V333)/J333,0)</f>
        <v>0</v>
      </c>
    </row>
    <row r="334" customFormat="false" ht="13.8" hidden="false" customHeight="false" outlineLevel="0" collapsed="false">
      <c r="A334" s="40" t="n">
        <f aca="false">A333+1</f>
        <v>319</v>
      </c>
      <c r="B334" s="40" t="n">
        <f aca="false">INT((A334-1)/12)+1</f>
        <v>27</v>
      </c>
      <c r="C334" s="41" t="n">
        <f aca="false">$B$4+B334-1</f>
        <v>46</v>
      </c>
      <c r="D334" s="42" t="n">
        <f aca="false">IF($B$5="M",VLOOKUP(C334,Assumptions!$A$42:$C$140,2,1),VLOOKUP(C334,Assumptions!$A$42:$C$140,3,1))*Assumptions!$C$2</f>
        <v>0.000686271823306789</v>
      </c>
      <c r="E334" s="42" t="n">
        <f aca="false">1-(1-D334)^(1/12)</f>
        <v>5.72073148997765E-005</v>
      </c>
      <c r="F334" s="42" t="n">
        <f aca="false">VLOOKUP(B334,Assumptions!$A$5:$C$11,3,1)*(MOD(A334,12/$B$10)=0)</f>
        <v>0</v>
      </c>
      <c r="G334" s="43" t="n">
        <f aca="false">1-(1-F334)^(1/$B$10)</f>
        <v>0</v>
      </c>
      <c r="H334" s="42" t="n">
        <f aca="false">J333*E334*(A334&lt;=$B$6*12)</f>
        <v>0</v>
      </c>
      <c r="I334" s="43" t="n">
        <f aca="false">J333*(1-E334)*G334*(A334&lt;=$B$6*12)</f>
        <v>0</v>
      </c>
      <c r="J334" s="44" t="n">
        <f aca="false">(J333-H334-I334)*(A334&lt;=$B$6*12)</f>
        <v>0</v>
      </c>
      <c r="K334" s="45" t="n">
        <f aca="false">($B$9/$B$10)*(A334&lt;=$B$7*12)*(MOD(A333,12/$B$10)=0)</f>
        <v>0</v>
      </c>
      <c r="L334" s="45" t="n">
        <f aca="false">$B$8*(A334&lt;=$B$7*12)</f>
        <v>0</v>
      </c>
      <c r="M334" s="45" t="n">
        <f aca="false">Assumptions!$C$15*(A334=1)+K334*Assumptions!$C$16*(A334&lt;=12)</f>
        <v>0</v>
      </c>
      <c r="N334" s="45" t="n">
        <f aca="false">(A334&lt;=$B$6*12)*(Assumptions!$C$18/12)*(1+Assumptions!$E$17)^(A334-1) + K334*Assumptions!$C$19*(A334&lt;=$B$7*12)</f>
        <v>0</v>
      </c>
      <c r="O334" s="45" t="n">
        <f aca="false">K334*VLOOKUP(B334,Assumptions!$A$21:$B$26,2,1)</f>
        <v>0</v>
      </c>
      <c r="P334" s="45" t="n">
        <f aca="false">K334*J333</f>
        <v>0</v>
      </c>
      <c r="Q334" s="45" t="n">
        <f aca="false">L334*H334</f>
        <v>0</v>
      </c>
      <c r="R334" s="45" t="n">
        <f aca="false">M334*J333</f>
        <v>0</v>
      </c>
      <c r="S334" s="45" t="n">
        <f aca="false">N334*J333</f>
        <v>0</v>
      </c>
      <c r="T334" s="55" t="n">
        <f aca="false">O334*J333</f>
        <v>0</v>
      </c>
      <c r="U334" s="46" t="n">
        <f aca="false">(1+VLOOKUP(B334,Assumptions!$A$29:$C$39,3,1))^(1/12)-1</f>
        <v>0.00581065529879377</v>
      </c>
      <c r="V334" s="45" t="n">
        <f aca="false">P335+V335/(1+U335)</f>
        <v>0</v>
      </c>
      <c r="W334" s="45" t="n">
        <f aca="false">(W335+Q335)/(1+U335)</f>
        <v>0</v>
      </c>
      <c r="X334" s="45" t="n">
        <f aca="false">R335+S335+T335+X335/(1+U335)</f>
        <v>0</v>
      </c>
      <c r="Y334" s="45" t="n">
        <f aca="false">IFERROR((W334+X334-V334)/J334,0)</f>
        <v>0</v>
      </c>
    </row>
    <row r="335" customFormat="false" ht="13.8" hidden="false" customHeight="false" outlineLevel="0" collapsed="false">
      <c r="A335" s="40" t="n">
        <f aca="false">A334+1</f>
        <v>320</v>
      </c>
      <c r="B335" s="40" t="n">
        <f aca="false">INT((A335-1)/12)+1</f>
        <v>27</v>
      </c>
      <c r="C335" s="41" t="n">
        <f aca="false">$B$4+B335-1</f>
        <v>46</v>
      </c>
      <c r="D335" s="42" t="n">
        <f aca="false">IF($B$5="M",VLOOKUP(C335,Assumptions!$A$42:$C$140,2,1),VLOOKUP(C335,Assumptions!$A$42:$C$140,3,1))*Assumptions!$C$2</f>
        <v>0.000686271823306789</v>
      </c>
      <c r="E335" s="42" t="n">
        <f aca="false">1-(1-D335)^(1/12)</f>
        <v>5.72073148997765E-005</v>
      </c>
      <c r="F335" s="42" t="n">
        <f aca="false">VLOOKUP(B335,Assumptions!$A$5:$C$11,3,1)*(MOD(A335,12/$B$10)=0)</f>
        <v>0</v>
      </c>
      <c r="G335" s="43" t="n">
        <f aca="false">1-(1-F335)^(1/$B$10)</f>
        <v>0</v>
      </c>
      <c r="H335" s="42" t="n">
        <f aca="false">J334*E335*(A335&lt;=$B$6*12)</f>
        <v>0</v>
      </c>
      <c r="I335" s="43" t="n">
        <f aca="false">J334*(1-E335)*G335*(A335&lt;=$B$6*12)</f>
        <v>0</v>
      </c>
      <c r="J335" s="44" t="n">
        <f aca="false">(J334-H335-I335)*(A335&lt;=$B$6*12)</f>
        <v>0</v>
      </c>
      <c r="K335" s="45" t="n">
        <f aca="false">($B$9/$B$10)*(A335&lt;=$B$7*12)*(MOD(A334,12/$B$10)=0)</f>
        <v>0</v>
      </c>
      <c r="L335" s="45" t="n">
        <f aca="false">$B$8*(A335&lt;=$B$7*12)</f>
        <v>0</v>
      </c>
      <c r="M335" s="45" t="n">
        <f aca="false">Assumptions!$C$15*(A335=1)+K335*Assumptions!$C$16*(A335&lt;=12)</f>
        <v>0</v>
      </c>
      <c r="N335" s="45" t="n">
        <f aca="false">(A335&lt;=$B$6*12)*(Assumptions!$C$18/12)*(1+Assumptions!$E$17)^(A335-1) + K335*Assumptions!$C$19*(A335&lt;=$B$7*12)</f>
        <v>0</v>
      </c>
      <c r="O335" s="45" t="n">
        <f aca="false">K335*VLOOKUP(B335,Assumptions!$A$21:$B$26,2,1)</f>
        <v>0</v>
      </c>
      <c r="P335" s="45" t="n">
        <f aca="false">K335*J334</f>
        <v>0</v>
      </c>
      <c r="Q335" s="45" t="n">
        <f aca="false">L335*H335</f>
        <v>0</v>
      </c>
      <c r="R335" s="45" t="n">
        <f aca="false">M335*J334</f>
        <v>0</v>
      </c>
      <c r="S335" s="45" t="n">
        <f aca="false">N335*J334</f>
        <v>0</v>
      </c>
      <c r="T335" s="55" t="n">
        <f aca="false">O335*J334</f>
        <v>0</v>
      </c>
      <c r="U335" s="46" t="n">
        <f aca="false">(1+VLOOKUP(B335,Assumptions!$A$29:$C$39,3,1))^(1/12)-1</f>
        <v>0.00581065529879377</v>
      </c>
      <c r="V335" s="45" t="n">
        <f aca="false">P336+V336/(1+U336)</f>
        <v>0</v>
      </c>
      <c r="W335" s="45" t="n">
        <f aca="false">(W336+Q336)/(1+U336)</f>
        <v>0</v>
      </c>
      <c r="X335" s="45" t="n">
        <f aca="false">R336+S336+T336+X336/(1+U336)</f>
        <v>0</v>
      </c>
      <c r="Y335" s="45" t="n">
        <f aca="false">IFERROR((W335+X335-V335)/J335,0)</f>
        <v>0</v>
      </c>
    </row>
    <row r="336" customFormat="false" ht="13.8" hidden="false" customHeight="false" outlineLevel="0" collapsed="false">
      <c r="A336" s="40" t="n">
        <f aca="false">A335+1</f>
        <v>321</v>
      </c>
      <c r="B336" s="40" t="n">
        <f aca="false">INT((A336-1)/12)+1</f>
        <v>27</v>
      </c>
      <c r="C336" s="41" t="n">
        <f aca="false">$B$4+B336-1</f>
        <v>46</v>
      </c>
      <c r="D336" s="42" t="n">
        <f aca="false">IF($B$5="M",VLOOKUP(C336,Assumptions!$A$42:$C$140,2,1),VLOOKUP(C336,Assumptions!$A$42:$C$140,3,1))*Assumptions!$C$2</f>
        <v>0.000686271823306789</v>
      </c>
      <c r="E336" s="42" t="n">
        <f aca="false">1-(1-D336)^(1/12)</f>
        <v>5.72073148997765E-005</v>
      </c>
      <c r="F336" s="42" t="n">
        <f aca="false">VLOOKUP(B336,Assumptions!$A$5:$C$11,3,1)*(MOD(A336,12/$B$10)=0)</f>
        <v>0</v>
      </c>
      <c r="G336" s="43" t="n">
        <f aca="false">1-(1-F336)^(1/$B$10)</f>
        <v>0</v>
      </c>
      <c r="H336" s="42" t="n">
        <f aca="false">J335*E336*(A336&lt;=$B$6*12)</f>
        <v>0</v>
      </c>
      <c r="I336" s="43" t="n">
        <f aca="false">J335*(1-E336)*G336*(A336&lt;=$B$6*12)</f>
        <v>0</v>
      </c>
      <c r="J336" s="44" t="n">
        <f aca="false">(J335-H336-I336)*(A336&lt;=$B$6*12)</f>
        <v>0</v>
      </c>
      <c r="K336" s="45" t="n">
        <f aca="false">($B$9/$B$10)*(A336&lt;=$B$7*12)*(MOD(A335,12/$B$10)=0)</f>
        <v>0</v>
      </c>
      <c r="L336" s="45" t="n">
        <f aca="false">$B$8*(A336&lt;=$B$7*12)</f>
        <v>0</v>
      </c>
      <c r="M336" s="45" t="n">
        <f aca="false">Assumptions!$C$15*(A336=1)+K336*Assumptions!$C$16*(A336&lt;=12)</f>
        <v>0</v>
      </c>
      <c r="N336" s="45" t="n">
        <f aca="false">(A336&lt;=$B$6*12)*(Assumptions!$C$18/12)*(1+Assumptions!$E$17)^(A336-1) + K336*Assumptions!$C$19*(A336&lt;=$B$7*12)</f>
        <v>0</v>
      </c>
      <c r="O336" s="45" t="n">
        <f aca="false">K336*VLOOKUP(B336,Assumptions!$A$21:$B$26,2,1)</f>
        <v>0</v>
      </c>
      <c r="P336" s="45" t="n">
        <f aca="false">K336*J335</f>
        <v>0</v>
      </c>
      <c r="Q336" s="45" t="n">
        <f aca="false">L336*H336</f>
        <v>0</v>
      </c>
      <c r="R336" s="45" t="n">
        <f aca="false">M336*J335</f>
        <v>0</v>
      </c>
      <c r="S336" s="45" t="n">
        <f aca="false">N336*J335</f>
        <v>0</v>
      </c>
      <c r="T336" s="55" t="n">
        <f aca="false">O336*J335</f>
        <v>0</v>
      </c>
      <c r="U336" s="46" t="n">
        <f aca="false">(1+VLOOKUP(B336,Assumptions!$A$29:$C$39,3,1))^(1/12)-1</f>
        <v>0.00581065529879377</v>
      </c>
      <c r="V336" s="45" t="n">
        <f aca="false">P337+V337/(1+U337)</f>
        <v>0</v>
      </c>
      <c r="W336" s="45" t="n">
        <f aca="false">(W337+Q337)/(1+U337)</f>
        <v>0</v>
      </c>
      <c r="X336" s="45" t="n">
        <f aca="false">R337+S337+T337+X337/(1+U337)</f>
        <v>0</v>
      </c>
      <c r="Y336" s="45" t="n">
        <f aca="false">IFERROR((W336+X336-V336)/J336,0)</f>
        <v>0</v>
      </c>
    </row>
    <row r="337" customFormat="false" ht="13.8" hidden="false" customHeight="false" outlineLevel="0" collapsed="false">
      <c r="A337" s="40" t="n">
        <f aca="false">A336+1</f>
        <v>322</v>
      </c>
      <c r="B337" s="40" t="n">
        <f aca="false">INT((A337-1)/12)+1</f>
        <v>27</v>
      </c>
      <c r="C337" s="41" t="n">
        <f aca="false">$B$4+B337-1</f>
        <v>46</v>
      </c>
      <c r="D337" s="42" t="n">
        <f aca="false">IF($B$5="M",VLOOKUP(C337,Assumptions!$A$42:$C$140,2,1),VLOOKUP(C337,Assumptions!$A$42:$C$140,3,1))*Assumptions!$C$2</f>
        <v>0.000686271823306789</v>
      </c>
      <c r="E337" s="42" t="n">
        <f aca="false">1-(1-D337)^(1/12)</f>
        <v>5.72073148997765E-005</v>
      </c>
      <c r="F337" s="42" t="n">
        <f aca="false">VLOOKUP(B337,Assumptions!$A$5:$C$11,3,1)*(MOD(A337,12/$B$10)=0)</f>
        <v>0</v>
      </c>
      <c r="G337" s="43" t="n">
        <f aca="false">1-(1-F337)^(1/$B$10)</f>
        <v>0</v>
      </c>
      <c r="H337" s="42" t="n">
        <f aca="false">J336*E337*(A337&lt;=$B$6*12)</f>
        <v>0</v>
      </c>
      <c r="I337" s="43" t="n">
        <f aca="false">J336*(1-E337)*G337*(A337&lt;=$B$6*12)</f>
        <v>0</v>
      </c>
      <c r="J337" s="44" t="n">
        <f aca="false">(J336-H337-I337)*(A337&lt;=$B$6*12)</f>
        <v>0</v>
      </c>
      <c r="K337" s="45" t="n">
        <f aca="false">($B$9/$B$10)*(A337&lt;=$B$7*12)*(MOD(A336,12/$B$10)=0)</f>
        <v>0</v>
      </c>
      <c r="L337" s="45" t="n">
        <f aca="false">$B$8*(A337&lt;=$B$7*12)</f>
        <v>0</v>
      </c>
      <c r="M337" s="45" t="n">
        <f aca="false">Assumptions!$C$15*(A337=1)+K337*Assumptions!$C$16*(A337&lt;=12)</f>
        <v>0</v>
      </c>
      <c r="N337" s="45" t="n">
        <f aca="false">(A337&lt;=$B$6*12)*(Assumptions!$C$18/12)*(1+Assumptions!$E$17)^(A337-1) + K337*Assumptions!$C$19*(A337&lt;=$B$7*12)</f>
        <v>0</v>
      </c>
      <c r="O337" s="45" t="n">
        <f aca="false">K337*VLOOKUP(B337,Assumptions!$A$21:$B$26,2,1)</f>
        <v>0</v>
      </c>
      <c r="P337" s="45" t="n">
        <f aca="false">K337*J336</f>
        <v>0</v>
      </c>
      <c r="Q337" s="45" t="n">
        <f aca="false">L337*H337</f>
        <v>0</v>
      </c>
      <c r="R337" s="45" t="n">
        <f aca="false">M337*J336</f>
        <v>0</v>
      </c>
      <c r="S337" s="45" t="n">
        <f aca="false">N337*J336</f>
        <v>0</v>
      </c>
      <c r="T337" s="55" t="n">
        <f aca="false">O337*J336</f>
        <v>0</v>
      </c>
      <c r="U337" s="46" t="n">
        <f aca="false">(1+VLOOKUP(B337,Assumptions!$A$29:$C$39,3,1))^(1/12)-1</f>
        <v>0.00581065529879377</v>
      </c>
      <c r="V337" s="45" t="n">
        <f aca="false">P338+V338/(1+U338)</f>
        <v>0</v>
      </c>
      <c r="W337" s="45" t="n">
        <f aca="false">(W338+Q338)/(1+U338)</f>
        <v>0</v>
      </c>
      <c r="X337" s="45" t="n">
        <f aca="false">R338+S338+T338+X338/(1+U338)</f>
        <v>0</v>
      </c>
      <c r="Y337" s="45" t="n">
        <f aca="false">IFERROR((W337+X337-V337)/J337,0)</f>
        <v>0</v>
      </c>
    </row>
    <row r="338" customFormat="false" ht="13.8" hidden="false" customHeight="false" outlineLevel="0" collapsed="false">
      <c r="A338" s="40" t="n">
        <f aca="false">A337+1</f>
        <v>323</v>
      </c>
      <c r="B338" s="40" t="n">
        <f aca="false">INT((A338-1)/12)+1</f>
        <v>27</v>
      </c>
      <c r="C338" s="41" t="n">
        <f aca="false">$B$4+B338-1</f>
        <v>46</v>
      </c>
      <c r="D338" s="42" t="n">
        <f aca="false">IF($B$5="M",VLOOKUP(C338,Assumptions!$A$42:$C$140,2,1),VLOOKUP(C338,Assumptions!$A$42:$C$140,3,1))*Assumptions!$C$2</f>
        <v>0.000686271823306789</v>
      </c>
      <c r="E338" s="42" t="n">
        <f aca="false">1-(1-D338)^(1/12)</f>
        <v>5.72073148997765E-005</v>
      </c>
      <c r="F338" s="42" t="n">
        <f aca="false">VLOOKUP(B338,Assumptions!$A$5:$C$11,3,1)*(MOD(A338,12/$B$10)=0)</f>
        <v>0</v>
      </c>
      <c r="G338" s="43" t="n">
        <f aca="false">1-(1-F338)^(1/$B$10)</f>
        <v>0</v>
      </c>
      <c r="H338" s="42" t="n">
        <f aca="false">J337*E338*(A338&lt;=$B$6*12)</f>
        <v>0</v>
      </c>
      <c r="I338" s="43" t="n">
        <f aca="false">J337*(1-E338)*G338*(A338&lt;=$B$6*12)</f>
        <v>0</v>
      </c>
      <c r="J338" s="44" t="n">
        <f aca="false">(J337-H338-I338)*(A338&lt;=$B$6*12)</f>
        <v>0</v>
      </c>
      <c r="K338" s="45" t="n">
        <f aca="false">($B$9/$B$10)*(A338&lt;=$B$7*12)*(MOD(A337,12/$B$10)=0)</f>
        <v>0</v>
      </c>
      <c r="L338" s="45" t="n">
        <f aca="false">$B$8*(A338&lt;=$B$7*12)</f>
        <v>0</v>
      </c>
      <c r="M338" s="45" t="n">
        <f aca="false">Assumptions!$C$15*(A338=1)+K338*Assumptions!$C$16*(A338&lt;=12)</f>
        <v>0</v>
      </c>
      <c r="N338" s="45" t="n">
        <f aca="false">(A338&lt;=$B$6*12)*(Assumptions!$C$18/12)*(1+Assumptions!$E$17)^(A338-1) + K338*Assumptions!$C$19*(A338&lt;=$B$7*12)</f>
        <v>0</v>
      </c>
      <c r="O338" s="45" t="n">
        <f aca="false">K338*VLOOKUP(B338,Assumptions!$A$21:$B$26,2,1)</f>
        <v>0</v>
      </c>
      <c r="P338" s="45" t="n">
        <f aca="false">K338*J337</f>
        <v>0</v>
      </c>
      <c r="Q338" s="45" t="n">
        <f aca="false">L338*H338</f>
        <v>0</v>
      </c>
      <c r="R338" s="45" t="n">
        <f aca="false">M338*J337</f>
        <v>0</v>
      </c>
      <c r="S338" s="45" t="n">
        <f aca="false">N338*J337</f>
        <v>0</v>
      </c>
      <c r="T338" s="55" t="n">
        <f aca="false">O338*J337</f>
        <v>0</v>
      </c>
      <c r="U338" s="46" t="n">
        <f aca="false">(1+VLOOKUP(B338,Assumptions!$A$29:$C$39,3,1))^(1/12)-1</f>
        <v>0.00581065529879377</v>
      </c>
      <c r="V338" s="45" t="n">
        <f aca="false">P339+V339/(1+U339)</f>
        <v>0</v>
      </c>
      <c r="W338" s="45" t="n">
        <f aca="false">(W339+Q339)/(1+U339)</f>
        <v>0</v>
      </c>
      <c r="X338" s="45" t="n">
        <f aca="false">R339+S339+T339+X339/(1+U339)</f>
        <v>0</v>
      </c>
      <c r="Y338" s="45" t="n">
        <f aca="false">IFERROR((W338+X338-V338)/J338,0)</f>
        <v>0</v>
      </c>
    </row>
    <row r="339" customFormat="false" ht="13.8" hidden="false" customHeight="false" outlineLevel="0" collapsed="false">
      <c r="A339" s="40" t="n">
        <f aca="false">A338+1</f>
        <v>324</v>
      </c>
      <c r="B339" s="40" t="n">
        <f aca="false">INT((A339-1)/12)+1</f>
        <v>27</v>
      </c>
      <c r="C339" s="41" t="n">
        <f aca="false">$B$4+B339-1</f>
        <v>46</v>
      </c>
      <c r="D339" s="42" t="n">
        <f aca="false">IF($B$5="M",VLOOKUP(C339,Assumptions!$A$42:$C$140,2,1),VLOOKUP(C339,Assumptions!$A$42:$C$140,3,1))*Assumptions!$C$2</f>
        <v>0.000686271823306789</v>
      </c>
      <c r="E339" s="42" t="n">
        <f aca="false">1-(1-D339)^(1/12)</f>
        <v>5.72073148997765E-005</v>
      </c>
      <c r="F339" s="42" t="n">
        <f aca="false">VLOOKUP(B339,Assumptions!$A$5:$C$11,3,1)*(MOD(A339,12/$B$10)=0)</f>
        <v>0.04</v>
      </c>
      <c r="G339" s="43" t="n">
        <f aca="false">1-(1-F339)^(1/$B$10)</f>
        <v>0.04</v>
      </c>
      <c r="H339" s="42" t="n">
        <f aca="false">J338*E339*(A339&lt;=$B$6*12)</f>
        <v>0</v>
      </c>
      <c r="I339" s="43" t="n">
        <f aca="false">J338*(1-E339)*G339*(A339&lt;=$B$6*12)</f>
        <v>0</v>
      </c>
      <c r="J339" s="44" t="n">
        <f aca="false">(J338-H339-I339)*(A339&lt;=$B$6*12)</f>
        <v>0</v>
      </c>
      <c r="K339" s="45" t="n">
        <f aca="false">($B$9/$B$10)*(A339&lt;=$B$7*12)*(MOD(A338,12/$B$10)=0)</f>
        <v>0</v>
      </c>
      <c r="L339" s="45" t="n">
        <f aca="false">$B$8*(A339&lt;=$B$7*12)</f>
        <v>0</v>
      </c>
      <c r="M339" s="45" t="n">
        <f aca="false">Assumptions!$C$15*(A339=1)+K339*Assumptions!$C$16*(A339&lt;=12)</f>
        <v>0</v>
      </c>
      <c r="N339" s="45" t="n">
        <f aca="false">(A339&lt;=$B$6*12)*(Assumptions!$C$18/12)*(1+Assumptions!$E$17)^(A339-1) + K339*Assumptions!$C$19*(A339&lt;=$B$7*12)</f>
        <v>0</v>
      </c>
      <c r="O339" s="45" t="n">
        <f aca="false">K339*VLOOKUP(B339,Assumptions!$A$21:$B$26,2,1)</f>
        <v>0</v>
      </c>
      <c r="P339" s="45" t="n">
        <f aca="false">K339*J338</f>
        <v>0</v>
      </c>
      <c r="Q339" s="45" t="n">
        <f aca="false">L339*H339</f>
        <v>0</v>
      </c>
      <c r="R339" s="45" t="n">
        <f aca="false">M339*J338</f>
        <v>0</v>
      </c>
      <c r="S339" s="45" t="n">
        <f aca="false">N339*J338</f>
        <v>0</v>
      </c>
      <c r="T339" s="55" t="n">
        <f aca="false">O339*J338</f>
        <v>0</v>
      </c>
      <c r="U339" s="46" t="n">
        <f aca="false">(1+VLOOKUP(B339,Assumptions!$A$29:$C$39,3,1))^(1/12)-1</f>
        <v>0.00581065529879377</v>
      </c>
      <c r="V339" s="45" t="n">
        <f aca="false">P340+V340/(1+U340)</f>
        <v>0</v>
      </c>
      <c r="W339" s="45" t="n">
        <f aca="false">(W340+Q340)/(1+U340)</f>
        <v>0</v>
      </c>
      <c r="X339" s="45" t="n">
        <f aca="false">R340+S340+T340+X340/(1+U340)</f>
        <v>0</v>
      </c>
      <c r="Y339" s="45" t="n">
        <f aca="false">IFERROR((W339+X339-V339)/J339,0)</f>
        <v>0</v>
      </c>
    </row>
    <row r="340" customFormat="false" ht="13.8" hidden="false" customHeight="false" outlineLevel="0" collapsed="false">
      <c r="A340" s="40" t="n">
        <f aca="false">A339+1</f>
        <v>325</v>
      </c>
      <c r="B340" s="40" t="n">
        <f aca="false">INT((A340-1)/12)+1</f>
        <v>28</v>
      </c>
      <c r="C340" s="41" t="n">
        <f aca="false">$B$4+B340-1</f>
        <v>47</v>
      </c>
      <c r="D340" s="42" t="n">
        <f aca="false">IF($B$5="M",VLOOKUP(C340,Assumptions!$A$42:$C$140,2,1),VLOOKUP(C340,Assumptions!$A$42:$C$140,3,1))*Assumptions!$C$2</f>
        <v>0.000725160979102861</v>
      </c>
      <c r="E340" s="42" t="n">
        <f aca="false">1-(1-D340)^(1/12)</f>
        <v>6.04501757732745E-005</v>
      </c>
      <c r="F340" s="42" t="n">
        <f aca="false">VLOOKUP(B340,Assumptions!$A$5:$C$11,3,1)*(MOD(A340,12/$B$10)=0)</f>
        <v>0</v>
      </c>
      <c r="G340" s="43" t="n">
        <f aca="false">1-(1-F340)^(1/$B$10)</f>
        <v>0</v>
      </c>
      <c r="H340" s="42" t="n">
        <f aca="false">J339*E340*(A340&lt;=$B$6*12)</f>
        <v>0</v>
      </c>
      <c r="I340" s="43" t="n">
        <f aca="false">J339*(1-E340)*G340*(A340&lt;=$B$6*12)</f>
        <v>0</v>
      </c>
      <c r="J340" s="44" t="n">
        <f aca="false">(J339-H340-I340)*(A340&lt;=$B$6*12)</f>
        <v>0</v>
      </c>
      <c r="K340" s="45" t="n">
        <f aca="false">($B$9/$B$10)*(A340&lt;=$B$7*12)*(MOD(A339,12/$B$10)=0)</f>
        <v>0</v>
      </c>
      <c r="L340" s="45" t="n">
        <f aca="false">$B$8*(A340&lt;=$B$7*12)</f>
        <v>0</v>
      </c>
      <c r="M340" s="45" t="n">
        <f aca="false">Assumptions!$C$15*(A340=1)+K340*Assumptions!$C$16*(A340&lt;=12)</f>
        <v>0</v>
      </c>
      <c r="N340" s="45" t="n">
        <f aca="false">(A340&lt;=$B$6*12)*(Assumptions!$C$18/12)*(1+Assumptions!$E$17)^(A340-1) + K340*Assumptions!$C$19*(A340&lt;=$B$7*12)</f>
        <v>0</v>
      </c>
      <c r="O340" s="45" t="n">
        <f aca="false">K340*VLOOKUP(B340,Assumptions!$A$21:$B$26,2,1)</f>
        <v>0</v>
      </c>
      <c r="P340" s="45" t="n">
        <f aca="false">K340*J339</f>
        <v>0</v>
      </c>
      <c r="Q340" s="45" t="n">
        <f aca="false">L340*H340</f>
        <v>0</v>
      </c>
      <c r="R340" s="45" t="n">
        <f aca="false">M340*J339</f>
        <v>0</v>
      </c>
      <c r="S340" s="45" t="n">
        <f aca="false">N340*J339</f>
        <v>0</v>
      </c>
      <c r="T340" s="55" t="n">
        <f aca="false">O340*J339</f>
        <v>0</v>
      </c>
      <c r="U340" s="46" t="n">
        <f aca="false">(1+VLOOKUP(B340,Assumptions!$A$29:$C$39,3,1))^(1/12)-1</f>
        <v>0.00581065529879377</v>
      </c>
      <c r="V340" s="45" t="n">
        <f aca="false">P341+V341/(1+U341)</f>
        <v>0</v>
      </c>
      <c r="W340" s="45" t="n">
        <f aca="false">(W341+Q341)/(1+U341)</f>
        <v>0</v>
      </c>
      <c r="X340" s="45" t="n">
        <f aca="false">R341+S341+T341+X341/(1+U341)</f>
        <v>0</v>
      </c>
      <c r="Y340" s="45" t="n">
        <f aca="false">IFERROR((W340+X340-V340)/J340,0)</f>
        <v>0</v>
      </c>
    </row>
    <row r="341" customFormat="false" ht="13.8" hidden="false" customHeight="false" outlineLevel="0" collapsed="false">
      <c r="A341" s="40" t="n">
        <f aca="false">A340+1</f>
        <v>326</v>
      </c>
      <c r="B341" s="40" t="n">
        <f aca="false">INT((A341-1)/12)+1</f>
        <v>28</v>
      </c>
      <c r="C341" s="41" t="n">
        <f aca="false">$B$4+B341-1</f>
        <v>47</v>
      </c>
      <c r="D341" s="42" t="n">
        <f aca="false">IF($B$5="M",VLOOKUP(C341,Assumptions!$A$42:$C$140,2,1),VLOOKUP(C341,Assumptions!$A$42:$C$140,3,1))*Assumptions!$C$2</f>
        <v>0.000725160979102861</v>
      </c>
      <c r="E341" s="42" t="n">
        <f aca="false">1-(1-D341)^(1/12)</f>
        <v>6.04501757732745E-005</v>
      </c>
      <c r="F341" s="42" t="n">
        <f aca="false">VLOOKUP(B341,Assumptions!$A$5:$C$11,3,1)*(MOD(A341,12/$B$10)=0)</f>
        <v>0</v>
      </c>
      <c r="G341" s="43" t="n">
        <f aca="false">1-(1-F341)^(1/$B$10)</f>
        <v>0</v>
      </c>
      <c r="H341" s="42" t="n">
        <f aca="false">J340*E341*(A341&lt;=$B$6*12)</f>
        <v>0</v>
      </c>
      <c r="I341" s="43" t="n">
        <f aca="false">J340*(1-E341)*G341*(A341&lt;=$B$6*12)</f>
        <v>0</v>
      </c>
      <c r="J341" s="44" t="n">
        <f aca="false">(J340-H341-I341)*(A341&lt;=$B$6*12)</f>
        <v>0</v>
      </c>
      <c r="K341" s="45" t="n">
        <f aca="false">($B$9/$B$10)*(A341&lt;=$B$7*12)*(MOD(A340,12/$B$10)=0)</f>
        <v>0</v>
      </c>
      <c r="L341" s="45" t="n">
        <f aca="false">$B$8*(A341&lt;=$B$7*12)</f>
        <v>0</v>
      </c>
      <c r="M341" s="45" t="n">
        <f aca="false">Assumptions!$C$15*(A341=1)+K341*Assumptions!$C$16*(A341&lt;=12)</f>
        <v>0</v>
      </c>
      <c r="N341" s="45" t="n">
        <f aca="false">(A341&lt;=$B$6*12)*(Assumptions!$C$18/12)*(1+Assumptions!$E$17)^(A341-1) + K341*Assumptions!$C$19*(A341&lt;=$B$7*12)</f>
        <v>0</v>
      </c>
      <c r="O341" s="45" t="n">
        <f aca="false">K341*VLOOKUP(B341,Assumptions!$A$21:$B$26,2,1)</f>
        <v>0</v>
      </c>
      <c r="P341" s="45" t="n">
        <f aca="false">K341*J340</f>
        <v>0</v>
      </c>
      <c r="Q341" s="45" t="n">
        <f aca="false">L341*H341</f>
        <v>0</v>
      </c>
      <c r="R341" s="45" t="n">
        <f aca="false">M341*J340</f>
        <v>0</v>
      </c>
      <c r="S341" s="45" t="n">
        <f aca="false">N341*J340</f>
        <v>0</v>
      </c>
      <c r="T341" s="55" t="n">
        <f aca="false">O341*J340</f>
        <v>0</v>
      </c>
      <c r="U341" s="46" t="n">
        <f aca="false">(1+VLOOKUP(B341,Assumptions!$A$29:$C$39,3,1))^(1/12)-1</f>
        <v>0.00581065529879377</v>
      </c>
      <c r="V341" s="45" t="n">
        <f aca="false">P342+V342/(1+U342)</f>
        <v>0</v>
      </c>
      <c r="W341" s="45" t="n">
        <f aca="false">(W342+Q342)/(1+U342)</f>
        <v>0</v>
      </c>
      <c r="X341" s="45" t="n">
        <f aca="false">R342+S342+T342+X342/(1+U342)</f>
        <v>0</v>
      </c>
      <c r="Y341" s="45" t="n">
        <f aca="false">IFERROR((W341+X341-V341)/J341,0)</f>
        <v>0</v>
      </c>
    </row>
    <row r="342" customFormat="false" ht="13.8" hidden="false" customHeight="false" outlineLevel="0" collapsed="false">
      <c r="A342" s="40" t="n">
        <f aca="false">A341+1</f>
        <v>327</v>
      </c>
      <c r="B342" s="40" t="n">
        <f aca="false">INT((A342-1)/12)+1</f>
        <v>28</v>
      </c>
      <c r="C342" s="41" t="n">
        <f aca="false">$B$4+B342-1</f>
        <v>47</v>
      </c>
      <c r="D342" s="42" t="n">
        <f aca="false">IF($B$5="M",VLOOKUP(C342,Assumptions!$A$42:$C$140,2,1),VLOOKUP(C342,Assumptions!$A$42:$C$140,3,1))*Assumptions!$C$2</f>
        <v>0.000725160979102861</v>
      </c>
      <c r="E342" s="42" t="n">
        <f aca="false">1-(1-D342)^(1/12)</f>
        <v>6.04501757732745E-005</v>
      </c>
      <c r="F342" s="42" t="n">
        <f aca="false">VLOOKUP(B342,Assumptions!$A$5:$C$11,3,1)*(MOD(A342,12/$B$10)=0)</f>
        <v>0</v>
      </c>
      <c r="G342" s="43" t="n">
        <f aca="false">1-(1-F342)^(1/$B$10)</f>
        <v>0</v>
      </c>
      <c r="H342" s="42" t="n">
        <f aca="false">J341*E342*(A342&lt;=$B$6*12)</f>
        <v>0</v>
      </c>
      <c r="I342" s="43" t="n">
        <f aca="false">J341*(1-E342)*G342*(A342&lt;=$B$6*12)</f>
        <v>0</v>
      </c>
      <c r="J342" s="44" t="n">
        <f aca="false">(J341-H342-I342)*(A342&lt;=$B$6*12)</f>
        <v>0</v>
      </c>
      <c r="K342" s="45" t="n">
        <f aca="false">($B$9/$B$10)*(A342&lt;=$B$7*12)*(MOD(A341,12/$B$10)=0)</f>
        <v>0</v>
      </c>
      <c r="L342" s="45" t="n">
        <f aca="false">$B$8*(A342&lt;=$B$7*12)</f>
        <v>0</v>
      </c>
      <c r="M342" s="45" t="n">
        <f aca="false">Assumptions!$C$15*(A342=1)+K342*Assumptions!$C$16*(A342&lt;=12)</f>
        <v>0</v>
      </c>
      <c r="N342" s="45" t="n">
        <f aca="false">(A342&lt;=$B$6*12)*(Assumptions!$C$18/12)*(1+Assumptions!$E$17)^(A342-1) + K342*Assumptions!$C$19*(A342&lt;=$B$7*12)</f>
        <v>0</v>
      </c>
      <c r="O342" s="45" t="n">
        <f aca="false">K342*VLOOKUP(B342,Assumptions!$A$21:$B$26,2,1)</f>
        <v>0</v>
      </c>
      <c r="P342" s="45" t="n">
        <f aca="false">K342*J341</f>
        <v>0</v>
      </c>
      <c r="Q342" s="45" t="n">
        <f aca="false">L342*H342</f>
        <v>0</v>
      </c>
      <c r="R342" s="45" t="n">
        <f aca="false">M342*J341</f>
        <v>0</v>
      </c>
      <c r="S342" s="45" t="n">
        <f aca="false">N342*J341</f>
        <v>0</v>
      </c>
      <c r="T342" s="55" t="n">
        <f aca="false">O342*J341</f>
        <v>0</v>
      </c>
      <c r="U342" s="46" t="n">
        <f aca="false">(1+VLOOKUP(B342,Assumptions!$A$29:$C$39,3,1))^(1/12)-1</f>
        <v>0.00581065529879377</v>
      </c>
      <c r="V342" s="45" t="n">
        <f aca="false">P343+V343/(1+U343)</f>
        <v>0</v>
      </c>
      <c r="W342" s="45" t="n">
        <f aca="false">(W343+Q343)/(1+U343)</f>
        <v>0</v>
      </c>
      <c r="X342" s="45" t="n">
        <f aca="false">R343+S343+T343+X343/(1+U343)</f>
        <v>0</v>
      </c>
      <c r="Y342" s="45" t="n">
        <f aca="false">IFERROR((W342+X342-V342)/J342,0)</f>
        <v>0</v>
      </c>
    </row>
    <row r="343" customFormat="false" ht="13.8" hidden="false" customHeight="false" outlineLevel="0" collapsed="false">
      <c r="A343" s="40" t="n">
        <f aca="false">A342+1</f>
        <v>328</v>
      </c>
      <c r="B343" s="40" t="n">
        <f aca="false">INT((A343-1)/12)+1</f>
        <v>28</v>
      </c>
      <c r="C343" s="41" t="n">
        <f aca="false">$B$4+B343-1</f>
        <v>47</v>
      </c>
      <c r="D343" s="42" t="n">
        <f aca="false">IF($B$5="M",VLOOKUP(C343,Assumptions!$A$42:$C$140,2,1),VLOOKUP(C343,Assumptions!$A$42:$C$140,3,1))*Assumptions!$C$2</f>
        <v>0.000725160979102861</v>
      </c>
      <c r="E343" s="42" t="n">
        <f aca="false">1-(1-D343)^(1/12)</f>
        <v>6.04501757732745E-005</v>
      </c>
      <c r="F343" s="42" t="n">
        <f aca="false">VLOOKUP(B343,Assumptions!$A$5:$C$11,3,1)*(MOD(A343,12/$B$10)=0)</f>
        <v>0</v>
      </c>
      <c r="G343" s="43" t="n">
        <f aca="false">1-(1-F343)^(1/$B$10)</f>
        <v>0</v>
      </c>
      <c r="H343" s="42" t="n">
        <f aca="false">J342*E343*(A343&lt;=$B$6*12)</f>
        <v>0</v>
      </c>
      <c r="I343" s="43" t="n">
        <f aca="false">J342*(1-E343)*G343*(A343&lt;=$B$6*12)</f>
        <v>0</v>
      </c>
      <c r="J343" s="44" t="n">
        <f aca="false">(J342-H343-I343)*(A343&lt;=$B$6*12)</f>
        <v>0</v>
      </c>
      <c r="K343" s="45" t="n">
        <f aca="false">($B$9/$B$10)*(A343&lt;=$B$7*12)*(MOD(A342,12/$B$10)=0)</f>
        <v>0</v>
      </c>
      <c r="L343" s="45" t="n">
        <f aca="false">$B$8*(A343&lt;=$B$7*12)</f>
        <v>0</v>
      </c>
      <c r="M343" s="45" t="n">
        <f aca="false">Assumptions!$C$15*(A343=1)+K343*Assumptions!$C$16*(A343&lt;=12)</f>
        <v>0</v>
      </c>
      <c r="N343" s="45" t="n">
        <f aca="false">(A343&lt;=$B$6*12)*(Assumptions!$C$18/12)*(1+Assumptions!$E$17)^(A343-1) + K343*Assumptions!$C$19*(A343&lt;=$B$7*12)</f>
        <v>0</v>
      </c>
      <c r="O343" s="45" t="n">
        <f aca="false">K343*VLOOKUP(B343,Assumptions!$A$21:$B$26,2,1)</f>
        <v>0</v>
      </c>
      <c r="P343" s="45" t="n">
        <f aca="false">K343*J342</f>
        <v>0</v>
      </c>
      <c r="Q343" s="45" t="n">
        <f aca="false">L343*H343</f>
        <v>0</v>
      </c>
      <c r="R343" s="45" t="n">
        <f aca="false">M343*J342</f>
        <v>0</v>
      </c>
      <c r="S343" s="45" t="n">
        <f aca="false">N343*J342</f>
        <v>0</v>
      </c>
      <c r="T343" s="55" t="n">
        <f aca="false">O343*J342</f>
        <v>0</v>
      </c>
      <c r="U343" s="46" t="n">
        <f aca="false">(1+VLOOKUP(B343,Assumptions!$A$29:$C$39,3,1))^(1/12)-1</f>
        <v>0.00581065529879377</v>
      </c>
      <c r="V343" s="45" t="n">
        <f aca="false">P344+V344/(1+U344)</f>
        <v>0</v>
      </c>
      <c r="W343" s="45" t="n">
        <f aca="false">(W344+Q344)/(1+U344)</f>
        <v>0</v>
      </c>
      <c r="X343" s="45" t="n">
        <f aca="false">R344+S344+T344+X344/(1+U344)</f>
        <v>0</v>
      </c>
      <c r="Y343" s="45" t="n">
        <f aca="false">IFERROR((W343+X343-V343)/J343,0)</f>
        <v>0</v>
      </c>
    </row>
    <row r="344" customFormat="false" ht="13.8" hidden="false" customHeight="false" outlineLevel="0" collapsed="false">
      <c r="A344" s="40" t="n">
        <f aca="false">A343+1</f>
        <v>329</v>
      </c>
      <c r="B344" s="40" t="n">
        <f aca="false">INT((A344-1)/12)+1</f>
        <v>28</v>
      </c>
      <c r="C344" s="41" t="n">
        <f aca="false">$B$4+B344-1</f>
        <v>47</v>
      </c>
      <c r="D344" s="42" t="n">
        <f aca="false">IF($B$5="M",VLOOKUP(C344,Assumptions!$A$42:$C$140,2,1),VLOOKUP(C344,Assumptions!$A$42:$C$140,3,1))*Assumptions!$C$2</f>
        <v>0.000725160979102861</v>
      </c>
      <c r="E344" s="42" t="n">
        <f aca="false">1-(1-D344)^(1/12)</f>
        <v>6.04501757732745E-005</v>
      </c>
      <c r="F344" s="42" t="n">
        <f aca="false">VLOOKUP(B344,Assumptions!$A$5:$C$11,3,1)*(MOD(A344,12/$B$10)=0)</f>
        <v>0</v>
      </c>
      <c r="G344" s="43" t="n">
        <f aca="false">1-(1-F344)^(1/$B$10)</f>
        <v>0</v>
      </c>
      <c r="H344" s="42" t="n">
        <f aca="false">J343*E344*(A344&lt;=$B$6*12)</f>
        <v>0</v>
      </c>
      <c r="I344" s="43" t="n">
        <f aca="false">J343*(1-E344)*G344*(A344&lt;=$B$6*12)</f>
        <v>0</v>
      </c>
      <c r="J344" s="44" t="n">
        <f aca="false">(J343-H344-I344)*(A344&lt;=$B$6*12)</f>
        <v>0</v>
      </c>
      <c r="K344" s="45" t="n">
        <f aca="false">($B$9/$B$10)*(A344&lt;=$B$7*12)*(MOD(A343,12/$B$10)=0)</f>
        <v>0</v>
      </c>
      <c r="L344" s="45" t="n">
        <f aca="false">$B$8*(A344&lt;=$B$7*12)</f>
        <v>0</v>
      </c>
      <c r="M344" s="45" t="n">
        <f aca="false">Assumptions!$C$15*(A344=1)+K344*Assumptions!$C$16*(A344&lt;=12)</f>
        <v>0</v>
      </c>
      <c r="N344" s="45" t="n">
        <f aca="false">(A344&lt;=$B$6*12)*(Assumptions!$C$18/12)*(1+Assumptions!$E$17)^(A344-1) + K344*Assumptions!$C$19*(A344&lt;=$B$7*12)</f>
        <v>0</v>
      </c>
      <c r="O344" s="45" t="n">
        <f aca="false">K344*VLOOKUP(B344,Assumptions!$A$21:$B$26,2,1)</f>
        <v>0</v>
      </c>
      <c r="P344" s="45" t="n">
        <f aca="false">K344*J343</f>
        <v>0</v>
      </c>
      <c r="Q344" s="45" t="n">
        <f aca="false">L344*H344</f>
        <v>0</v>
      </c>
      <c r="R344" s="45" t="n">
        <f aca="false">M344*J343</f>
        <v>0</v>
      </c>
      <c r="S344" s="45" t="n">
        <f aca="false">N344*J343</f>
        <v>0</v>
      </c>
      <c r="T344" s="55" t="n">
        <f aca="false">O344*J343</f>
        <v>0</v>
      </c>
      <c r="U344" s="46" t="n">
        <f aca="false">(1+VLOOKUP(B344,Assumptions!$A$29:$C$39,3,1))^(1/12)-1</f>
        <v>0.00581065529879377</v>
      </c>
      <c r="V344" s="45" t="n">
        <f aca="false">P345+V345/(1+U345)</f>
        <v>0</v>
      </c>
      <c r="W344" s="45" t="n">
        <f aca="false">(W345+Q345)/(1+U345)</f>
        <v>0</v>
      </c>
      <c r="X344" s="45" t="n">
        <f aca="false">R345+S345+T345+X345/(1+U345)</f>
        <v>0</v>
      </c>
      <c r="Y344" s="45" t="n">
        <f aca="false">IFERROR((W344+X344-V344)/J344,0)</f>
        <v>0</v>
      </c>
    </row>
    <row r="345" customFormat="false" ht="13.8" hidden="false" customHeight="false" outlineLevel="0" collapsed="false">
      <c r="A345" s="40" t="n">
        <f aca="false">A344+1</f>
        <v>330</v>
      </c>
      <c r="B345" s="40" t="n">
        <f aca="false">INT((A345-1)/12)+1</f>
        <v>28</v>
      </c>
      <c r="C345" s="41" t="n">
        <f aca="false">$B$4+B345-1</f>
        <v>47</v>
      </c>
      <c r="D345" s="42" t="n">
        <f aca="false">IF($B$5="M",VLOOKUP(C345,Assumptions!$A$42:$C$140,2,1),VLOOKUP(C345,Assumptions!$A$42:$C$140,3,1))*Assumptions!$C$2</f>
        <v>0.000725160979102861</v>
      </c>
      <c r="E345" s="42" t="n">
        <f aca="false">1-(1-D345)^(1/12)</f>
        <v>6.04501757732745E-005</v>
      </c>
      <c r="F345" s="42" t="n">
        <f aca="false">VLOOKUP(B345,Assumptions!$A$5:$C$11,3,1)*(MOD(A345,12/$B$10)=0)</f>
        <v>0</v>
      </c>
      <c r="G345" s="43" t="n">
        <f aca="false">1-(1-F345)^(1/$B$10)</f>
        <v>0</v>
      </c>
      <c r="H345" s="42" t="n">
        <f aca="false">J344*E345*(A345&lt;=$B$6*12)</f>
        <v>0</v>
      </c>
      <c r="I345" s="43" t="n">
        <f aca="false">J344*(1-E345)*G345*(A345&lt;=$B$6*12)</f>
        <v>0</v>
      </c>
      <c r="J345" s="44" t="n">
        <f aca="false">(J344-H345-I345)*(A345&lt;=$B$6*12)</f>
        <v>0</v>
      </c>
      <c r="K345" s="45" t="n">
        <f aca="false">($B$9/$B$10)*(A345&lt;=$B$7*12)*(MOD(A344,12/$B$10)=0)</f>
        <v>0</v>
      </c>
      <c r="L345" s="45" t="n">
        <f aca="false">$B$8*(A345&lt;=$B$7*12)</f>
        <v>0</v>
      </c>
      <c r="M345" s="45" t="n">
        <f aca="false">Assumptions!$C$15*(A345=1)+K345*Assumptions!$C$16*(A345&lt;=12)</f>
        <v>0</v>
      </c>
      <c r="N345" s="45" t="n">
        <f aca="false">(A345&lt;=$B$6*12)*(Assumptions!$C$18/12)*(1+Assumptions!$E$17)^(A345-1) + K345*Assumptions!$C$19*(A345&lt;=$B$7*12)</f>
        <v>0</v>
      </c>
      <c r="O345" s="45" t="n">
        <f aca="false">K345*VLOOKUP(B345,Assumptions!$A$21:$B$26,2,1)</f>
        <v>0</v>
      </c>
      <c r="P345" s="45" t="n">
        <f aca="false">K345*J344</f>
        <v>0</v>
      </c>
      <c r="Q345" s="45" t="n">
        <f aca="false">L345*H345</f>
        <v>0</v>
      </c>
      <c r="R345" s="45" t="n">
        <f aca="false">M345*J344</f>
        <v>0</v>
      </c>
      <c r="S345" s="45" t="n">
        <f aca="false">N345*J344</f>
        <v>0</v>
      </c>
      <c r="T345" s="55" t="n">
        <f aca="false">O345*J344</f>
        <v>0</v>
      </c>
      <c r="U345" s="46" t="n">
        <f aca="false">(1+VLOOKUP(B345,Assumptions!$A$29:$C$39,3,1))^(1/12)-1</f>
        <v>0.00581065529879377</v>
      </c>
      <c r="V345" s="45" t="n">
        <f aca="false">P346+V346/(1+U346)</f>
        <v>0</v>
      </c>
      <c r="W345" s="45" t="n">
        <f aca="false">(W346+Q346)/(1+U346)</f>
        <v>0</v>
      </c>
      <c r="X345" s="45" t="n">
        <f aca="false">R346+S346+T346+X346/(1+U346)</f>
        <v>0</v>
      </c>
      <c r="Y345" s="45" t="n">
        <f aca="false">IFERROR((W345+X345-V345)/J345,0)</f>
        <v>0</v>
      </c>
    </row>
    <row r="346" customFormat="false" ht="13.8" hidden="false" customHeight="false" outlineLevel="0" collapsed="false">
      <c r="A346" s="40" t="n">
        <f aca="false">A345+1</f>
        <v>331</v>
      </c>
      <c r="B346" s="40" t="n">
        <f aca="false">INT((A346-1)/12)+1</f>
        <v>28</v>
      </c>
      <c r="C346" s="41" t="n">
        <f aca="false">$B$4+B346-1</f>
        <v>47</v>
      </c>
      <c r="D346" s="42" t="n">
        <f aca="false">IF($B$5="M",VLOOKUP(C346,Assumptions!$A$42:$C$140,2,1),VLOOKUP(C346,Assumptions!$A$42:$C$140,3,1))*Assumptions!$C$2</f>
        <v>0.000725160979102861</v>
      </c>
      <c r="E346" s="42" t="n">
        <f aca="false">1-(1-D346)^(1/12)</f>
        <v>6.04501757732745E-005</v>
      </c>
      <c r="F346" s="42" t="n">
        <f aca="false">VLOOKUP(B346,Assumptions!$A$5:$C$11,3,1)*(MOD(A346,12/$B$10)=0)</f>
        <v>0</v>
      </c>
      <c r="G346" s="43" t="n">
        <f aca="false">1-(1-F346)^(1/$B$10)</f>
        <v>0</v>
      </c>
      <c r="H346" s="42" t="n">
        <f aca="false">J345*E346*(A346&lt;=$B$6*12)</f>
        <v>0</v>
      </c>
      <c r="I346" s="43" t="n">
        <f aca="false">J345*(1-E346)*G346*(A346&lt;=$B$6*12)</f>
        <v>0</v>
      </c>
      <c r="J346" s="44" t="n">
        <f aca="false">(J345-H346-I346)*(A346&lt;=$B$6*12)</f>
        <v>0</v>
      </c>
      <c r="K346" s="45" t="n">
        <f aca="false">($B$9/$B$10)*(A346&lt;=$B$7*12)*(MOD(A345,12/$B$10)=0)</f>
        <v>0</v>
      </c>
      <c r="L346" s="45" t="n">
        <f aca="false">$B$8*(A346&lt;=$B$7*12)</f>
        <v>0</v>
      </c>
      <c r="M346" s="45" t="n">
        <f aca="false">Assumptions!$C$15*(A346=1)+K346*Assumptions!$C$16*(A346&lt;=12)</f>
        <v>0</v>
      </c>
      <c r="N346" s="45" t="n">
        <f aca="false">(A346&lt;=$B$6*12)*(Assumptions!$C$18/12)*(1+Assumptions!$E$17)^(A346-1) + K346*Assumptions!$C$19*(A346&lt;=$B$7*12)</f>
        <v>0</v>
      </c>
      <c r="O346" s="45" t="n">
        <f aca="false">K346*VLOOKUP(B346,Assumptions!$A$21:$B$26,2,1)</f>
        <v>0</v>
      </c>
      <c r="P346" s="45" t="n">
        <f aca="false">K346*J345</f>
        <v>0</v>
      </c>
      <c r="Q346" s="45" t="n">
        <f aca="false">L346*H346</f>
        <v>0</v>
      </c>
      <c r="R346" s="45" t="n">
        <f aca="false">M346*J345</f>
        <v>0</v>
      </c>
      <c r="S346" s="45" t="n">
        <f aca="false">N346*J345</f>
        <v>0</v>
      </c>
      <c r="T346" s="55" t="n">
        <f aca="false">O346*J345</f>
        <v>0</v>
      </c>
      <c r="U346" s="46" t="n">
        <f aca="false">(1+VLOOKUP(B346,Assumptions!$A$29:$C$39,3,1))^(1/12)-1</f>
        <v>0.00581065529879377</v>
      </c>
      <c r="V346" s="45" t="n">
        <f aca="false">P347+V347/(1+U347)</f>
        <v>0</v>
      </c>
      <c r="W346" s="45" t="n">
        <f aca="false">(W347+Q347)/(1+U347)</f>
        <v>0</v>
      </c>
      <c r="X346" s="45" t="n">
        <f aca="false">R347+S347+T347+X347/(1+U347)</f>
        <v>0</v>
      </c>
      <c r="Y346" s="45" t="n">
        <f aca="false">IFERROR((W346+X346-V346)/J346,0)</f>
        <v>0</v>
      </c>
    </row>
    <row r="347" customFormat="false" ht="13.8" hidden="false" customHeight="false" outlineLevel="0" collapsed="false">
      <c r="A347" s="40" t="n">
        <f aca="false">A346+1</f>
        <v>332</v>
      </c>
      <c r="B347" s="40" t="n">
        <f aca="false">INT((A347-1)/12)+1</f>
        <v>28</v>
      </c>
      <c r="C347" s="41" t="n">
        <f aca="false">$B$4+B347-1</f>
        <v>47</v>
      </c>
      <c r="D347" s="42" t="n">
        <f aca="false">IF($B$5="M",VLOOKUP(C347,Assumptions!$A$42:$C$140,2,1),VLOOKUP(C347,Assumptions!$A$42:$C$140,3,1))*Assumptions!$C$2</f>
        <v>0.000725160979102861</v>
      </c>
      <c r="E347" s="42" t="n">
        <f aca="false">1-(1-D347)^(1/12)</f>
        <v>6.04501757732745E-005</v>
      </c>
      <c r="F347" s="42" t="n">
        <f aca="false">VLOOKUP(B347,Assumptions!$A$5:$C$11,3,1)*(MOD(A347,12/$B$10)=0)</f>
        <v>0</v>
      </c>
      <c r="G347" s="43" t="n">
        <f aca="false">1-(1-F347)^(1/$B$10)</f>
        <v>0</v>
      </c>
      <c r="H347" s="42" t="n">
        <f aca="false">J346*E347*(A347&lt;=$B$6*12)</f>
        <v>0</v>
      </c>
      <c r="I347" s="43" t="n">
        <f aca="false">J346*(1-E347)*G347*(A347&lt;=$B$6*12)</f>
        <v>0</v>
      </c>
      <c r="J347" s="44" t="n">
        <f aca="false">(J346-H347-I347)*(A347&lt;=$B$6*12)</f>
        <v>0</v>
      </c>
      <c r="K347" s="45" t="n">
        <f aca="false">($B$9/$B$10)*(A347&lt;=$B$7*12)*(MOD(A346,12/$B$10)=0)</f>
        <v>0</v>
      </c>
      <c r="L347" s="45" t="n">
        <f aca="false">$B$8*(A347&lt;=$B$7*12)</f>
        <v>0</v>
      </c>
      <c r="M347" s="45" t="n">
        <f aca="false">Assumptions!$C$15*(A347=1)+K347*Assumptions!$C$16*(A347&lt;=12)</f>
        <v>0</v>
      </c>
      <c r="N347" s="45" t="n">
        <f aca="false">(A347&lt;=$B$6*12)*(Assumptions!$C$18/12)*(1+Assumptions!$E$17)^(A347-1) + K347*Assumptions!$C$19*(A347&lt;=$B$7*12)</f>
        <v>0</v>
      </c>
      <c r="O347" s="45" t="n">
        <f aca="false">K347*VLOOKUP(B347,Assumptions!$A$21:$B$26,2,1)</f>
        <v>0</v>
      </c>
      <c r="P347" s="45" t="n">
        <f aca="false">K347*J346</f>
        <v>0</v>
      </c>
      <c r="Q347" s="45" t="n">
        <f aca="false">L347*H347</f>
        <v>0</v>
      </c>
      <c r="R347" s="45" t="n">
        <f aca="false">M347*J346</f>
        <v>0</v>
      </c>
      <c r="S347" s="45" t="n">
        <f aca="false">N347*J346</f>
        <v>0</v>
      </c>
      <c r="T347" s="55" t="n">
        <f aca="false">O347*J346</f>
        <v>0</v>
      </c>
      <c r="U347" s="46" t="n">
        <f aca="false">(1+VLOOKUP(B347,Assumptions!$A$29:$C$39,3,1))^(1/12)-1</f>
        <v>0.00581065529879377</v>
      </c>
      <c r="V347" s="45" t="n">
        <f aca="false">P348+V348/(1+U348)</f>
        <v>0</v>
      </c>
      <c r="W347" s="45" t="n">
        <f aca="false">(W348+Q348)/(1+U348)</f>
        <v>0</v>
      </c>
      <c r="X347" s="45" t="n">
        <f aca="false">R348+S348+T348+X348/(1+U348)</f>
        <v>0</v>
      </c>
      <c r="Y347" s="45" t="n">
        <f aca="false">IFERROR((W347+X347-V347)/J347,0)</f>
        <v>0</v>
      </c>
    </row>
    <row r="348" customFormat="false" ht="13.8" hidden="false" customHeight="false" outlineLevel="0" collapsed="false">
      <c r="A348" s="40" t="n">
        <f aca="false">A347+1</f>
        <v>333</v>
      </c>
      <c r="B348" s="40" t="n">
        <f aca="false">INT((A348-1)/12)+1</f>
        <v>28</v>
      </c>
      <c r="C348" s="41" t="n">
        <f aca="false">$B$4+B348-1</f>
        <v>47</v>
      </c>
      <c r="D348" s="42" t="n">
        <f aca="false">IF($B$5="M",VLOOKUP(C348,Assumptions!$A$42:$C$140,2,1),VLOOKUP(C348,Assumptions!$A$42:$C$140,3,1))*Assumptions!$C$2</f>
        <v>0.000725160979102861</v>
      </c>
      <c r="E348" s="42" t="n">
        <f aca="false">1-(1-D348)^(1/12)</f>
        <v>6.04501757732745E-005</v>
      </c>
      <c r="F348" s="42" t="n">
        <f aca="false">VLOOKUP(B348,Assumptions!$A$5:$C$11,3,1)*(MOD(A348,12/$B$10)=0)</f>
        <v>0</v>
      </c>
      <c r="G348" s="43" t="n">
        <f aca="false">1-(1-F348)^(1/$B$10)</f>
        <v>0</v>
      </c>
      <c r="H348" s="42" t="n">
        <f aca="false">J347*E348*(A348&lt;=$B$6*12)</f>
        <v>0</v>
      </c>
      <c r="I348" s="43" t="n">
        <f aca="false">J347*(1-E348)*G348*(A348&lt;=$B$6*12)</f>
        <v>0</v>
      </c>
      <c r="J348" s="44" t="n">
        <f aca="false">(J347-H348-I348)*(A348&lt;=$B$6*12)</f>
        <v>0</v>
      </c>
      <c r="K348" s="45" t="n">
        <f aca="false">($B$9/$B$10)*(A348&lt;=$B$7*12)*(MOD(A347,12/$B$10)=0)</f>
        <v>0</v>
      </c>
      <c r="L348" s="45" t="n">
        <f aca="false">$B$8*(A348&lt;=$B$7*12)</f>
        <v>0</v>
      </c>
      <c r="M348" s="45" t="n">
        <f aca="false">Assumptions!$C$15*(A348=1)+K348*Assumptions!$C$16*(A348&lt;=12)</f>
        <v>0</v>
      </c>
      <c r="N348" s="45" t="n">
        <f aca="false">(A348&lt;=$B$6*12)*(Assumptions!$C$18/12)*(1+Assumptions!$E$17)^(A348-1) + K348*Assumptions!$C$19*(A348&lt;=$B$7*12)</f>
        <v>0</v>
      </c>
      <c r="O348" s="45" t="n">
        <f aca="false">K348*VLOOKUP(B348,Assumptions!$A$21:$B$26,2,1)</f>
        <v>0</v>
      </c>
      <c r="P348" s="45" t="n">
        <f aca="false">K348*J347</f>
        <v>0</v>
      </c>
      <c r="Q348" s="45" t="n">
        <f aca="false">L348*H348</f>
        <v>0</v>
      </c>
      <c r="R348" s="45" t="n">
        <f aca="false">M348*J347</f>
        <v>0</v>
      </c>
      <c r="S348" s="45" t="n">
        <f aca="false">N348*J347</f>
        <v>0</v>
      </c>
      <c r="T348" s="55" t="n">
        <f aca="false">O348*J347</f>
        <v>0</v>
      </c>
      <c r="U348" s="46" t="n">
        <f aca="false">(1+VLOOKUP(B348,Assumptions!$A$29:$C$39,3,1))^(1/12)-1</f>
        <v>0.00581065529879377</v>
      </c>
      <c r="V348" s="45" t="n">
        <f aca="false">P349+V349/(1+U349)</f>
        <v>0</v>
      </c>
      <c r="W348" s="45" t="n">
        <f aca="false">(W349+Q349)/(1+U349)</f>
        <v>0</v>
      </c>
      <c r="X348" s="45" t="n">
        <f aca="false">R349+S349+T349+X349/(1+U349)</f>
        <v>0</v>
      </c>
      <c r="Y348" s="45" t="n">
        <f aca="false">IFERROR((W348+X348-V348)/J348,0)</f>
        <v>0</v>
      </c>
    </row>
    <row r="349" customFormat="false" ht="13.8" hidden="false" customHeight="false" outlineLevel="0" collapsed="false">
      <c r="A349" s="40" t="n">
        <f aca="false">A348+1</f>
        <v>334</v>
      </c>
      <c r="B349" s="40" t="n">
        <f aca="false">INT((A349-1)/12)+1</f>
        <v>28</v>
      </c>
      <c r="C349" s="41" t="n">
        <f aca="false">$B$4+B349-1</f>
        <v>47</v>
      </c>
      <c r="D349" s="42" t="n">
        <f aca="false">IF($B$5="M",VLOOKUP(C349,Assumptions!$A$42:$C$140,2,1),VLOOKUP(C349,Assumptions!$A$42:$C$140,3,1))*Assumptions!$C$2</f>
        <v>0.000725160979102861</v>
      </c>
      <c r="E349" s="42" t="n">
        <f aca="false">1-(1-D349)^(1/12)</f>
        <v>6.04501757732745E-005</v>
      </c>
      <c r="F349" s="42" t="n">
        <f aca="false">VLOOKUP(B349,Assumptions!$A$5:$C$11,3,1)*(MOD(A349,12/$B$10)=0)</f>
        <v>0</v>
      </c>
      <c r="G349" s="43" t="n">
        <f aca="false">1-(1-F349)^(1/$B$10)</f>
        <v>0</v>
      </c>
      <c r="H349" s="42" t="n">
        <f aca="false">J348*E349*(A349&lt;=$B$6*12)</f>
        <v>0</v>
      </c>
      <c r="I349" s="43" t="n">
        <f aca="false">J348*(1-E349)*G349*(A349&lt;=$B$6*12)</f>
        <v>0</v>
      </c>
      <c r="J349" s="44" t="n">
        <f aca="false">(J348-H349-I349)*(A349&lt;=$B$6*12)</f>
        <v>0</v>
      </c>
      <c r="K349" s="45" t="n">
        <f aca="false">($B$9/$B$10)*(A349&lt;=$B$7*12)*(MOD(A348,12/$B$10)=0)</f>
        <v>0</v>
      </c>
      <c r="L349" s="45" t="n">
        <f aca="false">$B$8*(A349&lt;=$B$7*12)</f>
        <v>0</v>
      </c>
      <c r="M349" s="45" t="n">
        <f aca="false">Assumptions!$C$15*(A349=1)+K349*Assumptions!$C$16*(A349&lt;=12)</f>
        <v>0</v>
      </c>
      <c r="N349" s="45" t="n">
        <f aca="false">(A349&lt;=$B$6*12)*(Assumptions!$C$18/12)*(1+Assumptions!$E$17)^(A349-1) + K349*Assumptions!$C$19*(A349&lt;=$B$7*12)</f>
        <v>0</v>
      </c>
      <c r="O349" s="45" t="n">
        <f aca="false">K349*VLOOKUP(B349,Assumptions!$A$21:$B$26,2,1)</f>
        <v>0</v>
      </c>
      <c r="P349" s="45" t="n">
        <f aca="false">K349*J348</f>
        <v>0</v>
      </c>
      <c r="Q349" s="45" t="n">
        <f aca="false">L349*H349</f>
        <v>0</v>
      </c>
      <c r="R349" s="45" t="n">
        <f aca="false">M349*J348</f>
        <v>0</v>
      </c>
      <c r="S349" s="45" t="n">
        <f aca="false">N349*J348</f>
        <v>0</v>
      </c>
      <c r="T349" s="55" t="n">
        <f aca="false">O349*J348</f>
        <v>0</v>
      </c>
      <c r="U349" s="46" t="n">
        <f aca="false">(1+VLOOKUP(B349,Assumptions!$A$29:$C$39,3,1))^(1/12)-1</f>
        <v>0.00581065529879377</v>
      </c>
      <c r="V349" s="45" t="n">
        <f aca="false">P350+V350/(1+U350)</f>
        <v>0</v>
      </c>
      <c r="W349" s="45" t="n">
        <f aca="false">(W350+Q350)/(1+U350)</f>
        <v>0</v>
      </c>
      <c r="X349" s="45" t="n">
        <f aca="false">R350+S350+T350+X350/(1+U350)</f>
        <v>0</v>
      </c>
      <c r="Y349" s="45" t="n">
        <f aca="false">IFERROR((W349+X349-V349)/J349,0)</f>
        <v>0</v>
      </c>
    </row>
    <row r="350" customFormat="false" ht="13.8" hidden="false" customHeight="false" outlineLevel="0" collapsed="false">
      <c r="A350" s="40" t="n">
        <f aca="false">A349+1</f>
        <v>335</v>
      </c>
      <c r="B350" s="40" t="n">
        <f aca="false">INT((A350-1)/12)+1</f>
        <v>28</v>
      </c>
      <c r="C350" s="41" t="n">
        <f aca="false">$B$4+B350-1</f>
        <v>47</v>
      </c>
      <c r="D350" s="42" t="n">
        <f aca="false">IF($B$5="M",VLOOKUP(C350,Assumptions!$A$42:$C$140,2,1),VLOOKUP(C350,Assumptions!$A$42:$C$140,3,1))*Assumptions!$C$2</f>
        <v>0.000725160979102861</v>
      </c>
      <c r="E350" s="42" t="n">
        <f aca="false">1-(1-D350)^(1/12)</f>
        <v>6.04501757732745E-005</v>
      </c>
      <c r="F350" s="42" t="n">
        <f aca="false">VLOOKUP(B350,Assumptions!$A$5:$C$11,3,1)*(MOD(A350,12/$B$10)=0)</f>
        <v>0</v>
      </c>
      <c r="G350" s="43" t="n">
        <f aca="false">1-(1-F350)^(1/$B$10)</f>
        <v>0</v>
      </c>
      <c r="H350" s="42" t="n">
        <f aca="false">J349*E350*(A350&lt;=$B$6*12)</f>
        <v>0</v>
      </c>
      <c r="I350" s="43" t="n">
        <f aca="false">J349*(1-E350)*G350*(A350&lt;=$B$6*12)</f>
        <v>0</v>
      </c>
      <c r="J350" s="44" t="n">
        <f aca="false">(J349-H350-I350)*(A350&lt;=$B$6*12)</f>
        <v>0</v>
      </c>
      <c r="K350" s="45" t="n">
        <f aca="false">($B$9/$B$10)*(A350&lt;=$B$7*12)*(MOD(A349,12/$B$10)=0)</f>
        <v>0</v>
      </c>
      <c r="L350" s="45" t="n">
        <f aca="false">$B$8*(A350&lt;=$B$7*12)</f>
        <v>0</v>
      </c>
      <c r="M350" s="45" t="n">
        <f aca="false">Assumptions!$C$15*(A350=1)+K350*Assumptions!$C$16*(A350&lt;=12)</f>
        <v>0</v>
      </c>
      <c r="N350" s="45" t="n">
        <f aca="false">(A350&lt;=$B$6*12)*(Assumptions!$C$18/12)*(1+Assumptions!$E$17)^(A350-1) + K350*Assumptions!$C$19*(A350&lt;=$B$7*12)</f>
        <v>0</v>
      </c>
      <c r="O350" s="45" t="n">
        <f aca="false">K350*VLOOKUP(B350,Assumptions!$A$21:$B$26,2,1)</f>
        <v>0</v>
      </c>
      <c r="P350" s="45" t="n">
        <f aca="false">K350*J349</f>
        <v>0</v>
      </c>
      <c r="Q350" s="45" t="n">
        <f aca="false">L350*H350</f>
        <v>0</v>
      </c>
      <c r="R350" s="45" t="n">
        <f aca="false">M350*J349</f>
        <v>0</v>
      </c>
      <c r="S350" s="45" t="n">
        <f aca="false">N350*J349</f>
        <v>0</v>
      </c>
      <c r="T350" s="55" t="n">
        <f aca="false">O350*J349</f>
        <v>0</v>
      </c>
      <c r="U350" s="46" t="n">
        <f aca="false">(1+VLOOKUP(B350,Assumptions!$A$29:$C$39,3,1))^(1/12)-1</f>
        <v>0.00581065529879377</v>
      </c>
      <c r="V350" s="45" t="n">
        <f aca="false">P351+V351/(1+U351)</f>
        <v>0</v>
      </c>
      <c r="W350" s="45" t="n">
        <f aca="false">(W351+Q351)/(1+U351)</f>
        <v>0</v>
      </c>
      <c r="X350" s="45" t="n">
        <f aca="false">R351+S351+T351+X351/(1+U351)</f>
        <v>0</v>
      </c>
      <c r="Y350" s="45" t="n">
        <f aca="false">IFERROR((W350+X350-V350)/J350,0)</f>
        <v>0</v>
      </c>
    </row>
    <row r="351" customFormat="false" ht="13.8" hidden="false" customHeight="false" outlineLevel="0" collapsed="false">
      <c r="A351" s="40" t="n">
        <f aca="false">A350+1</f>
        <v>336</v>
      </c>
      <c r="B351" s="40" t="n">
        <f aca="false">INT((A351-1)/12)+1</f>
        <v>28</v>
      </c>
      <c r="C351" s="41" t="n">
        <f aca="false">$B$4+B351-1</f>
        <v>47</v>
      </c>
      <c r="D351" s="42" t="n">
        <f aca="false">IF($B$5="M",VLOOKUP(C351,Assumptions!$A$42:$C$140,2,1),VLOOKUP(C351,Assumptions!$A$42:$C$140,3,1))*Assumptions!$C$2</f>
        <v>0.000725160979102861</v>
      </c>
      <c r="E351" s="42" t="n">
        <f aca="false">1-(1-D351)^(1/12)</f>
        <v>6.04501757732745E-005</v>
      </c>
      <c r="F351" s="42" t="n">
        <f aca="false">VLOOKUP(B351,Assumptions!$A$5:$C$11,3,1)*(MOD(A351,12/$B$10)=0)</f>
        <v>0.04</v>
      </c>
      <c r="G351" s="43" t="n">
        <f aca="false">1-(1-F351)^(1/$B$10)</f>
        <v>0.04</v>
      </c>
      <c r="H351" s="42" t="n">
        <f aca="false">J350*E351*(A351&lt;=$B$6*12)</f>
        <v>0</v>
      </c>
      <c r="I351" s="43" t="n">
        <f aca="false">J350*(1-E351)*G351*(A351&lt;=$B$6*12)</f>
        <v>0</v>
      </c>
      <c r="J351" s="44" t="n">
        <f aca="false">(J350-H351-I351)*(A351&lt;=$B$6*12)</f>
        <v>0</v>
      </c>
      <c r="K351" s="45" t="n">
        <f aca="false">($B$9/$B$10)*(A351&lt;=$B$7*12)*(MOD(A350,12/$B$10)=0)</f>
        <v>0</v>
      </c>
      <c r="L351" s="45" t="n">
        <f aca="false">$B$8*(A351&lt;=$B$7*12)</f>
        <v>0</v>
      </c>
      <c r="M351" s="45" t="n">
        <f aca="false">Assumptions!$C$15*(A351=1)+K351*Assumptions!$C$16*(A351&lt;=12)</f>
        <v>0</v>
      </c>
      <c r="N351" s="45" t="n">
        <f aca="false">(A351&lt;=$B$6*12)*(Assumptions!$C$18/12)*(1+Assumptions!$E$17)^(A351-1) + K351*Assumptions!$C$19*(A351&lt;=$B$7*12)</f>
        <v>0</v>
      </c>
      <c r="O351" s="45" t="n">
        <f aca="false">K351*VLOOKUP(B351,Assumptions!$A$21:$B$26,2,1)</f>
        <v>0</v>
      </c>
      <c r="P351" s="45" t="n">
        <f aca="false">K351*J350</f>
        <v>0</v>
      </c>
      <c r="Q351" s="45" t="n">
        <f aca="false">L351*H351</f>
        <v>0</v>
      </c>
      <c r="R351" s="45" t="n">
        <f aca="false">M351*J350</f>
        <v>0</v>
      </c>
      <c r="S351" s="45" t="n">
        <f aca="false">N351*J350</f>
        <v>0</v>
      </c>
      <c r="T351" s="55" t="n">
        <f aca="false">O351*J350</f>
        <v>0</v>
      </c>
      <c r="U351" s="46" t="n">
        <f aca="false">(1+VLOOKUP(B351,Assumptions!$A$29:$C$39,3,1))^(1/12)-1</f>
        <v>0.00581065529879377</v>
      </c>
      <c r="V351" s="45" t="n">
        <f aca="false">P352+V352/(1+U352)</f>
        <v>0</v>
      </c>
      <c r="W351" s="45" t="n">
        <f aca="false">(W352+Q352)/(1+U352)</f>
        <v>0</v>
      </c>
      <c r="X351" s="45" t="n">
        <f aca="false">R352+S352+T352+X352/(1+U352)</f>
        <v>0</v>
      </c>
      <c r="Y351" s="45" t="n">
        <f aca="false">IFERROR((W351+X351-V351)/J351,0)</f>
        <v>0</v>
      </c>
    </row>
    <row r="352" customFormat="false" ht="13.8" hidden="false" customHeight="false" outlineLevel="0" collapsed="false">
      <c r="A352" s="40" t="n">
        <f aca="false">A351+1</f>
        <v>337</v>
      </c>
      <c r="B352" s="40" t="n">
        <f aca="false">INT((A352-1)/12)+1</f>
        <v>29</v>
      </c>
      <c r="C352" s="41" t="n">
        <f aca="false">$B$4+B352-1</f>
        <v>48</v>
      </c>
      <c r="D352" s="42" t="n">
        <f aca="false">IF($B$5="M",VLOOKUP(C352,Assumptions!$A$42:$C$140,2,1),VLOOKUP(C352,Assumptions!$A$42:$C$140,3,1))*Assumptions!$C$2</f>
        <v>0.000767346935326097</v>
      </c>
      <c r="E352" s="42" t="n">
        <f aca="false">1-(1-D352)^(1/12)</f>
        <v>6.39680786787E-005</v>
      </c>
      <c r="F352" s="42" t="n">
        <f aca="false">VLOOKUP(B352,Assumptions!$A$5:$C$11,3,1)*(MOD(A352,12/$B$10)=0)</f>
        <v>0</v>
      </c>
      <c r="G352" s="43" t="n">
        <f aca="false">1-(1-F352)^(1/$B$10)</f>
        <v>0</v>
      </c>
      <c r="H352" s="42" t="n">
        <f aca="false">J351*E352*(A352&lt;=$B$6*12)</f>
        <v>0</v>
      </c>
      <c r="I352" s="43" t="n">
        <f aca="false">J351*(1-E352)*G352*(A352&lt;=$B$6*12)</f>
        <v>0</v>
      </c>
      <c r="J352" s="44" t="n">
        <f aca="false">(J351-H352-I352)*(A352&lt;=$B$6*12)</f>
        <v>0</v>
      </c>
      <c r="K352" s="45" t="n">
        <f aca="false">($B$9/$B$10)*(A352&lt;=$B$7*12)*(MOD(A351,12/$B$10)=0)</f>
        <v>0</v>
      </c>
      <c r="L352" s="45" t="n">
        <f aca="false">$B$8*(A352&lt;=$B$7*12)</f>
        <v>0</v>
      </c>
      <c r="M352" s="45" t="n">
        <f aca="false">Assumptions!$C$15*(A352=1)+K352*Assumptions!$C$16*(A352&lt;=12)</f>
        <v>0</v>
      </c>
      <c r="N352" s="45" t="n">
        <f aca="false">(A352&lt;=$B$6*12)*(Assumptions!$C$18/12)*(1+Assumptions!$E$17)^(A352-1) + K352*Assumptions!$C$19*(A352&lt;=$B$7*12)</f>
        <v>0</v>
      </c>
      <c r="O352" s="45" t="n">
        <f aca="false">K352*VLOOKUP(B352,Assumptions!$A$21:$B$26,2,1)</f>
        <v>0</v>
      </c>
      <c r="P352" s="45" t="n">
        <f aca="false">K352*J351</f>
        <v>0</v>
      </c>
      <c r="Q352" s="45" t="n">
        <f aca="false">L352*H352</f>
        <v>0</v>
      </c>
      <c r="R352" s="45" t="n">
        <f aca="false">M352*J351</f>
        <v>0</v>
      </c>
      <c r="S352" s="45" t="n">
        <f aca="false">N352*J351</f>
        <v>0</v>
      </c>
      <c r="T352" s="55" t="n">
        <f aca="false">O352*J351</f>
        <v>0</v>
      </c>
      <c r="U352" s="46" t="n">
        <f aca="false">(1+VLOOKUP(B352,Assumptions!$A$29:$C$39,3,1))^(1/12)-1</f>
        <v>0.00581065529879377</v>
      </c>
      <c r="V352" s="45" t="n">
        <f aca="false">P353+V353/(1+U353)</f>
        <v>0</v>
      </c>
      <c r="W352" s="45" t="n">
        <f aca="false">(W353+Q353)/(1+U353)</f>
        <v>0</v>
      </c>
      <c r="X352" s="45" t="n">
        <f aca="false">R353+S353+T353+X353/(1+U353)</f>
        <v>0</v>
      </c>
      <c r="Y352" s="45" t="n">
        <f aca="false">IFERROR((W352+X352-V352)/J352,0)</f>
        <v>0</v>
      </c>
    </row>
    <row r="353" customFormat="false" ht="13.8" hidden="false" customHeight="false" outlineLevel="0" collapsed="false">
      <c r="A353" s="40" t="n">
        <f aca="false">A352+1</f>
        <v>338</v>
      </c>
      <c r="B353" s="40" t="n">
        <f aca="false">INT((A353-1)/12)+1</f>
        <v>29</v>
      </c>
      <c r="C353" s="41" t="n">
        <f aca="false">$B$4+B353-1</f>
        <v>48</v>
      </c>
      <c r="D353" s="42" t="n">
        <f aca="false">IF($B$5="M",VLOOKUP(C353,Assumptions!$A$42:$C$140,2,1),VLOOKUP(C353,Assumptions!$A$42:$C$140,3,1))*Assumptions!$C$2</f>
        <v>0.000767346935326097</v>
      </c>
      <c r="E353" s="42" t="n">
        <f aca="false">1-(1-D353)^(1/12)</f>
        <v>6.39680786787E-005</v>
      </c>
      <c r="F353" s="42" t="n">
        <f aca="false">VLOOKUP(B353,Assumptions!$A$5:$C$11,3,1)*(MOD(A353,12/$B$10)=0)</f>
        <v>0</v>
      </c>
      <c r="G353" s="43" t="n">
        <f aca="false">1-(1-F353)^(1/$B$10)</f>
        <v>0</v>
      </c>
      <c r="H353" s="42" t="n">
        <f aca="false">J352*E353*(A353&lt;=$B$6*12)</f>
        <v>0</v>
      </c>
      <c r="I353" s="43" t="n">
        <f aca="false">J352*(1-E353)*G353*(A353&lt;=$B$6*12)</f>
        <v>0</v>
      </c>
      <c r="J353" s="44" t="n">
        <f aca="false">(J352-H353-I353)*(A353&lt;=$B$6*12)</f>
        <v>0</v>
      </c>
      <c r="K353" s="45" t="n">
        <f aca="false">($B$9/$B$10)*(A353&lt;=$B$7*12)*(MOD(A352,12/$B$10)=0)</f>
        <v>0</v>
      </c>
      <c r="L353" s="45" t="n">
        <f aca="false">$B$8*(A353&lt;=$B$7*12)</f>
        <v>0</v>
      </c>
      <c r="M353" s="45" t="n">
        <f aca="false">Assumptions!$C$15*(A353=1)+K353*Assumptions!$C$16*(A353&lt;=12)</f>
        <v>0</v>
      </c>
      <c r="N353" s="45" t="n">
        <f aca="false">(A353&lt;=$B$6*12)*(Assumptions!$C$18/12)*(1+Assumptions!$E$17)^(A353-1) + K353*Assumptions!$C$19*(A353&lt;=$B$7*12)</f>
        <v>0</v>
      </c>
      <c r="O353" s="45" t="n">
        <f aca="false">K353*VLOOKUP(B353,Assumptions!$A$21:$B$26,2,1)</f>
        <v>0</v>
      </c>
      <c r="P353" s="45" t="n">
        <f aca="false">K353*J352</f>
        <v>0</v>
      </c>
      <c r="Q353" s="45" t="n">
        <f aca="false">L353*H353</f>
        <v>0</v>
      </c>
      <c r="R353" s="45" t="n">
        <f aca="false">M353*J352</f>
        <v>0</v>
      </c>
      <c r="S353" s="45" t="n">
        <f aca="false">N353*J352</f>
        <v>0</v>
      </c>
      <c r="T353" s="55" t="n">
        <f aca="false">O353*J352</f>
        <v>0</v>
      </c>
      <c r="U353" s="46" t="n">
        <f aca="false">(1+VLOOKUP(B353,Assumptions!$A$29:$C$39,3,1))^(1/12)-1</f>
        <v>0.00581065529879377</v>
      </c>
      <c r="V353" s="45" t="n">
        <f aca="false">P354+V354/(1+U354)</f>
        <v>0</v>
      </c>
      <c r="W353" s="45" t="n">
        <f aca="false">(W354+Q354)/(1+U354)</f>
        <v>0</v>
      </c>
      <c r="X353" s="45" t="n">
        <f aca="false">R354+S354+T354+X354/(1+U354)</f>
        <v>0</v>
      </c>
      <c r="Y353" s="45" t="n">
        <f aca="false">IFERROR((W353+X353-V353)/J353,0)</f>
        <v>0</v>
      </c>
    </row>
    <row r="354" customFormat="false" ht="13.8" hidden="false" customHeight="false" outlineLevel="0" collapsed="false">
      <c r="A354" s="40" t="n">
        <f aca="false">A353+1</f>
        <v>339</v>
      </c>
      <c r="B354" s="40" t="n">
        <f aca="false">INT((A354-1)/12)+1</f>
        <v>29</v>
      </c>
      <c r="C354" s="41" t="n">
        <f aca="false">$B$4+B354-1</f>
        <v>48</v>
      </c>
      <c r="D354" s="42" t="n">
        <f aca="false">IF($B$5="M",VLOOKUP(C354,Assumptions!$A$42:$C$140,2,1),VLOOKUP(C354,Assumptions!$A$42:$C$140,3,1))*Assumptions!$C$2</f>
        <v>0.000767346935326097</v>
      </c>
      <c r="E354" s="42" t="n">
        <f aca="false">1-(1-D354)^(1/12)</f>
        <v>6.39680786787E-005</v>
      </c>
      <c r="F354" s="42" t="n">
        <f aca="false">VLOOKUP(B354,Assumptions!$A$5:$C$11,3,1)*(MOD(A354,12/$B$10)=0)</f>
        <v>0</v>
      </c>
      <c r="G354" s="43" t="n">
        <f aca="false">1-(1-F354)^(1/$B$10)</f>
        <v>0</v>
      </c>
      <c r="H354" s="42" t="n">
        <f aca="false">J353*E354*(A354&lt;=$B$6*12)</f>
        <v>0</v>
      </c>
      <c r="I354" s="43" t="n">
        <f aca="false">J353*(1-E354)*G354*(A354&lt;=$B$6*12)</f>
        <v>0</v>
      </c>
      <c r="J354" s="44" t="n">
        <f aca="false">(J353-H354-I354)*(A354&lt;=$B$6*12)</f>
        <v>0</v>
      </c>
      <c r="K354" s="45" t="n">
        <f aca="false">($B$9/$B$10)*(A354&lt;=$B$7*12)*(MOD(A353,12/$B$10)=0)</f>
        <v>0</v>
      </c>
      <c r="L354" s="45" t="n">
        <f aca="false">$B$8*(A354&lt;=$B$7*12)</f>
        <v>0</v>
      </c>
      <c r="M354" s="45" t="n">
        <f aca="false">Assumptions!$C$15*(A354=1)+K354*Assumptions!$C$16*(A354&lt;=12)</f>
        <v>0</v>
      </c>
      <c r="N354" s="45" t="n">
        <f aca="false">(A354&lt;=$B$6*12)*(Assumptions!$C$18/12)*(1+Assumptions!$E$17)^(A354-1) + K354*Assumptions!$C$19*(A354&lt;=$B$7*12)</f>
        <v>0</v>
      </c>
      <c r="O354" s="45" t="n">
        <f aca="false">K354*VLOOKUP(B354,Assumptions!$A$21:$B$26,2,1)</f>
        <v>0</v>
      </c>
      <c r="P354" s="45" t="n">
        <f aca="false">K354*J353</f>
        <v>0</v>
      </c>
      <c r="Q354" s="45" t="n">
        <f aca="false">L354*H354</f>
        <v>0</v>
      </c>
      <c r="R354" s="45" t="n">
        <f aca="false">M354*J353</f>
        <v>0</v>
      </c>
      <c r="S354" s="45" t="n">
        <f aca="false">N354*J353</f>
        <v>0</v>
      </c>
      <c r="T354" s="55" t="n">
        <f aca="false">O354*J353</f>
        <v>0</v>
      </c>
      <c r="U354" s="46" t="n">
        <f aca="false">(1+VLOOKUP(B354,Assumptions!$A$29:$C$39,3,1))^(1/12)-1</f>
        <v>0.00581065529879377</v>
      </c>
      <c r="V354" s="45" t="n">
        <f aca="false">P355+V355/(1+U355)</f>
        <v>0</v>
      </c>
      <c r="W354" s="45" t="n">
        <f aca="false">(W355+Q355)/(1+U355)</f>
        <v>0</v>
      </c>
      <c r="X354" s="45" t="n">
        <f aca="false">R355+S355+T355+X355/(1+U355)</f>
        <v>0</v>
      </c>
      <c r="Y354" s="45" t="n">
        <f aca="false">IFERROR((W354+X354-V354)/J354,0)</f>
        <v>0</v>
      </c>
    </row>
    <row r="355" customFormat="false" ht="13.8" hidden="false" customHeight="false" outlineLevel="0" collapsed="false">
      <c r="A355" s="40" t="n">
        <f aca="false">A354+1</f>
        <v>340</v>
      </c>
      <c r="B355" s="40" t="n">
        <f aca="false">INT((A355-1)/12)+1</f>
        <v>29</v>
      </c>
      <c r="C355" s="41" t="n">
        <f aca="false">$B$4+B355-1</f>
        <v>48</v>
      </c>
      <c r="D355" s="42" t="n">
        <f aca="false">IF($B$5="M",VLOOKUP(C355,Assumptions!$A$42:$C$140,2,1),VLOOKUP(C355,Assumptions!$A$42:$C$140,3,1))*Assumptions!$C$2</f>
        <v>0.000767346935326097</v>
      </c>
      <c r="E355" s="42" t="n">
        <f aca="false">1-(1-D355)^(1/12)</f>
        <v>6.39680786787E-005</v>
      </c>
      <c r="F355" s="42" t="n">
        <f aca="false">VLOOKUP(B355,Assumptions!$A$5:$C$11,3,1)*(MOD(A355,12/$B$10)=0)</f>
        <v>0</v>
      </c>
      <c r="G355" s="43" t="n">
        <f aca="false">1-(1-F355)^(1/$B$10)</f>
        <v>0</v>
      </c>
      <c r="H355" s="42" t="n">
        <f aca="false">J354*E355*(A355&lt;=$B$6*12)</f>
        <v>0</v>
      </c>
      <c r="I355" s="43" t="n">
        <f aca="false">J354*(1-E355)*G355*(A355&lt;=$B$6*12)</f>
        <v>0</v>
      </c>
      <c r="J355" s="44" t="n">
        <f aca="false">(J354-H355-I355)*(A355&lt;=$B$6*12)</f>
        <v>0</v>
      </c>
      <c r="K355" s="45" t="n">
        <f aca="false">($B$9/$B$10)*(A355&lt;=$B$7*12)*(MOD(A354,12/$B$10)=0)</f>
        <v>0</v>
      </c>
      <c r="L355" s="45" t="n">
        <f aca="false">$B$8*(A355&lt;=$B$7*12)</f>
        <v>0</v>
      </c>
      <c r="M355" s="45" t="n">
        <f aca="false">Assumptions!$C$15*(A355=1)+K355*Assumptions!$C$16*(A355&lt;=12)</f>
        <v>0</v>
      </c>
      <c r="N355" s="45" t="n">
        <f aca="false">(A355&lt;=$B$6*12)*(Assumptions!$C$18/12)*(1+Assumptions!$E$17)^(A355-1) + K355*Assumptions!$C$19*(A355&lt;=$B$7*12)</f>
        <v>0</v>
      </c>
      <c r="O355" s="45" t="n">
        <f aca="false">K355*VLOOKUP(B355,Assumptions!$A$21:$B$26,2,1)</f>
        <v>0</v>
      </c>
      <c r="P355" s="45" t="n">
        <f aca="false">K355*J354</f>
        <v>0</v>
      </c>
      <c r="Q355" s="45" t="n">
        <f aca="false">L355*H355</f>
        <v>0</v>
      </c>
      <c r="R355" s="45" t="n">
        <f aca="false">M355*J354</f>
        <v>0</v>
      </c>
      <c r="S355" s="45" t="n">
        <f aca="false">N355*J354</f>
        <v>0</v>
      </c>
      <c r="T355" s="55" t="n">
        <f aca="false">O355*J354</f>
        <v>0</v>
      </c>
      <c r="U355" s="46" t="n">
        <f aca="false">(1+VLOOKUP(B355,Assumptions!$A$29:$C$39,3,1))^(1/12)-1</f>
        <v>0.00581065529879377</v>
      </c>
      <c r="V355" s="45" t="n">
        <f aca="false">P356+V356/(1+U356)</f>
        <v>0</v>
      </c>
      <c r="W355" s="45" t="n">
        <f aca="false">(W356+Q356)/(1+U356)</f>
        <v>0</v>
      </c>
      <c r="X355" s="45" t="n">
        <f aca="false">R356+S356+T356+X356/(1+U356)</f>
        <v>0</v>
      </c>
      <c r="Y355" s="45" t="n">
        <f aca="false">IFERROR((W355+X355-V355)/J355,0)</f>
        <v>0</v>
      </c>
    </row>
    <row r="356" customFormat="false" ht="13.8" hidden="false" customHeight="false" outlineLevel="0" collapsed="false">
      <c r="A356" s="40" t="n">
        <f aca="false">A355+1</f>
        <v>341</v>
      </c>
      <c r="B356" s="40" t="n">
        <f aca="false">INT((A356-1)/12)+1</f>
        <v>29</v>
      </c>
      <c r="C356" s="41" t="n">
        <f aca="false">$B$4+B356-1</f>
        <v>48</v>
      </c>
      <c r="D356" s="42" t="n">
        <f aca="false">IF($B$5="M",VLOOKUP(C356,Assumptions!$A$42:$C$140,2,1),VLOOKUP(C356,Assumptions!$A$42:$C$140,3,1))*Assumptions!$C$2</f>
        <v>0.000767346935326097</v>
      </c>
      <c r="E356" s="42" t="n">
        <f aca="false">1-(1-D356)^(1/12)</f>
        <v>6.39680786787E-005</v>
      </c>
      <c r="F356" s="42" t="n">
        <f aca="false">VLOOKUP(B356,Assumptions!$A$5:$C$11,3,1)*(MOD(A356,12/$B$10)=0)</f>
        <v>0</v>
      </c>
      <c r="G356" s="43" t="n">
        <f aca="false">1-(1-F356)^(1/$B$10)</f>
        <v>0</v>
      </c>
      <c r="H356" s="42" t="n">
        <f aca="false">J355*E356*(A356&lt;=$B$6*12)</f>
        <v>0</v>
      </c>
      <c r="I356" s="43" t="n">
        <f aca="false">J355*(1-E356)*G356*(A356&lt;=$B$6*12)</f>
        <v>0</v>
      </c>
      <c r="J356" s="44" t="n">
        <f aca="false">(J355-H356-I356)*(A356&lt;=$B$6*12)</f>
        <v>0</v>
      </c>
      <c r="K356" s="45" t="n">
        <f aca="false">($B$9/$B$10)*(A356&lt;=$B$7*12)*(MOD(A355,12/$B$10)=0)</f>
        <v>0</v>
      </c>
      <c r="L356" s="45" t="n">
        <f aca="false">$B$8*(A356&lt;=$B$7*12)</f>
        <v>0</v>
      </c>
      <c r="M356" s="45" t="n">
        <f aca="false">Assumptions!$C$15*(A356=1)+K356*Assumptions!$C$16*(A356&lt;=12)</f>
        <v>0</v>
      </c>
      <c r="N356" s="45" t="n">
        <f aca="false">(A356&lt;=$B$6*12)*(Assumptions!$C$18/12)*(1+Assumptions!$E$17)^(A356-1) + K356*Assumptions!$C$19*(A356&lt;=$B$7*12)</f>
        <v>0</v>
      </c>
      <c r="O356" s="45" t="n">
        <f aca="false">K356*VLOOKUP(B356,Assumptions!$A$21:$B$26,2,1)</f>
        <v>0</v>
      </c>
      <c r="P356" s="45" t="n">
        <f aca="false">K356*J355</f>
        <v>0</v>
      </c>
      <c r="Q356" s="45" t="n">
        <f aca="false">L356*H356</f>
        <v>0</v>
      </c>
      <c r="R356" s="45" t="n">
        <f aca="false">M356*J355</f>
        <v>0</v>
      </c>
      <c r="S356" s="45" t="n">
        <f aca="false">N356*J355</f>
        <v>0</v>
      </c>
      <c r="T356" s="55" t="n">
        <f aca="false">O356*J355</f>
        <v>0</v>
      </c>
      <c r="U356" s="46" t="n">
        <f aca="false">(1+VLOOKUP(B356,Assumptions!$A$29:$C$39,3,1))^(1/12)-1</f>
        <v>0.00581065529879377</v>
      </c>
      <c r="V356" s="45" t="n">
        <f aca="false">P357+V357/(1+U357)</f>
        <v>0</v>
      </c>
      <c r="W356" s="45" t="n">
        <f aca="false">(W357+Q357)/(1+U357)</f>
        <v>0</v>
      </c>
      <c r="X356" s="45" t="n">
        <f aca="false">R357+S357+T357+X357/(1+U357)</f>
        <v>0</v>
      </c>
      <c r="Y356" s="45" t="n">
        <f aca="false">IFERROR((W356+X356-V356)/J356,0)</f>
        <v>0</v>
      </c>
    </row>
    <row r="357" customFormat="false" ht="13.8" hidden="false" customHeight="false" outlineLevel="0" collapsed="false">
      <c r="A357" s="40" t="n">
        <f aca="false">A356+1</f>
        <v>342</v>
      </c>
      <c r="B357" s="40" t="n">
        <f aca="false">INT((A357-1)/12)+1</f>
        <v>29</v>
      </c>
      <c r="C357" s="41" t="n">
        <f aca="false">$B$4+B357-1</f>
        <v>48</v>
      </c>
      <c r="D357" s="42" t="n">
        <f aca="false">IF($B$5="M",VLOOKUP(C357,Assumptions!$A$42:$C$140,2,1),VLOOKUP(C357,Assumptions!$A$42:$C$140,3,1))*Assumptions!$C$2</f>
        <v>0.000767346935326097</v>
      </c>
      <c r="E357" s="42" t="n">
        <f aca="false">1-(1-D357)^(1/12)</f>
        <v>6.39680786787E-005</v>
      </c>
      <c r="F357" s="42" t="n">
        <f aca="false">VLOOKUP(B357,Assumptions!$A$5:$C$11,3,1)*(MOD(A357,12/$B$10)=0)</f>
        <v>0</v>
      </c>
      <c r="G357" s="43" t="n">
        <f aca="false">1-(1-F357)^(1/$B$10)</f>
        <v>0</v>
      </c>
      <c r="H357" s="42" t="n">
        <f aca="false">J356*E357*(A357&lt;=$B$6*12)</f>
        <v>0</v>
      </c>
      <c r="I357" s="43" t="n">
        <f aca="false">J356*(1-E357)*G357*(A357&lt;=$B$6*12)</f>
        <v>0</v>
      </c>
      <c r="J357" s="44" t="n">
        <f aca="false">(J356-H357-I357)*(A357&lt;=$B$6*12)</f>
        <v>0</v>
      </c>
      <c r="K357" s="45" t="n">
        <f aca="false">($B$9/$B$10)*(A357&lt;=$B$7*12)*(MOD(A356,12/$B$10)=0)</f>
        <v>0</v>
      </c>
      <c r="L357" s="45" t="n">
        <f aca="false">$B$8*(A357&lt;=$B$7*12)</f>
        <v>0</v>
      </c>
      <c r="M357" s="45" t="n">
        <f aca="false">Assumptions!$C$15*(A357=1)+K357*Assumptions!$C$16*(A357&lt;=12)</f>
        <v>0</v>
      </c>
      <c r="N357" s="45" t="n">
        <f aca="false">(A357&lt;=$B$6*12)*(Assumptions!$C$18/12)*(1+Assumptions!$E$17)^(A357-1) + K357*Assumptions!$C$19*(A357&lt;=$B$7*12)</f>
        <v>0</v>
      </c>
      <c r="O357" s="45" t="n">
        <f aca="false">K357*VLOOKUP(B357,Assumptions!$A$21:$B$26,2,1)</f>
        <v>0</v>
      </c>
      <c r="P357" s="45" t="n">
        <f aca="false">K357*J356</f>
        <v>0</v>
      </c>
      <c r="Q357" s="45" t="n">
        <f aca="false">L357*H357</f>
        <v>0</v>
      </c>
      <c r="R357" s="45" t="n">
        <f aca="false">M357*J356</f>
        <v>0</v>
      </c>
      <c r="S357" s="45" t="n">
        <f aca="false">N357*J356</f>
        <v>0</v>
      </c>
      <c r="T357" s="55" t="n">
        <f aca="false">O357*J356</f>
        <v>0</v>
      </c>
      <c r="U357" s="46" t="n">
        <f aca="false">(1+VLOOKUP(B357,Assumptions!$A$29:$C$39,3,1))^(1/12)-1</f>
        <v>0.00581065529879377</v>
      </c>
      <c r="V357" s="45" t="n">
        <f aca="false">P358+V358/(1+U358)</f>
        <v>0</v>
      </c>
      <c r="W357" s="45" t="n">
        <f aca="false">(W358+Q358)/(1+U358)</f>
        <v>0</v>
      </c>
      <c r="X357" s="45" t="n">
        <f aca="false">R358+S358+T358+X358/(1+U358)</f>
        <v>0</v>
      </c>
      <c r="Y357" s="45" t="n">
        <f aca="false">IFERROR((W357+X357-V357)/J357,0)</f>
        <v>0</v>
      </c>
    </row>
    <row r="358" customFormat="false" ht="13.8" hidden="false" customHeight="false" outlineLevel="0" collapsed="false">
      <c r="A358" s="40" t="n">
        <f aca="false">A357+1</f>
        <v>343</v>
      </c>
      <c r="B358" s="40" t="n">
        <f aca="false">INT((A358-1)/12)+1</f>
        <v>29</v>
      </c>
      <c r="C358" s="41" t="n">
        <f aca="false">$B$4+B358-1</f>
        <v>48</v>
      </c>
      <c r="D358" s="42" t="n">
        <f aca="false">IF($B$5="M",VLOOKUP(C358,Assumptions!$A$42:$C$140,2,1),VLOOKUP(C358,Assumptions!$A$42:$C$140,3,1))*Assumptions!$C$2</f>
        <v>0.000767346935326097</v>
      </c>
      <c r="E358" s="42" t="n">
        <f aca="false">1-(1-D358)^(1/12)</f>
        <v>6.39680786787E-005</v>
      </c>
      <c r="F358" s="42" t="n">
        <f aca="false">VLOOKUP(B358,Assumptions!$A$5:$C$11,3,1)*(MOD(A358,12/$B$10)=0)</f>
        <v>0</v>
      </c>
      <c r="G358" s="43" t="n">
        <f aca="false">1-(1-F358)^(1/$B$10)</f>
        <v>0</v>
      </c>
      <c r="H358" s="42" t="n">
        <f aca="false">J357*E358*(A358&lt;=$B$6*12)</f>
        <v>0</v>
      </c>
      <c r="I358" s="43" t="n">
        <f aca="false">J357*(1-E358)*G358*(A358&lt;=$B$6*12)</f>
        <v>0</v>
      </c>
      <c r="J358" s="44" t="n">
        <f aca="false">(J357-H358-I358)*(A358&lt;=$B$6*12)</f>
        <v>0</v>
      </c>
      <c r="K358" s="45" t="n">
        <f aca="false">($B$9/$B$10)*(A358&lt;=$B$7*12)*(MOD(A357,12/$B$10)=0)</f>
        <v>0</v>
      </c>
      <c r="L358" s="45" t="n">
        <f aca="false">$B$8*(A358&lt;=$B$7*12)</f>
        <v>0</v>
      </c>
      <c r="M358" s="45" t="n">
        <f aca="false">Assumptions!$C$15*(A358=1)+K358*Assumptions!$C$16*(A358&lt;=12)</f>
        <v>0</v>
      </c>
      <c r="N358" s="45" t="n">
        <f aca="false">(A358&lt;=$B$6*12)*(Assumptions!$C$18/12)*(1+Assumptions!$E$17)^(A358-1) + K358*Assumptions!$C$19*(A358&lt;=$B$7*12)</f>
        <v>0</v>
      </c>
      <c r="O358" s="45" t="n">
        <f aca="false">K358*VLOOKUP(B358,Assumptions!$A$21:$B$26,2,1)</f>
        <v>0</v>
      </c>
      <c r="P358" s="45" t="n">
        <f aca="false">K358*J357</f>
        <v>0</v>
      </c>
      <c r="Q358" s="45" t="n">
        <f aca="false">L358*H358</f>
        <v>0</v>
      </c>
      <c r="R358" s="45" t="n">
        <f aca="false">M358*J357</f>
        <v>0</v>
      </c>
      <c r="S358" s="45" t="n">
        <f aca="false">N358*J357</f>
        <v>0</v>
      </c>
      <c r="T358" s="55" t="n">
        <f aca="false">O358*J357</f>
        <v>0</v>
      </c>
      <c r="U358" s="46" t="n">
        <f aca="false">(1+VLOOKUP(B358,Assumptions!$A$29:$C$39,3,1))^(1/12)-1</f>
        <v>0.00581065529879377</v>
      </c>
      <c r="V358" s="45" t="n">
        <f aca="false">P359+V359/(1+U359)</f>
        <v>0</v>
      </c>
      <c r="W358" s="45" t="n">
        <f aca="false">(W359+Q359)/(1+U359)</f>
        <v>0</v>
      </c>
      <c r="X358" s="45" t="n">
        <f aca="false">R359+S359+T359+X359/(1+U359)</f>
        <v>0</v>
      </c>
      <c r="Y358" s="45" t="n">
        <f aca="false">IFERROR((W358+X358-V358)/J358,0)</f>
        <v>0</v>
      </c>
    </row>
    <row r="359" customFormat="false" ht="13.8" hidden="false" customHeight="false" outlineLevel="0" collapsed="false">
      <c r="A359" s="40" t="n">
        <f aca="false">A358+1</f>
        <v>344</v>
      </c>
      <c r="B359" s="40" t="n">
        <f aca="false">INT((A359-1)/12)+1</f>
        <v>29</v>
      </c>
      <c r="C359" s="41" t="n">
        <f aca="false">$B$4+B359-1</f>
        <v>48</v>
      </c>
      <c r="D359" s="42" t="n">
        <f aca="false">IF($B$5="M",VLOOKUP(C359,Assumptions!$A$42:$C$140,2,1),VLOOKUP(C359,Assumptions!$A$42:$C$140,3,1))*Assumptions!$C$2</f>
        <v>0.000767346935326097</v>
      </c>
      <c r="E359" s="42" t="n">
        <f aca="false">1-(1-D359)^(1/12)</f>
        <v>6.39680786787E-005</v>
      </c>
      <c r="F359" s="42" t="n">
        <f aca="false">VLOOKUP(B359,Assumptions!$A$5:$C$11,3,1)*(MOD(A359,12/$B$10)=0)</f>
        <v>0</v>
      </c>
      <c r="G359" s="43" t="n">
        <f aca="false">1-(1-F359)^(1/$B$10)</f>
        <v>0</v>
      </c>
      <c r="H359" s="42" t="n">
        <f aca="false">J358*E359*(A359&lt;=$B$6*12)</f>
        <v>0</v>
      </c>
      <c r="I359" s="43" t="n">
        <f aca="false">J358*(1-E359)*G359*(A359&lt;=$B$6*12)</f>
        <v>0</v>
      </c>
      <c r="J359" s="44" t="n">
        <f aca="false">(J358-H359-I359)*(A359&lt;=$B$6*12)</f>
        <v>0</v>
      </c>
      <c r="K359" s="45" t="n">
        <f aca="false">($B$9/$B$10)*(A359&lt;=$B$7*12)*(MOD(A358,12/$B$10)=0)</f>
        <v>0</v>
      </c>
      <c r="L359" s="45" t="n">
        <f aca="false">$B$8*(A359&lt;=$B$7*12)</f>
        <v>0</v>
      </c>
      <c r="M359" s="45" t="n">
        <f aca="false">Assumptions!$C$15*(A359=1)+K359*Assumptions!$C$16*(A359&lt;=12)</f>
        <v>0</v>
      </c>
      <c r="N359" s="45" t="n">
        <f aca="false">(A359&lt;=$B$6*12)*(Assumptions!$C$18/12)*(1+Assumptions!$E$17)^(A359-1) + K359*Assumptions!$C$19*(A359&lt;=$B$7*12)</f>
        <v>0</v>
      </c>
      <c r="O359" s="45" t="n">
        <f aca="false">K359*VLOOKUP(B359,Assumptions!$A$21:$B$26,2,1)</f>
        <v>0</v>
      </c>
      <c r="P359" s="45" t="n">
        <f aca="false">K359*J358</f>
        <v>0</v>
      </c>
      <c r="Q359" s="45" t="n">
        <f aca="false">L359*H359</f>
        <v>0</v>
      </c>
      <c r="R359" s="45" t="n">
        <f aca="false">M359*J358</f>
        <v>0</v>
      </c>
      <c r="S359" s="45" t="n">
        <f aca="false">N359*J358</f>
        <v>0</v>
      </c>
      <c r="T359" s="55" t="n">
        <f aca="false">O359*J358</f>
        <v>0</v>
      </c>
      <c r="U359" s="46" t="n">
        <f aca="false">(1+VLOOKUP(B359,Assumptions!$A$29:$C$39,3,1))^(1/12)-1</f>
        <v>0.00581065529879377</v>
      </c>
      <c r="V359" s="45" t="n">
        <f aca="false">P360+V360/(1+U360)</f>
        <v>0</v>
      </c>
      <c r="W359" s="45" t="n">
        <f aca="false">(W360+Q360)/(1+U360)</f>
        <v>0</v>
      </c>
      <c r="X359" s="45" t="n">
        <f aca="false">R360+S360+T360+X360/(1+U360)</f>
        <v>0</v>
      </c>
      <c r="Y359" s="45" t="n">
        <f aca="false">IFERROR((W359+X359-V359)/J359,0)</f>
        <v>0</v>
      </c>
    </row>
    <row r="360" customFormat="false" ht="13.8" hidden="false" customHeight="false" outlineLevel="0" collapsed="false">
      <c r="A360" s="40" t="n">
        <f aca="false">A359+1</f>
        <v>345</v>
      </c>
      <c r="B360" s="40" t="n">
        <f aca="false">INT((A360-1)/12)+1</f>
        <v>29</v>
      </c>
      <c r="C360" s="41" t="n">
        <f aca="false">$B$4+B360-1</f>
        <v>48</v>
      </c>
      <c r="D360" s="42" t="n">
        <f aca="false">IF($B$5="M",VLOOKUP(C360,Assumptions!$A$42:$C$140,2,1),VLOOKUP(C360,Assumptions!$A$42:$C$140,3,1))*Assumptions!$C$2</f>
        <v>0.000767346935326097</v>
      </c>
      <c r="E360" s="42" t="n">
        <f aca="false">1-(1-D360)^(1/12)</f>
        <v>6.39680786787E-005</v>
      </c>
      <c r="F360" s="42" t="n">
        <f aca="false">VLOOKUP(B360,Assumptions!$A$5:$C$11,3,1)*(MOD(A360,12/$B$10)=0)</f>
        <v>0</v>
      </c>
      <c r="G360" s="43" t="n">
        <f aca="false">1-(1-F360)^(1/$B$10)</f>
        <v>0</v>
      </c>
      <c r="H360" s="42" t="n">
        <f aca="false">J359*E360*(A360&lt;=$B$6*12)</f>
        <v>0</v>
      </c>
      <c r="I360" s="43" t="n">
        <f aca="false">J359*(1-E360)*G360*(A360&lt;=$B$6*12)</f>
        <v>0</v>
      </c>
      <c r="J360" s="44" t="n">
        <f aca="false">(J359-H360-I360)*(A360&lt;=$B$6*12)</f>
        <v>0</v>
      </c>
      <c r="K360" s="45" t="n">
        <f aca="false">($B$9/$B$10)*(A360&lt;=$B$7*12)*(MOD(A359,12/$B$10)=0)</f>
        <v>0</v>
      </c>
      <c r="L360" s="45" t="n">
        <f aca="false">$B$8*(A360&lt;=$B$7*12)</f>
        <v>0</v>
      </c>
      <c r="M360" s="45" t="n">
        <f aca="false">Assumptions!$C$15*(A360=1)+K360*Assumptions!$C$16*(A360&lt;=12)</f>
        <v>0</v>
      </c>
      <c r="N360" s="45" t="n">
        <f aca="false">(A360&lt;=$B$6*12)*(Assumptions!$C$18/12)*(1+Assumptions!$E$17)^(A360-1) + K360*Assumptions!$C$19*(A360&lt;=$B$7*12)</f>
        <v>0</v>
      </c>
      <c r="O360" s="45" t="n">
        <f aca="false">K360*VLOOKUP(B360,Assumptions!$A$21:$B$26,2,1)</f>
        <v>0</v>
      </c>
      <c r="P360" s="45" t="n">
        <f aca="false">K360*J359</f>
        <v>0</v>
      </c>
      <c r="Q360" s="45" t="n">
        <f aca="false">L360*H360</f>
        <v>0</v>
      </c>
      <c r="R360" s="45" t="n">
        <f aca="false">M360*J359</f>
        <v>0</v>
      </c>
      <c r="S360" s="45" t="n">
        <f aca="false">N360*J359</f>
        <v>0</v>
      </c>
      <c r="T360" s="55" t="n">
        <f aca="false">O360*J359</f>
        <v>0</v>
      </c>
      <c r="U360" s="46" t="n">
        <f aca="false">(1+VLOOKUP(B360,Assumptions!$A$29:$C$39,3,1))^(1/12)-1</f>
        <v>0.00581065529879377</v>
      </c>
      <c r="V360" s="45" t="n">
        <f aca="false">P361+V361/(1+U361)</f>
        <v>0</v>
      </c>
      <c r="W360" s="45" t="n">
        <f aca="false">(W361+Q361)/(1+U361)</f>
        <v>0</v>
      </c>
      <c r="X360" s="45" t="n">
        <f aca="false">R361+S361+T361+X361/(1+U361)</f>
        <v>0</v>
      </c>
      <c r="Y360" s="45" t="n">
        <f aca="false">IFERROR((W360+X360-V360)/J360,0)</f>
        <v>0</v>
      </c>
    </row>
    <row r="361" customFormat="false" ht="13.8" hidden="false" customHeight="false" outlineLevel="0" collapsed="false">
      <c r="A361" s="40" t="n">
        <f aca="false">A360+1</f>
        <v>346</v>
      </c>
      <c r="B361" s="40" t="n">
        <f aca="false">INT((A361-1)/12)+1</f>
        <v>29</v>
      </c>
      <c r="C361" s="41" t="n">
        <f aca="false">$B$4+B361-1</f>
        <v>48</v>
      </c>
      <c r="D361" s="42" t="n">
        <f aca="false">IF($B$5="M",VLOOKUP(C361,Assumptions!$A$42:$C$140,2,1),VLOOKUP(C361,Assumptions!$A$42:$C$140,3,1))*Assumptions!$C$2</f>
        <v>0.000767346935326097</v>
      </c>
      <c r="E361" s="42" t="n">
        <f aca="false">1-(1-D361)^(1/12)</f>
        <v>6.39680786787E-005</v>
      </c>
      <c r="F361" s="42" t="n">
        <f aca="false">VLOOKUP(B361,Assumptions!$A$5:$C$11,3,1)*(MOD(A361,12/$B$10)=0)</f>
        <v>0</v>
      </c>
      <c r="G361" s="43" t="n">
        <f aca="false">1-(1-F361)^(1/$B$10)</f>
        <v>0</v>
      </c>
      <c r="H361" s="42" t="n">
        <f aca="false">J360*E361*(A361&lt;=$B$6*12)</f>
        <v>0</v>
      </c>
      <c r="I361" s="43" t="n">
        <f aca="false">J360*(1-E361)*G361*(A361&lt;=$B$6*12)</f>
        <v>0</v>
      </c>
      <c r="J361" s="44" t="n">
        <f aca="false">(J360-H361-I361)*(A361&lt;=$B$6*12)</f>
        <v>0</v>
      </c>
      <c r="K361" s="45" t="n">
        <f aca="false">($B$9/$B$10)*(A361&lt;=$B$7*12)*(MOD(A360,12/$B$10)=0)</f>
        <v>0</v>
      </c>
      <c r="L361" s="45" t="n">
        <f aca="false">$B$8*(A361&lt;=$B$7*12)</f>
        <v>0</v>
      </c>
      <c r="M361" s="45" t="n">
        <f aca="false">Assumptions!$C$15*(A361=1)+K361*Assumptions!$C$16*(A361&lt;=12)</f>
        <v>0</v>
      </c>
      <c r="N361" s="45" t="n">
        <f aca="false">(A361&lt;=$B$6*12)*(Assumptions!$C$18/12)*(1+Assumptions!$E$17)^(A361-1) + K361*Assumptions!$C$19*(A361&lt;=$B$7*12)</f>
        <v>0</v>
      </c>
      <c r="O361" s="45" t="n">
        <f aca="false">K361*VLOOKUP(B361,Assumptions!$A$21:$B$26,2,1)</f>
        <v>0</v>
      </c>
      <c r="P361" s="45" t="n">
        <f aca="false">K361*J360</f>
        <v>0</v>
      </c>
      <c r="Q361" s="45" t="n">
        <f aca="false">L361*H361</f>
        <v>0</v>
      </c>
      <c r="R361" s="45" t="n">
        <f aca="false">M361*J360</f>
        <v>0</v>
      </c>
      <c r="S361" s="45" t="n">
        <f aca="false">N361*J360</f>
        <v>0</v>
      </c>
      <c r="T361" s="55" t="n">
        <f aca="false">O361*J360</f>
        <v>0</v>
      </c>
      <c r="U361" s="46" t="n">
        <f aca="false">(1+VLOOKUP(B361,Assumptions!$A$29:$C$39,3,1))^(1/12)-1</f>
        <v>0.00581065529879377</v>
      </c>
      <c r="V361" s="45" t="n">
        <f aca="false">P362+V362/(1+U362)</f>
        <v>0</v>
      </c>
      <c r="W361" s="45" t="n">
        <f aca="false">(W362+Q362)/(1+U362)</f>
        <v>0</v>
      </c>
      <c r="X361" s="45" t="n">
        <f aca="false">R362+S362+T362+X362/(1+U362)</f>
        <v>0</v>
      </c>
      <c r="Y361" s="45" t="n">
        <f aca="false">IFERROR((W361+X361-V361)/J361,0)</f>
        <v>0</v>
      </c>
    </row>
    <row r="362" customFormat="false" ht="13.8" hidden="false" customHeight="false" outlineLevel="0" collapsed="false">
      <c r="A362" s="40" t="n">
        <f aca="false">A361+1</f>
        <v>347</v>
      </c>
      <c r="B362" s="40" t="n">
        <f aca="false">INT((A362-1)/12)+1</f>
        <v>29</v>
      </c>
      <c r="C362" s="41" t="n">
        <f aca="false">$B$4+B362-1</f>
        <v>48</v>
      </c>
      <c r="D362" s="42" t="n">
        <f aca="false">IF($B$5="M",VLOOKUP(C362,Assumptions!$A$42:$C$140,2,1),VLOOKUP(C362,Assumptions!$A$42:$C$140,3,1))*Assumptions!$C$2</f>
        <v>0.000767346935326097</v>
      </c>
      <c r="E362" s="42" t="n">
        <f aca="false">1-(1-D362)^(1/12)</f>
        <v>6.39680786787E-005</v>
      </c>
      <c r="F362" s="42" t="n">
        <f aca="false">VLOOKUP(B362,Assumptions!$A$5:$C$11,3,1)*(MOD(A362,12/$B$10)=0)</f>
        <v>0</v>
      </c>
      <c r="G362" s="43" t="n">
        <f aca="false">1-(1-F362)^(1/$B$10)</f>
        <v>0</v>
      </c>
      <c r="H362" s="42" t="n">
        <f aca="false">J361*E362*(A362&lt;=$B$6*12)</f>
        <v>0</v>
      </c>
      <c r="I362" s="43" t="n">
        <f aca="false">J361*(1-E362)*G362*(A362&lt;=$B$6*12)</f>
        <v>0</v>
      </c>
      <c r="J362" s="44" t="n">
        <f aca="false">(J361-H362-I362)*(A362&lt;=$B$6*12)</f>
        <v>0</v>
      </c>
      <c r="K362" s="45" t="n">
        <f aca="false">($B$9/$B$10)*(A362&lt;=$B$7*12)*(MOD(A361,12/$B$10)=0)</f>
        <v>0</v>
      </c>
      <c r="L362" s="45" t="n">
        <f aca="false">$B$8*(A362&lt;=$B$7*12)</f>
        <v>0</v>
      </c>
      <c r="M362" s="45" t="n">
        <f aca="false">Assumptions!$C$15*(A362=1)+K362*Assumptions!$C$16*(A362&lt;=12)</f>
        <v>0</v>
      </c>
      <c r="N362" s="45" t="n">
        <f aca="false">(A362&lt;=$B$6*12)*(Assumptions!$C$18/12)*(1+Assumptions!$E$17)^(A362-1) + K362*Assumptions!$C$19*(A362&lt;=$B$7*12)</f>
        <v>0</v>
      </c>
      <c r="O362" s="45" t="n">
        <f aca="false">K362*VLOOKUP(B362,Assumptions!$A$21:$B$26,2,1)</f>
        <v>0</v>
      </c>
      <c r="P362" s="45" t="n">
        <f aca="false">K362*J361</f>
        <v>0</v>
      </c>
      <c r="Q362" s="45" t="n">
        <f aca="false">L362*H362</f>
        <v>0</v>
      </c>
      <c r="R362" s="45" t="n">
        <f aca="false">M362*J361</f>
        <v>0</v>
      </c>
      <c r="S362" s="45" t="n">
        <f aca="false">N362*J361</f>
        <v>0</v>
      </c>
      <c r="T362" s="55" t="n">
        <f aca="false">O362*J361</f>
        <v>0</v>
      </c>
      <c r="U362" s="46" t="n">
        <f aca="false">(1+VLOOKUP(B362,Assumptions!$A$29:$C$39,3,1))^(1/12)-1</f>
        <v>0.00581065529879377</v>
      </c>
      <c r="V362" s="45" t="n">
        <f aca="false">P363+V363/(1+U363)</f>
        <v>0</v>
      </c>
      <c r="W362" s="45" t="n">
        <f aca="false">(W363+Q363)/(1+U363)</f>
        <v>0</v>
      </c>
      <c r="X362" s="45" t="n">
        <f aca="false">R363+S363+T363+X363/(1+U363)</f>
        <v>0</v>
      </c>
      <c r="Y362" s="45" t="n">
        <f aca="false">IFERROR((W362+X362-V362)/J362,0)</f>
        <v>0</v>
      </c>
    </row>
    <row r="363" customFormat="false" ht="13.8" hidden="false" customHeight="false" outlineLevel="0" collapsed="false">
      <c r="A363" s="40" t="n">
        <f aca="false">A362+1</f>
        <v>348</v>
      </c>
      <c r="B363" s="40" t="n">
        <f aca="false">INT((A363-1)/12)+1</f>
        <v>29</v>
      </c>
      <c r="C363" s="41" t="n">
        <f aca="false">$B$4+B363-1</f>
        <v>48</v>
      </c>
      <c r="D363" s="42" t="n">
        <f aca="false">IF($B$5="M",VLOOKUP(C363,Assumptions!$A$42:$C$140,2,1),VLOOKUP(C363,Assumptions!$A$42:$C$140,3,1))*Assumptions!$C$2</f>
        <v>0.000767346935326097</v>
      </c>
      <c r="E363" s="42" t="n">
        <f aca="false">1-(1-D363)^(1/12)</f>
        <v>6.39680786787E-005</v>
      </c>
      <c r="F363" s="42" t="n">
        <f aca="false">VLOOKUP(B363,Assumptions!$A$5:$C$11,3,1)*(MOD(A363,12/$B$10)=0)</f>
        <v>0.04</v>
      </c>
      <c r="G363" s="43" t="n">
        <f aca="false">1-(1-F363)^(1/$B$10)</f>
        <v>0.04</v>
      </c>
      <c r="H363" s="42" t="n">
        <f aca="false">J362*E363*(A363&lt;=$B$6*12)</f>
        <v>0</v>
      </c>
      <c r="I363" s="43" t="n">
        <f aca="false">J362*(1-E363)*G363*(A363&lt;=$B$6*12)</f>
        <v>0</v>
      </c>
      <c r="J363" s="44" t="n">
        <f aca="false">(J362-H363-I363)*(A363&lt;=$B$6*12)</f>
        <v>0</v>
      </c>
      <c r="K363" s="45" t="n">
        <f aca="false">($B$9/$B$10)*(A363&lt;=$B$7*12)*(MOD(A362,12/$B$10)=0)</f>
        <v>0</v>
      </c>
      <c r="L363" s="45" t="n">
        <f aca="false">$B$8*(A363&lt;=$B$7*12)</f>
        <v>0</v>
      </c>
      <c r="M363" s="45" t="n">
        <f aca="false">Assumptions!$C$15*(A363=1)+K363*Assumptions!$C$16*(A363&lt;=12)</f>
        <v>0</v>
      </c>
      <c r="N363" s="45" t="n">
        <f aca="false">(A363&lt;=$B$6*12)*(Assumptions!$C$18/12)*(1+Assumptions!$E$17)^(A363-1) + K363*Assumptions!$C$19*(A363&lt;=$B$7*12)</f>
        <v>0</v>
      </c>
      <c r="O363" s="45" t="n">
        <f aca="false">K363*VLOOKUP(B363,Assumptions!$A$21:$B$26,2,1)</f>
        <v>0</v>
      </c>
      <c r="P363" s="45" t="n">
        <f aca="false">K363*J362</f>
        <v>0</v>
      </c>
      <c r="Q363" s="45" t="n">
        <f aca="false">L363*H363</f>
        <v>0</v>
      </c>
      <c r="R363" s="45" t="n">
        <f aca="false">M363*J362</f>
        <v>0</v>
      </c>
      <c r="S363" s="45" t="n">
        <f aca="false">N363*J362</f>
        <v>0</v>
      </c>
      <c r="T363" s="55" t="n">
        <f aca="false">O363*J362</f>
        <v>0</v>
      </c>
      <c r="U363" s="46" t="n">
        <f aca="false">(1+VLOOKUP(B363,Assumptions!$A$29:$C$39,3,1))^(1/12)-1</f>
        <v>0.00581065529879377</v>
      </c>
      <c r="V363" s="45" t="n">
        <f aca="false">P364+V364/(1+U364)</f>
        <v>0</v>
      </c>
      <c r="W363" s="45" t="n">
        <f aca="false">(W364+Q364)/(1+U364)</f>
        <v>0</v>
      </c>
      <c r="X363" s="45" t="n">
        <f aca="false">R364+S364+T364+X364/(1+U364)</f>
        <v>0</v>
      </c>
      <c r="Y363" s="45" t="n">
        <f aca="false">IFERROR((W363+X363-V363)/J363,0)</f>
        <v>0</v>
      </c>
    </row>
    <row r="364" customFormat="false" ht="13.8" hidden="false" customHeight="false" outlineLevel="0" collapsed="false">
      <c r="A364" s="40" t="n">
        <f aca="false">A363+1</f>
        <v>349</v>
      </c>
      <c r="B364" s="40" t="n">
        <f aca="false">INT((A364-1)/12)+1</f>
        <v>30</v>
      </c>
      <c r="C364" s="41" t="n">
        <f aca="false">$B$4+B364-1</f>
        <v>49</v>
      </c>
      <c r="D364" s="42" t="n">
        <f aca="false">IF($B$5="M",VLOOKUP(C364,Assumptions!$A$42:$C$140,2,1),VLOOKUP(C364,Assumptions!$A$42:$C$140,3,1))*Assumptions!$C$2</f>
        <v>0.000813150230344037</v>
      </c>
      <c r="E364" s="42" t="n">
        <f aca="false">1-(1-D364)^(1/12)</f>
        <v>6.77877869977861E-005</v>
      </c>
      <c r="F364" s="42" t="n">
        <f aca="false">VLOOKUP(B364,Assumptions!$A$5:$C$11,3,1)*(MOD(A364,12/$B$10)=0)</f>
        <v>0</v>
      </c>
      <c r="G364" s="43" t="n">
        <f aca="false">1-(1-F364)^(1/$B$10)</f>
        <v>0</v>
      </c>
      <c r="H364" s="42" t="n">
        <f aca="false">J363*E364*(A364&lt;=$B$6*12)</f>
        <v>0</v>
      </c>
      <c r="I364" s="43" t="n">
        <f aca="false">J363*(1-E364)*G364*(A364&lt;=$B$6*12)</f>
        <v>0</v>
      </c>
      <c r="J364" s="44" t="n">
        <f aca="false">(J363-H364-I364)*(A364&lt;=$B$6*12)</f>
        <v>0</v>
      </c>
      <c r="K364" s="45" t="n">
        <f aca="false">($B$9/$B$10)*(A364&lt;=$B$7*12)*(MOD(A363,12/$B$10)=0)</f>
        <v>0</v>
      </c>
      <c r="L364" s="45" t="n">
        <f aca="false">$B$8*(A364&lt;=$B$7*12)</f>
        <v>0</v>
      </c>
      <c r="M364" s="45" t="n">
        <f aca="false">Assumptions!$C$15*(A364=1)+K364*Assumptions!$C$16*(A364&lt;=12)</f>
        <v>0</v>
      </c>
      <c r="N364" s="45" t="n">
        <f aca="false">(A364&lt;=$B$6*12)*(Assumptions!$C$18/12)*(1+Assumptions!$E$17)^(A364-1) + K364*Assumptions!$C$19*(A364&lt;=$B$7*12)</f>
        <v>0</v>
      </c>
      <c r="O364" s="45" t="n">
        <f aca="false">K364*VLOOKUP(B364,Assumptions!$A$21:$B$26,2,1)</f>
        <v>0</v>
      </c>
      <c r="P364" s="45" t="n">
        <f aca="false">K364*J363</f>
        <v>0</v>
      </c>
      <c r="Q364" s="45" t="n">
        <f aca="false">L364*H364</f>
        <v>0</v>
      </c>
      <c r="R364" s="45" t="n">
        <f aca="false">M364*J363</f>
        <v>0</v>
      </c>
      <c r="S364" s="45" t="n">
        <f aca="false">N364*J363</f>
        <v>0</v>
      </c>
      <c r="T364" s="55" t="n">
        <f aca="false">O364*J363</f>
        <v>0</v>
      </c>
      <c r="U364" s="46" t="n">
        <f aca="false">(1+VLOOKUP(B364,Assumptions!$A$29:$C$39,3,1))^(1/12)-1</f>
        <v>0.00581065529879377</v>
      </c>
      <c r="V364" s="45" t="n">
        <f aca="false">P365+V365/(1+U365)</f>
        <v>0</v>
      </c>
      <c r="W364" s="45" t="n">
        <f aca="false">(W365+Q365)/(1+U365)</f>
        <v>0</v>
      </c>
      <c r="X364" s="45" t="n">
        <f aca="false">R365+S365+T365+X365/(1+U365)</f>
        <v>0</v>
      </c>
      <c r="Y364" s="45" t="n">
        <f aca="false">IFERROR((W364+X364-V364)/J364,0)</f>
        <v>0</v>
      </c>
    </row>
    <row r="365" customFormat="false" ht="13.8" hidden="false" customHeight="false" outlineLevel="0" collapsed="false">
      <c r="A365" s="40" t="n">
        <f aca="false">A364+1</f>
        <v>350</v>
      </c>
      <c r="B365" s="40" t="n">
        <f aca="false">INT((A365-1)/12)+1</f>
        <v>30</v>
      </c>
      <c r="C365" s="41" t="n">
        <f aca="false">$B$4+B365-1</f>
        <v>49</v>
      </c>
      <c r="D365" s="42" t="n">
        <f aca="false">IF($B$5="M",VLOOKUP(C365,Assumptions!$A$42:$C$140,2,1),VLOOKUP(C365,Assumptions!$A$42:$C$140,3,1))*Assumptions!$C$2</f>
        <v>0.000813150230344037</v>
      </c>
      <c r="E365" s="42" t="n">
        <f aca="false">1-(1-D365)^(1/12)</f>
        <v>6.77877869977861E-005</v>
      </c>
      <c r="F365" s="42" t="n">
        <f aca="false">VLOOKUP(B365,Assumptions!$A$5:$C$11,3,1)*(MOD(A365,12/$B$10)=0)</f>
        <v>0</v>
      </c>
      <c r="G365" s="43" t="n">
        <f aca="false">1-(1-F365)^(1/$B$10)</f>
        <v>0</v>
      </c>
      <c r="H365" s="42" t="n">
        <f aca="false">J364*E365*(A365&lt;=$B$6*12)</f>
        <v>0</v>
      </c>
      <c r="I365" s="43" t="n">
        <f aca="false">J364*(1-E365)*G365*(A365&lt;=$B$6*12)</f>
        <v>0</v>
      </c>
      <c r="J365" s="44" t="n">
        <f aca="false">(J364-H365-I365)*(A365&lt;=$B$6*12)</f>
        <v>0</v>
      </c>
      <c r="K365" s="45" t="n">
        <f aca="false">($B$9/$B$10)*(A365&lt;=$B$7*12)*(MOD(A364,12/$B$10)=0)</f>
        <v>0</v>
      </c>
      <c r="L365" s="45" t="n">
        <f aca="false">$B$8*(A365&lt;=$B$7*12)</f>
        <v>0</v>
      </c>
      <c r="M365" s="45" t="n">
        <f aca="false">Assumptions!$C$15*(A365=1)+K365*Assumptions!$C$16*(A365&lt;=12)</f>
        <v>0</v>
      </c>
      <c r="N365" s="45" t="n">
        <f aca="false">(A365&lt;=$B$6*12)*(Assumptions!$C$18/12)*(1+Assumptions!$E$17)^(A365-1) + K365*Assumptions!$C$19*(A365&lt;=$B$7*12)</f>
        <v>0</v>
      </c>
      <c r="O365" s="45" t="n">
        <f aca="false">K365*VLOOKUP(B365,Assumptions!$A$21:$B$26,2,1)</f>
        <v>0</v>
      </c>
      <c r="P365" s="45" t="n">
        <f aca="false">K365*J364</f>
        <v>0</v>
      </c>
      <c r="Q365" s="45" t="n">
        <f aca="false">L365*H365</f>
        <v>0</v>
      </c>
      <c r="R365" s="45" t="n">
        <f aca="false">M365*J364</f>
        <v>0</v>
      </c>
      <c r="S365" s="45" t="n">
        <f aca="false">N365*J364</f>
        <v>0</v>
      </c>
      <c r="T365" s="55" t="n">
        <f aca="false">O365*J364</f>
        <v>0</v>
      </c>
      <c r="U365" s="46" t="n">
        <f aca="false">(1+VLOOKUP(B365,Assumptions!$A$29:$C$39,3,1))^(1/12)-1</f>
        <v>0.00581065529879377</v>
      </c>
      <c r="V365" s="45" t="n">
        <f aca="false">P366+V366/(1+U366)</f>
        <v>0</v>
      </c>
      <c r="W365" s="45" t="n">
        <f aca="false">(W366+Q366)/(1+U366)</f>
        <v>0</v>
      </c>
      <c r="X365" s="45" t="n">
        <f aca="false">R366+S366+T366+X366/(1+U366)</f>
        <v>0</v>
      </c>
      <c r="Y365" s="45" t="n">
        <f aca="false">IFERROR((W365+X365-V365)/J365,0)</f>
        <v>0</v>
      </c>
    </row>
    <row r="366" customFormat="false" ht="13.8" hidden="false" customHeight="false" outlineLevel="0" collapsed="false">
      <c r="A366" s="40" t="n">
        <f aca="false">A365+1</f>
        <v>351</v>
      </c>
      <c r="B366" s="40" t="n">
        <f aca="false">INT((A366-1)/12)+1</f>
        <v>30</v>
      </c>
      <c r="C366" s="41" t="n">
        <f aca="false">$B$4+B366-1</f>
        <v>49</v>
      </c>
      <c r="D366" s="42" t="n">
        <f aca="false">IF($B$5="M",VLOOKUP(C366,Assumptions!$A$42:$C$140,2,1),VLOOKUP(C366,Assumptions!$A$42:$C$140,3,1))*Assumptions!$C$2</f>
        <v>0.000813150230344037</v>
      </c>
      <c r="E366" s="42" t="n">
        <f aca="false">1-(1-D366)^(1/12)</f>
        <v>6.77877869977861E-005</v>
      </c>
      <c r="F366" s="42" t="n">
        <f aca="false">VLOOKUP(B366,Assumptions!$A$5:$C$11,3,1)*(MOD(A366,12/$B$10)=0)</f>
        <v>0</v>
      </c>
      <c r="G366" s="43" t="n">
        <f aca="false">1-(1-F366)^(1/$B$10)</f>
        <v>0</v>
      </c>
      <c r="H366" s="42" t="n">
        <f aca="false">J365*E366*(A366&lt;=$B$6*12)</f>
        <v>0</v>
      </c>
      <c r="I366" s="43" t="n">
        <f aca="false">J365*(1-E366)*G366*(A366&lt;=$B$6*12)</f>
        <v>0</v>
      </c>
      <c r="J366" s="44" t="n">
        <f aca="false">(J365-H366-I366)*(A366&lt;=$B$6*12)</f>
        <v>0</v>
      </c>
      <c r="K366" s="45" t="n">
        <f aca="false">($B$9/$B$10)*(A366&lt;=$B$7*12)*(MOD(A365,12/$B$10)=0)</f>
        <v>0</v>
      </c>
      <c r="L366" s="45" t="n">
        <f aca="false">$B$8*(A366&lt;=$B$7*12)</f>
        <v>0</v>
      </c>
      <c r="M366" s="45" t="n">
        <f aca="false">Assumptions!$C$15*(A366=1)+K366*Assumptions!$C$16*(A366&lt;=12)</f>
        <v>0</v>
      </c>
      <c r="N366" s="45" t="n">
        <f aca="false">(A366&lt;=$B$6*12)*(Assumptions!$C$18/12)*(1+Assumptions!$E$17)^(A366-1) + K366*Assumptions!$C$19*(A366&lt;=$B$7*12)</f>
        <v>0</v>
      </c>
      <c r="O366" s="45" t="n">
        <f aca="false">K366*VLOOKUP(B366,Assumptions!$A$21:$B$26,2,1)</f>
        <v>0</v>
      </c>
      <c r="P366" s="45" t="n">
        <f aca="false">K366*J365</f>
        <v>0</v>
      </c>
      <c r="Q366" s="45" t="n">
        <f aca="false">L366*H366</f>
        <v>0</v>
      </c>
      <c r="R366" s="45" t="n">
        <f aca="false">M366*J365</f>
        <v>0</v>
      </c>
      <c r="S366" s="45" t="n">
        <f aca="false">N366*J365</f>
        <v>0</v>
      </c>
      <c r="T366" s="55" t="n">
        <f aca="false">O366*J365</f>
        <v>0</v>
      </c>
      <c r="U366" s="46" t="n">
        <f aca="false">(1+VLOOKUP(B366,Assumptions!$A$29:$C$39,3,1))^(1/12)-1</f>
        <v>0.00581065529879377</v>
      </c>
      <c r="V366" s="45" t="n">
        <f aca="false">P367+V367/(1+U367)</f>
        <v>0</v>
      </c>
      <c r="W366" s="45" t="n">
        <f aca="false">(W367+Q367)/(1+U367)</f>
        <v>0</v>
      </c>
      <c r="X366" s="45" t="n">
        <f aca="false">R367+S367+T367+X367/(1+U367)</f>
        <v>0</v>
      </c>
      <c r="Y366" s="45" t="n">
        <f aca="false">IFERROR((W366+X366-V366)/J366,0)</f>
        <v>0</v>
      </c>
    </row>
    <row r="367" customFormat="false" ht="13.8" hidden="false" customHeight="false" outlineLevel="0" collapsed="false">
      <c r="A367" s="40" t="n">
        <f aca="false">A366+1</f>
        <v>352</v>
      </c>
      <c r="B367" s="40" t="n">
        <f aca="false">INT((A367-1)/12)+1</f>
        <v>30</v>
      </c>
      <c r="C367" s="41" t="n">
        <f aca="false">$B$4+B367-1</f>
        <v>49</v>
      </c>
      <c r="D367" s="42" t="n">
        <f aca="false">IF($B$5="M",VLOOKUP(C367,Assumptions!$A$42:$C$140,2,1),VLOOKUP(C367,Assumptions!$A$42:$C$140,3,1))*Assumptions!$C$2</f>
        <v>0.000813150230344037</v>
      </c>
      <c r="E367" s="42" t="n">
        <f aca="false">1-(1-D367)^(1/12)</f>
        <v>6.77877869977861E-005</v>
      </c>
      <c r="F367" s="42" t="n">
        <f aca="false">VLOOKUP(B367,Assumptions!$A$5:$C$11,3,1)*(MOD(A367,12/$B$10)=0)</f>
        <v>0</v>
      </c>
      <c r="G367" s="43" t="n">
        <f aca="false">1-(1-F367)^(1/$B$10)</f>
        <v>0</v>
      </c>
      <c r="H367" s="42" t="n">
        <f aca="false">J366*E367*(A367&lt;=$B$6*12)</f>
        <v>0</v>
      </c>
      <c r="I367" s="43" t="n">
        <f aca="false">J366*(1-E367)*G367*(A367&lt;=$B$6*12)</f>
        <v>0</v>
      </c>
      <c r="J367" s="44" t="n">
        <f aca="false">(J366-H367-I367)*(A367&lt;=$B$6*12)</f>
        <v>0</v>
      </c>
      <c r="K367" s="45" t="n">
        <f aca="false">($B$9/$B$10)*(A367&lt;=$B$7*12)*(MOD(A366,12/$B$10)=0)</f>
        <v>0</v>
      </c>
      <c r="L367" s="45" t="n">
        <f aca="false">$B$8*(A367&lt;=$B$7*12)</f>
        <v>0</v>
      </c>
      <c r="M367" s="45" t="n">
        <f aca="false">Assumptions!$C$15*(A367=1)+K367*Assumptions!$C$16*(A367&lt;=12)</f>
        <v>0</v>
      </c>
      <c r="N367" s="45" t="n">
        <f aca="false">(A367&lt;=$B$6*12)*(Assumptions!$C$18/12)*(1+Assumptions!$E$17)^(A367-1) + K367*Assumptions!$C$19*(A367&lt;=$B$7*12)</f>
        <v>0</v>
      </c>
      <c r="O367" s="45" t="n">
        <f aca="false">K367*VLOOKUP(B367,Assumptions!$A$21:$B$26,2,1)</f>
        <v>0</v>
      </c>
      <c r="P367" s="45" t="n">
        <f aca="false">K367*J366</f>
        <v>0</v>
      </c>
      <c r="Q367" s="45" t="n">
        <f aca="false">L367*H367</f>
        <v>0</v>
      </c>
      <c r="R367" s="45" t="n">
        <f aca="false">M367*J366</f>
        <v>0</v>
      </c>
      <c r="S367" s="45" t="n">
        <f aca="false">N367*J366</f>
        <v>0</v>
      </c>
      <c r="T367" s="55" t="n">
        <f aca="false">O367*J366</f>
        <v>0</v>
      </c>
      <c r="U367" s="46" t="n">
        <f aca="false">(1+VLOOKUP(B367,Assumptions!$A$29:$C$39,3,1))^(1/12)-1</f>
        <v>0.00581065529879377</v>
      </c>
      <c r="V367" s="45" t="n">
        <f aca="false">P368+V368/(1+U368)</f>
        <v>0</v>
      </c>
      <c r="W367" s="45" t="n">
        <f aca="false">(W368+Q368)/(1+U368)</f>
        <v>0</v>
      </c>
      <c r="X367" s="45" t="n">
        <f aca="false">R368+S368+T368+X368/(1+U368)</f>
        <v>0</v>
      </c>
      <c r="Y367" s="45" t="n">
        <f aca="false">IFERROR((W367+X367-V367)/J367,0)</f>
        <v>0</v>
      </c>
    </row>
    <row r="368" customFormat="false" ht="13.8" hidden="false" customHeight="false" outlineLevel="0" collapsed="false">
      <c r="A368" s="40" t="n">
        <f aca="false">A367+1</f>
        <v>353</v>
      </c>
      <c r="B368" s="40" t="n">
        <f aca="false">INT((A368-1)/12)+1</f>
        <v>30</v>
      </c>
      <c r="C368" s="41" t="n">
        <f aca="false">$B$4+B368-1</f>
        <v>49</v>
      </c>
      <c r="D368" s="42" t="n">
        <f aca="false">IF($B$5="M",VLOOKUP(C368,Assumptions!$A$42:$C$140,2,1),VLOOKUP(C368,Assumptions!$A$42:$C$140,3,1))*Assumptions!$C$2</f>
        <v>0.000813150230344037</v>
      </c>
      <c r="E368" s="42" t="n">
        <f aca="false">1-(1-D368)^(1/12)</f>
        <v>6.77877869977861E-005</v>
      </c>
      <c r="F368" s="42" t="n">
        <f aca="false">VLOOKUP(B368,Assumptions!$A$5:$C$11,3,1)*(MOD(A368,12/$B$10)=0)</f>
        <v>0</v>
      </c>
      <c r="G368" s="43" t="n">
        <f aca="false">1-(1-F368)^(1/$B$10)</f>
        <v>0</v>
      </c>
      <c r="H368" s="42" t="n">
        <f aca="false">J367*E368*(A368&lt;=$B$6*12)</f>
        <v>0</v>
      </c>
      <c r="I368" s="43" t="n">
        <f aca="false">J367*(1-E368)*G368*(A368&lt;=$B$6*12)</f>
        <v>0</v>
      </c>
      <c r="J368" s="44" t="n">
        <f aca="false">(J367-H368-I368)*(A368&lt;=$B$6*12)</f>
        <v>0</v>
      </c>
      <c r="K368" s="45" t="n">
        <f aca="false">($B$9/$B$10)*(A368&lt;=$B$7*12)*(MOD(A367,12/$B$10)=0)</f>
        <v>0</v>
      </c>
      <c r="L368" s="45" t="n">
        <f aca="false">$B$8*(A368&lt;=$B$7*12)</f>
        <v>0</v>
      </c>
      <c r="M368" s="45" t="n">
        <f aca="false">Assumptions!$C$15*(A368=1)+K368*Assumptions!$C$16*(A368&lt;=12)</f>
        <v>0</v>
      </c>
      <c r="N368" s="45" t="n">
        <f aca="false">(A368&lt;=$B$6*12)*(Assumptions!$C$18/12)*(1+Assumptions!$E$17)^(A368-1) + K368*Assumptions!$C$19*(A368&lt;=$B$7*12)</f>
        <v>0</v>
      </c>
      <c r="O368" s="45" t="n">
        <f aca="false">K368*VLOOKUP(B368,Assumptions!$A$21:$B$26,2,1)</f>
        <v>0</v>
      </c>
      <c r="P368" s="45" t="n">
        <f aca="false">K368*J367</f>
        <v>0</v>
      </c>
      <c r="Q368" s="45" t="n">
        <f aca="false">L368*H368</f>
        <v>0</v>
      </c>
      <c r="R368" s="45" t="n">
        <f aca="false">M368*J367</f>
        <v>0</v>
      </c>
      <c r="S368" s="45" t="n">
        <f aca="false">N368*J367</f>
        <v>0</v>
      </c>
      <c r="T368" s="55" t="n">
        <f aca="false">O368*J367</f>
        <v>0</v>
      </c>
      <c r="U368" s="46" t="n">
        <f aca="false">(1+VLOOKUP(B368,Assumptions!$A$29:$C$39,3,1))^(1/12)-1</f>
        <v>0.00581065529879377</v>
      </c>
      <c r="V368" s="45" t="n">
        <f aca="false">P369+V369/(1+U369)</f>
        <v>0</v>
      </c>
      <c r="W368" s="45" t="n">
        <f aca="false">(W369+Q369)/(1+U369)</f>
        <v>0</v>
      </c>
      <c r="X368" s="45" t="n">
        <f aca="false">R369+S369+T369+X369/(1+U369)</f>
        <v>0</v>
      </c>
      <c r="Y368" s="45" t="n">
        <f aca="false">IFERROR((W368+X368-V368)/J368,0)</f>
        <v>0</v>
      </c>
    </row>
    <row r="369" customFormat="false" ht="13.8" hidden="false" customHeight="false" outlineLevel="0" collapsed="false">
      <c r="A369" s="40" t="n">
        <f aca="false">A368+1</f>
        <v>354</v>
      </c>
      <c r="B369" s="40" t="n">
        <f aca="false">INT((A369-1)/12)+1</f>
        <v>30</v>
      </c>
      <c r="C369" s="41" t="n">
        <f aca="false">$B$4+B369-1</f>
        <v>49</v>
      </c>
      <c r="D369" s="42" t="n">
        <f aca="false">IF($B$5="M",VLOOKUP(C369,Assumptions!$A$42:$C$140,2,1),VLOOKUP(C369,Assumptions!$A$42:$C$140,3,1))*Assumptions!$C$2</f>
        <v>0.000813150230344037</v>
      </c>
      <c r="E369" s="42" t="n">
        <f aca="false">1-(1-D369)^(1/12)</f>
        <v>6.77877869977861E-005</v>
      </c>
      <c r="F369" s="42" t="n">
        <f aca="false">VLOOKUP(B369,Assumptions!$A$5:$C$11,3,1)*(MOD(A369,12/$B$10)=0)</f>
        <v>0</v>
      </c>
      <c r="G369" s="43" t="n">
        <f aca="false">1-(1-F369)^(1/$B$10)</f>
        <v>0</v>
      </c>
      <c r="H369" s="42" t="n">
        <f aca="false">J368*E369*(A369&lt;=$B$6*12)</f>
        <v>0</v>
      </c>
      <c r="I369" s="43" t="n">
        <f aca="false">J368*(1-E369)*G369*(A369&lt;=$B$6*12)</f>
        <v>0</v>
      </c>
      <c r="J369" s="44" t="n">
        <f aca="false">(J368-H369-I369)*(A369&lt;=$B$6*12)</f>
        <v>0</v>
      </c>
      <c r="K369" s="45" t="n">
        <f aca="false">($B$9/$B$10)*(A369&lt;=$B$7*12)*(MOD(A368,12/$B$10)=0)</f>
        <v>0</v>
      </c>
      <c r="L369" s="45" t="n">
        <f aca="false">$B$8*(A369&lt;=$B$7*12)</f>
        <v>0</v>
      </c>
      <c r="M369" s="45" t="n">
        <f aca="false">Assumptions!$C$15*(A369=1)+K369*Assumptions!$C$16*(A369&lt;=12)</f>
        <v>0</v>
      </c>
      <c r="N369" s="45" t="n">
        <f aca="false">(A369&lt;=$B$6*12)*(Assumptions!$C$18/12)*(1+Assumptions!$E$17)^(A369-1) + K369*Assumptions!$C$19*(A369&lt;=$B$7*12)</f>
        <v>0</v>
      </c>
      <c r="O369" s="45" t="n">
        <f aca="false">K369*VLOOKUP(B369,Assumptions!$A$21:$B$26,2,1)</f>
        <v>0</v>
      </c>
      <c r="P369" s="45" t="n">
        <f aca="false">K369*J368</f>
        <v>0</v>
      </c>
      <c r="Q369" s="45" t="n">
        <f aca="false">L369*H369</f>
        <v>0</v>
      </c>
      <c r="R369" s="45" t="n">
        <f aca="false">M369*J368</f>
        <v>0</v>
      </c>
      <c r="S369" s="45" t="n">
        <f aca="false">N369*J368</f>
        <v>0</v>
      </c>
      <c r="T369" s="55" t="n">
        <f aca="false">O369*J368</f>
        <v>0</v>
      </c>
      <c r="U369" s="46" t="n">
        <f aca="false">(1+VLOOKUP(B369,Assumptions!$A$29:$C$39,3,1))^(1/12)-1</f>
        <v>0.00581065529879377</v>
      </c>
      <c r="V369" s="45" t="n">
        <f aca="false">P370+V370/(1+U370)</f>
        <v>0</v>
      </c>
      <c r="W369" s="45" t="n">
        <f aca="false">(W370+Q370)/(1+U370)</f>
        <v>0</v>
      </c>
      <c r="X369" s="45" t="n">
        <f aca="false">R370+S370+T370+X370/(1+U370)</f>
        <v>0</v>
      </c>
      <c r="Y369" s="45" t="n">
        <f aca="false">IFERROR((W369+X369-V369)/J369,0)</f>
        <v>0</v>
      </c>
    </row>
    <row r="370" customFormat="false" ht="13.8" hidden="false" customHeight="false" outlineLevel="0" collapsed="false">
      <c r="A370" s="40" t="n">
        <f aca="false">A369+1</f>
        <v>355</v>
      </c>
      <c r="B370" s="40" t="n">
        <f aca="false">INT((A370-1)/12)+1</f>
        <v>30</v>
      </c>
      <c r="C370" s="41" t="n">
        <f aca="false">$B$4+B370-1</f>
        <v>49</v>
      </c>
      <c r="D370" s="42" t="n">
        <f aca="false">IF($B$5="M",VLOOKUP(C370,Assumptions!$A$42:$C$140,2,1),VLOOKUP(C370,Assumptions!$A$42:$C$140,3,1))*Assumptions!$C$2</f>
        <v>0.000813150230344037</v>
      </c>
      <c r="E370" s="42" t="n">
        <f aca="false">1-(1-D370)^(1/12)</f>
        <v>6.77877869977861E-005</v>
      </c>
      <c r="F370" s="42" t="n">
        <f aca="false">VLOOKUP(B370,Assumptions!$A$5:$C$11,3,1)*(MOD(A370,12/$B$10)=0)</f>
        <v>0</v>
      </c>
      <c r="G370" s="43" t="n">
        <f aca="false">1-(1-F370)^(1/$B$10)</f>
        <v>0</v>
      </c>
      <c r="H370" s="42" t="n">
        <f aca="false">J369*E370*(A370&lt;=$B$6*12)</f>
        <v>0</v>
      </c>
      <c r="I370" s="43" t="n">
        <f aca="false">J369*(1-E370)*G370*(A370&lt;=$B$6*12)</f>
        <v>0</v>
      </c>
      <c r="J370" s="44" t="n">
        <f aca="false">(J369-H370-I370)*(A370&lt;=$B$6*12)</f>
        <v>0</v>
      </c>
      <c r="K370" s="45" t="n">
        <f aca="false">($B$9/$B$10)*(A370&lt;=$B$7*12)*(MOD(A369,12/$B$10)=0)</f>
        <v>0</v>
      </c>
      <c r="L370" s="45" t="n">
        <f aca="false">$B$8*(A370&lt;=$B$7*12)</f>
        <v>0</v>
      </c>
      <c r="M370" s="45" t="n">
        <f aca="false">Assumptions!$C$15*(A370=1)+K370*Assumptions!$C$16*(A370&lt;=12)</f>
        <v>0</v>
      </c>
      <c r="N370" s="45" t="n">
        <f aca="false">(A370&lt;=$B$6*12)*(Assumptions!$C$18/12)*(1+Assumptions!$E$17)^(A370-1) + K370*Assumptions!$C$19*(A370&lt;=$B$7*12)</f>
        <v>0</v>
      </c>
      <c r="O370" s="45" t="n">
        <f aca="false">K370*VLOOKUP(B370,Assumptions!$A$21:$B$26,2,1)</f>
        <v>0</v>
      </c>
      <c r="P370" s="45" t="n">
        <f aca="false">K370*J369</f>
        <v>0</v>
      </c>
      <c r="Q370" s="45" t="n">
        <f aca="false">L370*H370</f>
        <v>0</v>
      </c>
      <c r="R370" s="45" t="n">
        <f aca="false">M370*J369</f>
        <v>0</v>
      </c>
      <c r="S370" s="45" t="n">
        <f aca="false">N370*J369</f>
        <v>0</v>
      </c>
      <c r="T370" s="55" t="n">
        <f aca="false">O370*J369</f>
        <v>0</v>
      </c>
      <c r="U370" s="46" t="n">
        <f aca="false">(1+VLOOKUP(B370,Assumptions!$A$29:$C$39,3,1))^(1/12)-1</f>
        <v>0.00581065529879377</v>
      </c>
      <c r="V370" s="45" t="n">
        <f aca="false">P371+V371/(1+U371)</f>
        <v>0</v>
      </c>
      <c r="W370" s="45" t="n">
        <f aca="false">(W371+Q371)/(1+U371)</f>
        <v>0</v>
      </c>
      <c r="X370" s="45" t="n">
        <f aca="false">R371+S371+T371+X371/(1+U371)</f>
        <v>0</v>
      </c>
      <c r="Y370" s="45" t="n">
        <f aca="false">IFERROR((W370+X370-V370)/J370,0)</f>
        <v>0</v>
      </c>
    </row>
    <row r="371" customFormat="false" ht="13.8" hidden="false" customHeight="false" outlineLevel="0" collapsed="false">
      <c r="A371" s="40" t="n">
        <f aca="false">A370+1</f>
        <v>356</v>
      </c>
      <c r="B371" s="40" t="n">
        <f aca="false">INT((A371-1)/12)+1</f>
        <v>30</v>
      </c>
      <c r="C371" s="41" t="n">
        <f aca="false">$B$4+B371-1</f>
        <v>49</v>
      </c>
      <c r="D371" s="42" t="n">
        <f aca="false">IF($B$5="M",VLOOKUP(C371,Assumptions!$A$42:$C$140,2,1),VLOOKUP(C371,Assumptions!$A$42:$C$140,3,1))*Assumptions!$C$2</f>
        <v>0.000813150230344037</v>
      </c>
      <c r="E371" s="42" t="n">
        <f aca="false">1-(1-D371)^(1/12)</f>
        <v>6.77877869977861E-005</v>
      </c>
      <c r="F371" s="42" t="n">
        <f aca="false">VLOOKUP(B371,Assumptions!$A$5:$C$11,3,1)*(MOD(A371,12/$B$10)=0)</f>
        <v>0</v>
      </c>
      <c r="G371" s="43" t="n">
        <f aca="false">1-(1-F371)^(1/$B$10)</f>
        <v>0</v>
      </c>
      <c r="H371" s="42" t="n">
        <f aca="false">J370*E371*(A371&lt;=$B$6*12)</f>
        <v>0</v>
      </c>
      <c r="I371" s="43" t="n">
        <f aca="false">J370*(1-E371)*G371*(A371&lt;=$B$6*12)</f>
        <v>0</v>
      </c>
      <c r="J371" s="44" t="n">
        <f aca="false">(J370-H371-I371)*(A371&lt;=$B$6*12)</f>
        <v>0</v>
      </c>
      <c r="K371" s="45" t="n">
        <f aca="false">($B$9/$B$10)*(A371&lt;=$B$7*12)*(MOD(A370,12/$B$10)=0)</f>
        <v>0</v>
      </c>
      <c r="L371" s="45" t="n">
        <f aca="false">$B$8*(A371&lt;=$B$7*12)</f>
        <v>0</v>
      </c>
      <c r="M371" s="45" t="n">
        <f aca="false">Assumptions!$C$15*(A371=1)+K371*Assumptions!$C$16*(A371&lt;=12)</f>
        <v>0</v>
      </c>
      <c r="N371" s="45" t="n">
        <f aca="false">(A371&lt;=$B$6*12)*(Assumptions!$C$18/12)*(1+Assumptions!$E$17)^(A371-1) + K371*Assumptions!$C$19*(A371&lt;=$B$7*12)</f>
        <v>0</v>
      </c>
      <c r="O371" s="45" t="n">
        <f aca="false">K371*VLOOKUP(B371,Assumptions!$A$21:$B$26,2,1)</f>
        <v>0</v>
      </c>
      <c r="P371" s="45" t="n">
        <f aca="false">K371*J370</f>
        <v>0</v>
      </c>
      <c r="Q371" s="45" t="n">
        <f aca="false">L371*H371</f>
        <v>0</v>
      </c>
      <c r="R371" s="45" t="n">
        <f aca="false">M371*J370</f>
        <v>0</v>
      </c>
      <c r="S371" s="45" t="n">
        <f aca="false">N371*J370</f>
        <v>0</v>
      </c>
      <c r="T371" s="55" t="n">
        <f aca="false">O371*J370</f>
        <v>0</v>
      </c>
      <c r="U371" s="46" t="n">
        <f aca="false">(1+VLOOKUP(B371,Assumptions!$A$29:$C$39,3,1))^(1/12)-1</f>
        <v>0.00581065529879377</v>
      </c>
      <c r="V371" s="45" t="n">
        <f aca="false">P372+V372/(1+U372)</f>
        <v>0</v>
      </c>
      <c r="W371" s="45" t="n">
        <f aca="false">(W372+Q372)/(1+U372)</f>
        <v>0</v>
      </c>
      <c r="X371" s="45" t="n">
        <f aca="false">R372+S372+T372+X372/(1+U372)</f>
        <v>0</v>
      </c>
      <c r="Y371" s="45" t="n">
        <f aca="false">IFERROR((W371+X371-V371)/J371,0)</f>
        <v>0</v>
      </c>
    </row>
    <row r="372" customFormat="false" ht="13.8" hidden="false" customHeight="false" outlineLevel="0" collapsed="false">
      <c r="A372" s="40" t="n">
        <f aca="false">A371+1</f>
        <v>357</v>
      </c>
      <c r="B372" s="40" t="n">
        <f aca="false">INT((A372-1)/12)+1</f>
        <v>30</v>
      </c>
      <c r="C372" s="41" t="n">
        <f aca="false">$B$4+B372-1</f>
        <v>49</v>
      </c>
      <c r="D372" s="42" t="n">
        <f aca="false">IF($B$5="M",VLOOKUP(C372,Assumptions!$A$42:$C$140,2,1),VLOOKUP(C372,Assumptions!$A$42:$C$140,3,1))*Assumptions!$C$2</f>
        <v>0.000813150230344037</v>
      </c>
      <c r="E372" s="42" t="n">
        <f aca="false">1-(1-D372)^(1/12)</f>
        <v>6.77877869977861E-005</v>
      </c>
      <c r="F372" s="42" t="n">
        <f aca="false">VLOOKUP(B372,Assumptions!$A$5:$C$11,3,1)*(MOD(A372,12/$B$10)=0)</f>
        <v>0</v>
      </c>
      <c r="G372" s="43" t="n">
        <f aca="false">1-(1-F372)^(1/$B$10)</f>
        <v>0</v>
      </c>
      <c r="H372" s="42" t="n">
        <f aca="false">J371*E372*(A372&lt;=$B$6*12)</f>
        <v>0</v>
      </c>
      <c r="I372" s="43" t="n">
        <f aca="false">J371*(1-E372)*G372*(A372&lt;=$B$6*12)</f>
        <v>0</v>
      </c>
      <c r="J372" s="44" t="n">
        <f aca="false">(J371-H372-I372)*(A372&lt;=$B$6*12)</f>
        <v>0</v>
      </c>
      <c r="K372" s="45" t="n">
        <f aca="false">($B$9/$B$10)*(A372&lt;=$B$7*12)*(MOD(A371,12/$B$10)=0)</f>
        <v>0</v>
      </c>
      <c r="L372" s="45" t="n">
        <f aca="false">$B$8*(A372&lt;=$B$7*12)</f>
        <v>0</v>
      </c>
      <c r="M372" s="45" t="n">
        <f aca="false">Assumptions!$C$15*(A372=1)+K372*Assumptions!$C$16*(A372&lt;=12)</f>
        <v>0</v>
      </c>
      <c r="N372" s="45" t="n">
        <f aca="false">(A372&lt;=$B$6*12)*(Assumptions!$C$18/12)*(1+Assumptions!$E$17)^(A372-1) + K372*Assumptions!$C$19*(A372&lt;=$B$7*12)</f>
        <v>0</v>
      </c>
      <c r="O372" s="45" t="n">
        <f aca="false">K372*VLOOKUP(B372,Assumptions!$A$21:$B$26,2,1)</f>
        <v>0</v>
      </c>
      <c r="P372" s="45" t="n">
        <f aca="false">K372*J371</f>
        <v>0</v>
      </c>
      <c r="Q372" s="45" t="n">
        <f aca="false">L372*H372</f>
        <v>0</v>
      </c>
      <c r="R372" s="45" t="n">
        <f aca="false">M372*J371</f>
        <v>0</v>
      </c>
      <c r="S372" s="45" t="n">
        <f aca="false">N372*J371</f>
        <v>0</v>
      </c>
      <c r="T372" s="55" t="n">
        <f aca="false">O372*J371</f>
        <v>0</v>
      </c>
      <c r="U372" s="46" t="n">
        <f aca="false">(1+VLOOKUP(B372,Assumptions!$A$29:$C$39,3,1))^(1/12)-1</f>
        <v>0.00581065529879377</v>
      </c>
      <c r="V372" s="45" t="n">
        <f aca="false">P373+V373/(1+U373)</f>
        <v>0</v>
      </c>
      <c r="W372" s="45" t="n">
        <f aca="false">(W373+Q373)/(1+U373)</f>
        <v>0</v>
      </c>
      <c r="X372" s="45" t="n">
        <f aca="false">R373+S373+T373+X373/(1+U373)</f>
        <v>0</v>
      </c>
      <c r="Y372" s="45" t="n">
        <f aca="false">IFERROR((W372+X372-V372)/J372,0)</f>
        <v>0</v>
      </c>
    </row>
    <row r="373" customFormat="false" ht="13.8" hidden="false" customHeight="false" outlineLevel="0" collapsed="false">
      <c r="A373" s="40" t="n">
        <f aca="false">A372+1</f>
        <v>358</v>
      </c>
      <c r="B373" s="40" t="n">
        <f aca="false">INT((A373-1)/12)+1</f>
        <v>30</v>
      </c>
      <c r="C373" s="41" t="n">
        <f aca="false">$B$4+B373-1</f>
        <v>49</v>
      </c>
      <c r="D373" s="42" t="n">
        <f aca="false">IF($B$5="M",VLOOKUP(C373,Assumptions!$A$42:$C$140,2,1),VLOOKUP(C373,Assumptions!$A$42:$C$140,3,1))*Assumptions!$C$2</f>
        <v>0.000813150230344037</v>
      </c>
      <c r="E373" s="42" t="n">
        <f aca="false">1-(1-D373)^(1/12)</f>
        <v>6.77877869977861E-005</v>
      </c>
      <c r="F373" s="42" t="n">
        <f aca="false">VLOOKUP(B373,Assumptions!$A$5:$C$11,3,1)*(MOD(A373,12/$B$10)=0)</f>
        <v>0</v>
      </c>
      <c r="G373" s="43" t="n">
        <f aca="false">1-(1-F373)^(1/$B$10)</f>
        <v>0</v>
      </c>
      <c r="H373" s="42" t="n">
        <f aca="false">J372*E373*(A373&lt;=$B$6*12)</f>
        <v>0</v>
      </c>
      <c r="I373" s="43" t="n">
        <f aca="false">J372*(1-E373)*G373*(A373&lt;=$B$6*12)</f>
        <v>0</v>
      </c>
      <c r="J373" s="44" t="n">
        <f aca="false">(J372-H373-I373)*(A373&lt;=$B$6*12)</f>
        <v>0</v>
      </c>
      <c r="K373" s="45" t="n">
        <f aca="false">($B$9/$B$10)*(A373&lt;=$B$7*12)*(MOD(A372,12/$B$10)=0)</f>
        <v>0</v>
      </c>
      <c r="L373" s="45" t="n">
        <f aca="false">$B$8*(A373&lt;=$B$7*12)</f>
        <v>0</v>
      </c>
      <c r="M373" s="45" t="n">
        <f aca="false">Assumptions!$C$15*(A373=1)+K373*Assumptions!$C$16*(A373&lt;=12)</f>
        <v>0</v>
      </c>
      <c r="N373" s="45" t="n">
        <f aca="false">(A373&lt;=$B$6*12)*(Assumptions!$C$18/12)*(1+Assumptions!$E$17)^(A373-1) + K373*Assumptions!$C$19*(A373&lt;=$B$7*12)</f>
        <v>0</v>
      </c>
      <c r="O373" s="45" t="n">
        <f aca="false">K373*VLOOKUP(B373,Assumptions!$A$21:$B$26,2,1)</f>
        <v>0</v>
      </c>
      <c r="P373" s="45" t="n">
        <f aca="false">K373*J372</f>
        <v>0</v>
      </c>
      <c r="Q373" s="45" t="n">
        <f aca="false">L373*H373</f>
        <v>0</v>
      </c>
      <c r="R373" s="45" t="n">
        <f aca="false">M373*J372</f>
        <v>0</v>
      </c>
      <c r="S373" s="45" t="n">
        <f aca="false">N373*J372</f>
        <v>0</v>
      </c>
      <c r="T373" s="55" t="n">
        <f aca="false">O373*J372</f>
        <v>0</v>
      </c>
      <c r="U373" s="46" t="n">
        <f aca="false">(1+VLOOKUP(B373,Assumptions!$A$29:$C$39,3,1))^(1/12)-1</f>
        <v>0.00581065529879377</v>
      </c>
      <c r="V373" s="45" t="n">
        <f aca="false">P374+V374/(1+U374)</f>
        <v>0</v>
      </c>
      <c r="W373" s="45" t="n">
        <f aca="false">(W374+Q374)/(1+U374)</f>
        <v>0</v>
      </c>
      <c r="X373" s="45" t="n">
        <f aca="false">R374+S374+T374+X374/(1+U374)</f>
        <v>0</v>
      </c>
      <c r="Y373" s="45" t="n">
        <f aca="false">IFERROR((W373+X373-V373)/J373,0)</f>
        <v>0</v>
      </c>
    </row>
    <row r="374" customFormat="false" ht="13.8" hidden="false" customHeight="false" outlineLevel="0" collapsed="false">
      <c r="A374" s="40" t="n">
        <f aca="false">A373+1</f>
        <v>359</v>
      </c>
      <c r="B374" s="40" t="n">
        <f aca="false">INT((A374-1)/12)+1</f>
        <v>30</v>
      </c>
      <c r="C374" s="41" t="n">
        <f aca="false">$B$4+B374-1</f>
        <v>49</v>
      </c>
      <c r="D374" s="42" t="n">
        <f aca="false">IF($B$5="M",VLOOKUP(C374,Assumptions!$A$42:$C$140,2,1),VLOOKUP(C374,Assumptions!$A$42:$C$140,3,1))*Assumptions!$C$2</f>
        <v>0.000813150230344037</v>
      </c>
      <c r="E374" s="42" t="n">
        <f aca="false">1-(1-D374)^(1/12)</f>
        <v>6.77877869977861E-005</v>
      </c>
      <c r="F374" s="42" t="n">
        <f aca="false">VLOOKUP(B374,Assumptions!$A$5:$C$11,3,1)*(MOD(A374,12/$B$10)=0)</f>
        <v>0</v>
      </c>
      <c r="G374" s="43" t="n">
        <f aca="false">1-(1-F374)^(1/$B$10)</f>
        <v>0</v>
      </c>
      <c r="H374" s="42" t="n">
        <f aca="false">J373*E374*(A374&lt;=$B$6*12)</f>
        <v>0</v>
      </c>
      <c r="I374" s="43" t="n">
        <f aca="false">J373*(1-E374)*G374*(A374&lt;=$B$6*12)</f>
        <v>0</v>
      </c>
      <c r="J374" s="44" t="n">
        <f aca="false">(J373-H374-I374)*(A374&lt;=$B$6*12)</f>
        <v>0</v>
      </c>
      <c r="K374" s="45" t="n">
        <f aca="false">($B$9/$B$10)*(A374&lt;=$B$7*12)*(MOD(A373,12/$B$10)=0)</f>
        <v>0</v>
      </c>
      <c r="L374" s="45" t="n">
        <f aca="false">$B$8*(A374&lt;=$B$7*12)</f>
        <v>0</v>
      </c>
      <c r="M374" s="45" t="n">
        <f aca="false">Assumptions!$C$15*(A374=1)+K374*Assumptions!$C$16*(A374&lt;=12)</f>
        <v>0</v>
      </c>
      <c r="N374" s="45" t="n">
        <f aca="false">(A374&lt;=$B$6*12)*(Assumptions!$C$18/12)*(1+Assumptions!$E$17)^(A374-1) + K374*Assumptions!$C$19*(A374&lt;=$B$7*12)</f>
        <v>0</v>
      </c>
      <c r="O374" s="45" t="n">
        <f aca="false">K374*VLOOKUP(B374,Assumptions!$A$21:$B$26,2,1)</f>
        <v>0</v>
      </c>
      <c r="P374" s="45" t="n">
        <f aca="false">K374*J373</f>
        <v>0</v>
      </c>
      <c r="Q374" s="45" t="n">
        <f aca="false">L374*H374</f>
        <v>0</v>
      </c>
      <c r="R374" s="45" t="n">
        <f aca="false">M374*J373</f>
        <v>0</v>
      </c>
      <c r="S374" s="45" t="n">
        <f aca="false">N374*J373</f>
        <v>0</v>
      </c>
      <c r="T374" s="55" t="n">
        <f aca="false">O374*J373</f>
        <v>0</v>
      </c>
      <c r="U374" s="46" t="n">
        <f aca="false">(1+VLOOKUP(B374,Assumptions!$A$29:$C$39,3,1))^(1/12)-1</f>
        <v>0.00581065529879377</v>
      </c>
      <c r="V374" s="45" t="n">
        <f aca="false">P375+V375/(1+U375)</f>
        <v>0</v>
      </c>
      <c r="W374" s="45" t="n">
        <f aca="false">(W375+Q375)/(1+U375)</f>
        <v>0</v>
      </c>
      <c r="X374" s="45" t="n">
        <f aca="false">R375+S375+T375+X375/(1+U375)</f>
        <v>0</v>
      </c>
      <c r="Y374" s="45" t="n">
        <f aca="false">IFERROR((W374+X374-V374)/J374,0)</f>
        <v>0</v>
      </c>
    </row>
    <row r="375" customFormat="false" ht="13.8" hidden="false" customHeight="false" outlineLevel="0" collapsed="false">
      <c r="A375" s="40" t="n">
        <f aca="false">A374+1</f>
        <v>360</v>
      </c>
      <c r="B375" s="40" t="n">
        <f aca="false">INT((A375-1)/12)+1</f>
        <v>30</v>
      </c>
      <c r="C375" s="41" t="n">
        <f aca="false">$B$4+B375-1</f>
        <v>49</v>
      </c>
      <c r="D375" s="42" t="n">
        <f aca="false">IF($B$5="M",VLOOKUP(C375,Assumptions!$A$42:$C$140,2,1),VLOOKUP(C375,Assumptions!$A$42:$C$140,3,1))*Assumptions!$C$2</f>
        <v>0.000813150230344037</v>
      </c>
      <c r="E375" s="42" t="n">
        <f aca="false">1-(1-D375)^(1/12)</f>
        <v>6.77877869977861E-005</v>
      </c>
      <c r="F375" s="42" t="n">
        <f aca="false">VLOOKUP(B375,Assumptions!$A$5:$C$11,3,1)*(MOD(A375,12/$B$10)=0)</f>
        <v>0.04</v>
      </c>
      <c r="G375" s="43" t="n">
        <f aca="false">1-(1-F375)^(1/$B$10)</f>
        <v>0.04</v>
      </c>
      <c r="H375" s="42" t="n">
        <f aca="false">J374*E375*(A375&lt;=$B$6*12)</f>
        <v>0</v>
      </c>
      <c r="I375" s="43" t="n">
        <f aca="false">J374*(1-E375)*G375*(A375&lt;=$B$6*12)</f>
        <v>0</v>
      </c>
      <c r="J375" s="44" t="n">
        <f aca="false">(J374-H375-I375)*(A375&lt;=$B$6*12)</f>
        <v>0</v>
      </c>
      <c r="K375" s="45" t="n">
        <f aca="false">($B$9/$B$10)*(A375&lt;=$B$7*12)*(MOD(A374,12/$B$10)=0)</f>
        <v>0</v>
      </c>
      <c r="L375" s="45" t="n">
        <f aca="false">$B$8*(A375&lt;=$B$7*12)</f>
        <v>0</v>
      </c>
      <c r="M375" s="45" t="n">
        <f aca="false">Assumptions!$C$15*(A375=1)+K375*Assumptions!$C$16*(A375&lt;=12)</f>
        <v>0</v>
      </c>
      <c r="N375" s="45" t="n">
        <f aca="false">(A375&lt;=$B$6*12)*(Assumptions!$C$18/12)*(1+Assumptions!$E$17)^(A375-1) + K375*Assumptions!$C$19*(A375&lt;=$B$7*12)</f>
        <v>0</v>
      </c>
      <c r="O375" s="45" t="n">
        <f aca="false">K375*VLOOKUP(B375,Assumptions!$A$21:$B$26,2,1)</f>
        <v>0</v>
      </c>
      <c r="P375" s="45" t="n">
        <f aca="false">K375*J374</f>
        <v>0</v>
      </c>
      <c r="Q375" s="45" t="n">
        <f aca="false">L375*H375</f>
        <v>0</v>
      </c>
      <c r="R375" s="45" t="n">
        <f aca="false">M375*J374</f>
        <v>0</v>
      </c>
      <c r="S375" s="45" t="n">
        <f aca="false">N375*J374</f>
        <v>0</v>
      </c>
      <c r="T375" s="55" t="n">
        <f aca="false">O375*J374</f>
        <v>0</v>
      </c>
      <c r="U375" s="46" t="n">
        <f aca="false">(1+VLOOKUP(B375,Assumptions!$A$29:$C$39,3,1))^(1/12)-1</f>
        <v>0.00581065529879377</v>
      </c>
      <c r="V375" s="45" t="n">
        <f aca="false">P376+V376/(1+U376)</f>
        <v>0</v>
      </c>
      <c r="W375" s="45" t="n">
        <f aca="false">(W376+Q376)/(1+U376)</f>
        <v>0</v>
      </c>
      <c r="X375" s="45" t="n">
        <f aca="false">R376+S376+T376+X376/(1+U376)</f>
        <v>0</v>
      </c>
      <c r="Y375" s="45" t="n">
        <f aca="false">IFERROR((W375+X375-V375)/J375,0)</f>
        <v>0</v>
      </c>
    </row>
    <row r="376" customFormat="false" ht="13.8" hidden="false" customHeight="false" outlineLevel="0" collapsed="false">
      <c r="A376" s="40" t="n">
        <f aca="false">A375+1</f>
        <v>361</v>
      </c>
      <c r="B376" s="40" t="n">
        <f aca="false">INT((A376-1)/12)+1</f>
        <v>31</v>
      </c>
      <c r="C376" s="41" t="n">
        <f aca="false">$B$4+B376-1</f>
        <v>50</v>
      </c>
      <c r="D376" s="42" t="n">
        <f aca="false">IF($B$5="M",VLOOKUP(C376,Assumptions!$A$42:$C$140,2,1),VLOOKUP(C376,Assumptions!$A$42:$C$140,3,1))*Assumptions!$C$2</f>
        <v>0.000862927034448147</v>
      </c>
      <c r="E376" s="42" t="n">
        <f aca="false">1-(1-D376)^(1/12)</f>
        <v>7.19390431221933E-005</v>
      </c>
      <c r="F376" s="42" t="n">
        <f aca="false">VLOOKUP(B376,Assumptions!$A$5:$C$11,3,1)*(MOD(A376,12/$B$10)=0)</f>
        <v>0</v>
      </c>
      <c r="G376" s="43" t="n">
        <f aca="false">1-(1-F376)^(1/$B$10)</f>
        <v>0</v>
      </c>
      <c r="H376" s="42" t="n">
        <f aca="false">J375*E376*(A376&lt;=$B$6*12)</f>
        <v>0</v>
      </c>
      <c r="I376" s="43" t="n">
        <f aca="false">J375*(1-E376)*G376*(A376&lt;=$B$6*12)</f>
        <v>0</v>
      </c>
      <c r="J376" s="44" t="n">
        <f aca="false">(J375-H376-I376)*(A376&lt;=$B$6*12)</f>
        <v>0</v>
      </c>
      <c r="K376" s="45" t="n">
        <f aca="false">($B$9/$B$10)*(A376&lt;=$B$7*12)*(MOD(A375,12/$B$10)=0)</f>
        <v>0</v>
      </c>
      <c r="L376" s="45" t="n">
        <f aca="false">$B$8*(A376&lt;=$B$7*12)</f>
        <v>0</v>
      </c>
      <c r="M376" s="45" t="n">
        <f aca="false">Assumptions!$C$15*(A376=1)+K376*Assumptions!$C$16*(A376&lt;=12)</f>
        <v>0</v>
      </c>
      <c r="N376" s="45" t="n">
        <f aca="false">(A376&lt;=$B$6*12)*(Assumptions!$C$18/12)*(1+Assumptions!$E$17)^(A376-1) + K376*Assumptions!$C$19*(A376&lt;=$B$7*12)</f>
        <v>0</v>
      </c>
      <c r="O376" s="45" t="n">
        <f aca="false">K376*VLOOKUP(B376,Assumptions!$A$21:$B$26,2,1)</f>
        <v>0</v>
      </c>
      <c r="P376" s="45" t="n">
        <f aca="false">K376*J375</f>
        <v>0</v>
      </c>
      <c r="Q376" s="45" t="n">
        <f aca="false">L376*H376</f>
        <v>0</v>
      </c>
      <c r="R376" s="45" t="n">
        <f aca="false">M376*J375</f>
        <v>0</v>
      </c>
      <c r="S376" s="45" t="n">
        <f aca="false">N376*J375</f>
        <v>0</v>
      </c>
      <c r="T376" s="55" t="n">
        <f aca="false">O376*J375</f>
        <v>0</v>
      </c>
      <c r="U376" s="46" t="n">
        <f aca="false">(1+VLOOKUP(B376,Assumptions!$A$29:$C$39,3,1))^(1/12)-1</f>
        <v>0.00581065529879377</v>
      </c>
      <c r="V376" s="45" t="n">
        <f aca="false">P377+V377/(1+U377)</f>
        <v>0</v>
      </c>
      <c r="W376" s="45" t="n">
        <f aca="false">(W377+Q377)/(1+U377)</f>
        <v>0</v>
      </c>
      <c r="X376" s="45" t="n">
        <f aca="false">R377+S377+T377+X377/(1+U377)</f>
        <v>0</v>
      </c>
      <c r="Y376" s="45" t="n">
        <f aca="false">IFERROR((W376+X376-V376)/J376,0)</f>
        <v>0</v>
      </c>
    </row>
    <row r="377" customFormat="false" ht="13.8" hidden="false" customHeight="false" outlineLevel="0" collapsed="false">
      <c r="A377" s="40" t="n">
        <f aca="false">A376+1</f>
        <v>362</v>
      </c>
      <c r="B377" s="40" t="n">
        <f aca="false">INT((A377-1)/12)+1</f>
        <v>31</v>
      </c>
      <c r="C377" s="41" t="n">
        <f aca="false">$B$4+B377-1</f>
        <v>50</v>
      </c>
      <c r="D377" s="42" t="n">
        <f aca="false">IF($B$5="M",VLOOKUP(C377,Assumptions!$A$42:$C$140,2,1),VLOOKUP(C377,Assumptions!$A$42:$C$140,3,1))*Assumptions!$C$2</f>
        <v>0.000862927034448147</v>
      </c>
      <c r="E377" s="42" t="n">
        <f aca="false">1-(1-D377)^(1/12)</f>
        <v>7.19390431221933E-005</v>
      </c>
      <c r="F377" s="42" t="n">
        <f aca="false">VLOOKUP(B377,Assumptions!$A$5:$C$11,3,1)*(MOD(A377,12/$B$10)=0)</f>
        <v>0</v>
      </c>
      <c r="G377" s="43" t="n">
        <f aca="false">1-(1-F377)^(1/$B$10)</f>
        <v>0</v>
      </c>
      <c r="H377" s="42" t="n">
        <f aca="false">J376*E377*(A377&lt;=$B$6*12)</f>
        <v>0</v>
      </c>
      <c r="I377" s="43" t="n">
        <f aca="false">J376*(1-E377)*G377*(A377&lt;=$B$6*12)</f>
        <v>0</v>
      </c>
      <c r="J377" s="44" t="n">
        <f aca="false">(J376-H377-I377)*(A377&lt;=$B$6*12)</f>
        <v>0</v>
      </c>
      <c r="K377" s="45" t="n">
        <f aca="false">($B$9/$B$10)*(A377&lt;=$B$7*12)*(MOD(A376,12/$B$10)=0)</f>
        <v>0</v>
      </c>
      <c r="L377" s="45" t="n">
        <f aca="false">$B$8*(A377&lt;=$B$7*12)</f>
        <v>0</v>
      </c>
      <c r="M377" s="45" t="n">
        <f aca="false">Assumptions!$C$15*(A377=1)+K377*Assumptions!$C$16*(A377&lt;=12)</f>
        <v>0</v>
      </c>
      <c r="N377" s="45" t="n">
        <f aca="false">(A377&lt;=$B$6*12)*(Assumptions!$C$18/12)*(1+Assumptions!$E$17)^(A377-1) + K377*Assumptions!$C$19*(A377&lt;=$B$7*12)</f>
        <v>0</v>
      </c>
      <c r="O377" s="45" t="n">
        <f aca="false">K377*VLOOKUP(B377,Assumptions!$A$21:$B$26,2,1)</f>
        <v>0</v>
      </c>
      <c r="P377" s="45" t="n">
        <f aca="false">K377*J376</f>
        <v>0</v>
      </c>
      <c r="Q377" s="45" t="n">
        <f aca="false">L377*H377</f>
        <v>0</v>
      </c>
      <c r="R377" s="45" t="n">
        <f aca="false">M377*J376</f>
        <v>0</v>
      </c>
      <c r="S377" s="45" t="n">
        <f aca="false">N377*J376</f>
        <v>0</v>
      </c>
      <c r="T377" s="55" t="n">
        <f aca="false">O377*J376</f>
        <v>0</v>
      </c>
      <c r="U377" s="46" t="n">
        <f aca="false">(1+VLOOKUP(B377,Assumptions!$A$29:$C$39,3,1))^(1/12)-1</f>
        <v>0.00581065529879377</v>
      </c>
      <c r="V377" s="45" t="n">
        <f aca="false">P378+V378/(1+U378)</f>
        <v>0</v>
      </c>
      <c r="W377" s="45" t="n">
        <f aca="false">(W378+Q378)/(1+U378)</f>
        <v>0</v>
      </c>
      <c r="X377" s="45" t="n">
        <f aca="false">R378+S378+T378+X378/(1+U378)</f>
        <v>0</v>
      </c>
      <c r="Y377" s="45" t="n">
        <f aca="false">IFERROR((W377+X377-V377)/J377,0)</f>
        <v>0</v>
      </c>
    </row>
    <row r="378" customFormat="false" ht="13.8" hidden="false" customHeight="false" outlineLevel="0" collapsed="false">
      <c r="A378" s="40" t="n">
        <f aca="false">A377+1</f>
        <v>363</v>
      </c>
      <c r="B378" s="40" t="n">
        <f aca="false">INT((A378-1)/12)+1</f>
        <v>31</v>
      </c>
      <c r="C378" s="41" t="n">
        <f aca="false">$B$4+B378-1</f>
        <v>50</v>
      </c>
      <c r="D378" s="42" t="n">
        <f aca="false">IF($B$5="M",VLOOKUP(C378,Assumptions!$A$42:$C$140,2,1),VLOOKUP(C378,Assumptions!$A$42:$C$140,3,1))*Assumptions!$C$2</f>
        <v>0.000862927034448147</v>
      </c>
      <c r="E378" s="42" t="n">
        <f aca="false">1-(1-D378)^(1/12)</f>
        <v>7.19390431221933E-005</v>
      </c>
      <c r="F378" s="42" t="n">
        <f aca="false">VLOOKUP(B378,Assumptions!$A$5:$C$11,3,1)*(MOD(A378,12/$B$10)=0)</f>
        <v>0</v>
      </c>
      <c r="G378" s="43" t="n">
        <f aca="false">1-(1-F378)^(1/$B$10)</f>
        <v>0</v>
      </c>
      <c r="H378" s="42" t="n">
        <f aca="false">J377*E378*(A378&lt;=$B$6*12)</f>
        <v>0</v>
      </c>
      <c r="I378" s="43" t="n">
        <f aca="false">J377*(1-E378)*G378*(A378&lt;=$B$6*12)</f>
        <v>0</v>
      </c>
      <c r="J378" s="44" t="n">
        <f aca="false">(J377-H378-I378)*(A378&lt;=$B$6*12)</f>
        <v>0</v>
      </c>
      <c r="K378" s="45" t="n">
        <f aca="false">($B$9/$B$10)*(A378&lt;=$B$7*12)*(MOD(A377,12/$B$10)=0)</f>
        <v>0</v>
      </c>
      <c r="L378" s="45" t="n">
        <f aca="false">$B$8*(A378&lt;=$B$7*12)</f>
        <v>0</v>
      </c>
      <c r="M378" s="45" t="n">
        <f aca="false">Assumptions!$C$15*(A378=1)+K378*Assumptions!$C$16*(A378&lt;=12)</f>
        <v>0</v>
      </c>
      <c r="N378" s="45" t="n">
        <f aca="false">(A378&lt;=$B$6*12)*(Assumptions!$C$18/12)*(1+Assumptions!$E$17)^(A378-1) + K378*Assumptions!$C$19*(A378&lt;=$B$7*12)</f>
        <v>0</v>
      </c>
      <c r="O378" s="45" t="n">
        <f aca="false">K378*VLOOKUP(B378,Assumptions!$A$21:$B$26,2,1)</f>
        <v>0</v>
      </c>
      <c r="P378" s="45" t="n">
        <f aca="false">K378*J377</f>
        <v>0</v>
      </c>
      <c r="Q378" s="45" t="n">
        <f aca="false">L378*H378</f>
        <v>0</v>
      </c>
      <c r="R378" s="45" t="n">
        <f aca="false">M378*J377</f>
        <v>0</v>
      </c>
      <c r="S378" s="45" t="n">
        <f aca="false">N378*J377</f>
        <v>0</v>
      </c>
      <c r="T378" s="55" t="n">
        <f aca="false">O378*J377</f>
        <v>0</v>
      </c>
      <c r="U378" s="46" t="n">
        <f aca="false">(1+VLOOKUP(B378,Assumptions!$A$29:$C$39,3,1))^(1/12)-1</f>
        <v>0.00581065529879377</v>
      </c>
      <c r="V378" s="45" t="n">
        <f aca="false">P379+V379/(1+U379)</f>
        <v>0</v>
      </c>
      <c r="W378" s="45" t="n">
        <f aca="false">(W379+Q379)/(1+U379)</f>
        <v>0</v>
      </c>
      <c r="X378" s="45" t="n">
        <f aca="false">R379+S379+T379+X379/(1+U379)</f>
        <v>0</v>
      </c>
      <c r="Y378" s="45" t="n">
        <f aca="false">IFERROR((W378+X378-V378)/J378,0)</f>
        <v>0</v>
      </c>
    </row>
    <row r="379" customFormat="false" ht="13.8" hidden="false" customHeight="false" outlineLevel="0" collapsed="false">
      <c r="A379" s="40" t="n">
        <f aca="false">A378+1</f>
        <v>364</v>
      </c>
      <c r="B379" s="40" t="n">
        <f aca="false">INT((A379-1)/12)+1</f>
        <v>31</v>
      </c>
      <c r="C379" s="41" t="n">
        <f aca="false">$B$4+B379-1</f>
        <v>50</v>
      </c>
      <c r="D379" s="42" t="n">
        <f aca="false">IF($B$5="M",VLOOKUP(C379,Assumptions!$A$42:$C$140,2,1),VLOOKUP(C379,Assumptions!$A$42:$C$140,3,1))*Assumptions!$C$2</f>
        <v>0.000862927034448147</v>
      </c>
      <c r="E379" s="42" t="n">
        <f aca="false">1-(1-D379)^(1/12)</f>
        <v>7.19390431221933E-005</v>
      </c>
      <c r="F379" s="42" t="n">
        <f aca="false">VLOOKUP(B379,Assumptions!$A$5:$C$11,3,1)*(MOD(A379,12/$B$10)=0)</f>
        <v>0</v>
      </c>
      <c r="G379" s="43" t="n">
        <f aca="false">1-(1-F379)^(1/$B$10)</f>
        <v>0</v>
      </c>
      <c r="H379" s="42" t="n">
        <f aca="false">J378*E379*(A379&lt;=$B$6*12)</f>
        <v>0</v>
      </c>
      <c r="I379" s="43" t="n">
        <f aca="false">J378*(1-E379)*G379*(A379&lt;=$B$6*12)</f>
        <v>0</v>
      </c>
      <c r="J379" s="44" t="n">
        <f aca="false">(J378-H379-I379)*(A379&lt;=$B$6*12)</f>
        <v>0</v>
      </c>
      <c r="K379" s="45" t="n">
        <f aca="false">($B$9/$B$10)*(A379&lt;=$B$7*12)*(MOD(A378,12/$B$10)=0)</f>
        <v>0</v>
      </c>
      <c r="L379" s="45" t="n">
        <f aca="false">$B$8*(A379&lt;=$B$7*12)</f>
        <v>0</v>
      </c>
      <c r="M379" s="45" t="n">
        <f aca="false">Assumptions!$C$15*(A379=1)+K379*Assumptions!$C$16*(A379&lt;=12)</f>
        <v>0</v>
      </c>
      <c r="N379" s="45" t="n">
        <f aca="false">(A379&lt;=$B$6*12)*(Assumptions!$C$18/12)*(1+Assumptions!$E$17)^(A379-1) + K379*Assumptions!$C$19*(A379&lt;=$B$7*12)</f>
        <v>0</v>
      </c>
      <c r="O379" s="45" t="n">
        <f aca="false">K379*VLOOKUP(B379,Assumptions!$A$21:$B$26,2,1)</f>
        <v>0</v>
      </c>
      <c r="P379" s="45" t="n">
        <f aca="false">K379*J378</f>
        <v>0</v>
      </c>
      <c r="Q379" s="45" t="n">
        <f aca="false">L379*H379</f>
        <v>0</v>
      </c>
      <c r="R379" s="45" t="n">
        <f aca="false">M379*J378</f>
        <v>0</v>
      </c>
      <c r="S379" s="45" t="n">
        <f aca="false">N379*J378</f>
        <v>0</v>
      </c>
      <c r="T379" s="55" t="n">
        <f aca="false">O379*J378</f>
        <v>0</v>
      </c>
      <c r="U379" s="46" t="n">
        <f aca="false">(1+VLOOKUP(B379,Assumptions!$A$29:$C$39,3,1))^(1/12)-1</f>
        <v>0.00581065529879377</v>
      </c>
      <c r="V379" s="45" t="n">
        <f aca="false">P380+V380/(1+U380)</f>
        <v>0</v>
      </c>
      <c r="W379" s="45" t="n">
        <f aca="false">(W380+Q380)/(1+U380)</f>
        <v>0</v>
      </c>
      <c r="X379" s="45" t="n">
        <f aca="false">R380+S380+T380+X380/(1+U380)</f>
        <v>0</v>
      </c>
      <c r="Y379" s="45" t="n">
        <f aca="false">IFERROR((W379+X379-V379)/J379,0)</f>
        <v>0</v>
      </c>
    </row>
    <row r="380" customFormat="false" ht="13.8" hidden="false" customHeight="false" outlineLevel="0" collapsed="false">
      <c r="A380" s="40" t="n">
        <f aca="false">A379+1</f>
        <v>365</v>
      </c>
      <c r="B380" s="40" t="n">
        <f aca="false">INT((A380-1)/12)+1</f>
        <v>31</v>
      </c>
      <c r="C380" s="41" t="n">
        <f aca="false">$B$4+B380-1</f>
        <v>50</v>
      </c>
      <c r="D380" s="42" t="n">
        <f aca="false">IF($B$5="M",VLOOKUP(C380,Assumptions!$A$42:$C$140,2,1),VLOOKUP(C380,Assumptions!$A$42:$C$140,3,1))*Assumptions!$C$2</f>
        <v>0.000862927034448147</v>
      </c>
      <c r="E380" s="42" t="n">
        <f aca="false">1-(1-D380)^(1/12)</f>
        <v>7.19390431221933E-005</v>
      </c>
      <c r="F380" s="42" t="n">
        <f aca="false">VLOOKUP(B380,Assumptions!$A$5:$C$11,3,1)*(MOD(A380,12/$B$10)=0)</f>
        <v>0</v>
      </c>
      <c r="G380" s="43" t="n">
        <f aca="false">1-(1-F380)^(1/$B$10)</f>
        <v>0</v>
      </c>
      <c r="H380" s="42" t="n">
        <f aca="false">J379*E380*(A380&lt;=$B$6*12)</f>
        <v>0</v>
      </c>
      <c r="I380" s="43" t="n">
        <f aca="false">J379*(1-E380)*G380*(A380&lt;=$B$6*12)</f>
        <v>0</v>
      </c>
      <c r="J380" s="44" t="n">
        <f aca="false">(J379-H380-I380)*(A380&lt;=$B$6*12)</f>
        <v>0</v>
      </c>
      <c r="K380" s="45" t="n">
        <f aca="false">($B$9/$B$10)*(A380&lt;=$B$7*12)*(MOD(A379,12/$B$10)=0)</f>
        <v>0</v>
      </c>
      <c r="L380" s="45" t="n">
        <f aca="false">$B$8*(A380&lt;=$B$7*12)</f>
        <v>0</v>
      </c>
      <c r="M380" s="45" t="n">
        <f aca="false">Assumptions!$C$15*(A380=1)+K380*Assumptions!$C$16*(A380&lt;=12)</f>
        <v>0</v>
      </c>
      <c r="N380" s="45" t="n">
        <f aca="false">(A380&lt;=$B$6*12)*(Assumptions!$C$18/12)*(1+Assumptions!$E$17)^(A380-1) + K380*Assumptions!$C$19*(A380&lt;=$B$7*12)</f>
        <v>0</v>
      </c>
      <c r="O380" s="45" t="n">
        <f aca="false">K380*VLOOKUP(B380,Assumptions!$A$21:$B$26,2,1)</f>
        <v>0</v>
      </c>
      <c r="P380" s="45" t="n">
        <f aca="false">K380*J379</f>
        <v>0</v>
      </c>
      <c r="Q380" s="45" t="n">
        <f aca="false">L380*H380</f>
        <v>0</v>
      </c>
      <c r="R380" s="45" t="n">
        <f aca="false">M380*J379</f>
        <v>0</v>
      </c>
      <c r="S380" s="45" t="n">
        <f aca="false">N380*J379</f>
        <v>0</v>
      </c>
      <c r="T380" s="55" t="n">
        <f aca="false">O380*J379</f>
        <v>0</v>
      </c>
      <c r="U380" s="46" t="n">
        <f aca="false">(1+VLOOKUP(B380,Assumptions!$A$29:$C$39,3,1))^(1/12)-1</f>
        <v>0.00581065529879377</v>
      </c>
      <c r="V380" s="45" t="n">
        <f aca="false">P381+V381/(1+U381)</f>
        <v>0</v>
      </c>
      <c r="W380" s="45" t="n">
        <f aca="false">(W381+Q381)/(1+U381)</f>
        <v>0</v>
      </c>
      <c r="X380" s="45" t="n">
        <f aca="false">R381+S381+T381+X381/(1+U381)</f>
        <v>0</v>
      </c>
      <c r="Y380" s="45" t="n">
        <f aca="false">IFERROR((W380+X380-V380)/J380,0)</f>
        <v>0</v>
      </c>
    </row>
    <row r="381" customFormat="false" ht="13.8" hidden="false" customHeight="false" outlineLevel="0" collapsed="false">
      <c r="A381" s="40" t="n">
        <f aca="false">A380+1</f>
        <v>366</v>
      </c>
      <c r="B381" s="40" t="n">
        <f aca="false">INT((A381-1)/12)+1</f>
        <v>31</v>
      </c>
      <c r="C381" s="41" t="n">
        <f aca="false">$B$4+B381-1</f>
        <v>50</v>
      </c>
      <c r="D381" s="42" t="n">
        <f aca="false">IF($B$5="M",VLOOKUP(C381,Assumptions!$A$42:$C$140,2,1),VLOOKUP(C381,Assumptions!$A$42:$C$140,3,1))*Assumptions!$C$2</f>
        <v>0.000862927034448147</v>
      </c>
      <c r="E381" s="42" t="n">
        <f aca="false">1-(1-D381)^(1/12)</f>
        <v>7.19390431221933E-005</v>
      </c>
      <c r="F381" s="42" t="n">
        <f aca="false">VLOOKUP(B381,Assumptions!$A$5:$C$11,3,1)*(MOD(A381,12/$B$10)=0)</f>
        <v>0</v>
      </c>
      <c r="G381" s="43" t="n">
        <f aca="false">1-(1-F381)^(1/$B$10)</f>
        <v>0</v>
      </c>
      <c r="H381" s="42" t="n">
        <f aca="false">J380*E381*(A381&lt;=$B$6*12)</f>
        <v>0</v>
      </c>
      <c r="I381" s="43" t="n">
        <f aca="false">J380*(1-E381)*G381*(A381&lt;=$B$6*12)</f>
        <v>0</v>
      </c>
      <c r="J381" s="44" t="n">
        <f aca="false">(J380-H381-I381)*(A381&lt;=$B$6*12)</f>
        <v>0</v>
      </c>
      <c r="K381" s="45" t="n">
        <f aca="false">($B$9/$B$10)*(A381&lt;=$B$7*12)*(MOD(A380,12/$B$10)=0)</f>
        <v>0</v>
      </c>
      <c r="L381" s="45" t="n">
        <f aca="false">$B$8*(A381&lt;=$B$7*12)</f>
        <v>0</v>
      </c>
      <c r="M381" s="45" t="n">
        <f aca="false">Assumptions!$C$15*(A381=1)+K381*Assumptions!$C$16*(A381&lt;=12)</f>
        <v>0</v>
      </c>
      <c r="N381" s="45" t="n">
        <f aca="false">(A381&lt;=$B$6*12)*(Assumptions!$C$18/12)*(1+Assumptions!$E$17)^(A381-1) + K381*Assumptions!$C$19*(A381&lt;=$B$7*12)</f>
        <v>0</v>
      </c>
      <c r="O381" s="45" t="n">
        <f aca="false">K381*VLOOKUP(B381,Assumptions!$A$21:$B$26,2,1)</f>
        <v>0</v>
      </c>
      <c r="P381" s="45" t="n">
        <f aca="false">K381*J380</f>
        <v>0</v>
      </c>
      <c r="Q381" s="45" t="n">
        <f aca="false">L381*H381</f>
        <v>0</v>
      </c>
      <c r="R381" s="45" t="n">
        <f aca="false">M381*J380</f>
        <v>0</v>
      </c>
      <c r="S381" s="45" t="n">
        <f aca="false">N381*J380</f>
        <v>0</v>
      </c>
      <c r="T381" s="55" t="n">
        <f aca="false">O381*J380</f>
        <v>0</v>
      </c>
      <c r="U381" s="46" t="n">
        <f aca="false">(1+VLOOKUP(B381,Assumptions!$A$29:$C$39,3,1))^(1/12)-1</f>
        <v>0.00581065529879377</v>
      </c>
      <c r="V381" s="45" t="n">
        <f aca="false">P382+V382/(1+U382)</f>
        <v>0</v>
      </c>
      <c r="W381" s="45" t="n">
        <f aca="false">(W382+Q382)/(1+U382)</f>
        <v>0</v>
      </c>
      <c r="X381" s="45" t="n">
        <f aca="false">R382+S382+T382+X382/(1+U382)</f>
        <v>0</v>
      </c>
      <c r="Y381" s="45" t="n">
        <f aca="false">IFERROR((W381+X381-V381)/J381,0)</f>
        <v>0</v>
      </c>
    </row>
    <row r="382" customFormat="false" ht="13.8" hidden="false" customHeight="false" outlineLevel="0" collapsed="false">
      <c r="A382" s="40" t="n">
        <f aca="false">A381+1</f>
        <v>367</v>
      </c>
      <c r="B382" s="40" t="n">
        <f aca="false">INT((A382-1)/12)+1</f>
        <v>31</v>
      </c>
      <c r="C382" s="41" t="n">
        <f aca="false">$B$4+B382-1</f>
        <v>50</v>
      </c>
      <c r="D382" s="42" t="n">
        <f aca="false">IF($B$5="M",VLOOKUP(C382,Assumptions!$A$42:$C$140,2,1),VLOOKUP(C382,Assumptions!$A$42:$C$140,3,1))*Assumptions!$C$2</f>
        <v>0.000862927034448147</v>
      </c>
      <c r="E382" s="42" t="n">
        <f aca="false">1-(1-D382)^(1/12)</f>
        <v>7.19390431221933E-005</v>
      </c>
      <c r="F382" s="42" t="n">
        <f aca="false">VLOOKUP(B382,Assumptions!$A$5:$C$11,3,1)*(MOD(A382,12/$B$10)=0)</f>
        <v>0</v>
      </c>
      <c r="G382" s="43" t="n">
        <f aca="false">1-(1-F382)^(1/$B$10)</f>
        <v>0</v>
      </c>
      <c r="H382" s="42" t="n">
        <f aca="false">J381*E382*(A382&lt;=$B$6*12)</f>
        <v>0</v>
      </c>
      <c r="I382" s="43" t="n">
        <f aca="false">J381*(1-E382)*G382*(A382&lt;=$B$6*12)</f>
        <v>0</v>
      </c>
      <c r="J382" s="44" t="n">
        <f aca="false">(J381-H382-I382)*(A382&lt;=$B$6*12)</f>
        <v>0</v>
      </c>
      <c r="K382" s="45" t="n">
        <f aca="false">($B$9/$B$10)*(A382&lt;=$B$7*12)*(MOD(A381,12/$B$10)=0)</f>
        <v>0</v>
      </c>
      <c r="L382" s="45" t="n">
        <f aca="false">$B$8*(A382&lt;=$B$7*12)</f>
        <v>0</v>
      </c>
      <c r="M382" s="45" t="n">
        <f aca="false">Assumptions!$C$15*(A382=1)+K382*Assumptions!$C$16*(A382&lt;=12)</f>
        <v>0</v>
      </c>
      <c r="N382" s="45" t="n">
        <f aca="false">(A382&lt;=$B$6*12)*(Assumptions!$C$18/12)*(1+Assumptions!$E$17)^(A382-1) + K382*Assumptions!$C$19*(A382&lt;=$B$7*12)</f>
        <v>0</v>
      </c>
      <c r="O382" s="45" t="n">
        <f aca="false">K382*VLOOKUP(B382,Assumptions!$A$21:$B$26,2,1)</f>
        <v>0</v>
      </c>
      <c r="P382" s="45" t="n">
        <f aca="false">K382*J381</f>
        <v>0</v>
      </c>
      <c r="Q382" s="45" t="n">
        <f aca="false">L382*H382</f>
        <v>0</v>
      </c>
      <c r="R382" s="45" t="n">
        <f aca="false">M382*J381</f>
        <v>0</v>
      </c>
      <c r="S382" s="45" t="n">
        <f aca="false">N382*J381</f>
        <v>0</v>
      </c>
      <c r="T382" s="55" t="n">
        <f aca="false">O382*J381</f>
        <v>0</v>
      </c>
      <c r="U382" s="46" t="n">
        <f aca="false">(1+VLOOKUP(B382,Assumptions!$A$29:$C$39,3,1))^(1/12)-1</f>
        <v>0.00581065529879377</v>
      </c>
      <c r="V382" s="45" t="n">
        <f aca="false">P383+V383/(1+U383)</f>
        <v>0</v>
      </c>
      <c r="W382" s="45" t="n">
        <f aca="false">(W383+Q383)/(1+U383)</f>
        <v>0</v>
      </c>
      <c r="X382" s="45" t="n">
        <f aca="false">R383+S383+T383+X383/(1+U383)</f>
        <v>0</v>
      </c>
      <c r="Y382" s="45" t="n">
        <f aca="false">IFERROR((W382+X382-V382)/J382,0)</f>
        <v>0</v>
      </c>
    </row>
    <row r="383" customFormat="false" ht="13.8" hidden="false" customHeight="false" outlineLevel="0" collapsed="false">
      <c r="A383" s="40" t="n">
        <f aca="false">A382+1</f>
        <v>368</v>
      </c>
      <c r="B383" s="40" t="n">
        <f aca="false">INT((A383-1)/12)+1</f>
        <v>31</v>
      </c>
      <c r="C383" s="41" t="n">
        <f aca="false">$B$4+B383-1</f>
        <v>50</v>
      </c>
      <c r="D383" s="42" t="n">
        <f aca="false">IF($B$5="M",VLOOKUP(C383,Assumptions!$A$42:$C$140,2,1),VLOOKUP(C383,Assumptions!$A$42:$C$140,3,1))*Assumptions!$C$2</f>
        <v>0.000862927034448147</v>
      </c>
      <c r="E383" s="42" t="n">
        <f aca="false">1-(1-D383)^(1/12)</f>
        <v>7.19390431221933E-005</v>
      </c>
      <c r="F383" s="42" t="n">
        <f aca="false">VLOOKUP(B383,Assumptions!$A$5:$C$11,3,1)*(MOD(A383,12/$B$10)=0)</f>
        <v>0</v>
      </c>
      <c r="G383" s="43" t="n">
        <f aca="false">1-(1-F383)^(1/$B$10)</f>
        <v>0</v>
      </c>
      <c r="H383" s="42" t="n">
        <f aca="false">J382*E383*(A383&lt;=$B$6*12)</f>
        <v>0</v>
      </c>
      <c r="I383" s="43" t="n">
        <f aca="false">J382*(1-E383)*G383*(A383&lt;=$B$6*12)</f>
        <v>0</v>
      </c>
      <c r="J383" s="44" t="n">
        <f aca="false">(J382-H383-I383)*(A383&lt;=$B$6*12)</f>
        <v>0</v>
      </c>
      <c r="K383" s="45" t="n">
        <f aca="false">($B$9/$B$10)*(A383&lt;=$B$7*12)*(MOD(A382,12/$B$10)=0)</f>
        <v>0</v>
      </c>
      <c r="L383" s="45" t="n">
        <f aca="false">$B$8*(A383&lt;=$B$7*12)</f>
        <v>0</v>
      </c>
      <c r="M383" s="45" t="n">
        <f aca="false">Assumptions!$C$15*(A383=1)+K383*Assumptions!$C$16*(A383&lt;=12)</f>
        <v>0</v>
      </c>
      <c r="N383" s="45" t="n">
        <f aca="false">(A383&lt;=$B$6*12)*(Assumptions!$C$18/12)*(1+Assumptions!$E$17)^(A383-1) + K383*Assumptions!$C$19*(A383&lt;=$B$7*12)</f>
        <v>0</v>
      </c>
      <c r="O383" s="45" t="n">
        <f aca="false">K383*VLOOKUP(B383,Assumptions!$A$21:$B$26,2,1)</f>
        <v>0</v>
      </c>
      <c r="P383" s="45" t="n">
        <f aca="false">K383*J382</f>
        <v>0</v>
      </c>
      <c r="Q383" s="45" t="n">
        <f aca="false">L383*H383</f>
        <v>0</v>
      </c>
      <c r="R383" s="45" t="n">
        <f aca="false">M383*J382</f>
        <v>0</v>
      </c>
      <c r="S383" s="45" t="n">
        <f aca="false">N383*J382</f>
        <v>0</v>
      </c>
      <c r="T383" s="55" t="n">
        <f aca="false">O383*J382</f>
        <v>0</v>
      </c>
      <c r="U383" s="46" t="n">
        <f aca="false">(1+VLOOKUP(B383,Assumptions!$A$29:$C$39,3,1))^(1/12)-1</f>
        <v>0.00581065529879377</v>
      </c>
      <c r="V383" s="45" t="n">
        <f aca="false">P384+V384/(1+U384)</f>
        <v>0</v>
      </c>
      <c r="W383" s="45" t="n">
        <f aca="false">(W384+Q384)/(1+U384)</f>
        <v>0</v>
      </c>
      <c r="X383" s="45" t="n">
        <f aca="false">R384+S384+T384+X384/(1+U384)</f>
        <v>0</v>
      </c>
      <c r="Y383" s="45" t="n">
        <f aca="false">IFERROR((W383+X383-V383)/J383,0)</f>
        <v>0</v>
      </c>
    </row>
    <row r="384" customFormat="false" ht="13.8" hidden="false" customHeight="false" outlineLevel="0" collapsed="false">
      <c r="A384" s="40" t="n">
        <f aca="false">A383+1</f>
        <v>369</v>
      </c>
      <c r="B384" s="40" t="n">
        <f aca="false">INT((A384-1)/12)+1</f>
        <v>31</v>
      </c>
      <c r="C384" s="41" t="n">
        <f aca="false">$B$4+B384-1</f>
        <v>50</v>
      </c>
      <c r="D384" s="42" t="n">
        <f aca="false">IF($B$5="M",VLOOKUP(C384,Assumptions!$A$42:$C$140,2,1),VLOOKUP(C384,Assumptions!$A$42:$C$140,3,1))*Assumptions!$C$2</f>
        <v>0.000862927034448147</v>
      </c>
      <c r="E384" s="42" t="n">
        <f aca="false">1-(1-D384)^(1/12)</f>
        <v>7.19390431221933E-005</v>
      </c>
      <c r="F384" s="42" t="n">
        <f aca="false">VLOOKUP(B384,Assumptions!$A$5:$C$11,3,1)*(MOD(A384,12/$B$10)=0)</f>
        <v>0</v>
      </c>
      <c r="G384" s="43" t="n">
        <f aca="false">1-(1-F384)^(1/$B$10)</f>
        <v>0</v>
      </c>
      <c r="H384" s="42" t="n">
        <f aca="false">J383*E384*(A384&lt;=$B$6*12)</f>
        <v>0</v>
      </c>
      <c r="I384" s="43" t="n">
        <f aca="false">J383*(1-E384)*G384*(A384&lt;=$B$6*12)</f>
        <v>0</v>
      </c>
      <c r="J384" s="44" t="n">
        <f aca="false">(J383-H384-I384)*(A384&lt;=$B$6*12)</f>
        <v>0</v>
      </c>
      <c r="K384" s="45" t="n">
        <f aca="false">($B$9/$B$10)*(A384&lt;=$B$7*12)*(MOD(A383,12/$B$10)=0)</f>
        <v>0</v>
      </c>
      <c r="L384" s="45" t="n">
        <f aca="false">$B$8*(A384&lt;=$B$7*12)</f>
        <v>0</v>
      </c>
      <c r="M384" s="45" t="n">
        <f aca="false">Assumptions!$C$15*(A384=1)+K384*Assumptions!$C$16*(A384&lt;=12)</f>
        <v>0</v>
      </c>
      <c r="N384" s="45" t="n">
        <f aca="false">(A384&lt;=$B$6*12)*(Assumptions!$C$18/12)*(1+Assumptions!$E$17)^(A384-1) + K384*Assumptions!$C$19*(A384&lt;=$B$7*12)</f>
        <v>0</v>
      </c>
      <c r="O384" s="45" t="n">
        <f aca="false">K384*VLOOKUP(B384,Assumptions!$A$21:$B$26,2,1)</f>
        <v>0</v>
      </c>
      <c r="P384" s="45" t="n">
        <f aca="false">K384*J383</f>
        <v>0</v>
      </c>
      <c r="Q384" s="45" t="n">
        <f aca="false">L384*H384</f>
        <v>0</v>
      </c>
      <c r="R384" s="45" t="n">
        <f aca="false">M384*J383</f>
        <v>0</v>
      </c>
      <c r="S384" s="45" t="n">
        <f aca="false">N384*J383</f>
        <v>0</v>
      </c>
      <c r="T384" s="55" t="n">
        <f aca="false">O384*J383</f>
        <v>0</v>
      </c>
      <c r="U384" s="46" t="n">
        <f aca="false">(1+VLOOKUP(B384,Assumptions!$A$29:$C$39,3,1))^(1/12)-1</f>
        <v>0.00581065529879377</v>
      </c>
      <c r="V384" s="45" t="n">
        <f aca="false">P385+V385/(1+U385)</f>
        <v>0</v>
      </c>
      <c r="W384" s="45" t="n">
        <f aca="false">(W385+Q385)/(1+U385)</f>
        <v>0</v>
      </c>
      <c r="X384" s="45" t="n">
        <f aca="false">R385+S385+T385+X385/(1+U385)</f>
        <v>0</v>
      </c>
      <c r="Y384" s="45" t="n">
        <f aca="false">IFERROR((W384+X384-V384)/J384,0)</f>
        <v>0</v>
      </c>
    </row>
    <row r="385" customFormat="false" ht="13.8" hidden="false" customHeight="false" outlineLevel="0" collapsed="false">
      <c r="A385" s="40" t="n">
        <f aca="false">A384+1</f>
        <v>370</v>
      </c>
      <c r="B385" s="40" t="n">
        <f aca="false">INT((A385-1)/12)+1</f>
        <v>31</v>
      </c>
      <c r="C385" s="41" t="n">
        <f aca="false">$B$4+B385-1</f>
        <v>50</v>
      </c>
      <c r="D385" s="42" t="n">
        <f aca="false">IF($B$5="M",VLOOKUP(C385,Assumptions!$A$42:$C$140,2,1),VLOOKUP(C385,Assumptions!$A$42:$C$140,3,1))*Assumptions!$C$2</f>
        <v>0.000862927034448147</v>
      </c>
      <c r="E385" s="42" t="n">
        <f aca="false">1-(1-D385)^(1/12)</f>
        <v>7.19390431221933E-005</v>
      </c>
      <c r="F385" s="42" t="n">
        <f aca="false">VLOOKUP(B385,Assumptions!$A$5:$C$11,3,1)*(MOD(A385,12/$B$10)=0)</f>
        <v>0</v>
      </c>
      <c r="G385" s="43" t="n">
        <f aca="false">1-(1-F385)^(1/$B$10)</f>
        <v>0</v>
      </c>
      <c r="H385" s="42" t="n">
        <f aca="false">J384*E385*(A385&lt;=$B$6*12)</f>
        <v>0</v>
      </c>
      <c r="I385" s="43" t="n">
        <f aca="false">J384*(1-E385)*G385*(A385&lt;=$B$6*12)</f>
        <v>0</v>
      </c>
      <c r="J385" s="44" t="n">
        <f aca="false">(J384-H385-I385)*(A385&lt;=$B$6*12)</f>
        <v>0</v>
      </c>
      <c r="K385" s="45" t="n">
        <f aca="false">($B$9/$B$10)*(A385&lt;=$B$7*12)*(MOD(A384,12/$B$10)=0)</f>
        <v>0</v>
      </c>
      <c r="L385" s="45" t="n">
        <f aca="false">$B$8*(A385&lt;=$B$7*12)</f>
        <v>0</v>
      </c>
      <c r="M385" s="45" t="n">
        <f aca="false">Assumptions!$C$15*(A385=1)+K385*Assumptions!$C$16*(A385&lt;=12)</f>
        <v>0</v>
      </c>
      <c r="N385" s="45" t="n">
        <f aca="false">(A385&lt;=$B$6*12)*(Assumptions!$C$18/12)*(1+Assumptions!$E$17)^(A385-1) + K385*Assumptions!$C$19*(A385&lt;=$B$7*12)</f>
        <v>0</v>
      </c>
      <c r="O385" s="45" t="n">
        <f aca="false">K385*VLOOKUP(B385,Assumptions!$A$21:$B$26,2,1)</f>
        <v>0</v>
      </c>
      <c r="P385" s="45" t="n">
        <f aca="false">K385*J384</f>
        <v>0</v>
      </c>
      <c r="Q385" s="45" t="n">
        <f aca="false">L385*H385</f>
        <v>0</v>
      </c>
      <c r="R385" s="45" t="n">
        <f aca="false">M385*J384</f>
        <v>0</v>
      </c>
      <c r="S385" s="45" t="n">
        <f aca="false">N385*J384</f>
        <v>0</v>
      </c>
      <c r="T385" s="55" t="n">
        <f aca="false">O385*J384</f>
        <v>0</v>
      </c>
      <c r="U385" s="46" t="n">
        <f aca="false">(1+VLOOKUP(B385,Assumptions!$A$29:$C$39,3,1))^(1/12)-1</f>
        <v>0.00581065529879377</v>
      </c>
      <c r="V385" s="45" t="n">
        <f aca="false">P386+V386/(1+U386)</f>
        <v>0</v>
      </c>
      <c r="W385" s="45" t="n">
        <f aca="false">(W386+Q386)/(1+U386)</f>
        <v>0</v>
      </c>
      <c r="X385" s="45" t="n">
        <f aca="false">R386+S386+T386+X386/(1+U386)</f>
        <v>0</v>
      </c>
      <c r="Y385" s="45" t="n">
        <f aca="false">IFERROR((W385+X385-V385)/J385,0)</f>
        <v>0</v>
      </c>
    </row>
    <row r="386" customFormat="false" ht="13.8" hidden="false" customHeight="false" outlineLevel="0" collapsed="false">
      <c r="A386" s="40" t="n">
        <f aca="false">A385+1</f>
        <v>371</v>
      </c>
      <c r="B386" s="40" t="n">
        <f aca="false">INT((A386-1)/12)+1</f>
        <v>31</v>
      </c>
      <c r="C386" s="41" t="n">
        <f aca="false">$B$4+B386-1</f>
        <v>50</v>
      </c>
      <c r="D386" s="42" t="n">
        <f aca="false">IF($B$5="M",VLOOKUP(C386,Assumptions!$A$42:$C$140,2,1),VLOOKUP(C386,Assumptions!$A$42:$C$140,3,1))*Assumptions!$C$2</f>
        <v>0.000862927034448147</v>
      </c>
      <c r="E386" s="42" t="n">
        <f aca="false">1-(1-D386)^(1/12)</f>
        <v>7.19390431221933E-005</v>
      </c>
      <c r="F386" s="42" t="n">
        <f aca="false">VLOOKUP(B386,Assumptions!$A$5:$C$11,3,1)*(MOD(A386,12/$B$10)=0)</f>
        <v>0</v>
      </c>
      <c r="G386" s="43" t="n">
        <f aca="false">1-(1-F386)^(1/$B$10)</f>
        <v>0</v>
      </c>
      <c r="H386" s="42" t="n">
        <f aca="false">J385*E386*(A386&lt;=$B$6*12)</f>
        <v>0</v>
      </c>
      <c r="I386" s="43" t="n">
        <f aca="false">J385*(1-E386)*G386*(A386&lt;=$B$6*12)</f>
        <v>0</v>
      </c>
      <c r="J386" s="44" t="n">
        <f aca="false">(J385-H386-I386)*(A386&lt;=$B$6*12)</f>
        <v>0</v>
      </c>
      <c r="K386" s="45" t="n">
        <f aca="false">($B$9/$B$10)*(A386&lt;=$B$7*12)*(MOD(A385,12/$B$10)=0)</f>
        <v>0</v>
      </c>
      <c r="L386" s="45" t="n">
        <f aca="false">$B$8*(A386&lt;=$B$7*12)</f>
        <v>0</v>
      </c>
      <c r="M386" s="45" t="n">
        <f aca="false">Assumptions!$C$15*(A386=1)+K386*Assumptions!$C$16*(A386&lt;=12)</f>
        <v>0</v>
      </c>
      <c r="N386" s="45" t="n">
        <f aca="false">(A386&lt;=$B$6*12)*(Assumptions!$C$18/12)*(1+Assumptions!$E$17)^(A386-1) + K386*Assumptions!$C$19*(A386&lt;=$B$7*12)</f>
        <v>0</v>
      </c>
      <c r="O386" s="45" t="n">
        <f aca="false">K386*VLOOKUP(B386,Assumptions!$A$21:$B$26,2,1)</f>
        <v>0</v>
      </c>
      <c r="P386" s="45" t="n">
        <f aca="false">K386*J385</f>
        <v>0</v>
      </c>
      <c r="Q386" s="45" t="n">
        <f aca="false">L386*H386</f>
        <v>0</v>
      </c>
      <c r="R386" s="45" t="n">
        <f aca="false">M386*J385</f>
        <v>0</v>
      </c>
      <c r="S386" s="45" t="n">
        <f aca="false">N386*J385</f>
        <v>0</v>
      </c>
      <c r="T386" s="55" t="n">
        <f aca="false">O386*J385</f>
        <v>0</v>
      </c>
      <c r="U386" s="46" t="n">
        <f aca="false">(1+VLOOKUP(B386,Assumptions!$A$29:$C$39,3,1))^(1/12)-1</f>
        <v>0.00581065529879377</v>
      </c>
      <c r="V386" s="45" t="n">
        <f aca="false">P387+V387/(1+U387)</f>
        <v>0</v>
      </c>
      <c r="W386" s="45" t="n">
        <f aca="false">(W387+Q387)/(1+U387)</f>
        <v>0</v>
      </c>
      <c r="X386" s="45" t="n">
        <f aca="false">R387+S387+T387+X387/(1+U387)</f>
        <v>0</v>
      </c>
      <c r="Y386" s="45" t="n">
        <f aca="false">IFERROR((W386+X386-V386)/J386,0)</f>
        <v>0</v>
      </c>
    </row>
    <row r="387" customFormat="false" ht="13.8" hidden="false" customHeight="false" outlineLevel="0" collapsed="false">
      <c r="A387" s="40" t="n">
        <f aca="false">A386+1</f>
        <v>372</v>
      </c>
      <c r="B387" s="40" t="n">
        <f aca="false">INT((A387-1)/12)+1</f>
        <v>31</v>
      </c>
      <c r="C387" s="41" t="n">
        <f aca="false">$B$4+B387-1</f>
        <v>50</v>
      </c>
      <c r="D387" s="42" t="n">
        <f aca="false">IF($B$5="M",VLOOKUP(C387,Assumptions!$A$42:$C$140,2,1),VLOOKUP(C387,Assumptions!$A$42:$C$140,3,1))*Assumptions!$C$2</f>
        <v>0.000862927034448147</v>
      </c>
      <c r="E387" s="42" t="n">
        <f aca="false">1-(1-D387)^(1/12)</f>
        <v>7.19390431221933E-005</v>
      </c>
      <c r="F387" s="42" t="n">
        <f aca="false">VLOOKUP(B387,Assumptions!$A$5:$C$11,3,1)*(MOD(A387,12/$B$10)=0)</f>
        <v>0.04</v>
      </c>
      <c r="G387" s="43" t="n">
        <f aca="false">1-(1-F387)^(1/$B$10)</f>
        <v>0.04</v>
      </c>
      <c r="H387" s="42" t="n">
        <f aca="false">J386*E387*(A387&lt;=$B$6*12)</f>
        <v>0</v>
      </c>
      <c r="I387" s="43" t="n">
        <f aca="false">J386*(1-E387)*G387*(A387&lt;=$B$6*12)</f>
        <v>0</v>
      </c>
      <c r="J387" s="44" t="n">
        <f aca="false">(J386-H387-I387)*(A387&lt;=$B$6*12)</f>
        <v>0</v>
      </c>
      <c r="K387" s="45" t="n">
        <f aca="false">($B$9/$B$10)*(A387&lt;=$B$7*12)*(MOD(A386,12/$B$10)=0)</f>
        <v>0</v>
      </c>
      <c r="L387" s="45" t="n">
        <f aca="false">$B$8*(A387&lt;=$B$7*12)</f>
        <v>0</v>
      </c>
      <c r="M387" s="45" t="n">
        <f aca="false">Assumptions!$C$15*(A387=1)+K387*Assumptions!$C$16*(A387&lt;=12)</f>
        <v>0</v>
      </c>
      <c r="N387" s="45" t="n">
        <f aca="false">(A387&lt;=$B$6*12)*(Assumptions!$C$18/12)*(1+Assumptions!$E$17)^(A387-1) + K387*Assumptions!$C$19*(A387&lt;=$B$7*12)</f>
        <v>0</v>
      </c>
      <c r="O387" s="45" t="n">
        <f aca="false">K387*VLOOKUP(B387,Assumptions!$A$21:$B$26,2,1)</f>
        <v>0</v>
      </c>
      <c r="P387" s="45" t="n">
        <f aca="false">K387*J386</f>
        <v>0</v>
      </c>
      <c r="Q387" s="45" t="n">
        <f aca="false">L387*H387</f>
        <v>0</v>
      </c>
      <c r="R387" s="45" t="n">
        <f aca="false">M387*J386</f>
        <v>0</v>
      </c>
      <c r="S387" s="45" t="n">
        <f aca="false">N387*J386</f>
        <v>0</v>
      </c>
      <c r="T387" s="55" t="n">
        <f aca="false">O387*J386</f>
        <v>0</v>
      </c>
      <c r="U387" s="46" t="n">
        <f aca="false">(1+VLOOKUP(B387,Assumptions!$A$29:$C$39,3,1))^(1/12)-1</f>
        <v>0.00581065529879377</v>
      </c>
      <c r="V387" s="45" t="n">
        <f aca="false">P388+V388/(1+U388)</f>
        <v>0</v>
      </c>
      <c r="W387" s="45" t="n">
        <f aca="false">(W388+Q388)/(1+U388)</f>
        <v>0</v>
      </c>
      <c r="X387" s="45" t="n">
        <f aca="false">R388+S388+T388+X388/(1+U388)</f>
        <v>0</v>
      </c>
      <c r="Y387" s="45" t="n">
        <f aca="false">IFERROR((W387+X387-V387)/J387,0)</f>
        <v>0</v>
      </c>
    </row>
    <row r="388" customFormat="false" ht="13.8" hidden="false" customHeight="false" outlineLevel="0" collapsed="false">
      <c r="A388" s="40" t="n">
        <f aca="false">A387+1</f>
        <v>373</v>
      </c>
      <c r="B388" s="40" t="n">
        <f aca="false">INT((A388-1)/12)+1</f>
        <v>32</v>
      </c>
      <c r="C388" s="41" t="n">
        <f aca="false">$B$4+B388-1</f>
        <v>51</v>
      </c>
      <c r="D388" s="42" t="n">
        <f aca="false">IF($B$5="M",VLOOKUP(C388,Assumptions!$A$42:$C$140,2,1),VLOOKUP(C388,Assumptions!$A$42:$C$140,3,1))*Assumptions!$C$2</f>
        <v>0.000917073507738653</v>
      </c>
      <c r="E388" s="42" t="n">
        <f aca="false">1-(1-D388)^(1/12)</f>
        <v>7.64549335824372E-005</v>
      </c>
      <c r="F388" s="42" t="n">
        <f aca="false">VLOOKUP(B388,Assumptions!$A$5:$C$11,3,1)*(MOD(A388,12/$B$10)=0)</f>
        <v>0</v>
      </c>
      <c r="G388" s="43" t="n">
        <f aca="false">1-(1-F388)^(1/$B$10)</f>
        <v>0</v>
      </c>
      <c r="H388" s="42" t="n">
        <f aca="false">J387*E388*(A388&lt;=$B$6*12)</f>
        <v>0</v>
      </c>
      <c r="I388" s="43" t="n">
        <f aca="false">J387*(1-E388)*G388*(A388&lt;=$B$6*12)</f>
        <v>0</v>
      </c>
      <c r="J388" s="44" t="n">
        <f aca="false">(J387-H388-I388)*(A388&lt;=$B$6*12)</f>
        <v>0</v>
      </c>
      <c r="K388" s="45" t="n">
        <f aca="false">($B$9/$B$10)*(A388&lt;=$B$7*12)*(MOD(A387,12/$B$10)=0)</f>
        <v>0</v>
      </c>
      <c r="L388" s="45" t="n">
        <f aca="false">$B$8*(A388&lt;=$B$7*12)</f>
        <v>0</v>
      </c>
      <c r="M388" s="45" t="n">
        <f aca="false">Assumptions!$C$15*(A388=1)+K388*Assumptions!$C$16*(A388&lt;=12)</f>
        <v>0</v>
      </c>
      <c r="N388" s="45" t="n">
        <f aca="false">(A388&lt;=$B$6*12)*(Assumptions!$C$18/12)*(1+Assumptions!$E$17)^(A388-1) + K388*Assumptions!$C$19*(A388&lt;=$B$7*12)</f>
        <v>0</v>
      </c>
      <c r="O388" s="45" t="n">
        <f aca="false">K388*VLOOKUP(B388,Assumptions!$A$21:$B$26,2,1)</f>
        <v>0</v>
      </c>
      <c r="P388" s="45" t="n">
        <f aca="false">K388*J387</f>
        <v>0</v>
      </c>
      <c r="Q388" s="45" t="n">
        <f aca="false">L388*H388</f>
        <v>0</v>
      </c>
      <c r="R388" s="45" t="n">
        <f aca="false">M388*J387</f>
        <v>0</v>
      </c>
      <c r="S388" s="45" t="n">
        <f aca="false">N388*J387</f>
        <v>0</v>
      </c>
      <c r="T388" s="55" t="n">
        <f aca="false">O388*J387</f>
        <v>0</v>
      </c>
      <c r="U388" s="46" t="n">
        <f aca="false">(1+VLOOKUP(B388,Assumptions!$A$29:$C$39,3,1))^(1/12)-1</f>
        <v>0.00581065529879377</v>
      </c>
      <c r="V388" s="45" t="n">
        <f aca="false">P389+V389/(1+U389)</f>
        <v>0</v>
      </c>
      <c r="W388" s="45" t="n">
        <f aca="false">(W389+Q389)/(1+U389)</f>
        <v>0</v>
      </c>
      <c r="X388" s="45" t="n">
        <f aca="false">R389+S389+T389+X389/(1+U389)</f>
        <v>0</v>
      </c>
      <c r="Y388" s="45" t="n">
        <f aca="false">IFERROR((W388+X388-V388)/J388,0)</f>
        <v>0</v>
      </c>
    </row>
    <row r="389" customFormat="false" ht="13.8" hidden="false" customHeight="false" outlineLevel="0" collapsed="false">
      <c r="A389" s="40" t="n">
        <f aca="false">A388+1</f>
        <v>374</v>
      </c>
      <c r="B389" s="40" t="n">
        <f aca="false">INT((A389-1)/12)+1</f>
        <v>32</v>
      </c>
      <c r="C389" s="41" t="n">
        <f aca="false">$B$4+B389-1</f>
        <v>51</v>
      </c>
      <c r="D389" s="42" t="n">
        <f aca="false">IF($B$5="M",VLOOKUP(C389,Assumptions!$A$42:$C$140,2,1),VLOOKUP(C389,Assumptions!$A$42:$C$140,3,1))*Assumptions!$C$2</f>
        <v>0.000917073507738653</v>
      </c>
      <c r="E389" s="42" t="n">
        <f aca="false">1-(1-D389)^(1/12)</f>
        <v>7.64549335824372E-005</v>
      </c>
      <c r="F389" s="42" t="n">
        <f aca="false">VLOOKUP(B389,Assumptions!$A$5:$C$11,3,1)*(MOD(A389,12/$B$10)=0)</f>
        <v>0</v>
      </c>
      <c r="G389" s="43" t="n">
        <f aca="false">1-(1-F389)^(1/$B$10)</f>
        <v>0</v>
      </c>
      <c r="H389" s="42" t="n">
        <f aca="false">J388*E389*(A389&lt;=$B$6*12)</f>
        <v>0</v>
      </c>
      <c r="I389" s="43" t="n">
        <f aca="false">J388*(1-E389)*G389*(A389&lt;=$B$6*12)</f>
        <v>0</v>
      </c>
      <c r="J389" s="44" t="n">
        <f aca="false">(J388-H389-I389)*(A389&lt;=$B$6*12)</f>
        <v>0</v>
      </c>
      <c r="K389" s="45" t="n">
        <f aca="false">($B$9/$B$10)*(A389&lt;=$B$7*12)*(MOD(A388,12/$B$10)=0)</f>
        <v>0</v>
      </c>
      <c r="L389" s="45" t="n">
        <f aca="false">$B$8*(A389&lt;=$B$7*12)</f>
        <v>0</v>
      </c>
      <c r="M389" s="45" t="n">
        <f aca="false">Assumptions!$C$15*(A389=1)+K389*Assumptions!$C$16*(A389&lt;=12)</f>
        <v>0</v>
      </c>
      <c r="N389" s="45" t="n">
        <f aca="false">(A389&lt;=$B$6*12)*(Assumptions!$C$18/12)*(1+Assumptions!$E$17)^(A389-1) + K389*Assumptions!$C$19*(A389&lt;=$B$7*12)</f>
        <v>0</v>
      </c>
      <c r="O389" s="45" t="n">
        <f aca="false">K389*VLOOKUP(B389,Assumptions!$A$21:$B$26,2,1)</f>
        <v>0</v>
      </c>
      <c r="P389" s="45" t="n">
        <f aca="false">K389*J388</f>
        <v>0</v>
      </c>
      <c r="Q389" s="45" t="n">
        <f aca="false">L389*H389</f>
        <v>0</v>
      </c>
      <c r="R389" s="45" t="n">
        <f aca="false">M389*J388</f>
        <v>0</v>
      </c>
      <c r="S389" s="45" t="n">
        <f aca="false">N389*J388</f>
        <v>0</v>
      </c>
      <c r="T389" s="55" t="n">
        <f aca="false">O389*J388</f>
        <v>0</v>
      </c>
      <c r="U389" s="46" t="n">
        <f aca="false">(1+VLOOKUP(B389,Assumptions!$A$29:$C$39,3,1))^(1/12)-1</f>
        <v>0.00581065529879377</v>
      </c>
      <c r="V389" s="45" t="n">
        <f aca="false">P390+V390/(1+U390)</f>
        <v>0</v>
      </c>
      <c r="W389" s="45" t="n">
        <f aca="false">(W390+Q390)/(1+U390)</f>
        <v>0</v>
      </c>
      <c r="X389" s="45" t="n">
        <f aca="false">R390+S390+T390+X390/(1+U390)</f>
        <v>0</v>
      </c>
      <c r="Y389" s="45" t="n">
        <f aca="false">IFERROR((W389+X389-V389)/J389,0)</f>
        <v>0</v>
      </c>
    </row>
    <row r="390" customFormat="false" ht="13.8" hidden="false" customHeight="false" outlineLevel="0" collapsed="false">
      <c r="A390" s="40" t="n">
        <f aca="false">A389+1</f>
        <v>375</v>
      </c>
      <c r="B390" s="40" t="n">
        <f aca="false">INT((A390-1)/12)+1</f>
        <v>32</v>
      </c>
      <c r="C390" s="41" t="n">
        <f aca="false">$B$4+B390-1</f>
        <v>51</v>
      </c>
      <c r="D390" s="42" t="n">
        <f aca="false">IF($B$5="M",VLOOKUP(C390,Assumptions!$A$42:$C$140,2,1),VLOOKUP(C390,Assumptions!$A$42:$C$140,3,1))*Assumptions!$C$2</f>
        <v>0.000917073507738653</v>
      </c>
      <c r="E390" s="42" t="n">
        <f aca="false">1-(1-D390)^(1/12)</f>
        <v>7.64549335824372E-005</v>
      </c>
      <c r="F390" s="42" t="n">
        <f aca="false">VLOOKUP(B390,Assumptions!$A$5:$C$11,3,1)*(MOD(A390,12/$B$10)=0)</f>
        <v>0</v>
      </c>
      <c r="G390" s="43" t="n">
        <f aca="false">1-(1-F390)^(1/$B$10)</f>
        <v>0</v>
      </c>
      <c r="H390" s="42" t="n">
        <f aca="false">J389*E390*(A390&lt;=$B$6*12)</f>
        <v>0</v>
      </c>
      <c r="I390" s="43" t="n">
        <f aca="false">J389*(1-E390)*G390*(A390&lt;=$B$6*12)</f>
        <v>0</v>
      </c>
      <c r="J390" s="44" t="n">
        <f aca="false">(J389-H390-I390)*(A390&lt;=$B$6*12)</f>
        <v>0</v>
      </c>
      <c r="K390" s="45" t="n">
        <f aca="false">($B$9/$B$10)*(A390&lt;=$B$7*12)*(MOD(A389,12/$B$10)=0)</f>
        <v>0</v>
      </c>
      <c r="L390" s="45" t="n">
        <f aca="false">$B$8*(A390&lt;=$B$7*12)</f>
        <v>0</v>
      </c>
      <c r="M390" s="45" t="n">
        <f aca="false">Assumptions!$C$15*(A390=1)+K390*Assumptions!$C$16*(A390&lt;=12)</f>
        <v>0</v>
      </c>
      <c r="N390" s="45" t="n">
        <f aca="false">(A390&lt;=$B$6*12)*(Assumptions!$C$18/12)*(1+Assumptions!$E$17)^(A390-1) + K390*Assumptions!$C$19*(A390&lt;=$B$7*12)</f>
        <v>0</v>
      </c>
      <c r="O390" s="45" t="n">
        <f aca="false">K390*VLOOKUP(B390,Assumptions!$A$21:$B$26,2,1)</f>
        <v>0</v>
      </c>
      <c r="P390" s="45" t="n">
        <f aca="false">K390*J389</f>
        <v>0</v>
      </c>
      <c r="Q390" s="45" t="n">
        <f aca="false">L390*H390</f>
        <v>0</v>
      </c>
      <c r="R390" s="45" t="n">
        <f aca="false">M390*J389</f>
        <v>0</v>
      </c>
      <c r="S390" s="45" t="n">
        <f aca="false">N390*J389</f>
        <v>0</v>
      </c>
      <c r="T390" s="55" t="n">
        <f aca="false">O390*J389</f>
        <v>0</v>
      </c>
      <c r="U390" s="46" t="n">
        <f aca="false">(1+VLOOKUP(B390,Assumptions!$A$29:$C$39,3,1))^(1/12)-1</f>
        <v>0.00581065529879377</v>
      </c>
      <c r="V390" s="45" t="n">
        <f aca="false">P391+V391/(1+U391)</f>
        <v>0</v>
      </c>
      <c r="W390" s="45" t="n">
        <f aca="false">(W391+Q391)/(1+U391)</f>
        <v>0</v>
      </c>
      <c r="X390" s="45" t="n">
        <f aca="false">R391+S391+T391+X391/(1+U391)</f>
        <v>0</v>
      </c>
      <c r="Y390" s="45" t="n">
        <f aca="false">IFERROR((W390+X390-V390)/J390,0)</f>
        <v>0</v>
      </c>
    </row>
    <row r="391" customFormat="false" ht="13.8" hidden="false" customHeight="false" outlineLevel="0" collapsed="false">
      <c r="A391" s="40" t="n">
        <f aca="false">A390+1</f>
        <v>376</v>
      </c>
      <c r="B391" s="40" t="n">
        <f aca="false">INT((A391-1)/12)+1</f>
        <v>32</v>
      </c>
      <c r="C391" s="41" t="n">
        <f aca="false">$B$4+B391-1</f>
        <v>51</v>
      </c>
      <c r="D391" s="42" t="n">
        <f aca="false">IF($B$5="M",VLOOKUP(C391,Assumptions!$A$42:$C$140,2,1),VLOOKUP(C391,Assumptions!$A$42:$C$140,3,1))*Assumptions!$C$2</f>
        <v>0.000917073507738653</v>
      </c>
      <c r="E391" s="42" t="n">
        <f aca="false">1-(1-D391)^(1/12)</f>
        <v>7.64549335824372E-005</v>
      </c>
      <c r="F391" s="42" t="n">
        <f aca="false">VLOOKUP(B391,Assumptions!$A$5:$C$11,3,1)*(MOD(A391,12/$B$10)=0)</f>
        <v>0</v>
      </c>
      <c r="G391" s="43" t="n">
        <f aca="false">1-(1-F391)^(1/$B$10)</f>
        <v>0</v>
      </c>
      <c r="H391" s="42" t="n">
        <f aca="false">J390*E391*(A391&lt;=$B$6*12)</f>
        <v>0</v>
      </c>
      <c r="I391" s="43" t="n">
        <f aca="false">J390*(1-E391)*G391*(A391&lt;=$B$6*12)</f>
        <v>0</v>
      </c>
      <c r="J391" s="44" t="n">
        <f aca="false">(J390-H391-I391)*(A391&lt;=$B$6*12)</f>
        <v>0</v>
      </c>
      <c r="K391" s="45" t="n">
        <f aca="false">($B$9/$B$10)*(A391&lt;=$B$7*12)*(MOD(A390,12/$B$10)=0)</f>
        <v>0</v>
      </c>
      <c r="L391" s="45" t="n">
        <f aca="false">$B$8*(A391&lt;=$B$7*12)</f>
        <v>0</v>
      </c>
      <c r="M391" s="45" t="n">
        <f aca="false">Assumptions!$C$15*(A391=1)+K391*Assumptions!$C$16*(A391&lt;=12)</f>
        <v>0</v>
      </c>
      <c r="N391" s="45" t="n">
        <f aca="false">(A391&lt;=$B$6*12)*(Assumptions!$C$18/12)*(1+Assumptions!$E$17)^(A391-1) + K391*Assumptions!$C$19*(A391&lt;=$B$7*12)</f>
        <v>0</v>
      </c>
      <c r="O391" s="45" t="n">
        <f aca="false">K391*VLOOKUP(B391,Assumptions!$A$21:$B$26,2,1)</f>
        <v>0</v>
      </c>
      <c r="P391" s="45" t="n">
        <f aca="false">K391*J390</f>
        <v>0</v>
      </c>
      <c r="Q391" s="45" t="n">
        <f aca="false">L391*H391</f>
        <v>0</v>
      </c>
      <c r="R391" s="45" t="n">
        <f aca="false">M391*J390</f>
        <v>0</v>
      </c>
      <c r="S391" s="45" t="n">
        <f aca="false">N391*J390</f>
        <v>0</v>
      </c>
      <c r="T391" s="55" t="n">
        <f aca="false">O391*J390</f>
        <v>0</v>
      </c>
      <c r="U391" s="46" t="n">
        <f aca="false">(1+VLOOKUP(B391,Assumptions!$A$29:$C$39,3,1))^(1/12)-1</f>
        <v>0.00581065529879377</v>
      </c>
      <c r="V391" s="45" t="n">
        <f aca="false">P392+V392/(1+U392)</f>
        <v>0</v>
      </c>
      <c r="W391" s="45" t="n">
        <f aca="false">(W392+Q392)/(1+U392)</f>
        <v>0</v>
      </c>
      <c r="X391" s="45" t="n">
        <f aca="false">R392+S392+T392+X392/(1+U392)</f>
        <v>0</v>
      </c>
      <c r="Y391" s="45" t="n">
        <f aca="false">IFERROR((W391+X391-V391)/J391,0)</f>
        <v>0</v>
      </c>
    </row>
    <row r="392" customFormat="false" ht="13.8" hidden="false" customHeight="false" outlineLevel="0" collapsed="false">
      <c r="A392" s="40" t="n">
        <f aca="false">A391+1</f>
        <v>377</v>
      </c>
      <c r="B392" s="40" t="n">
        <f aca="false">INT((A392-1)/12)+1</f>
        <v>32</v>
      </c>
      <c r="C392" s="41" t="n">
        <f aca="false">$B$4+B392-1</f>
        <v>51</v>
      </c>
      <c r="D392" s="42" t="n">
        <f aca="false">IF($B$5="M",VLOOKUP(C392,Assumptions!$A$42:$C$140,2,1),VLOOKUP(C392,Assumptions!$A$42:$C$140,3,1))*Assumptions!$C$2</f>
        <v>0.000917073507738653</v>
      </c>
      <c r="E392" s="42" t="n">
        <f aca="false">1-(1-D392)^(1/12)</f>
        <v>7.64549335824372E-005</v>
      </c>
      <c r="F392" s="42" t="n">
        <f aca="false">VLOOKUP(B392,Assumptions!$A$5:$C$11,3,1)*(MOD(A392,12/$B$10)=0)</f>
        <v>0</v>
      </c>
      <c r="G392" s="43" t="n">
        <f aca="false">1-(1-F392)^(1/$B$10)</f>
        <v>0</v>
      </c>
      <c r="H392" s="42" t="n">
        <f aca="false">J391*E392*(A392&lt;=$B$6*12)</f>
        <v>0</v>
      </c>
      <c r="I392" s="43" t="n">
        <f aca="false">J391*(1-E392)*G392*(A392&lt;=$B$6*12)</f>
        <v>0</v>
      </c>
      <c r="J392" s="44" t="n">
        <f aca="false">(J391-H392-I392)*(A392&lt;=$B$6*12)</f>
        <v>0</v>
      </c>
      <c r="K392" s="45" t="n">
        <f aca="false">($B$9/$B$10)*(A392&lt;=$B$7*12)*(MOD(A391,12/$B$10)=0)</f>
        <v>0</v>
      </c>
      <c r="L392" s="45" t="n">
        <f aca="false">$B$8*(A392&lt;=$B$7*12)</f>
        <v>0</v>
      </c>
      <c r="M392" s="45" t="n">
        <f aca="false">Assumptions!$C$15*(A392=1)+K392*Assumptions!$C$16*(A392&lt;=12)</f>
        <v>0</v>
      </c>
      <c r="N392" s="45" t="n">
        <f aca="false">(A392&lt;=$B$6*12)*(Assumptions!$C$18/12)*(1+Assumptions!$E$17)^(A392-1) + K392*Assumptions!$C$19*(A392&lt;=$B$7*12)</f>
        <v>0</v>
      </c>
      <c r="O392" s="45" t="n">
        <f aca="false">K392*VLOOKUP(B392,Assumptions!$A$21:$B$26,2,1)</f>
        <v>0</v>
      </c>
      <c r="P392" s="45" t="n">
        <f aca="false">K392*J391</f>
        <v>0</v>
      </c>
      <c r="Q392" s="45" t="n">
        <f aca="false">L392*H392</f>
        <v>0</v>
      </c>
      <c r="R392" s="45" t="n">
        <f aca="false">M392*J391</f>
        <v>0</v>
      </c>
      <c r="S392" s="45" t="n">
        <f aca="false">N392*J391</f>
        <v>0</v>
      </c>
      <c r="T392" s="55" t="n">
        <f aca="false">O392*J391</f>
        <v>0</v>
      </c>
      <c r="U392" s="46" t="n">
        <f aca="false">(1+VLOOKUP(B392,Assumptions!$A$29:$C$39,3,1))^(1/12)-1</f>
        <v>0.00581065529879377</v>
      </c>
      <c r="V392" s="45" t="n">
        <f aca="false">P393+V393/(1+U393)</f>
        <v>0</v>
      </c>
      <c r="W392" s="45" t="n">
        <f aca="false">(W393+Q393)/(1+U393)</f>
        <v>0</v>
      </c>
      <c r="X392" s="45" t="n">
        <f aca="false">R393+S393+T393+X393/(1+U393)</f>
        <v>0</v>
      </c>
      <c r="Y392" s="45" t="n">
        <f aca="false">IFERROR((W392+X392-V392)/J392,0)</f>
        <v>0</v>
      </c>
    </row>
    <row r="393" customFormat="false" ht="13.8" hidden="false" customHeight="false" outlineLevel="0" collapsed="false">
      <c r="A393" s="40" t="n">
        <f aca="false">A392+1</f>
        <v>378</v>
      </c>
      <c r="B393" s="40" t="n">
        <f aca="false">INT((A393-1)/12)+1</f>
        <v>32</v>
      </c>
      <c r="C393" s="41" t="n">
        <f aca="false">$B$4+B393-1</f>
        <v>51</v>
      </c>
      <c r="D393" s="42" t="n">
        <f aca="false">IF($B$5="M",VLOOKUP(C393,Assumptions!$A$42:$C$140,2,1),VLOOKUP(C393,Assumptions!$A$42:$C$140,3,1))*Assumptions!$C$2</f>
        <v>0.000917073507738653</v>
      </c>
      <c r="E393" s="42" t="n">
        <f aca="false">1-(1-D393)^(1/12)</f>
        <v>7.64549335824372E-005</v>
      </c>
      <c r="F393" s="42" t="n">
        <f aca="false">VLOOKUP(B393,Assumptions!$A$5:$C$11,3,1)*(MOD(A393,12/$B$10)=0)</f>
        <v>0</v>
      </c>
      <c r="G393" s="43" t="n">
        <f aca="false">1-(1-F393)^(1/$B$10)</f>
        <v>0</v>
      </c>
      <c r="H393" s="42" t="n">
        <f aca="false">J392*E393*(A393&lt;=$B$6*12)</f>
        <v>0</v>
      </c>
      <c r="I393" s="43" t="n">
        <f aca="false">J392*(1-E393)*G393*(A393&lt;=$B$6*12)</f>
        <v>0</v>
      </c>
      <c r="J393" s="44" t="n">
        <f aca="false">(J392-H393-I393)*(A393&lt;=$B$6*12)</f>
        <v>0</v>
      </c>
      <c r="K393" s="45" t="n">
        <f aca="false">($B$9/$B$10)*(A393&lt;=$B$7*12)*(MOD(A392,12/$B$10)=0)</f>
        <v>0</v>
      </c>
      <c r="L393" s="45" t="n">
        <f aca="false">$B$8*(A393&lt;=$B$7*12)</f>
        <v>0</v>
      </c>
      <c r="M393" s="45" t="n">
        <f aca="false">Assumptions!$C$15*(A393=1)+K393*Assumptions!$C$16*(A393&lt;=12)</f>
        <v>0</v>
      </c>
      <c r="N393" s="45" t="n">
        <f aca="false">(A393&lt;=$B$6*12)*(Assumptions!$C$18/12)*(1+Assumptions!$E$17)^(A393-1) + K393*Assumptions!$C$19*(A393&lt;=$B$7*12)</f>
        <v>0</v>
      </c>
      <c r="O393" s="45" t="n">
        <f aca="false">K393*VLOOKUP(B393,Assumptions!$A$21:$B$26,2,1)</f>
        <v>0</v>
      </c>
      <c r="P393" s="45" t="n">
        <f aca="false">K393*J392</f>
        <v>0</v>
      </c>
      <c r="Q393" s="45" t="n">
        <f aca="false">L393*H393</f>
        <v>0</v>
      </c>
      <c r="R393" s="45" t="n">
        <f aca="false">M393*J392</f>
        <v>0</v>
      </c>
      <c r="S393" s="45" t="n">
        <f aca="false">N393*J392</f>
        <v>0</v>
      </c>
      <c r="T393" s="55" t="n">
        <f aca="false">O393*J392</f>
        <v>0</v>
      </c>
      <c r="U393" s="46" t="n">
        <f aca="false">(1+VLOOKUP(B393,Assumptions!$A$29:$C$39,3,1))^(1/12)-1</f>
        <v>0.00581065529879377</v>
      </c>
      <c r="V393" s="45" t="n">
        <f aca="false">P394+V394/(1+U394)</f>
        <v>0</v>
      </c>
      <c r="W393" s="45" t="n">
        <f aca="false">(W394+Q394)/(1+U394)</f>
        <v>0</v>
      </c>
      <c r="X393" s="45" t="n">
        <f aca="false">R394+S394+T394+X394/(1+U394)</f>
        <v>0</v>
      </c>
      <c r="Y393" s="45" t="n">
        <f aca="false">IFERROR((W393+X393-V393)/J393,0)</f>
        <v>0</v>
      </c>
    </row>
    <row r="394" customFormat="false" ht="13.8" hidden="false" customHeight="false" outlineLevel="0" collapsed="false">
      <c r="A394" s="40" t="n">
        <f aca="false">A393+1</f>
        <v>379</v>
      </c>
      <c r="B394" s="40" t="n">
        <f aca="false">INT((A394-1)/12)+1</f>
        <v>32</v>
      </c>
      <c r="C394" s="41" t="n">
        <f aca="false">$B$4+B394-1</f>
        <v>51</v>
      </c>
      <c r="D394" s="42" t="n">
        <f aca="false">IF($B$5="M",VLOOKUP(C394,Assumptions!$A$42:$C$140,2,1),VLOOKUP(C394,Assumptions!$A$42:$C$140,3,1))*Assumptions!$C$2</f>
        <v>0.000917073507738653</v>
      </c>
      <c r="E394" s="42" t="n">
        <f aca="false">1-(1-D394)^(1/12)</f>
        <v>7.64549335824372E-005</v>
      </c>
      <c r="F394" s="42" t="n">
        <f aca="false">VLOOKUP(B394,Assumptions!$A$5:$C$11,3,1)*(MOD(A394,12/$B$10)=0)</f>
        <v>0</v>
      </c>
      <c r="G394" s="43" t="n">
        <f aca="false">1-(1-F394)^(1/$B$10)</f>
        <v>0</v>
      </c>
      <c r="H394" s="42" t="n">
        <f aca="false">J393*E394*(A394&lt;=$B$6*12)</f>
        <v>0</v>
      </c>
      <c r="I394" s="43" t="n">
        <f aca="false">J393*(1-E394)*G394*(A394&lt;=$B$6*12)</f>
        <v>0</v>
      </c>
      <c r="J394" s="44" t="n">
        <f aca="false">(J393-H394-I394)*(A394&lt;=$B$6*12)</f>
        <v>0</v>
      </c>
      <c r="K394" s="45" t="n">
        <f aca="false">($B$9/$B$10)*(A394&lt;=$B$7*12)*(MOD(A393,12/$B$10)=0)</f>
        <v>0</v>
      </c>
      <c r="L394" s="45" t="n">
        <f aca="false">$B$8*(A394&lt;=$B$7*12)</f>
        <v>0</v>
      </c>
      <c r="M394" s="45" t="n">
        <f aca="false">Assumptions!$C$15*(A394=1)+K394*Assumptions!$C$16*(A394&lt;=12)</f>
        <v>0</v>
      </c>
      <c r="N394" s="45" t="n">
        <f aca="false">(A394&lt;=$B$6*12)*(Assumptions!$C$18/12)*(1+Assumptions!$E$17)^(A394-1) + K394*Assumptions!$C$19*(A394&lt;=$B$7*12)</f>
        <v>0</v>
      </c>
      <c r="O394" s="45" t="n">
        <f aca="false">K394*VLOOKUP(B394,Assumptions!$A$21:$B$26,2,1)</f>
        <v>0</v>
      </c>
      <c r="P394" s="45" t="n">
        <f aca="false">K394*J393</f>
        <v>0</v>
      </c>
      <c r="Q394" s="45" t="n">
        <f aca="false">L394*H394</f>
        <v>0</v>
      </c>
      <c r="R394" s="45" t="n">
        <f aca="false">M394*J393</f>
        <v>0</v>
      </c>
      <c r="S394" s="45" t="n">
        <f aca="false">N394*J393</f>
        <v>0</v>
      </c>
      <c r="T394" s="55" t="n">
        <f aca="false">O394*J393</f>
        <v>0</v>
      </c>
      <c r="U394" s="46" t="n">
        <f aca="false">(1+VLOOKUP(B394,Assumptions!$A$29:$C$39,3,1))^(1/12)-1</f>
        <v>0.00581065529879377</v>
      </c>
      <c r="V394" s="45" t="n">
        <f aca="false">P395+V395/(1+U395)</f>
        <v>0</v>
      </c>
      <c r="W394" s="45" t="n">
        <f aca="false">(W395+Q395)/(1+U395)</f>
        <v>0</v>
      </c>
      <c r="X394" s="45" t="n">
        <f aca="false">R395+S395+T395+X395/(1+U395)</f>
        <v>0</v>
      </c>
      <c r="Y394" s="45" t="n">
        <f aca="false">IFERROR((W394+X394-V394)/J394,0)</f>
        <v>0</v>
      </c>
    </row>
    <row r="395" customFormat="false" ht="13.8" hidden="false" customHeight="false" outlineLevel="0" collapsed="false">
      <c r="A395" s="40" t="n">
        <f aca="false">A394+1</f>
        <v>380</v>
      </c>
      <c r="B395" s="40" t="n">
        <f aca="false">INT((A395-1)/12)+1</f>
        <v>32</v>
      </c>
      <c r="C395" s="41" t="n">
        <f aca="false">$B$4+B395-1</f>
        <v>51</v>
      </c>
      <c r="D395" s="42" t="n">
        <f aca="false">IF($B$5="M",VLOOKUP(C395,Assumptions!$A$42:$C$140,2,1),VLOOKUP(C395,Assumptions!$A$42:$C$140,3,1))*Assumptions!$C$2</f>
        <v>0.000917073507738653</v>
      </c>
      <c r="E395" s="42" t="n">
        <f aca="false">1-(1-D395)^(1/12)</f>
        <v>7.64549335824372E-005</v>
      </c>
      <c r="F395" s="42" t="n">
        <f aca="false">VLOOKUP(B395,Assumptions!$A$5:$C$11,3,1)*(MOD(A395,12/$B$10)=0)</f>
        <v>0</v>
      </c>
      <c r="G395" s="43" t="n">
        <f aca="false">1-(1-F395)^(1/$B$10)</f>
        <v>0</v>
      </c>
      <c r="H395" s="42" t="n">
        <f aca="false">J394*E395*(A395&lt;=$B$6*12)</f>
        <v>0</v>
      </c>
      <c r="I395" s="43" t="n">
        <f aca="false">J394*(1-E395)*G395*(A395&lt;=$B$6*12)</f>
        <v>0</v>
      </c>
      <c r="J395" s="44" t="n">
        <f aca="false">(J394-H395-I395)*(A395&lt;=$B$6*12)</f>
        <v>0</v>
      </c>
      <c r="K395" s="45" t="n">
        <f aca="false">($B$9/$B$10)*(A395&lt;=$B$7*12)*(MOD(A394,12/$B$10)=0)</f>
        <v>0</v>
      </c>
      <c r="L395" s="45" t="n">
        <f aca="false">$B$8*(A395&lt;=$B$7*12)</f>
        <v>0</v>
      </c>
      <c r="M395" s="45" t="n">
        <f aca="false">Assumptions!$C$15*(A395=1)+K395*Assumptions!$C$16*(A395&lt;=12)</f>
        <v>0</v>
      </c>
      <c r="N395" s="45" t="n">
        <f aca="false">(A395&lt;=$B$6*12)*(Assumptions!$C$18/12)*(1+Assumptions!$E$17)^(A395-1) + K395*Assumptions!$C$19*(A395&lt;=$B$7*12)</f>
        <v>0</v>
      </c>
      <c r="O395" s="45" t="n">
        <f aca="false">K395*VLOOKUP(B395,Assumptions!$A$21:$B$26,2,1)</f>
        <v>0</v>
      </c>
      <c r="P395" s="45" t="n">
        <f aca="false">K395*J394</f>
        <v>0</v>
      </c>
      <c r="Q395" s="45" t="n">
        <f aca="false">L395*H395</f>
        <v>0</v>
      </c>
      <c r="R395" s="45" t="n">
        <f aca="false">M395*J394</f>
        <v>0</v>
      </c>
      <c r="S395" s="45" t="n">
        <f aca="false">N395*J394</f>
        <v>0</v>
      </c>
      <c r="T395" s="55" t="n">
        <f aca="false">O395*J394</f>
        <v>0</v>
      </c>
      <c r="U395" s="46" t="n">
        <f aca="false">(1+VLOOKUP(B395,Assumptions!$A$29:$C$39,3,1))^(1/12)-1</f>
        <v>0.00581065529879377</v>
      </c>
      <c r="V395" s="45" t="n">
        <f aca="false">P396+V396/(1+U396)</f>
        <v>0</v>
      </c>
      <c r="W395" s="45" t="n">
        <f aca="false">(W396+Q396)/(1+U396)</f>
        <v>0</v>
      </c>
      <c r="X395" s="45" t="n">
        <f aca="false">R396+S396+T396+X396/(1+U396)</f>
        <v>0</v>
      </c>
      <c r="Y395" s="45" t="n">
        <f aca="false">IFERROR((W395+X395-V395)/J395,0)</f>
        <v>0</v>
      </c>
    </row>
    <row r="396" customFormat="false" ht="13.8" hidden="false" customHeight="false" outlineLevel="0" collapsed="false">
      <c r="A396" s="40" t="n">
        <f aca="false">A395+1</f>
        <v>381</v>
      </c>
      <c r="B396" s="40" t="n">
        <f aca="false">INT((A396-1)/12)+1</f>
        <v>32</v>
      </c>
      <c r="C396" s="41" t="n">
        <f aca="false">$B$4+B396-1</f>
        <v>51</v>
      </c>
      <c r="D396" s="42" t="n">
        <f aca="false">IF($B$5="M",VLOOKUP(C396,Assumptions!$A$42:$C$140,2,1),VLOOKUP(C396,Assumptions!$A$42:$C$140,3,1))*Assumptions!$C$2</f>
        <v>0.000917073507738653</v>
      </c>
      <c r="E396" s="42" t="n">
        <f aca="false">1-(1-D396)^(1/12)</f>
        <v>7.64549335824372E-005</v>
      </c>
      <c r="F396" s="42" t="n">
        <f aca="false">VLOOKUP(B396,Assumptions!$A$5:$C$11,3,1)*(MOD(A396,12/$B$10)=0)</f>
        <v>0</v>
      </c>
      <c r="G396" s="43" t="n">
        <f aca="false">1-(1-F396)^(1/$B$10)</f>
        <v>0</v>
      </c>
      <c r="H396" s="42" t="n">
        <f aca="false">J395*E396*(A396&lt;=$B$6*12)</f>
        <v>0</v>
      </c>
      <c r="I396" s="43" t="n">
        <f aca="false">J395*(1-E396)*G396*(A396&lt;=$B$6*12)</f>
        <v>0</v>
      </c>
      <c r="J396" s="44" t="n">
        <f aca="false">(J395-H396-I396)*(A396&lt;=$B$6*12)</f>
        <v>0</v>
      </c>
      <c r="K396" s="45" t="n">
        <f aca="false">($B$9/$B$10)*(A396&lt;=$B$7*12)*(MOD(A395,12/$B$10)=0)</f>
        <v>0</v>
      </c>
      <c r="L396" s="45" t="n">
        <f aca="false">$B$8*(A396&lt;=$B$7*12)</f>
        <v>0</v>
      </c>
      <c r="M396" s="45" t="n">
        <f aca="false">Assumptions!$C$15*(A396=1)+K396*Assumptions!$C$16*(A396&lt;=12)</f>
        <v>0</v>
      </c>
      <c r="N396" s="45" t="n">
        <f aca="false">(A396&lt;=$B$6*12)*(Assumptions!$C$18/12)*(1+Assumptions!$E$17)^(A396-1) + K396*Assumptions!$C$19*(A396&lt;=$B$7*12)</f>
        <v>0</v>
      </c>
      <c r="O396" s="45" t="n">
        <f aca="false">K396*VLOOKUP(B396,Assumptions!$A$21:$B$26,2,1)</f>
        <v>0</v>
      </c>
      <c r="P396" s="45" t="n">
        <f aca="false">K396*J395</f>
        <v>0</v>
      </c>
      <c r="Q396" s="45" t="n">
        <f aca="false">L396*H396</f>
        <v>0</v>
      </c>
      <c r="R396" s="45" t="n">
        <f aca="false">M396*J395</f>
        <v>0</v>
      </c>
      <c r="S396" s="45" t="n">
        <f aca="false">N396*J395</f>
        <v>0</v>
      </c>
      <c r="T396" s="55" t="n">
        <f aca="false">O396*J395</f>
        <v>0</v>
      </c>
      <c r="U396" s="46" t="n">
        <f aca="false">(1+VLOOKUP(B396,Assumptions!$A$29:$C$39,3,1))^(1/12)-1</f>
        <v>0.00581065529879377</v>
      </c>
      <c r="V396" s="45" t="n">
        <f aca="false">P397+V397/(1+U397)</f>
        <v>0</v>
      </c>
      <c r="W396" s="45" t="n">
        <f aca="false">(W397+Q397)/(1+U397)</f>
        <v>0</v>
      </c>
      <c r="X396" s="45" t="n">
        <f aca="false">R397+S397+T397+X397/(1+U397)</f>
        <v>0</v>
      </c>
      <c r="Y396" s="45" t="n">
        <f aca="false">IFERROR((W396+X396-V396)/J396,0)</f>
        <v>0</v>
      </c>
    </row>
    <row r="397" customFormat="false" ht="13.8" hidden="false" customHeight="false" outlineLevel="0" collapsed="false">
      <c r="A397" s="40" t="n">
        <f aca="false">A396+1</f>
        <v>382</v>
      </c>
      <c r="B397" s="40" t="n">
        <f aca="false">INT((A397-1)/12)+1</f>
        <v>32</v>
      </c>
      <c r="C397" s="41" t="n">
        <f aca="false">$B$4+B397-1</f>
        <v>51</v>
      </c>
      <c r="D397" s="42" t="n">
        <f aca="false">IF($B$5="M",VLOOKUP(C397,Assumptions!$A$42:$C$140,2,1),VLOOKUP(C397,Assumptions!$A$42:$C$140,3,1))*Assumptions!$C$2</f>
        <v>0.000917073507738653</v>
      </c>
      <c r="E397" s="42" t="n">
        <f aca="false">1-(1-D397)^(1/12)</f>
        <v>7.64549335824372E-005</v>
      </c>
      <c r="F397" s="42" t="n">
        <f aca="false">VLOOKUP(B397,Assumptions!$A$5:$C$11,3,1)*(MOD(A397,12/$B$10)=0)</f>
        <v>0</v>
      </c>
      <c r="G397" s="43" t="n">
        <f aca="false">1-(1-F397)^(1/$B$10)</f>
        <v>0</v>
      </c>
      <c r="H397" s="42" t="n">
        <f aca="false">J396*E397*(A397&lt;=$B$6*12)</f>
        <v>0</v>
      </c>
      <c r="I397" s="43" t="n">
        <f aca="false">J396*(1-E397)*G397*(A397&lt;=$B$6*12)</f>
        <v>0</v>
      </c>
      <c r="J397" s="44" t="n">
        <f aca="false">(J396-H397-I397)*(A397&lt;=$B$6*12)</f>
        <v>0</v>
      </c>
      <c r="K397" s="45" t="n">
        <f aca="false">($B$9/$B$10)*(A397&lt;=$B$7*12)*(MOD(A396,12/$B$10)=0)</f>
        <v>0</v>
      </c>
      <c r="L397" s="45" t="n">
        <f aca="false">$B$8*(A397&lt;=$B$7*12)</f>
        <v>0</v>
      </c>
      <c r="M397" s="45" t="n">
        <f aca="false">Assumptions!$C$15*(A397=1)+K397*Assumptions!$C$16*(A397&lt;=12)</f>
        <v>0</v>
      </c>
      <c r="N397" s="45" t="n">
        <f aca="false">(A397&lt;=$B$6*12)*(Assumptions!$C$18/12)*(1+Assumptions!$E$17)^(A397-1) + K397*Assumptions!$C$19*(A397&lt;=$B$7*12)</f>
        <v>0</v>
      </c>
      <c r="O397" s="45" t="n">
        <f aca="false">K397*VLOOKUP(B397,Assumptions!$A$21:$B$26,2,1)</f>
        <v>0</v>
      </c>
      <c r="P397" s="45" t="n">
        <f aca="false">K397*J396</f>
        <v>0</v>
      </c>
      <c r="Q397" s="45" t="n">
        <f aca="false">L397*H397</f>
        <v>0</v>
      </c>
      <c r="R397" s="45" t="n">
        <f aca="false">M397*J396</f>
        <v>0</v>
      </c>
      <c r="S397" s="45" t="n">
        <f aca="false">N397*J396</f>
        <v>0</v>
      </c>
      <c r="T397" s="55" t="n">
        <f aca="false">O397*J396</f>
        <v>0</v>
      </c>
      <c r="U397" s="46" t="n">
        <f aca="false">(1+VLOOKUP(B397,Assumptions!$A$29:$C$39,3,1))^(1/12)-1</f>
        <v>0.00581065529879377</v>
      </c>
      <c r="V397" s="45" t="n">
        <f aca="false">P398+V398/(1+U398)</f>
        <v>0</v>
      </c>
      <c r="W397" s="45" t="n">
        <f aca="false">(W398+Q398)/(1+U398)</f>
        <v>0</v>
      </c>
      <c r="X397" s="45" t="n">
        <f aca="false">R398+S398+T398+X398/(1+U398)</f>
        <v>0</v>
      </c>
      <c r="Y397" s="45" t="n">
        <f aca="false">IFERROR((W397+X397-V397)/J397,0)</f>
        <v>0</v>
      </c>
    </row>
    <row r="398" customFormat="false" ht="13.8" hidden="false" customHeight="false" outlineLevel="0" collapsed="false">
      <c r="A398" s="40" t="n">
        <f aca="false">A397+1</f>
        <v>383</v>
      </c>
      <c r="B398" s="40" t="n">
        <f aca="false">INT((A398-1)/12)+1</f>
        <v>32</v>
      </c>
      <c r="C398" s="41" t="n">
        <f aca="false">$B$4+B398-1</f>
        <v>51</v>
      </c>
      <c r="D398" s="42" t="n">
        <f aca="false">IF($B$5="M",VLOOKUP(C398,Assumptions!$A$42:$C$140,2,1),VLOOKUP(C398,Assumptions!$A$42:$C$140,3,1))*Assumptions!$C$2</f>
        <v>0.000917073507738653</v>
      </c>
      <c r="E398" s="42" t="n">
        <f aca="false">1-(1-D398)^(1/12)</f>
        <v>7.64549335824372E-005</v>
      </c>
      <c r="F398" s="42" t="n">
        <f aca="false">VLOOKUP(B398,Assumptions!$A$5:$C$11,3,1)*(MOD(A398,12/$B$10)=0)</f>
        <v>0</v>
      </c>
      <c r="G398" s="43" t="n">
        <f aca="false">1-(1-F398)^(1/$B$10)</f>
        <v>0</v>
      </c>
      <c r="H398" s="42" t="n">
        <f aca="false">J397*E398*(A398&lt;=$B$6*12)</f>
        <v>0</v>
      </c>
      <c r="I398" s="43" t="n">
        <f aca="false">J397*(1-E398)*G398*(A398&lt;=$B$6*12)</f>
        <v>0</v>
      </c>
      <c r="J398" s="44" t="n">
        <f aca="false">(J397-H398-I398)*(A398&lt;=$B$6*12)</f>
        <v>0</v>
      </c>
      <c r="K398" s="45" t="n">
        <f aca="false">($B$9/$B$10)*(A398&lt;=$B$7*12)*(MOD(A397,12/$B$10)=0)</f>
        <v>0</v>
      </c>
      <c r="L398" s="45" t="n">
        <f aca="false">$B$8*(A398&lt;=$B$7*12)</f>
        <v>0</v>
      </c>
      <c r="M398" s="45" t="n">
        <f aca="false">Assumptions!$C$15*(A398=1)+K398*Assumptions!$C$16*(A398&lt;=12)</f>
        <v>0</v>
      </c>
      <c r="N398" s="45" t="n">
        <f aca="false">(A398&lt;=$B$6*12)*(Assumptions!$C$18/12)*(1+Assumptions!$E$17)^(A398-1) + K398*Assumptions!$C$19*(A398&lt;=$B$7*12)</f>
        <v>0</v>
      </c>
      <c r="O398" s="45" t="n">
        <f aca="false">K398*VLOOKUP(B398,Assumptions!$A$21:$B$26,2,1)</f>
        <v>0</v>
      </c>
      <c r="P398" s="45" t="n">
        <f aca="false">K398*J397</f>
        <v>0</v>
      </c>
      <c r="Q398" s="45" t="n">
        <f aca="false">L398*H398</f>
        <v>0</v>
      </c>
      <c r="R398" s="45" t="n">
        <f aca="false">M398*J397</f>
        <v>0</v>
      </c>
      <c r="S398" s="45" t="n">
        <f aca="false">N398*J397</f>
        <v>0</v>
      </c>
      <c r="T398" s="55" t="n">
        <f aca="false">O398*J397</f>
        <v>0</v>
      </c>
      <c r="U398" s="46" t="n">
        <f aca="false">(1+VLOOKUP(B398,Assumptions!$A$29:$C$39,3,1))^(1/12)-1</f>
        <v>0.00581065529879377</v>
      </c>
      <c r="V398" s="45" t="n">
        <f aca="false">P399+V399/(1+U399)</f>
        <v>0</v>
      </c>
      <c r="W398" s="45" t="n">
        <f aca="false">(W399+Q399)/(1+U399)</f>
        <v>0</v>
      </c>
      <c r="X398" s="45" t="n">
        <f aca="false">R399+S399+T399+X399/(1+U399)</f>
        <v>0</v>
      </c>
      <c r="Y398" s="45" t="n">
        <f aca="false">IFERROR((W398+X398-V398)/J398,0)</f>
        <v>0</v>
      </c>
    </row>
    <row r="399" customFormat="false" ht="13.8" hidden="false" customHeight="false" outlineLevel="0" collapsed="false">
      <c r="A399" s="40" t="n">
        <f aca="false">A398+1</f>
        <v>384</v>
      </c>
      <c r="B399" s="40" t="n">
        <f aca="false">INT((A399-1)/12)+1</f>
        <v>32</v>
      </c>
      <c r="C399" s="41" t="n">
        <f aca="false">$B$4+B399-1</f>
        <v>51</v>
      </c>
      <c r="D399" s="42" t="n">
        <f aca="false">IF($B$5="M",VLOOKUP(C399,Assumptions!$A$42:$C$140,2,1),VLOOKUP(C399,Assumptions!$A$42:$C$140,3,1))*Assumptions!$C$2</f>
        <v>0.000917073507738653</v>
      </c>
      <c r="E399" s="42" t="n">
        <f aca="false">1-(1-D399)^(1/12)</f>
        <v>7.64549335824372E-005</v>
      </c>
      <c r="F399" s="42" t="n">
        <f aca="false">VLOOKUP(B399,Assumptions!$A$5:$C$11,3,1)*(MOD(A399,12/$B$10)=0)</f>
        <v>0.04</v>
      </c>
      <c r="G399" s="43" t="n">
        <f aca="false">1-(1-F399)^(1/$B$10)</f>
        <v>0.04</v>
      </c>
      <c r="H399" s="42" t="n">
        <f aca="false">J398*E399*(A399&lt;=$B$6*12)</f>
        <v>0</v>
      </c>
      <c r="I399" s="43" t="n">
        <f aca="false">J398*(1-E399)*G399*(A399&lt;=$B$6*12)</f>
        <v>0</v>
      </c>
      <c r="J399" s="44" t="n">
        <f aca="false">(J398-H399-I399)*(A399&lt;=$B$6*12)</f>
        <v>0</v>
      </c>
      <c r="K399" s="45" t="n">
        <f aca="false">($B$9/$B$10)*(A399&lt;=$B$7*12)*(MOD(A398,12/$B$10)=0)</f>
        <v>0</v>
      </c>
      <c r="L399" s="45" t="n">
        <f aca="false">$B$8*(A399&lt;=$B$7*12)</f>
        <v>0</v>
      </c>
      <c r="M399" s="45" t="n">
        <f aca="false">Assumptions!$C$15*(A399=1)+K399*Assumptions!$C$16*(A399&lt;=12)</f>
        <v>0</v>
      </c>
      <c r="N399" s="45" t="n">
        <f aca="false">(A399&lt;=$B$6*12)*(Assumptions!$C$18/12)*(1+Assumptions!$E$17)^(A399-1) + K399*Assumptions!$C$19*(A399&lt;=$B$7*12)</f>
        <v>0</v>
      </c>
      <c r="O399" s="45" t="n">
        <f aca="false">K399*VLOOKUP(B399,Assumptions!$A$21:$B$26,2,1)</f>
        <v>0</v>
      </c>
      <c r="P399" s="45" t="n">
        <f aca="false">K399*J398</f>
        <v>0</v>
      </c>
      <c r="Q399" s="45" t="n">
        <f aca="false">L399*H399</f>
        <v>0</v>
      </c>
      <c r="R399" s="45" t="n">
        <f aca="false">M399*J398</f>
        <v>0</v>
      </c>
      <c r="S399" s="45" t="n">
        <f aca="false">N399*J398</f>
        <v>0</v>
      </c>
      <c r="T399" s="55" t="n">
        <f aca="false">O399*J398</f>
        <v>0</v>
      </c>
      <c r="U399" s="46" t="n">
        <f aca="false">(1+VLOOKUP(B399,Assumptions!$A$29:$C$39,3,1))^(1/12)-1</f>
        <v>0.00581065529879377</v>
      </c>
      <c r="V399" s="45" t="n">
        <f aca="false">P400+V400/(1+U400)</f>
        <v>0</v>
      </c>
      <c r="W399" s="45" t="n">
        <f aca="false">(W400+Q400)/(1+U400)</f>
        <v>0</v>
      </c>
      <c r="X399" s="45" t="n">
        <f aca="false">R400+S400+T400+X400/(1+U400)</f>
        <v>0</v>
      </c>
      <c r="Y399" s="45" t="n">
        <f aca="false">IFERROR((W399+X399-V399)/J399,0)</f>
        <v>0</v>
      </c>
    </row>
    <row r="400" customFormat="false" ht="13.8" hidden="false" customHeight="false" outlineLevel="0" collapsed="false">
      <c r="A400" s="40" t="n">
        <f aca="false">A399+1</f>
        <v>385</v>
      </c>
      <c r="B400" s="40" t="n">
        <f aca="false">INT((A400-1)/12)+1</f>
        <v>33</v>
      </c>
      <c r="C400" s="41" t="n">
        <f aca="false">$B$4+B400-1</f>
        <v>52</v>
      </c>
      <c r="D400" s="42" t="n">
        <f aca="false">IF($B$5="M",VLOOKUP(C400,Assumptions!$A$42:$C$140,2,1),VLOOKUP(C400,Assumptions!$A$42:$C$140,3,1))*Assumptions!$C$2</f>
        <v>0.000976030737592189</v>
      </c>
      <c r="E400" s="42" t="n">
        <f aca="false">1-(1-D400)^(1/12)</f>
        <v>8.13723029073898E-005</v>
      </c>
      <c r="F400" s="42" t="n">
        <f aca="false">VLOOKUP(B400,Assumptions!$A$5:$C$11,3,1)*(MOD(A400,12/$B$10)=0)</f>
        <v>0</v>
      </c>
      <c r="G400" s="43" t="n">
        <f aca="false">1-(1-F400)^(1/$B$10)</f>
        <v>0</v>
      </c>
      <c r="H400" s="42" t="n">
        <f aca="false">J399*E400*(A400&lt;=$B$6*12)</f>
        <v>0</v>
      </c>
      <c r="I400" s="43" t="n">
        <f aca="false">J399*(1-E400)*G400*(A400&lt;=$B$6*12)</f>
        <v>0</v>
      </c>
      <c r="J400" s="44" t="n">
        <f aca="false">(J399-H400-I400)*(A400&lt;=$B$6*12)</f>
        <v>0</v>
      </c>
      <c r="K400" s="45" t="n">
        <f aca="false">($B$9/$B$10)*(A400&lt;=$B$7*12)*(MOD(A399,12/$B$10)=0)</f>
        <v>0</v>
      </c>
      <c r="L400" s="45" t="n">
        <f aca="false">$B$8*(A400&lt;=$B$7*12)</f>
        <v>0</v>
      </c>
      <c r="M400" s="45" t="n">
        <f aca="false">Assumptions!$C$15*(A400=1)+K400*Assumptions!$C$16*(A400&lt;=12)</f>
        <v>0</v>
      </c>
      <c r="N400" s="45" t="n">
        <f aca="false">(A400&lt;=$B$6*12)*(Assumptions!$C$18/12)*(1+Assumptions!$E$17)^(A400-1) + K400*Assumptions!$C$19*(A400&lt;=$B$7*12)</f>
        <v>0</v>
      </c>
      <c r="O400" s="45" t="n">
        <f aca="false">K400*VLOOKUP(B400,Assumptions!$A$21:$B$26,2,1)</f>
        <v>0</v>
      </c>
      <c r="P400" s="45" t="n">
        <f aca="false">K400*J399</f>
        <v>0</v>
      </c>
      <c r="Q400" s="45" t="n">
        <f aca="false">L400*H400</f>
        <v>0</v>
      </c>
      <c r="R400" s="45" t="n">
        <f aca="false">M400*J399</f>
        <v>0</v>
      </c>
      <c r="S400" s="45" t="n">
        <f aca="false">N400*J399</f>
        <v>0</v>
      </c>
      <c r="T400" s="55" t="n">
        <f aca="false">O400*J399</f>
        <v>0</v>
      </c>
      <c r="U400" s="46" t="n">
        <f aca="false">(1+VLOOKUP(B400,Assumptions!$A$29:$C$39,3,1))^(1/12)-1</f>
        <v>0.00581065529879377</v>
      </c>
      <c r="V400" s="45" t="n">
        <f aca="false">P401+V401/(1+U401)</f>
        <v>0</v>
      </c>
      <c r="W400" s="45" t="n">
        <f aca="false">(W401+Q401)/(1+U401)</f>
        <v>0</v>
      </c>
      <c r="X400" s="45" t="n">
        <f aca="false">R401+S401+T401+X401/(1+U401)</f>
        <v>0</v>
      </c>
      <c r="Y400" s="45" t="n">
        <f aca="false">IFERROR((W400+X400-V400)/J400,0)</f>
        <v>0</v>
      </c>
    </row>
    <row r="401" customFormat="false" ht="13.8" hidden="false" customHeight="false" outlineLevel="0" collapsed="false">
      <c r="A401" s="40" t="n">
        <f aca="false">A400+1</f>
        <v>386</v>
      </c>
      <c r="B401" s="40" t="n">
        <f aca="false">INT((A401-1)/12)+1</f>
        <v>33</v>
      </c>
      <c r="C401" s="41" t="n">
        <f aca="false">$B$4+B401-1</f>
        <v>52</v>
      </c>
      <c r="D401" s="42" t="n">
        <f aca="false">IF($B$5="M",VLOOKUP(C401,Assumptions!$A$42:$C$140,2,1),VLOOKUP(C401,Assumptions!$A$42:$C$140,3,1))*Assumptions!$C$2</f>
        <v>0.000976030737592189</v>
      </c>
      <c r="E401" s="42" t="n">
        <f aca="false">1-(1-D401)^(1/12)</f>
        <v>8.13723029073898E-005</v>
      </c>
      <c r="F401" s="42" t="n">
        <f aca="false">VLOOKUP(B401,Assumptions!$A$5:$C$11,3,1)*(MOD(A401,12/$B$10)=0)</f>
        <v>0</v>
      </c>
      <c r="G401" s="43" t="n">
        <f aca="false">1-(1-F401)^(1/$B$10)</f>
        <v>0</v>
      </c>
      <c r="H401" s="42" t="n">
        <f aca="false">J400*E401*(A401&lt;=$B$6*12)</f>
        <v>0</v>
      </c>
      <c r="I401" s="43" t="n">
        <f aca="false">J400*(1-E401)*G401*(A401&lt;=$B$6*12)</f>
        <v>0</v>
      </c>
      <c r="J401" s="44" t="n">
        <f aca="false">(J400-H401-I401)*(A401&lt;=$B$6*12)</f>
        <v>0</v>
      </c>
      <c r="K401" s="45" t="n">
        <f aca="false">($B$9/$B$10)*(A401&lt;=$B$7*12)*(MOD(A400,12/$B$10)=0)</f>
        <v>0</v>
      </c>
      <c r="L401" s="45" t="n">
        <f aca="false">$B$8*(A401&lt;=$B$7*12)</f>
        <v>0</v>
      </c>
      <c r="M401" s="45" t="n">
        <f aca="false">Assumptions!$C$15*(A401=1)+K401*Assumptions!$C$16*(A401&lt;=12)</f>
        <v>0</v>
      </c>
      <c r="N401" s="45" t="n">
        <f aca="false">(A401&lt;=$B$6*12)*(Assumptions!$C$18/12)*(1+Assumptions!$E$17)^(A401-1) + K401*Assumptions!$C$19*(A401&lt;=$B$7*12)</f>
        <v>0</v>
      </c>
      <c r="O401" s="45" t="n">
        <f aca="false">K401*VLOOKUP(B401,Assumptions!$A$21:$B$26,2,1)</f>
        <v>0</v>
      </c>
      <c r="P401" s="45" t="n">
        <f aca="false">K401*J400</f>
        <v>0</v>
      </c>
      <c r="Q401" s="45" t="n">
        <f aca="false">L401*H401</f>
        <v>0</v>
      </c>
      <c r="R401" s="45" t="n">
        <f aca="false">M401*J400</f>
        <v>0</v>
      </c>
      <c r="S401" s="45" t="n">
        <f aca="false">N401*J400</f>
        <v>0</v>
      </c>
      <c r="T401" s="55" t="n">
        <f aca="false">O401*J400</f>
        <v>0</v>
      </c>
      <c r="U401" s="46" t="n">
        <f aca="false">(1+VLOOKUP(B401,Assumptions!$A$29:$C$39,3,1))^(1/12)-1</f>
        <v>0.00581065529879377</v>
      </c>
      <c r="V401" s="45" t="n">
        <f aca="false">P402+V402/(1+U402)</f>
        <v>0</v>
      </c>
      <c r="W401" s="45" t="n">
        <f aca="false">(W402+Q402)/(1+U402)</f>
        <v>0</v>
      </c>
      <c r="X401" s="45" t="n">
        <f aca="false">R402+S402+T402+X402/(1+U402)</f>
        <v>0</v>
      </c>
      <c r="Y401" s="45" t="n">
        <f aca="false">IFERROR((W401+X401-V401)/J401,0)</f>
        <v>0</v>
      </c>
    </row>
    <row r="402" customFormat="false" ht="13.8" hidden="false" customHeight="false" outlineLevel="0" collapsed="false">
      <c r="A402" s="40" t="n">
        <f aca="false">A401+1</f>
        <v>387</v>
      </c>
      <c r="B402" s="40" t="n">
        <f aca="false">INT((A402-1)/12)+1</f>
        <v>33</v>
      </c>
      <c r="C402" s="41" t="n">
        <f aca="false">$B$4+B402-1</f>
        <v>52</v>
      </c>
      <c r="D402" s="42" t="n">
        <f aca="false">IF($B$5="M",VLOOKUP(C402,Assumptions!$A$42:$C$140,2,1),VLOOKUP(C402,Assumptions!$A$42:$C$140,3,1))*Assumptions!$C$2</f>
        <v>0.000976030737592189</v>
      </c>
      <c r="E402" s="42" t="n">
        <f aca="false">1-(1-D402)^(1/12)</f>
        <v>8.13723029073898E-005</v>
      </c>
      <c r="F402" s="42" t="n">
        <f aca="false">VLOOKUP(B402,Assumptions!$A$5:$C$11,3,1)*(MOD(A402,12/$B$10)=0)</f>
        <v>0</v>
      </c>
      <c r="G402" s="43" t="n">
        <f aca="false">1-(1-F402)^(1/$B$10)</f>
        <v>0</v>
      </c>
      <c r="H402" s="42" t="n">
        <f aca="false">J401*E402*(A402&lt;=$B$6*12)</f>
        <v>0</v>
      </c>
      <c r="I402" s="43" t="n">
        <f aca="false">J401*(1-E402)*G402*(A402&lt;=$B$6*12)</f>
        <v>0</v>
      </c>
      <c r="J402" s="44" t="n">
        <f aca="false">(J401-H402-I402)*(A402&lt;=$B$6*12)</f>
        <v>0</v>
      </c>
      <c r="K402" s="45" t="n">
        <f aca="false">($B$9/$B$10)*(A402&lt;=$B$7*12)*(MOD(A401,12/$B$10)=0)</f>
        <v>0</v>
      </c>
      <c r="L402" s="45" t="n">
        <f aca="false">$B$8*(A402&lt;=$B$7*12)</f>
        <v>0</v>
      </c>
      <c r="M402" s="45" t="n">
        <f aca="false">Assumptions!$C$15*(A402=1)+K402*Assumptions!$C$16*(A402&lt;=12)</f>
        <v>0</v>
      </c>
      <c r="N402" s="45" t="n">
        <f aca="false">(A402&lt;=$B$6*12)*(Assumptions!$C$18/12)*(1+Assumptions!$E$17)^(A402-1) + K402*Assumptions!$C$19*(A402&lt;=$B$7*12)</f>
        <v>0</v>
      </c>
      <c r="O402" s="45" t="n">
        <f aca="false">K402*VLOOKUP(B402,Assumptions!$A$21:$B$26,2,1)</f>
        <v>0</v>
      </c>
      <c r="P402" s="45" t="n">
        <f aca="false">K402*J401</f>
        <v>0</v>
      </c>
      <c r="Q402" s="45" t="n">
        <f aca="false">L402*H402</f>
        <v>0</v>
      </c>
      <c r="R402" s="45" t="n">
        <f aca="false">M402*J401</f>
        <v>0</v>
      </c>
      <c r="S402" s="45" t="n">
        <f aca="false">N402*J401</f>
        <v>0</v>
      </c>
      <c r="T402" s="55" t="n">
        <f aca="false">O402*J401</f>
        <v>0</v>
      </c>
      <c r="U402" s="46" t="n">
        <f aca="false">(1+VLOOKUP(B402,Assumptions!$A$29:$C$39,3,1))^(1/12)-1</f>
        <v>0.00581065529879377</v>
      </c>
      <c r="V402" s="45" t="n">
        <f aca="false">P403+V403/(1+U403)</f>
        <v>0</v>
      </c>
      <c r="W402" s="45" t="n">
        <f aca="false">(W403+Q403)/(1+U403)</f>
        <v>0</v>
      </c>
      <c r="X402" s="45" t="n">
        <f aca="false">R403+S403+T403+X403/(1+U403)</f>
        <v>0</v>
      </c>
      <c r="Y402" s="45" t="n">
        <f aca="false">IFERROR((W402+X402-V402)/J402,0)</f>
        <v>0</v>
      </c>
    </row>
    <row r="403" customFormat="false" ht="13.8" hidden="false" customHeight="false" outlineLevel="0" collapsed="false">
      <c r="A403" s="40" t="n">
        <f aca="false">A402+1</f>
        <v>388</v>
      </c>
      <c r="B403" s="40" t="n">
        <f aca="false">INT((A403-1)/12)+1</f>
        <v>33</v>
      </c>
      <c r="C403" s="41" t="n">
        <f aca="false">$B$4+B403-1</f>
        <v>52</v>
      </c>
      <c r="D403" s="42" t="n">
        <f aca="false">IF($B$5="M",VLOOKUP(C403,Assumptions!$A$42:$C$140,2,1),VLOOKUP(C403,Assumptions!$A$42:$C$140,3,1))*Assumptions!$C$2</f>
        <v>0.000976030737592189</v>
      </c>
      <c r="E403" s="42" t="n">
        <f aca="false">1-(1-D403)^(1/12)</f>
        <v>8.13723029073898E-005</v>
      </c>
      <c r="F403" s="42" t="n">
        <f aca="false">VLOOKUP(B403,Assumptions!$A$5:$C$11,3,1)*(MOD(A403,12/$B$10)=0)</f>
        <v>0</v>
      </c>
      <c r="G403" s="43" t="n">
        <f aca="false">1-(1-F403)^(1/$B$10)</f>
        <v>0</v>
      </c>
      <c r="H403" s="42" t="n">
        <f aca="false">J402*E403*(A403&lt;=$B$6*12)</f>
        <v>0</v>
      </c>
      <c r="I403" s="43" t="n">
        <f aca="false">J402*(1-E403)*G403*(A403&lt;=$B$6*12)</f>
        <v>0</v>
      </c>
      <c r="J403" s="44" t="n">
        <f aca="false">(J402-H403-I403)*(A403&lt;=$B$6*12)</f>
        <v>0</v>
      </c>
      <c r="K403" s="45" t="n">
        <f aca="false">($B$9/$B$10)*(A403&lt;=$B$7*12)*(MOD(A402,12/$B$10)=0)</f>
        <v>0</v>
      </c>
      <c r="L403" s="45" t="n">
        <f aca="false">$B$8*(A403&lt;=$B$7*12)</f>
        <v>0</v>
      </c>
      <c r="M403" s="45" t="n">
        <f aca="false">Assumptions!$C$15*(A403=1)+K403*Assumptions!$C$16*(A403&lt;=12)</f>
        <v>0</v>
      </c>
      <c r="N403" s="45" t="n">
        <f aca="false">(A403&lt;=$B$6*12)*(Assumptions!$C$18/12)*(1+Assumptions!$E$17)^(A403-1) + K403*Assumptions!$C$19*(A403&lt;=$B$7*12)</f>
        <v>0</v>
      </c>
      <c r="O403" s="45" t="n">
        <f aca="false">K403*VLOOKUP(B403,Assumptions!$A$21:$B$26,2,1)</f>
        <v>0</v>
      </c>
      <c r="P403" s="45" t="n">
        <f aca="false">K403*J402</f>
        <v>0</v>
      </c>
      <c r="Q403" s="45" t="n">
        <f aca="false">L403*H403</f>
        <v>0</v>
      </c>
      <c r="R403" s="45" t="n">
        <f aca="false">M403*J402</f>
        <v>0</v>
      </c>
      <c r="S403" s="45" t="n">
        <f aca="false">N403*J402</f>
        <v>0</v>
      </c>
      <c r="T403" s="55" t="n">
        <f aca="false">O403*J402</f>
        <v>0</v>
      </c>
      <c r="U403" s="46" t="n">
        <f aca="false">(1+VLOOKUP(B403,Assumptions!$A$29:$C$39,3,1))^(1/12)-1</f>
        <v>0.00581065529879377</v>
      </c>
      <c r="V403" s="45" t="n">
        <f aca="false">P404+V404/(1+U404)</f>
        <v>0</v>
      </c>
      <c r="W403" s="45" t="n">
        <f aca="false">(W404+Q404)/(1+U404)</f>
        <v>0</v>
      </c>
      <c r="X403" s="45" t="n">
        <f aca="false">R404+S404+T404+X404/(1+U404)</f>
        <v>0</v>
      </c>
      <c r="Y403" s="45" t="n">
        <f aca="false">IFERROR((W403+X403-V403)/J403,0)</f>
        <v>0</v>
      </c>
    </row>
    <row r="404" customFormat="false" ht="13.8" hidden="false" customHeight="false" outlineLevel="0" collapsed="false">
      <c r="A404" s="40" t="n">
        <f aca="false">A403+1</f>
        <v>389</v>
      </c>
      <c r="B404" s="40" t="n">
        <f aca="false">INT((A404-1)/12)+1</f>
        <v>33</v>
      </c>
      <c r="C404" s="41" t="n">
        <f aca="false">$B$4+B404-1</f>
        <v>52</v>
      </c>
      <c r="D404" s="42" t="n">
        <f aca="false">IF($B$5="M",VLOOKUP(C404,Assumptions!$A$42:$C$140,2,1),VLOOKUP(C404,Assumptions!$A$42:$C$140,3,1))*Assumptions!$C$2</f>
        <v>0.000976030737592189</v>
      </c>
      <c r="E404" s="42" t="n">
        <f aca="false">1-(1-D404)^(1/12)</f>
        <v>8.13723029073898E-005</v>
      </c>
      <c r="F404" s="42" t="n">
        <f aca="false">VLOOKUP(B404,Assumptions!$A$5:$C$11,3,1)*(MOD(A404,12/$B$10)=0)</f>
        <v>0</v>
      </c>
      <c r="G404" s="43" t="n">
        <f aca="false">1-(1-F404)^(1/$B$10)</f>
        <v>0</v>
      </c>
      <c r="H404" s="42" t="n">
        <f aca="false">J403*E404*(A404&lt;=$B$6*12)</f>
        <v>0</v>
      </c>
      <c r="I404" s="43" t="n">
        <f aca="false">J403*(1-E404)*G404*(A404&lt;=$B$6*12)</f>
        <v>0</v>
      </c>
      <c r="J404" s="44" t="n">
        <f aca="false">(J403-H404-I404)*(A404&lt;=$B$6*12)</f>
        <v>0</v>
      </c>
      <c r="K404" s="45" t="n">
        <f aca="false">($B$9/$B$10)*(A404&lt;=$B$7*12)*(MOD(A403,12/$B$10)=0)</f>
        <v>0</v>
      </c>
      <c r="L404" s="45" t="n">
        <f aca="false">$B$8*(A404&lt;=$B$7*12)</f>
        <v>0</v>
      </c>
      <c r="M404" s="45" t="n">
        <f aca="false">Assumptions!$C$15*(A404=1)+K404*Assumptions!$C$16*(A404&lt;=12)</f>
        <v>0</v>
      </c>
      <c r="N404" s="45" t="n">
        <f aca="false">(A404&lt;=$B$6*12)*(Assumptions!$C$18/12)*(1+Assumptions!$E$17)^(A404-1) + K404*Assumptions!$C$19*(A404&lt;=$B$7*12)</f>
        <v>0</v>
      </c>
      <c r="O404" s="45" t="n">
        <f aca="false">K404*VLOOKUP(B404,Assumptions!$A$21:$B$26,2,1)</f>
        <v>0</v>
      </c>
      <c r="P404" s="45" t="n">
        <f aca="false">K404*J403</f>
        <v>0</v>
      </c>
      <c r="Q404" s="45" t="n">
        <f aca="false">L404*H404</f>
        <v>0</v>
      </c>
      <c r="R404" s="45" t="n">
        <f aca="false">M404*J403</f>
        <v>0</v>
      </c>
      <c r="S404" s="45" t="n">
        <f aca="false">N404*J403</f>
        <v>0</v>
      </c>
      <c r="T404" s="55" t="n">
        <f aca="false">O404*J403</f>
        <v>0</v>
      </c>
      <c r="U404" s="46" t="n">
        <f aca="false">(1+VLOOKUP(B404,Assumptions!$A$29:$C$39,3,1))^(1/12)-1</f>
        <v>0.00581065529879377</v>
      </c>
      <c r="V404" s="45" t="n">
        <f aca="false">P405+V405/(1+U405)</f>
        <v>0</v>
      </c>
      <c r="W404" s="45" t="n">
        <f aca="false">(W405+Q405)/(1+U405)</f>
        <v>0</v>
      </c>
      <c r="X404" s="45" t="n">
        <f aca="false">R405+S405+T405+X405/(1+U405)</f>
        <v>0</v>
      </c>
      <c r="Y404" s="45" t="n">
        <f aca="false">IFERROR((W404+X404-V404)/J404,0)</f>
        <v>0</v>
      </c>
    </row>
    <row r="405" customFormat="false" ht="13.8" hidden="false" customHeight="false" outlineLevel="0" collapsed="false">
      <c r="A405" s="40" t="n">
        <f aca="false">A404+1</f>
        <v>390</v>
      </c>
      <c r="B405" s="40" t="n">
        <f aca="false">INT((A405-1)/12)+1</f>
        <v>33</v>
      </c>
      <c r="C405" s="41" t="n">
        <f aca="false">$B$4+B405-1</f>
        <v>52</v>
      </c>
      <c r="D405" s="42" t="n">
        <f aca="false">IF($B$5="M",VLOOKUP(C405,Assumptions!$A$42:$C$140,2,1),VLOOKUP(C405,Assumptions!$A$42:$C$140,3,1))*Assumptions!$C$2</f>
        <v>0.000976030737592189</v>
      </c>
      <c r="E405" s="42" t="n">
        <f aca="false">1-(1-D405)^(1/12)</f>
        <v>8.13723029073898E-005</v>
      </c>
      <c r="F405" s="42" t="n">
        <f aca="false">VLOOKUP(B405,Assumptions!$A$5:$C$11,3,1)*(MOD(A405,12/$B$10)=0)</f>
        <v>0</v>
      </c>
      <c r="G405" s="43" t="n">
        <f aca="false">1-(1-F405)^(1/$B$10)</f>
        <v>0</v>
      </c>
      <c r="H405" s="42" t="n">
        <f aca="false">J404*E405*(A405&lt;=$B$6*12)</f>
        <v>0</v>
      </c>
      <c r="I405" s="43" t="n">
        <f aca="false">J404*(1-E405)*G405*(A405&lt;=$B$6*12)</f>
        <v>0</v>
      </c>
      <c r="J405" s="44" t="n">
        <f aca="false">(J404-H405-I405)*(A405&lt;=$B$6*12)</f>
        <v>0</v>
      </c>
      <c r="K405" s="45" t="n">
        <f aca="false">($B$9/$B$10)*(A405&lt;=$B$7*12)*(MOD(A404,12/$B$10)=0)</f>
        <v>0</v>
      </c>
      <c r="L405" s="45" t="n">
        <f aca="false">$B$8*(A405&lt;=$B$7*12)</f>
        <v>0</v>
      </c>
      <c r="M405" s="45" t="n">
        <f aca="false">Assumptions!$C$15*(A405=1)+K405*Assumptions!$C$16*(A405&lt;=12)</f>
        <v>0</v>
      </c>
      <c r="N405" s="45" t="n">
        <f aca="false">(A405&lt;=$B$6*12)*(Assumptions!$C$18/12)*(1+Assumptions!$E$17)^(A405-1) + K405*Assumptions!$C$19*(A405&lt;=$B$7*12)</f>
        <v>0</v>
      </c>
      <c r="O405" s="45" t="n">
        <f aca="false">K405*VLOOKUP(B405,Assumptions!$A$21:$B$26,2,1)</f>
        <v>0</v>
      </c>
      <c r="P405" s="45" t="n">
        <f aca="false">K405*J404</f>
        <v>0</v>
      </c>
      <c r="Q405" s="45" t="n">
        <f aca="false">L405*H405</f>
        <v>0</v>
      </c>
      <c r="R405" s="45" t="n">
        <f aca="false">M405*J404</f>
        <v>0</v>
      </c>
      <c r="S405" s="45" t="n">
        <f aca="false">N405*J404</f>
        <v>0</v>
      </c>
      <c r="T405" s="55" t="n">
        <f aca="false">O405*J404</f>
        <v>0</v>
      </c>
      <c r="U405" s="46" t="n">
        <f aca="false">(1+VLOOKUP(B405,Assumptions!$A$29:$C$39,3,1))^(1/12)-1</f>
        <v>0.00581065529879377</v>
      </c>
      <c r="V405" s="45" t="n">
        <f aca="false">P406+V406/(1+U406)</f>
        <v>0</v>
      </c>
      <c r="W405" s="45" t="n">
        <f aca="false">(W406+Q406)/(1+U406)</f>
        <v>0</v>
      </c>
      <c r="X405" s="45" t="n">
        <f aca="false">R406+S406+T406+X406/(1+U406)</f>
        <v>0</v>
      </c>
      <c r="Y405" s="45" t="n">
        <f aca="false">IFERROR((W405+X405-V405)/J405,0)</f>
        <v>0</v>
      </c>
    </row>
    <row r="406" customFormat="false" ht="13.8" hidden="false" customHeight="false" outlineLevel="0" collapsed="false">
      <c r="A406" s="40" t="n">
        <f aca="false">A405+1</f>
        <v>391</v>
      </c>
      <c r="B406" s="40" t="n">
        <f aca="false">INT((A406-1)/12)+1</f>
        <v>33</v>
      </c>
      <c r="C406" s="41" t="n">
        <f aca="false">$B$4+B406-1</f>
        <v>52</v>
      </c>
      <c r="D406" s="42" t="n">
        <f aca="false">IF($B$5="M",VLOOKUP(C406,Assumptions!$A$42:$C$140,2,1),VLOOKUP(C406,Assumptions!$A$42:$C$140,3,1))*Assumptions!$C$2</f>
        <v>0.000976030737592189</v>
      </c>
      <c r="E406" s="42" t="n">
        <f aca="false">1-(1-D406)^(1/12)</f>
        <v>8.13723029073898E-005</v>
      </c>
      <c r="F406" s="42" t="n">
        <f aca="false">VLOOKUP(B406,Assumptions!$A$5:$C$11,3,1)*(MOD(A406,12/$B$10)=0)</f>
        <v>0</v>
      </c>
      <c r="G406" s="43" t="n">
        <f aca="false">1-(1-F406)^(1/$B$10)</f>
        <v>0</v>
      </c>
      <c r="H406" s="42" t="n">
        <f aca="false">J405*E406*(A406&lt;=$B$6*12)</f>
        <v>0</v>
      </c>
      <c r="I406" s="43" t="n">
        <f aca="false">J405*(1-E406)*G406*(A406&lt;=$B$6*12)</f>
        <v>0</v>
      </c>
      <c r="J406" s="44" t="n">
        <f aca="false">(J405-H406-I406)*(A406&lt;=$B$6*12)</f>
        <v>0</v>
      </c>
      <c r="K406" s="45" t="n">
        <f aca="false">($B$9/$B$10)*(A406&lt;=$B$7*12)*(MOD(A405,12/$B$10)=0)</f>
        <v>0</v>
      </c>
      <c r="L406" s="45" t="n">
        <f aca="false">$B$8*(A406&lt;=$B$7*12)</f>
        <v>0</v>
      </c>
      <c r="M406" s="45" t="n">
        <f aca="false">Assumptions!$C$15*(A406=1)+K406*Assumptions!$C$16*(A406&lt;=12)</f>
        <v>0</v>
      </c>
      <c r="N406" s="45" t="n">
        <f aca="false">(A406&lt;=$B$6*12)*(Assumptions!$C$18/12)*(1+Assumptions!$E$17)^(A406-1) + K406*Assumptions!$C$19*(A406&lt;=$B$7*12)</f>
        <v>0</v>
      </c>
      <c r="O406" s="45" t="n">
        <f aca="false">K406*VLOOKUP(B406,Assumptions!$A$21:$B$26,2,1)</f>
        <v>0</v>
      </c>
      <c r="P406" s="45" t="n">
        <f aca="false">K406*J405</f>
        <v>0</v>
      </c>
      <c r="Q406" s="45" t="n">
        <f aca="false">L406*H406</f>
        <v>0</v>
      </c>
      <c r="R406" s="45" t="n">
        <f aca="false">M406*J405</f>
        <v>0</v>
      </c>
      <c r="S406" s="45" t="n">
        <f aca="false">N406*J405</f>
        <v>0</v>
      </c>
      <c r="T406" s="55" t="n">
        <f aca="false">O406*J405</f>
        <v>0</v>
      </c>
      <c r="U406" s="46" t="n">
        <f aca="false">(1+VLOOKUP(B406,Assumptions!$A$29:$C$39,3,1))^(1/12)-1</f>
        <v>0.00581065529879377</v>
      </c>
      <c r="V406" s="45" t="n">
        <f aca="false">P407+V407/(1+U407)</f>
        <v>0</v>
      </c>
      <c r="W406" s="45" t="n">
        <f aca="false">(W407+Q407)/(1+U407)</f>
        <v>0</v>
      </c>
      <c r="X406" s="45" t="n">
        <f aca="false">R407+S407+T407+X407/(1+U407)</f>
        <v>0</v>
      </c>
      <c r="Y406" s="45" t="n">
        <f aca="false">IFERROR((W406+X406-V406)/J406,0)</f>
        <v>0</v>
      </c>
    </row>
    <row r="407" customFormat="false" ht="13.8" hidden="false" customHeight="false" outlineLevel="0" collapsed="false">
      <c r="A407" s="40" t="n">
        <f aca="false">A406+1</f>
        <v>392</v>
      </c>
      <c r="B407" s="40" t="n">
        <f aca="false">INT((A407-1)/12)+1</f>
        <v>33</v>
      </c>
      <c r="C407" s="41" t="n">
        <f aca="false">$B$4+B407-1</f>
        <v>52</v>
      </c>
      <c r="D407" s="42" t="n">
        <f aca="false">IF($B$5="M",VLOOKUP(C407,Assumptions!$A$42:$C$140,2,1),VLOOKUP(C407,Assumptions!$A$42:$C$140,3,1))*Assumptions!$C$2</f>
        <v>0.000976030737592189</v>
      </c>
      <c r="E407" s="42" t="n">
        <f aca="false">1-(1-D407)^(1/12)</f>
        <v>8.13723029073898E-005</v>
      </c>
      <c r="F407" s="42" t="n">
        <f aca="false">VLOOKUP(B407,Assumptions!$A$5:$C$11,3,1)*(MOD(A407,12/$B$10)=0)</f>
        <v>0</v>
      </c>
      <c r="G407" s="43" t="n">
        <f aca="false">1-(1-F407)^(1/$B$10)</f>
        <v>0</v>
      </c>
      <c r="H407" s="42" t="n">
        <f aca="false">J406*E407*(A407&lt;=$B$6*12)</f>
        <v>0</v>
      </c>
      <c r="I407" s="43" t="n">
        <f aca="false">J406*(1-E407)*G407*(A407&lt;=$B$6*12)</f>
        <v>0</v>
      </c>
      <c r="J407" s="44" t="n">
        <f aca="false">(J406-H407-I407)*(A407&lt;=$B$6*12)</f>
        <v>0</v>
      </c>
      <c r="K407" s="45" t="n">
        <f aca="false">($B$9/$B$10)*(A407&lt;=$B$7*12)*(MOD(A406,12/$B$10)=0)</f>
        <v>0</v>
      </c>
      <c r="L407" s="45" t="n">
        <f aca="false">$B$8*(A407&lt;=$B$7*12)</f>
        <v>0</v>
      </c>
      <c r="M407" s="45" t="n">
        <f aca="false">Assumptions!$C$15*(A407=1)+K407*Assumptions!$C$16*(A407&lt;=12)</f>
        <v>0</v>
      </c>
      <c r="N407" s="45" t="n">
        <f aca="false">(A407&lt;=$B$6*12)*(Assumptions!$C$18/12)*(1+Assumptions!$E$17)^(A407-1) + K407*Assumptions!$C$19*(A407&lt;=$B$7*12)</f>
        <v>0</v>
      </c>
      <c r="O407" s="45" t="n">
        <f aca="false">K407*VLOOKUP(B407,Assumptions!$A$21:$B$26,2,1)</f>
        <v>0</v>
      </c>
      <c r="P407" s="45" t="n">
        <f aca="false">K407*J406</f>
        <v>0</v>
      </c>
      <c r="Q407" s="45" t="n">
        <f aca="false">L407*H407</f>
        <v>0</v>
      </c>
      <c r="R407" s="45" t="n">
        <f aca="false">M407*J406</f>
        <v>0</v>
      </c>
      <c r="S407" s="45" t="n">
        <f aca="false">N407*J406</f>
        <v>0</v>
      </c>
      <c r="T407" s="55" t="n">
        <f aca="false">O407*J406</f>
        <v>0</v>
      </c>
      <c r="U407" s="46" t="n">
        <f aca="false">(1+VLOOKUP(B407,Assumptions!$A$29:$C$39,3,1))^(1/12)-1</f>
        <v>0.00581065529879377</v>
      </c>
      <c r="V407" s="45" t="n">
        <f aca="false">P408+V408/(1+U408)</f>
        <v>0</v>
      </c>
      <c r="W407" s="45" t="n">
        <f aca="false">(W408+Q408)/(1+U408)</f>
        <v>0</v>
      </c>
      <c r="X407" s="45" t="n">
        <f aca="false">R408+S408+T408+X408/(1+U408)</f>
        <v>0</v>
      </c>
      <c r="Y407" s="45" t="n">
        <f aca="false">IFERROR((W407+X407-V407)/J407,0)</f>
        <v>0</v>
      </c>
    </row>
    <row r="408" customFormat="false" ht="13.8" hidden="false" customHeight="false" outlineLevel="0" collapsed="false">
      <c r="A408" s="40" t="n">
        <f aca="false">A407+1</f>
        <v>393</v>
      </c>
      <c r="B408" s="40" t="n">
        <f aca="false">INT((A408-1)/12)+1</f>
        <v>33</v>
      </c>
      <c r="C408" s="41" t="n">
        <f aca="false">$B$4+B408-1</f>
        <v>52</v>
      </c>
      <c r="D408" s="42" t="n">
        <f aca="false">IF($B$5="M",VLOOKUP(C408,Assumptions!$A$42:$C$140,2,1),VLOOKUP(C408,Assumptions!$A$42:$C$140,3,1))*Assumptions!$C$2</f>
        <v>0.000976030737592189</v>
      </c>
      <c r="E408" s="42" t="n">
        <f aca="false">1-(1-D408)^(1/12)</f>
        <v>8.13723029073898E-005</v>
      </c>
      <c r="F408" s="42" t="n">
        <f aca="false">VLOOKUP(B408,Assumptions!$A$5:$C$11,3,1)*(MOD(A408,12/$B$10)=0)</f>
        <v>0</v>
      </c>
      <c r="G408" s="43" t="n">
        <f aca="false">1-(1-F408)^(1/$B$10)</f>
        <v>0</v>
      </c>
      <c r="H408" s="42" t="n">
        <f aca="false">J407*E408*(A408&lt;=$B$6*12)</f>
        <v>0</v>
      </c>
      <c r="I408" s="43" t="n">
        <f aca="false">J407*(1-E408)*G408*(A408&lt;=$B$6*12)</f>
        <v>0</v>
      </c>
      <c r="J408" s="44" t="n">
        <f aca="false">(J407-H408-I408)*(A408&lt;=$B$6*12)</f>
        <v>0</v>
      </c>
      <c r="K408" s="45" t="n">
        <f aca="false">($B$9/$B$10)*(A408&lt;=$B$7*12)*(MOD(A407,12/$B$10)=0)</f>
        <v>0</v>
      </c>
      <c r="L408" s="45" t="n">
        <f aca="false">$B$8*(A408&lt;=$B$7*12)</f>
        <v>0</v>
      </c>
      <c r="M408" s="45" t="n">
        <f aca="false">Assumptions!$C$15*(A408=1)+K408*Assumptions!$C$16*(A408&lt;=12)</f>
        <v>0</v>
      </c>
      <c r="N408" s="45" t="n">
        <f aca="false">(A408&lt;=$B$6*12)*(Assumptions!$C$18/12)*(1+Assumptions!$E$17)^(A408-1) + K408*Assumptions!$C$19*(A408&lt;=$B$7*12)</f>
        <v>0</v>
      </c>
      <c r="O408" s="45" t="n">
        <f aca="false">K408*VLOOKUP(B408,Assumptions!$A$21:$B$26,2,1)</f>
        <v>0</v>
      </c>
      <c r="P408" s="45" t="n">
        <f aca="false">K408*J407</f>
        <v>0</v>
      </c>
      <c r="Q408" s="45" t="n">
        <f aca="false">L408*H408</f>
        <v>0</v>
      </c>
      <c r="R408" s="45" t="n">
        <f aca="false">M408*J407</f>
        <v>0</v>
      </c>
      <c r="S408" s="45" t="n">
        <f aca="false">N408*J407</f>
        <v>0</v>
      </c>
      <c r="T408" s="55" t="n">
        <f aca="false">O408*J407</f>
        <v>0</v>
      </c>
      <c r="U408" s="46" t="n">
        <f aca="false">(1+VLOOKUP(B408,Assumptions!$A$29:$C$39,3,1))^(1/12)-1</f>
        <v>0.00581065529879377</v>
      </c>
      <c r="V408" s="45" t="n">
        <f aca="false">P409+V409/(1+U409)</f>
        <v>0</v>
      </c>
      <c r="W408" s="45" t="n">
        <f aca="false">(W409+Q409)/(1+U409)</f>
        <v>0</v>
      </c>
      <c r="X408" s="45" t="n">
        <f aca="false">R409+S409+T409+X409/(1+U409)</f>
        <v>0</v>
      </c>
      <c r="Y408" s="45" t="n">
        <f aca="false">IFERROR((W408+X408-V408)/J408,0)</f>
        <v>0</v>
      </c>
    </row>
    <row r="409" customFormat="false" ht="13.8" hidden="false" customHeight="false" outlineLevel="0" collapsed="false">
      <c r="A409" s="40" t="n">
        <f aca="false">A408+1</f>
        <v>394</v>
      </c>
      <c r="B409" s="40" t="n">
        <f aca="false">INT((A409-1)/12)+1</f>
        <v>33</v>
      </c>
      <c r="C409" s="41" t="n">
        <f aca="false">$B$4+B409-1</f>
        <v>52</v>
      </c>
      <c r="D409" s="42" t="n">
        <f aca="false">IF($B$5="M",VLOOKUP(C409,Assumptions!$A$42:$C$140,2,1),VLOOKUP(C409,Assumptions!$A$42:$C$140,3,1))*Assumptions!$C$2</f>
        <v>0.000976030737592189</v>
      </c>
      <c r="E409" s="42" t="n">
        <f aca="false">1-(1-D409)^(1/12)</f>
        <v>8.13723029073898E-005</v>
      </c>
      <c r="F409" s="42" t="n">
        <f aca="false">VLOOKUP(B409,Assumptions!$A$5:$C$11,3,1)*(MOD(A409,12/$B$10)=0)</f>
        <v>0</v>
      </c>
      <c r="G409" s="43" t="n">
        <f aca="false">1-(1-F409)^(1/$B$10)</f>
        <v>0</v>
      </c>
      <c r="H409" s="42" t="n">
        <f aca="false">J408*E409*(A409&lt;=$B$6*12)</f>
        <v>0</v>
      </c>
      <c r="I409" s="43" t="n">
        <f aca="false">J408*(1-E409)*G409*(A409&lt;=$B$6*12)</f>
        <v>0</v>
      </c>
      <c r="J409" s="44" t="n">
        <f aca="false">(J408-H409-I409)*(A409&lt;=$B$6*12)</f>
        <v>0</v>
      </c>
      <c r="K409" s="45" t="n">
        <f aca="false">($B$9/$B$10)*(A409&lt;=$B$7*12)*(MOD(A408,12/$B$10)=0)</f>
        <v>0</v>
      </c>
      <c r="L409" s="45" t="n">
        <f aca="false">$B$8*(A409&lt;=$B$7*12)</f>
        <v>0</v>
      </c>
      <c r="M409" s="45" t="n">
        <f aca="false">Assumptions!$C$15*(A409=1)+K409*Assumptions!$C$16*(A409&lt;=12)</f>
        <v>0</v>
      </c>
      <c r="N409" s="45" t="n">
        <f aca="false">(A409&lt;=$B$6*12)*(Assumptions!$C$18/12)*(1+Assumptions!$E$17)^(A409-1) + K409*Assumptions!$C$19*(A409&lt;=$B$7*12)</f>
        <v>0</v>
      </c>
      <c r="O409" s="45" t="n">
        <f aca="false">K409*VLOOKUP(B409,Assumptions!$A$21:$B$26,2,1)</f>
        <v>0</v>
      </c>
      <c r="P409" s="45" t="n">
        <f aca="false">K409*J408</f>
        <v>0</v>
      </c>
      <c r="Q409" s="45" t="n">
        <f aca="false">L409*H409</f>
        <v>0</v>
      </c>
      <c r="R409" s="45" t="n">
        <f aca="false">M409*J408</f>
        <v>0</v>
      </c>
      <c r="S409" s="45" t="n">
        <f aca="false">N409*J408</f>
        <v>0</v>
      </c>
      <c r="T409" s="55" t="n">
        <f aca="false">O409*J408</f>
        <v>0</v>
      </c>
      <c r="U409" s="46" t="n">
        <f aca="false">(1+VLOOKUP(B409,Assumptions!$A$29:$C$39,3,1))^(1/12)-1</f>
        <v>0.00581065529879377</v>
      </c>
      <c r="V409" s="45" t="n">
        <f aca="false">P410+V410/(1+U410)</f>
        <v>0</v>
      </c>
      <c r="W409" s="45" t="n">
        <f aca="false">(W410+Q410)/(1+U410)</f>
        <v>0</v>
      </c>
      <c r="X409" s="45" t="n">
        <f aca="false">R410+S410+T410+X410/(1+U410)</f>
        <v>0</v>
      </c>
      <c r="Y409" s="45" t="n">
        <f aca="false">IFERROR((W409+X409-V409)/J409,0)</f>
        <v>0</v>
      </c>
    </row>
    <row r="410" customFormat="false" ht="13.8" hidden="false" customHeight="false" outlineLevel="0" collapsed="false">
      <c r="A410" s="40" t="n">
        <f aca="false">A409+1</f>
        <v>395</v>
      </c>
      <c r="B410" s="40" t="n">
        <f aca="false">INT((A410-1)/12)+1</f>
        <v>33</v>
      </c>
      <c r="C410" s="41" t="n">
        <f aca="false">$B$4+B410-1</f>
        <v>52</v>
      </c>
      <c r="D410" s="42" t="n">
        <f aca="false">IF($B$5="M",VLOOKUP(C410,Assumptions!$A$42:$C$140,2,1),VLOOKUP(C410,Assumptions!$A$42:$C$140,3,1))*Assumptions!$C$2</f>
        <v>0.000976030737592189</v>
      </c>
      <c r="E410" s="42" t="n">
        <f aca="false">1-(1-D410)^(1/12)</f>
        <v>8.13723029073898E-005</v>
      </c>
      <c r="F410" s="42" t="n">
        <f aca="false">VLOOKUP(B410,Assumptions!$A$5:$C$11,3,1)*(MOD(A410,12/$B$10)=0)</f>
        <v>0</v>
      </c>
      <c r="G410" s="43" t="n">
        <f aca="false">1-(1-F410)^(1/$B$10)</f>
        <v>0</v>
      </c>
      <c r="H410" s="42" t="n">
        <f aca="false">J409*E410*(A410&lt;=$B$6*12)</f>
        <v>0</v>
      </c>
      <c r="I410" s="43" t="n">
        <f aca="false">J409*(1-E410)*G410*(A410&lt;=$B$6*12)</f>
        <v>0</v>
      </c>
      <c r="J410" s="44" t="n">
        <f aca="false">(J409-H410-I410)*(A410&lt;=$B$6*12)</f>
        <v>0</v>
      </c>
      <c r="K410" s="45" t="n">
        <f aca="false">($B$9/$B$10)*(A410&lt;=$B$7*12)*(MOD(A409,12/$B$10)=0)</f>
        <v>0</v>
      </c>
      <c r="L410" s="45" t="n">
        <f aca="false">$B$8*(A410&lt;=$B$7*12)</f>
        <v>0</v>
      </c>
      <c r="M410" s="45" t="n">
        <f aca="false">Assumptions!$C$15*(A410=1)+K410*Assumptions!$C$16*(A410&lt;=12)</f>
        <v>0</v>
      </c>
      <c r="N410" s="45" t="n">
        <f aca="false">(A410&lt;=$B$6*12)*(Assumptions!$C$18/12)*(1+Assumptions!$E$17)^(A410-1) + K410*Assumptions!$C$19*(A410&lt;=$B$7*12)</f>
        <v>0</v>
      </c>
      <c r="O410" s="45" t="n">
        <f aca="false">K410*VLOOKUP(B410,Assumptions!$A$21:$B$26,2,1)</f>
        <v>0</v>
      </c>
      <c r="P410" s="45" t="n">
        <f aca="false">K410*J409</f>
        <v>0</v>
      </c>
      <c r="Q410" s="45" t="n">
        <f aca="false">L410*H410</f>
        <v>0</v>
      </c>
      <c r="R410" s="45" t="n">
        <f aca="false">M410*J409</f>
        <v>0</v>
      </c>
      <c r="S410" s="45" t="n">
        <f aca="false">N410*J409</f>
        <v>0</v>
      </c>
      <c r="T410" s="55" t="n">
        <f aca="false">O410*J409</f>
        <v>0</v>
      </c>
      <c r="U410" s="46" t="n">
        <f aca="false">(1+VLOOKUP(B410,Assumptions!$A$29:$C$39,3,1))^(1/12)-1</f>
        <v>0.00581065529879377</v>
      </c>
      <c r="V410" s="45" t="n">
        <f aca="false">P411+V411/(1+U411)</f>
        <v>0</v>
      </c>
      <c r="W410" s="45" t="n">
        <f aca="false">(W411+Q411)/(1+U411)</f>
        <v>0</v>
      </c>
      <c r="X410" s="45" t="n">
        <f aca="false">R411+S411+T411+X411/(1+U411)</f>
        <v>0</v>
      </c>
      <c r="Y410" s="45" t="n">
        <f aca="false">IFERROR((W410+X410-V410)/J410,0)</f>
        <v>0</v>
      </c>
    </row>
    <row r="411" customFormat="false" ht="13.8" hidden="false" customHeight="false" outlineLevel="0" collapsed="false">
      <c r="A411" s="40" t="n">
        <f aca="false">A410+1</f>
        <v>396</v>
      </c>
      <c r="B411" s="40" t="n">
        <f aca="false">INT((A411-1)/12)+1</f>
        <v>33</v>
      </c>
      <c r="C411" s="41" t="n">
        <f aca="false">$B$4+B411-1</f>
        <v>52</v>
      </c>
      <c r="D411" s="42" t="n">
        <f aca="false">IF($B$5="M",VLOOKUP(C411,Assumptions!$A$42:$C$140,2,1),VLOOKUP(C411,Assumptions!$A$42:$C$140,3,1))*Assumptions!$C$2</f>
        <v>0.000976030737592189</v>
      </c>
      <c r="E411" s="42" t="n">
        <f aca="false">1-(1-D411)^(1/12)</f>
        <v>8.13723029073898E-005</v>
      </c>
      <c r="F411" s="42" t="n">
        <f aca="false">VLOOKUP(B411,Assumptions!$A$5:$C$11,3,1)*(MOD(A411,12/$B$10)=0)</f>
        <v>0.04</v>
      </c>
      <c r="G411" s="43" t="n">
        <f aca="false">1-(1-F411)^(1/$B$10)</f>
        <v>0.04</v>
      </c>
      <c r="H411" s="42" t="n">
        <f aca="false">J410*E411*(A411&lt;=$B$6*12)</f>
        <v>0</v>
      </c>
      <c r="I411" s="43" t="n">
        <f aca="false">J410*(1-E411)*G411*(A411&lt;=$B$6*12)</f>
        <v>0</v>
      </c>
      <c r="J411" s="44" t="n">
        <f aca="false">(J410-H411-I411)*(A411&lt;=$B$6*12)</f>
        <v>0</v>
      </c>
      <c r="K411" s="45" t="n">
        <f aca="false">($B$9/$B$10)*(A411&lt;=$B$7*12)*(MOD(A410,12/$B$10)=0)</f>
        <v>0</v>
      </c>
      <c r="L411" s="45" t="n">
        <f aca="false">$B$8*(A411&lt;=$B$7*12)</f>
        <v>0</v>
      </c>
      <c r="M411" s="45" t="n">
        <f aca="false">Assumptions!$C$15*(A411=1)+K411*Assumptions!$C$16*(A411&lt;=12)</f>
        <v>0</v>
      </c>
      <c r="N411" s="45" t="n">
        <f aca="false">(A411&lt;=$B$6*12)*(Assumptions!$C$18/12)*(1+Assumptions!$E$17)^(A411-1) + K411*Assumptions!$C$19*(A411&lt;=$B$7*12)</f>
        <v>0</v>
      </c>
      <c r="O411" s="45" t="n">
        <f aca="false">K411*VLOOKUP(B411,Assumptions!$A$21:$B$26,2,1)</f>
        <v>0</v>
      </c>
      <c r="P411" s="45" t="n">
        <f aca="false">K411*J410</f>
        <v>0</v>
      </c>
      <c r="Q411" s="45" t="n">
        <f aca="false">L411*H411</f>
        <v>0</v>
      </c>
      <c r="R411" s="45" t="n">
        <f aca="false">M411*J410</f>
        <v>0</v>
      </c>
      <c r="S411" s="45" t="n">
        <f aca="false">N411*J410</f>
        <v>0</v>
      </c>
      <c r="T411" s="55" t="n">
        <f aca="false">O411*J410</f>
        <v>0</v>
      </c>
      <c r="U411" s="46" t="n">
        <f aca="false">(1+VLOOKUP(B411,Assumptions!$A$29:$C$39,3,1))^(1/12)-1</f>
        <v>0.00581065529879377</v>
      </c>
      <c r="V411" s="45" t="n">
        <f aca="false">P412+V412/(1+U412)</f>
        <v>0</v>
      </c>
      <c r="W411" s="45" t="n">
        <f aca="false">(W412+Q412)/(1+U412)</f>
        <v>0</v>
      </c>
      <c r="X411" s="45" t="n">
        <f aca="false">R412+S412+T412+X412/(1+U412)</f>
        <v>0</v>
      </c>
      <c r="Y411" s="45" t="n">
        <f aca="false">IFERROR((W411+X411-V411)/J411,0)</f>
        <v>0</v>
      </c>
    </row>
    <row r="412" customFormat="false" ht="13.8" hidden="false" customHeight="false" outlineLevel="0" collapsed="false">
      <c r="A412" s="40" t="n">
        <f aca="false">A411+1</f>
        <v>397</v>
      </c>
      <c r="B412" s="40" t="n">
        <f aca="false">INT((A412-1)/12)+1</f>
        <v>34</v>
      </c>
      <c r="C412" s="41" t="n">
        <f aca="false">$B$4+B412-1</f>
        <v>53</v>
      </c>
      <c r="D412" s="42" t="n">
        <f aca="false">IF($B$5="M",VLOOKUP(C412,Assumptions!$A$42:$C$140,2,1),VLOOKUP(C412,Assumptions!$A$42:$C$140,3,1))*Assumptions!$C$2</f>
        <v>0.00104029033848635</v>
      </c>
      <c r="E412" s="42" t="n">
        <f aca="false">1-(1-D412)^(1/12)</f>
        <v>8.6732223213426E-005</v>
      </c>
      <c r="F412" s="42" t="n">
        <f aca="false">VLOOKUP(B412,Assumptions!$A$5:$C$11,3,1)*(MOD(A412,12/$B$10)=0)</f>
        <v>0</v>
      </c>
      <c r="G412" s="43" t="n">
        <f aca="false">1-(1-F412)^(1/$B$10)</f>
        <v>0</v>
      </c>
      <c r="H412" s="42" t="n">
        <f aca="false">J411*E412*(A412&lt;=$B$6*12)</f>
        <v>0</v>
      </c>
      <c r="I412" s="43" t="n">
        <f aca="false">J411*(1-E412)*G412*(A412&lt;=$B$6*12)</f>
        <v>0</v>
      </c>
      <c r="J412" s="44" t="n">
        <f aca="false">(J411-H412-I412)*(A412&lt;=$B$6*12)</f>
        <v>0</v>
      </c>
      <c r="K412" s="45" t="n">
        <f aca="false">($B$9/$B$10)*(A412&lt;=$B$7*12)*(MOD(A411,12/$B$10)=0)</f>
        <v>0</v>
      </c>
      <c r="L412" s="45" t="n">
        <f aca="false">$B$8*(A412&lt;=$B$7*12)</f>
        <v>0</v>
      </c>
      <c r="M412" s="45" t="n">
        <f aca="false">Assumptions!$C$15*(A412=1)+K412*Assumptions!$C$16*(A412&lt;=12)</f>
        <v>0</v>
      </c>
      <c r="N412" s="45" t="n">
        <f aca="false">(A412&lt;=$B$6*12)*(Assumptions!$C$18/12)*(1+Assumptions!$E$17)^(A412-1) + K412*Assumptions!$C$19*(A412&lt;=$B$7*12)</f>
        <v>0</v>
      </c>
      <c r="O412" s="45" t="n">
        <f aca="false">K412*VLOOKUP(B412,Assumptions!$A$21:$B$26,2,1)</f>
        <v>0</v>
      </c>
      <c r="P412" s="45" t="n">
        <f aca="false">K412*J411</f>
        <v>0</v>
      </c>
      <c r="Q412" s="45" t="n">
        <f aca="false">L412*H412</f>
        <v>0</v>
      </c>
      <c r="R412" s="45" t="n">
        <f aca="false">M412*J411</f>
        <v>0</v>
      </c>
      <c r="S412" s="45" t="n">
        <f aca="false">N412*J411</f>
        <v>0</v>
      </c>
      <c r="T412" s="55" t="n">
        <f aca="false">O412*J411</f>
        <v>0</v>
      </c>
      <c r="U412" s="46" t="n">
        <f aca="false">(1+VLOOKUP(B412,Assumptions!$A$29:$C$39,3,1))^(1/12)-1</f>
        <v>0.00581065529879377</v>
      </c>
      <c r="V412" s="45" t="n">
        <f aca="false">P413+V413/(1+U413)</f>
        <v>0</v>
      </c>
      <c r="W412" s="45" t="n">
        <f aca="false">(W413+Q413)/(1+U413)</f>
        <v>0</v>
      </c>
      <c r="X412" s="45" t="n">
        <f aca="false">R413+S413+T413+X413/(1+U413)</f>
        <v>0</v>
      </c>
      <c r="Y412" s="45" t="n">
        <f aca="false">IFERROR((W412+X412-V412)/J412,0)</f>
        <v>0</v>
      </c>
    </row>
    <row r="413" customFormat="false" ht="13.8" hidden="false" customHeight="false" outlineLevel="0" collapsed="false">
      <c r="A413" s="40" t="n">
        <f aca="false">A412+1</f>
        <v>398</v>
      </c>
      <c r="B413" s="40" t="n">
        <f aca="false">INT((A413-1)/12)+1</f>
        <v>34</v>
      </c>
      <c r="C413" s="41" t="n">
        <f aca="false">$B$4+B413-1</f>
        <v>53</v>
      </c>
      <c r="D413" s="42" t="n">
        <f aca="false">IF($B$5="M",VLOOKUP(C413,Assumptions!$A$42:$C$140,2,1),VLOOKUP(C413,Assumptions!$A$42:$C$140,3,1))*Assumptions!$C$2</f>
        <v>0.00104029033848635</v>
      </c>
      <c r="E413" s="42" t="n">
        <f aca="false">1-(1-D413)^(1/12)</f>
        <v>8.6732223213426E-005</v>
      </c>
      <c r="F413" s="42" t="n">
        <f aca="false">VLOOKUP(B413,Assumptions!$A$5:$C$11,3,1)*(MOD(A413,12/$B$10)=0)</f>
        <v>0</v>
      </c>
      <c r="G413" s="43" t="n">
        <f aca="false">1-(1-F413)^(1/$B$10)</f>
        <v>0</v>
      </c>
      <c r="H413" s="42" t="n">
        <f aca="false">J412*E413*(A413&lt;=$B$6*12)</f>
        <v>0</v>
      </c>
      <c r="I413" s="43" t="n">
        <f aca="false">J412*(1-E413)*G413*(A413&lt;=$B$6*12)</f>
        <v>0</v>
      </c>
      <c r="J413" s="44" t="n">
        <f aca="false">(J412-H413-I413)*(A413&lt;=$B$6*12)</f>
        <v>0</v>
      </c>
      <c r="K413" s="45" t="n">
        <f aca="false">($B$9/$B$10)*(A413&lt;=$B$7*12)*(MOD(A412,12/$B$10)=0)</f>
        <v>0</v>
      </c>
      <c r="L413" s="45" t="n">
        <f aca="false">$B$8*(A413&lt;=$B$7*12)</f>
        <v>0</v>
      </c>
      <c r="M413" s="45" t="n">
        <f aca="false">Assumptions!$C$15*(A413=1)+K413*Assumptions!$C$16*(A413&lt;=12)</f>
        <v>0</v>
      </c>
      <c r="N413" s="45" t="n">
        <f aca="false">(A413&lt;=$B$6*12)*(Assumptions!$C$18/12)*(1+Assumptions!$E$17)^(A413-1) + K413*Assumptions!$C$19*(A413&lt;=$B$7*12)</f>
        <v>0</v>
      </c>
      <c r="O413" s="45" t="n">
        <f aca="false">K413*VLOOKUP(B413,Assumptions!$A$21:$B$26,2,1)</f>
        <v>0</v>
      </c>
      <c r="P413" s="45" t="n">
        <f aca="false">K413*J412</f>
        <v>0</v>
      </c>
      <c r="Q413" s="45" t="n">
        <f aca="false">L413*H413</f>
        <v>0</v>
      </c>
      <c r="R413" s="45" t="n">
        <f aca="false">M413*J412</f>
        <v>0</v>
      </c>
      <c r="S413" s="45" t="n">
        <f aca="false">N413*J412</f>
        <v>0</v>
      </c>
      <c r="T413" s="55" t="n">
        <f aca="false">O413*J412</f>
        <v>0</v>
      </c>
      <c r="U413" s="46" t="n">
        <f aca="false">(1+VLOOKUP(B413,Assumptions!$A$29:$C$39,3,1))^(1/12)-1</f>
        <v>0.00581065529879377</v>
      </c>
      <c r="V413" s="45" t="n">
        <f aca="false">P414+V414/(1+U414)</f>
        <v>0</v>
      </c>
      <c r="W413" s="45" t="n">
        <f aca="false">(W414+Q414)/(1+U414)</f>
        <v>0</v>
      </c>
      <c r="X413" s="45" t="n">
        <f aca="false">R414+S414+T414+X414/(1+U414)</f>
        <v>0</v>
      </c>
      <c r="Y413" s="45" t="n">
        <f aca="false">IFERROR((W413+X413-V413)/J413,0)</f>
        <v>0</v>
      </c>
    </row>
    <row r="414" customFormat="false" ht="13.8" hidden="false" customHeight="false" outlineLevel="0" collapsed="false">
      <c r="A414" s="40" t="n">
        <f aca="false">A413+1</f>
        <v>399</v>
      </c>
      <c r="B414" s="40" t="n">
        <f aca="false">INT((A414-1)/12)+1</f>
        <v>34</v>
      </c>
      <c r="C414" s="41" t="n">
        <f aca="false">$B$4+B414-1</f>
        <v>53</v>
      </c>
      <c r="D414" s="42" t="n">
        <f aca="false">IF($B$5="M",VLOOKUP(C414,Assumptions!$A$42:$C$140,2,1),VLOOKUP(C414,Assumptions!$A$42:$C$140,3,1))*Assumptions!$C$2</f>
        <v>0.00104029033848635</v>
      </c>
      <c r="E414" s="42" t="n">
        <f aca="false">1-(1-D414)^(1/12)</f>
        <v>8.6732223213426E-005</v>
      </c>
      <c r="F414" s="42" t="n">
        <f aca="false">VLOOKUP(B414,Assumptions!$A$5:$C$11,3,1)*(MOD(A414,12/$B$10)=0)</f>
        <v>0</v>
      </c>
      <c r="G414" s="43" t="n">
        <f aca="false">1-(1-F414)^(1/$B$10)</f>
        <v>0</v>
      </c>
      <c r="H414" s="42" t="n">
        <f aca="false">J413*E414*(A414&lt;=$B$6*12)</f>
        <v>0</v>
      </c>
      <c r="I414" s="43" t="n">
        <f aca="false">J413*(1-E414)*G414*(A414&lt;=$B$6*12)</f>
        <v>0</v>
      </c>
      <c r="J414" s="44" t="n">
        <f aca="false">(J413-H414-I414)*(A414&lt;=$B$6*12)</f>
        <v>0</v>
      </c>
      <c r="K414" s="45" t="n">
        <f aca="false">($B$9/$B$10)*(A414&lt;=$B$7*12)*(MOD(A413,12/$B$10)=0)</f>
        <v>0</v>
      </c>
      <c r="L414" s="45" t="n">
        <f aca="false">$B$8*(A414&lt;=$B$7*12)</f>
        <v>0</v>
      </c>
      <c r="M414" s="45" t="n">
        <f aca="false">Assumptions!$C$15*(A414=1)+K414*Assumptions!$C$16*(A414&lt;=12)</f>
        <v>0</v>
      </c>
      <c r="N414" s="45" t="n">
        <f aca="false">(A414&lt;=$B$6*12)*(Assumptions!$C$18/12)*(1+Assumptions!$E$17)^(A414-1) + K414*Assumptions!$C$19*(A414&lt;=$B$7*12)</f>
        <v>0</v>
      </c>
      <c r="O414" s="45" t="n">
        <f aca="false">K414*VLOOKUP(B414,Assumptions!$A$21:$B$26,2,1)</f>
        <v>0</v>
      </c>
      <c r="P414" s="45" t="n">
        <f aca="false">K414*J413</f>
        <v>0</v>
      </c>
      <c r="Q414" s="45" t="n">
        <f aca="false">L414*H414</f>
        <v>0</v>
      </c>
      <c r="R414" s="45" t="n">
        <f aca="false">M414*J413</f>
        <v>0</v>
      </c>
      <c r="S414" s="45" t="n">
        <f aca="false">N414*J413</f>
        <v>0</v>
      </c>
      <c r="T414" s="55" t="n">
        <f aca="false">O414*J413</f>
        <v>0</v>
      </c>
      <c r="U414" s="46" t="n">
        <f aca="false">(1+VLOOKUP(B414,Assumptions!$A$29:$C$39,3,1))^(1/12)-1</f>
        <v>0.00581065529879377</v>
      </c>
      <c r="V414" s="45" t="n">
        <f aca="false">P415+V415/(1+U415)</f>
        <v>0</v>
      </c>
      <c r="W414" s="45" t="n">
        <f aca="false">(W415+Q415)/(1+U415)</f>
        <v>0</v>
      </c>
      <c r="X414" s="45" t="n">
        <f aca="false">R415+S415+T415+X415/(1+U415)</f>
        <v>0</v>
      </c>
      <c r="Y414" s="45" t="n">
        <f aca="false">IFERROR((W414+X414-V414)/J414,0)</f>
        <v>0</v>
      </c>
    </row>
    <row r="415" customFormat="false" ht="13.8" hidden="false" customHeight="false" outlineLevel="0" collapsed="false">
      <c r="A415" s="40" t="n">
        <f aca="false">A414+1</f>
        <v>400</v>
      </c>
      <c r="B415" s="40" t="n">
        <f aca="false">INT((A415-1)/12)+1</f>
        <v>34</v>
      </c>
      <c r="C415" s="41" t="n">
        <f aca="false">$B$4+B415-1</f>
        <v>53</v>
      </c>
      <c r="D415" s="42" t="n">
        <f aca="false">IF($B$5="M",VLOOKUP(C415,Assumptions!$A$42:$C$140,2,1),VLOOKUP(C415,Assumptions!$A$42:$C$140,3,1))*Assumptions!$C$2</f>
        <v>0.00104029033848635</v>
      </c>
      <c r="E415" s="42" t="n">
        <f aca="false">1-(1-D415)^(1/12)</f>
        <v>8.6732223213426E-005</v>
      </c>
      <c r="F415" s="42" t="n">
        <f aca="false">VLOOKUP(B415,Assumptions!$A$5:$C$11,3,1)*(MOD(A415,12/$B$10)=0)</f>
        <v>0</v>
      </c>
      <c r="G415" s="43" t="n">
        <f aca="false">1-(1-F415)^(1/$B$10)</f>
        <v>0</v>
      </c>
      <c r="H415" s="42" t="n">
        <f aca="false">J414*E415*(A415&lt;=$B$6*12)</f>
        <v>0</v>
      </c>
      <c r="I415" s="43" t="n">
        <f aca="false">J414*(1-E415)*G415*(A415&lt;=$B$6*12)</f>
        <v>0</v>
      </c>
      <c r="J415" s="44" t="n">
        <f aca="false">(J414-H415-I415)*(A415&lt;=$B$6*12)</f>
        <v>0</v>
      </c>
      <c r="K415" s="45" t="n">
        <f aca="false">($B$9/$B$10)*(A415&lt;=$B$7*12)*(MOD(A414,12/$B$10)=0)</f>
        <v>0</v>
      </c>
      <c r="L415" s="45" t="n">
        <f aca="false">$B$8*(A415&lt;=$B$7*12)</f>
        <v>0</v>
      </c>
      <c r="M415" s="45" t="n">
        <f aca="false">Assumptions!$C$15*(A415=1)+K415*Assumptions!$C$16*(A415&lt;=12)</f>
        <v>0</v>
      </c>
      <c r="N415" s="45" t="n">
        <f aca="false">(A415&lt;=$B$6*12)*(Assumptions!$C$18/12)*(1+Assumptions!$E$17)^(A415-1) + K415*Assumptions!$C$19*(A415&lt;=$B$7*12)</f>
        <v>0</v>
      </c>
      <c r="O415" s="45" t="n">
        <f aca="false">K415*VLOOKUP(B415,Assumptions!$A$21:$B$26,2,1)</f>
        <v>0</v>
      </c>
      <c r="P415" s="45" t="n">
        <f aca="false">K415*J414</f>
        <v>0</v>
      </c>
      <c r="Q415" s="45" t="n">
        <f aca="false">L415*H415</f>
        <v>0</v>
      </c>
      <c r="R415" s="45" t="n">
        <f aca="false">M415*J414</f>
        <v>0</v>
      </c>
      <c r="S415" s="45" t="n">
        <f aca="false">N415*J414</f>
        <v>0</v>
      </c>
      <c r="T415" s="55" t="n">
        <f aca="false">O415*J414</f>
        <v>0</v>
      </c>
      <c r="U415" s="46" t="n">
        <f aca="false">(1+VLOOKUP(B415,Assumptions!$A$29:$C$39,3,1))^(1/12)-1</f>
        <v>0.00581065529879377</v>
      </c>
      <c r="V415" s="45" t="n">
        <f aca="false">P416+V416/(1+U416)</f>
        <v>0</v>
      </c>
      <c r="W415" s="45" t="n">
        <f aca="false">(W416+Q416)/(1+U416)</f>
        <v>0</v>
      </c>
      <c r="X415" s="45" t="n">
        <f aca="false">R416+S416+T416+X416/(1+U416)</f>
        <v>0</v>
      </c>
      <c r="Y415" s="45" t="n">
        <f aca="false">IFERROR((W415+X415-V415)/J415,0)</f>
        <v>0</v>
      </c>
    </row>
    <row r="416" customFormat="false" ht="13.8" hidden="false" customHeight="false" outlineLevel="0" collapsed="false">
      <c r="A416" s="40" t="n">
        <f aca="false">A415+1</f>
        <v>401</v>
      </c>
      <c r="B416" s="40" t="n">
        <f aca="false">INT((A416-1)/12)+1</f>
        <v>34</v>
      </c>
      <c r="C416" s="41" t="n">
        <f aca="false">$B$4+B416-1</f>
        <v>53</v>
      </c>
      <c r="D416" s="42" t="n">
        <f aca="false">IF($B$5="M",VLOOKUP(C416,Assumptions!$A$42:$C$140,2,1),VLOOKUP(C416,Assumptions!$A$42:$C$140,3,1))*Assumptions!$C$2</f>
        <v>0.00104029033848635</v>
      </c>
      <c r="E416" s="42" t="n">
        <f aca="false">1-(1-D416)^(1/12)</f>
        <v>8.6732223213426E-005</v>
      </c>
      <c r="F416" s="42" t="n">
        <f aca="false">VLOOKUP(B416,Assumptions!$A$5:$C$11,3,1)*(MOD(A416,12/$B$10)=0)</f>
        <v>0</v>
      </c>
      <c r="G416" s="43" t="n">
        <f aca="false">1-(1-F416)^(1/$B$10)</f>
        <v>0</v>
      </c>
      <c r="H416" s="42" t="n">
        <f aca="false">J415*E416*(A416&lt;=$B$6*12)</f>
        <v>0</v>
      </c>
      <c r="I416" s="43" t="n">
        <f aca="false">J415*(1-E416)*G416*(A416&lt;=$B$6*12)</f>
        <v>0</v>
      </c>
      <c r="J416" s="44" t="n">
        <f aca="false">(J415-H416-I416)*(A416&lt;=$B$6*12)</f>
        <v>0</v>
      </c>
      <c r="K416" s="45" t="n">
        <f aca="false">($B$9/$B$10)*(A416&lt;=$B$7*12)*(MOD(A415,12/$B$10)=0)</f>
        <v>0</v>
      </c>
      <c r="L416" s="45" t="n">
        <f aca="false">$B$8*(A416&lt;=$B$7*12)</f>
        <v>0</v>
      </c>
      <c r="M416" s="45" t="n">
        <f aca="false">Assumptions!$C$15*(A416=1)+K416*Assumptions!$C$16*(A416&lt;=12)</f>
        <v>0</v>
      </c>
      <c r="N416" s="45" t="n">
        <f aca="false">(A416&lt;=$B$6*12)*(Assumptions!$C$18/12)*(1+Assumptions!$E$17)^(A416-1) + K416*Assumptions!$C$19*(A416&lt;=$B$7*12)</f>
        <v>0</v>
      </c>
      <c r="O416" s="45" t="n">
        <f aca="false">K416*VLOOKUP(B416,Assumptions!$A$21:$B$26,2,1)</f>
        <v>0</v>
      </c>
      <c r="P416" s="45" t="n">
        <f aca="false">K416*J415</f>
        <v>0</v>
      </c>
      <c r="Q416" s="45" t="n">
        <f aca="false">L416*H416</f>
        <v>0</v>
      </c>
      <c r="R416" s="45" t="n">
        <f aca="false">M416*J415</f>
        <v>0</v>
      </c>
      <c r="S416" s="45" t="n">
        <f aca="false">N416*J415</f>
        <v>0</v>
      </c>
      <c r="T416" s="55" t="n">
        <f aca="false">O416*J415</f>
        <v>0</v>
      </c>
      <c r="U416" s="46" t="n">
        <f aca="false">(1+VLOOKUP(B416,Assumptions!$A$29:$C$39,3,1))^(1/12)-1</f>
        <v>0.00581065529879377</v>
      </c>
      <c r="V416" s="45" t="n">
        <f aca="false">P417+V417/(1+U417)</f>
        <v>0</v>
      </c>
      <c r="W416" s="45" t="n">
        <f aca="false">(W417+Q417)/(1+U417)</f>
        <v>0</v>
      </c>
      <c r="X416" s="45" t="n">
        <f aca="false">R417+S417+T417+X417/(1+U417)</f>
        <v>0</v>
      </c>
      <c r="Y416" s="45" t="n">
        <f aca="false">IFERROR((W416+X416-V416)/J416,0)</f>
        <v>0</v>
      </c>
    </row>
    <row r="417" customFormat="false" ht="13.8" hidden="false" customHeight="false" outlineLevel="0" collapsed="false">
      <c r="A417" s="40" t="n">
        <f aca="false">A416+1</f>
        <v>402</v>
      </c>
      <c r="B417" s="40" t="n">
        <f aca="false">INT((A417-1)/12)+1</f>
        <v>34</v>
      </c>
      <c r="C417" s="41" t="n">
        <f aca="false">$B$4+B417-1</f>
        <v>53</v>
      </c>
      <c r="D417" s="42" t="n">
        <f aca="false">IF($B$5="M",VLOOKUP(C417,Assumptions!$A$42:$C$140,2,1),VLOOKUP(C417,Assumptions!$A$42:$C$140,3,1))*Assumptions!$C$2</f>
        <v>0.00104029033848635</v>
      </c>
      <c r="E417" s="42" t="n">
        <f aca="false">1-(1-D417)^(1/12)</f>
        <v>8.6732223213426E-005</v>
      </c>
      <c r="F417" s="42" t="n">
        <f aca="false">VLOOKUP(B417,Assumptions!$A$5:$C$11,3,1)*(MOD(A417,12/$B$10)=0)</f>
        <v>0</v>
      </c>
      <c r="G417" s="43" t="n">
        <f aca="false">1-(1-F417)^(1/$B$10)</f>
        <v>0</v>
      </c>
      <c r="H417" s="42" t="n">
        <f aca="false">J416*E417*(A417&lt;=$B$6*12)</f>
        <v>0</v>
      </c>
      <c r="I417" s="43" t="n">
        <f aca="false">J416*(1-E417)*G417*(A417&lt;=$B$6*12)</f>
        <v>0</v>
      </c>
      <c r="J417" s="44" t="n">
        <f aca="false">(J416-H417-I417)*(A417&lt;=$B$6*12)</f>
        <v>0</v>
      </c>
      <c r="K417" s="45" t="n">
        <f aca="false">($B$9/$B$10)*(A417&lt;=$B$7*12)*(MOD(A416,12/$B$10)=0)</f>
        <v>0</v>
      </c>
      <c r="L417" s="45" t="n">
        <f aca="false">$B$8*(A417&lt;=$B$7*12)</f>
        <v>0</v>
      </c>
      <c r="M417" s="45" t="n">
        <f aca="false">Assumptions!$C$15*(A417=1)+K417*Assumptions!$C$16*(A417&lt;=12)</f>
        <v>0</v>
      </c>
      <c r="N417" s="45" t="n">
        <f aca="false">(A417&lt;=$B$6*12)*(Assumptions!$C$18/12)*(1+Assumptions!$E$17)^(A417-1) + K417*Assumptions!$C$19*(A417&lt;=$B$7*12)</f>
        <v>0</v>
      </c>
      <c r="O417" s="45" t="n">
        <f aca="false">K417*VLOOKUP(B417,Assumptions!$A$21:$B$26,2,1)</f>
        <v>0</v>
      </c>
      <c r="P417" s="45" t="n">
        <f aca="false">K417*J416</f>
        <v>0</v>
      </c>
      <c r="Q417" s="45" t="n">
        <f aca="false">L417*H417</f>
        <v>0</v>
      </c>
      <c r="R417" s="45" t="n">
        <f aca="false">M417*J416</f>
        <v>0</v>
      </c>
      <c r="S417" s="45" t="n">
        <f aca="false">N417*J416</f>
        <v>0</v>
      </c>
      <c r="T417" s="55" t="n">
        <f aca="false">O417*J416</f>
        <v>0</v>
      </c>
      <c r="U417" s="46" t="n">
        <f aca="false">(1+VLOOKUP(B417,Assumptions!$A$29:$C$39,3,1))^(1/12)-1</f>
        <v>0.00581065529879377</v>
      </c>
      <c r="V417" s="45" t="n">
        <f aca="false">P418+V418/(1+U418)</f>
        <v>0</v>
      </c>
      <c r="W417" s="45" t="n">
        <f aca="false">(W418+Q418)/(1+U418)</f>
        <v>0</v>
      </c>
      <c r="X417" s="45" t="n">
        <f aca="false">R418+S418+T418+X418/(1+U418)</f>
        <v>0</v>
      </c>
      <c r="Y417" s="45" t="n">
        <f aca="false">IFERROR((W417+X417-V417)/J417,0)</f>
        <v>0</v>
      </c>
    </row>
    <row r="418" customFormat="false" ht="13.8" hidden="false" customHeight="false" outlineLevel="0" collapsed="false">
      <c r="A418" s="40" t="n">
        <f aca="false">A417+1</f>
        <v>403</v>
      </c>
      <c r="B418" s="40" t="n">
        <f aca="false">INT((A418-1)/12)+1</f>
        <v>34</v>
      </c>
      <c r="C418" s="41" t="n">
        <f aca="false">$B$4+B418-1</f>
        <v>53</v>
      </c>
      <c r="D418" s="42" t="n">
        <f aca="false">IF($B$5="M",VLOOKUP(C418,Assumptions!$A$42:$C$140,2,1),VLOOKUP(C418,Assumptions!$A$42:$C$140,3,1))*Assumptions!$C$2</f>
        <v>0.00104029033848635</v>
      </c>
      <c r="E418" s="42" t="n">
        <f aca="false">1-(1-D418)^(1/12)</f>
        <v>8.6732223213426E-005</v>
      </c>
      <c r="F418" s="42" t="n">
        <f aca="false">VLOOKUP(B418,Assumptions!$A$5:$C$11,3,1)*(MOD(A418,12/$B$10)=0)</f>
        <v>0</v>
      </c>
      <c r="G418" s="43" t="n">
        <f aca="false">1-(1-F418)^(1/$B$10)</f>
        <v>0</v>
      </c>
      <c r="H418" s="42" t="n">
        <f aca="false">J417*E418*(A418&lt;=$B$6*12)</f>
        <v>0</v>
      </c>
      <c r="I418" s="43" t="n">
        <f aca="false">J417*(1-E418)*G418*(A418&lt;=$B$6*12)</f>
        <v>0</v>
      </c>
      <c r="J418" s="44" t="n">
        <f aca="false">(J417-H418-I418)*(A418&lt;=$B$6*12)</f>
        <v>0</v>
      </c>
      <c r="K418" s="45" t="n">
        <f aca="false">($B$9/$B$10)*(A418&lt;=$B$7*12)*(MOD(A417,12/$B$10)=0)</f>
        <v>0</v>
      </c>
      <c r="L418" s="45" t="n">
        <f aca="false">$B$8*(A418&lt;=$B$7*12)</f>
        <v>0</v>
      </c>
      <c r="M418" s="45" t="n">
        <f aca="false">Assumptions!$C$15*(A418=1)+K418*Assumptions!$C$16*(A418&lt;=12)</f>
        <v>0</v>
      </c>
      <c r="N418" s="45" t="n">
        <f aca="false">(A418&lt;=$B$6*12)*(Assumptions!$C$18/12)*(1+Assumptions!$E$17)^(A418-1) + K418*Assumptions!$C$19*(A418&lt;=$B$7*12)</f>
        <v>0</v>
      </c>
      <c r="O418" s="45" t="n">
        <f aca="false">K418*VLOOKUP(B418,Assumptions!$A$21:$B$26,2,1)</f>
        <v>0</v>
      </c>
      <c r="P418" s="45" t="n">
        <f aca="false">K418*J417</f>
        <v>0</v>
      </c>
      <c r="Q418" s="45" t="n">
        <f aca="false">L418*H418</f>
        <v>0</v>
      </c>
      <c r="R418" s="45" t="n">
        <f aca="false">M418*J417</f>
        <v>0</v>
      </c>
      <c r="S418" s="45" t="n">
        <f aca="false">N418*J417</f>
        <v>0</v>
      </c>
      <c r="T418" s="55" t="n">
        <f aca="false">O418*J417</f>
        <v>0</v>
      </c>
      <c r="U418" s="46" t="n">
        <f aca="false">(1+VLOOKUP(B418,Assumptions!$A$29:$C$39,3,1))^(1/12)-1</f>
        <v>0.00581065529879377</v>
      </c>
      <c r="V418" s="45" t="n">
        <f aca="false">P419+V419/(1+U419)</f>
        <v>0</v>
      </c>
      <c r="W418" s="45" t="n">
        <f aca="false">(W419+Q419)/(1+U419)</f>
        <v>0</v>
      </c>
      <c r="X418" s="45" t="n">
        <f aca="false">R419+S419+T419+X419/(1+U419)</f>
        <v>0</v>
      </c>
      <c r="Y418" s="45" t="n">
        <f aca="false">IFERROR((W418+X418-V418)/J418,0)</f>
        <v>0</v>
      </c>
    </row>
    <row r="419" customFormat="false" ht="13.8" hidden="false" customHeight="false" outlineLevel="0" collapsed="false">
      <c r="A419" s="40" t="n">
        <f aca="false">A418+1</f>
        <v>404</v>
      </c>
      <c r="B419" s="40" t="n">
        <f aca="false">INT((A419-1)/12)+1</f>
        <v>34</v>
      </c>
      <c r="C419" s="41" t="n">
        <f aca="false">$B$4+B419-1</f>
        <v>53</v>
      </c>
      <c r="D419" s="42" t="n">
        <f aca="false">IF($B$5="M",VLOOKUP(C419,Assumptions!$A$42:$C$140,2,1),VLOOKUP(C419,Assumptions!$A$42:$C$140,3,1))*Assumptions!$C$2</f>
        <v>0.00104029033848635</v>
      </c>
      <c r="E419" s="42" t="n">
        <f aca="false">1-(1-D419)^(1/12)</f>
        <v>8.6732223213426E-005</v>
      </c>
      <c r="F419" s="42" t="n">
        <f aca="false">VLOOKUP(B419,Assumptions!$A$5:$C$11,3,1)*(MOD(A419,12/$B$10)=0)</f>
        <v>0</v>
      </c>
      <c r="G419" s="43" t="n">
        <f aca="false">1-(1-F419)^(1/$B$10)</f>
        <v>0</v>
      </c>
      <c r="H419" s="42" t="n">
        <f aca="false">J418*E419*(A419&lt;=$B$6*12)</f>
        <v>0</v>
      </c>
      <c r="I419" s="43" t="n">
        <f aca="false">J418*(1-E419)*G419*(A419&lt;=$B$6*12)</f>
        <v>0</v>
      </c>
      <c r="J419" s="44" t="n">
        <f aca="false">(J418-H419-I419)*(A419&lt;=$B$6*12)</f>
        <v>0</v>
      </c>
      <c r="K419" s="45" t="n">
        <f aca="false">($B$9/$B$10)*(A419&lt;=$B$7*12)*(MOD(A418,12/$B$10)=0)</f>
        <v>0</v>
      </c>
      <c r="L419" s="45" t="n">
        <f aca="false">$B$8*(A419&lt;=$B$7*12)</f>
        <v>0</v>
      </c>
      <c r="M419" s="45" t="n">
        <f aca="false">Assumptions!$C$15*(A419=1)+K419*Assumptions!$C$16*(A419&lt;=12)</f>
        <v>0</v>
      </c>
      <c r="N419" s="45" t="n">
        <f aca="false">(A419&lt;=$B$6*12)*(Assumptions!$C$18/12)*(1+Assumptions!$E$17)^(A419-1) + K419*Assumptions!$C$19*(A419&lt;=$B$7*12)</f>
        <v>0</v>
      </c>
      <c r="O419" s="45" t="n">
        <f aca="false">K419*VLOOKUP(B419,Assumptions!$A$21:$B$26,2,1)</f>
        <v>0</v>
      </c>
      <c r="P419" s="45" t="n">
        <f aca="false">K419*J418</f>
        <v>0</v>
      </c>
      <c r="Q419" s="45" t="n">
        <f aca="false">L419*H419</f>
        <v>0</v>
      </c>
      <c r="R419" s="45" t="n">
        <f aca="false">M419*J418</f>
        <v>0</v>
      </c>
      <c r="S419" s="45" t="n">
        <f aca="false">N419*J418</f>
        <v>0</v>
      </c>
      <c r="T419" s="55" t="n">
        <f aca="false">O419*J418</f>
        <v>0</v>
      </c>
      <c r="U419" s="46" t="n">
        <f aca="false">(1+VLOOKUP(B419,Assumptions!$A$29:$C$39,3,1))^(1/12)-1</f>
        <v>0.00581065529879377</v>
      </c>
      <c r="V419" s="45" t="n">
        <f aca="false">P420+V420/(1+U420)</f>
        <v>0</v>
      </c>
      <c r="W419" s="45" t="n">
        <f aca="false">(W420+Q420)/(1+U420)</f>
        <v>0</v>
      </c>
      <c r="X419" s="45" t="n">
        <f aca="false">R420+S420+T420+X420/(1+U420)</f>
        <v>0</v>
      </c>
      <c r="Y419" s="45" t="n">
        <f aca="false">IFERROR((W419+X419-V419)/J419,0)</f>
        <v>0</v>
      </c>
    </row>
    <row r="420" customFormat="false" ht="13.8" hidden="false" customHeight="false" outlineLevel="0" collapsed="false">
      <c r="A420" s="40" t="n">
        <f aca="false">A419+1</f>
        <v>405</v>
      </c>
      <c r="B420" s="40" t="n">
        <f aca="false">INT((A420-1)/12)+1</f>
        <v>34</v>
      </c>
      <c r="C420" s="41" t="n">
        <f aca="false">$B$4+B420-1</f>
        <v>53</v>
      </c>
      <c r="D420" s="42" t="n">
        <f aca="false">IF($B$5="M",VLOOKUP(C420,Assumptions!$A$42:$C$140,2,1),VLOOKUP(C420,Assumptions!$A$42:$C$140,3,1))*Assumptions!$C$2</f>
        <v>0.00104029033848635</v>
      </c>
      <c r="E420" s="42" t="n">
        <f aca="false">1-(1-D420)^(1/12)</f>
        <v>8.6732223213426E-005</v>
      </c>
      <c r="F420" s="42" t="n">
        <f aca="false">VLOOKUP(B420,Assumptions!$A$5:$C$11,3,1)*(MOD(A420,12/$B$10)=0)</f>
        <v>0</v>
      </c>
      <c r="G420" s="43" t="n">
        <f aca="false">1-(1-F420)^(1/$B$10)</f>
        <v>0</v>
      </c>
      <c r="H420" s="42" t="n">
        <f aca="false">J419*E420*(A420&lt;=$B$6*12)</f>
        <v>0</v>
      </c>
      <c r="I420" s="43" t="n">
        <f aca="false">J419*(1-E420)*G420*(A420&lt;=$B$6*12)</f>
        <v>0</v>
      </c>
      <c r="J420" s="44" t="n">
        <f aca="false">(J419-H420-I420)*(A420&lt;=$B$6*12)</f>
        <v>0</v>
      </c>
      <c r="K420" s="45" t="n">
        <f aca="false">($B$9/$B$10)*(A420&lt;=$B$7*12)*(MOD(A419,12/$B$10)=0)</f>
        <v>0</v>
      </c>
      <c r="L420" s="45" t="n">
        <f aca="false">$B$8*(A420&lt;=$B$7*12)</f>
        <v>0</v>
      </c>
      <c r="M420" s="45" t="n">
        <f aca="false">Assumptions!$C$15*(A420=1)+K420*Assumptions!$C$16*(A420&lt;=12)</f>
        <v>0</v>
      </c>
      <c r="N420" s="45" t="n">
        <f aca="false">(A420&lt;=$B$6*12)*(Assumptions!$C$18/12)*(1+Assumptions!$E$17)^(A420-1) + K420*Assumptions!$C$19*(A420&lt;=$B$7*12)</f>
        <v>0</v>
      </c>
      <c r="O420" s="45" t="n">
        <f aca="false">K420*VLOOKUP(B420,Assumptions!$A$21:$B$26,2,1)</f>
        <v>0</v>
      </c>
      <c r="P420" s="45" t="n">
        <f aca="false">K420*J419</f>
        <v>0</v>
      </c>
      <c r="Q420" s="45" t="n">
        <f aca="false">L420*H420</f>
        <v>0</v>
      </c>
      <c r="R420" s="45" t="n">
        <f aca="false">M420*J419</f>
        <v>0</v>
      </c>
      <c r="S420" s="45" t="n">
        <f aca="false">N420*J419</f>
        <v>0</v>
      </c>
      <c r="T420" s="55" t="n">
        <f aca="false">O420*J419</f>
        <v>0</v>
      </c>
      <c r="U420" s="46" t="n">
        <f aca="false">(1+VLOOKUP(B420,Assumptions!$A$29:$C$39,3,1))^(1/12)-1</f>
        <v>0.00581065529879377</v>
      </c>
      <c r="V420" s="45" t="n">
        <f aca="false">P421+V421/(1+U421)</f>
        <v>0</v>
      </c>
      <c r="W420" s="45" t="n">
        <f aca="false">(W421+Q421)/(1+U421)</f>
        <v>0</v>
      </c>
      <c r="X420" s="45" t="n">
        <f aca="false">R421+S421+T421+X421/(1+U421)</f>
        <v>0</v>
      </c>
      <c r="Y420" s="45" t="n">
        <f aca="false">IFERROR((W420+X420-V420)/J420,0)</f>
        <v>0</v>
      </c>
    </row>
    <row r="421" customFormat="false" ht="13.8" hidden="false" customHeight="false" outlineLevel="0" collapsed="false">
      <c r="A421" s="40" t="n">
        <f aca="false">A420+1</f>
        <v>406</v>
      </c>
      <c r="B421" s="40" t="n">
        <f aca="false">INT((A421-1)/12)+1</f>
        <v>34</v>
      </c>
      <c r="C421" s="41" t="n">
        <f aca="false">$B$4+B421-1</f>
        <v>53</v>
      </c>
      <c r="D421" s="42" t="n">
        <f aca="false">IF($B$5="M",VLOOKUP(C421,Assumptions!$A$42:$C$140,2,1),VLOOKUP(C421,Assumptions!$A$42:$C$140,3,1))*Assumptions!$C$2</f>
        <v>0.00104029033848635</v>
      </c>
      <c r="E421" s="42" t="n">
        <f aca="false">1-(1-D421)^(1/12)</f>
        <v>8.6732223213426E-005</v>
      </c>
      <c r="F421" s="42" t="n">
        <f aca="false">VLOOKUP(B421,Assumptions!$A$5:$C$11,3,1)*(MOD(A421,12/$B$10)=0)</f>
        <v>0</v>
      </c>
      <c r="G421" s="43" t="n">
        <f aca="false">1-(1-F421)^(1/$B$10)</f>
        <v>0</v>
      </c>
      <c r="H421" s="42" t="n">
        <f aca="false">J420*E421*(A421&lt;=$B$6*12)</f>
        <v>0</v>
      </c>
      <c r="I421" s="43" t="n">
        <f aca="false">J420*(1-E421)*G421*(A421&lt;=$B$6*12)</f>
        <v>0</v>
      </c>
      <c r="J421" s="44" t="n">
        <f aca="false">(J420-H421-I421)*(A421&lt;=$B$6*12)</f>
        <v>0</v>
      </c>
      <c r="K421" s="45" t="n">
        <f aca="false">($B$9/$B$10)*(A421&lt;=$B$7*12)*(MOD(A420,12/$B$10)=0)</f>
        <v>0</v>
      </c>
      <c r="L421" s="45" t="n">
        <f aca="false">$B$8*(A421&lt;=$B$7*12)</f>
        <v>0</v>
      </c>
      <c r="M421" s="45" t="n">
        <f aca="false">Assumptions!$C$15*(A421=1)+K421*Assumptions!$C$16*(A421&lt;=12)</f>
        <v>0</v>
      </c>
      <c r="N421" s="45" t="n">
        <f aca="false">(A421&lt;=$B$6*12)*(Assumptions!$C$18/12)*(1+Assumptions!$E$17)^(A421-1) + K421*Assumptions!$C$19*(A421&lt;=$B$7*12)</f>
        <v>0</v>
      </c>
      <c r="O421" s="45" t="n">
        <f aca="false">K421*VLOOKUP(B421,Assumptions!$A$21:$B$26,2,1)</f>
        <v>0</v>
      </c>
      <c r="P421" s="45" t="n">
        <f aca="false">K421*J420</f>
        <v>0</v>
      </c>
      <c r="Q421" s="45" t="n">
        <f aca="false">L421*H421</f>
        <v>0</v>
      </c>
      <c r="R421" s="45" t="n">
        <f aca="false">M421*J420</f>
        <v>0</v>
      </c>
      <c r="S421" s="45" t="n">
        <f aca="false">N421*J420</f>
        <v>0</v>
      </c>
      <c r="T421" s="55" t="n">
        <f aca="false">O421*J420</f>
        <v>0</v>
      </c>
      <c r="U421" s="46" t="n">
        <f aca="false">(1+VLOOKUP(B421,Assumptions!$A$29:$C$39,3,1))^(1/12)-1</f>
        <v>0.00581065529879377</v>
      </c>
      <c r="V421" s="45" t="n">
        <f aca="false">P422+V422/(1+U422)</f>
        <v>0</v>
      </c>
      <c r="W421" s="45" t="n">
        <f aca="false">(W422+Q422)/(1+U422)</f>
        <v>0</v>
      </c>
      <c r="X421" s="45" t="n">
        <f aca="false">R422+S422+T422+X422/(1+U422)</f>
        <v>0</v>
      </c>
      <c r="Y421" s="45" t="n">
        <f aca="false">IFERROR((W421+X421-V421)/J421,0)</f>
        <v>0</v>
      </c>
    </row>
    <row r="422" customFormat="false" ht="13.8" hidden="false" customHeight="false" outlineLevel="0" collapsed="false">
      <c r="A422" s="40" t="n">
        <f aca="false">A421+1</f>
        <v>407</v>
      </c>
      <c r="B422" s="40" t="n">
        <f aca="false">INT((A422-1)/12)+1</f>
        <v>34</v>
      </c>
      <c r="C422" s="41" t="n">
        <f aca="false">$B$4+B422-1</f>
        <v>53</v>
      </c>
      <c r="D422" s="42" t="n">
        <f aca="false">IF($B$5="M",VLOOKUP(C422,Assumptions!$A$42:$C$140,2,1),VLOOKUP(C422,Assumptions!$A$42:$C$140,3,1))*Assumptions!$C$2</f>
        <v>0.00104029033848635</v>
      </c>
      <c r="E422" s="42" t="n">
        <f aca="false">1-(1-D422)^(1/12)</f>
        <v>8.6732223213426E-005</v>
      </c>
      <c r="F422" s="42" t="n">
        <f aca="false">VLOOKUP(B422,Assumptions!$A$5:$C$11,3,1)*(MOD(A422,12/$B$10)=0)</f>
        <v>0</v>
      </c>
      <c r="G422" s="43" t="n">
        <f aca="false">1-(1-F422)^(1/$B$10)</f>
        <v>0</v>
      </c>
      <c r="H422" s="42" t="n">
        <f aca="false">J421*E422*(A422&lt;=$B$6*12)</f>
        <v>0</v>
      </c>
      <c r="I422" s="43" t="n">
        <f aca="false">J421*(1-E422)*G422*(A422&lt;=$B$6*12)</f>
        <v>0</v>
      </c>
      <c r="J422" s="44" t="n">
        <f aca="false">(J421-H422-I422)*(A422&lt;=$B$6*12)</f>
        <v>0</v>
      </c>
      <c r="K422" s="45" t="n">
        <f aca="false">($B$9/$B$10)*(A422&lt;=$B$7*12)*(MOD(A421,12/$B$10)=0)</f>
        <v>0</v>
      </c>
      <c r="L422" s="45" t="n">
        <f aca="false">$B$8*(A422&lt;=$B$7*12)</f>
        <v>0</v>
      </c>
      <c r="M422" s="45" t="n">
        <f aca="false">Assumptions!$C$15*(A422=1)+K422*Assumptions!$C$16*(A422&lt;=12)</f>
        <v>0</v>
      </c>
      <c r="N422" s="45" t="n">
        <f aca="false">(A422&lt;=$B$6*12)*(Assumptions!$C$18/12)*(1+Assumptions!$E$17)^(A422-1) + K422*Assumptions!$C$19*(A422&lt;=$B$7*12)</f>
        <v>0</v>
      </c>
      <c r="O422" s="45" t="n">
        <f aca="false">K422*VLOOKUP(B422,Assumptions!$A$21:$B$26,2,1)</f>
        <v>0</v>
      </c>
      <c r="P422" s="45" t="n">
        <f aca="false">K422*J421</f>
        <v>0</v>
      </c>
      <c r="Q422" s="45" t="n">
        <f aca="false">L422*H422</f>
        <v>0</v>
      </c>
      <c r="R422" s="45" t="n">
        <f aca="false">M422*J421</f>
        <v>0</v>
      </c>
      <c r="S422" s="45" t="n">
        <f aca="false">N422*J421</f>
        <v>0</v>
      </c>
      <c r="T422" s="55" t="n">
        <f aca="false">O422*J421</f>
        <v>0</v>
      </c>
      <c r="U422" s="46" t="n">
        <f aca="false">(1+VLOOKUP(B422,Assumptions!$A$29:$C$39,3,1))^(1/12)-1</f>
        <v>0.00581065529879377</v>
      </c>
      <c r="V422" s="45" t="n">
        <f aca="false">P423+V423/(1+U423)</f>
        <v>0</v>
      </c>
      <c r="W422" s="45" t="n">
        <f aca="false">(W423+Q423)/(1+U423)</f>
        <v>0</v>
      </c>
      <c r="X422" s="45" t="n">
        <f aca="false">R423+S423+T423+X423/(1+U423)</f>
        <v>0</v>
      </c>
      <c r="Y422" s="45" t="n">
        <f aca="false">IFERROR((W422+X422-V422)/J422,0)</f>
        <v>0</v>
      </c>
    </row>
    <row r="423" customFormat="false" ht="13.8" hidden="false" customHeight="false" outlineLevel="0" collapsed="false">
      <c r="A423" s="40" t="n">
        <f aca="false">A422+1</f>
        <v>408</v>
      </c>
      <c r="B423" s="40" t="n">
        <f aca="false">INT((A423-1)/12)+1</f>
        <v>34</v>
      </c>
      <c r="C423" s="41" t="n">
        <f aca="false">$B$4+B423-1</f>
        <v>53</v>
      </c>
      <c r="D423" s="42" t="n">
        <f aca="false">IF($B$5="M",VLOOKUP(C423,Assumptions!$A$42:$C$140,2,1),VLOOKUP(C423,Assumptions!$A$42:$C$140,3,1))*Assumptions!$C$2</f>
        <v>0.00104029033848635</v>
      </c>
      <c r="E423" s="42" t="n">
        <f aca="false">1-(1-D423)^(1/12)</f>
        <v>8.6732223213426E-005</v>
      </c>
      <c r="F423" s="42" t="n">
        <f aca="false">VLOOKUP(B423,Assumptions!$A$5:$C$11,3,1)*(MOD(A423,12/$B$10)=0)</f>
        <v>0.04</v>
      </c>
      <c r="G423" s="43" t="n">
        <f aca="false">1-(1-F423)^(1/$B$10)</f>
        <v>0.04</v>
      </c>
      <c r="H423" s="42" t="n">
        <f aca="false">J422*E423*(A423&lt;=$B$6*12)</f>
        <v>0</v>
      </c>
      <c r="I423" s="43" t="n">
        <f aca="false">J422*(1-E423)*G423*(A423&lt;=$B$6*12)</f>
        <v>0</v>
      </c>
      <c r="J423" s="44" t="n">
        <f aca="false">(J422-H423-I423)*(A423&lt;=$B$6*12)</f>
        <v>0</v>
      </c>
      <c r="K423" s="45" t="n">
        <f aca="false">($B$9/$B$10)*(A423&lt;=$B$7*12)*(MOD(A422,12/$B$10)=0)</f>
        <v>0</v>
      </c>
      <c r="L423" s="45" t="n">
        <f aca="false">$B$8*(A423&lt;=$B$7*12)</f>
        <v>0</v>
      </c>
      <c r="M423" s="45" t="n">
        <f aca="false">Assumptions!$C$15*(A423=1)+K423*Assumptions!$C$16*(A423&lt;=12)</f>
        <v>0</v>
      </c>
      <c r="N423" s="45" t="n">
        <f aca="false">(A423&lt;=$B$6*12)*(Assumptions!$C$18/12)*(1+Assumptions!$E$17)^(A423-1) + K423*Assumptions!$C$19*(A423&lt;=$B$7*12)</f>
        <v>0</v>
      </c>
      <c r="O423" s="45" t="n">
        <f aca="false">K423*VLOOKUP(B423,Assumptions!$A$21:$B$26,2,1)</f>
        <v>0</v>
      </c>
      <c r="P423" s="45" t="n">
        <f aca="false">K423*J422</f>
        <v>0</v>
      </c>
      <c r="Q423" s="45" t="n">
        <f aca="false">L423*H423</f>
        <v>0</v>
      </c>
      <c r="R423" s="45" t="n">
        <f aca="false">M423*J422</f>
        <v>0</v>
      </c>
      <c r="S423" s="45" t="n">
        <f aca="false">N423*J422</f>
        <v>0</v>
      </c>
      <c r="T423" s="55" t="n">
        <f aca="false">O423*J422</f>
        <v>0</v>
      </c>
      <c r="U423" s="46" t="n">
        <f aca="false">(1+VLOOKUP(B423,Assumptions!$A$29:$C$39,3,1))^(1/12)-1</f>
        <v>0.00581065529879377</v>
      </c>
      <c r="V423" s="45" t="n">
        <f aca="false">P424+V424/(1+U424)</f>
        <v>0</v>
      </c>
      <c r="W423" s="45" t="n">
        <f aca="false">(W424+Q424)/(1+U424)</f>
        <v>0</v>
      </c>
      <c r="X423" s="45" t="n">
        <f aca="false">R424+S424+T424+X424/(1+U424)</f>
        <v>0</v>
      </c>
      <c r="Y423" s="45" t="n">
        <f aca="false">IFERROR((W423+X423-V423)/J423,0)</f>
        <v>0</v>
      </c>
    </row>
    <row r="424" customFormat="false" ht="13.8" hidden="false" customHeight="false" outlineLevel="0" collapsed="false">
      <c r="A424" s="40" t="n">
        <f aca="false">A423+1</f>
        <v>409</v>
      </c>
      <c r="B424" s="40" t="n">
        <f aca="false">INT((A424-1)/12)+1</f>
        <v>35</v>
      </c>
      <c r="C424" s="41" t="n">
        <f aca="false">$B$4+B424-1</f>
        <v>54</v>
      </c>
      <c r="D424" s="42" t="n">
        <f aca="false">IF($B$5="M",VLOOKUP(C424,Assumptions!$A$42:$C$140,2,1),VLOOKUP(C424,Assumptions!$A$42:$C$140,3,1))*Assumptions!$C$2</f>
        <v>0.001110400809547</v>
      </c>
      <c r="E424" s="42" t="n">
        <f aca="false">1-(1-D424)^(1/12)</f>
        <v>9.25805275981961E-005</v>
      </c>
      <c r="F424" s="42" t="n">
        <f aca="false">VLOOKUP(B424,Assumptions!$A$5:$C$11,3,1)*(MOD(A424,12/$B$10)=0)</f>
        <v>0</v>
      </c>
      <c r="G424" s="43" t="n">
        <f aca="false">1-(1-F424)^(1/$B$10)</f>
        <v>0</v>
      </c>
      <c r="H424" s="42" t="n">
        <f aca="false">J423*E424*(A424&lt;=$B$6*12)</f>
        <v>0</v>
      </c>
      <c r="I424" s="43" t="n">
        <f aca="false">J423*(1-E424)*G424*(A424&lt;=$B$6*12)</f>
        <v>0</v>
      </c>
      <c r="J424" s="44" t="n">
        <f aca="false">(J423-H424-I424)*(A424&lt;=$B$6*12)</f>
        <v>0</v>
      </c>
      <c r="K424" s="45" t="n">
        <f aca="false">($B$9/$B$10)*(A424&lt;=$B$7*12)*(MOD(A423,12/$B$10)=0)</f>
        <v>0</v>
      </c>
      <c r="L424" s="45" t="n">
        <f aca="false">$B$8*(A424&lt;=$B$7*12)</f>
        <v>0</v>
      </c>
      <c r="M424" s="45" t="n">
        <f aca="false">Assumptions!$C$15*(A424=1)+K424*Assumptions!$C$16*(A424&lt;=12)</f>
        <v>0</v>
      </c>
      <c r="N424" s="45" t="n">
        <f aca="false">(A424&lt;=$B$6*12)*(Assumptions!$C$18/12)*(1+Assumptions!$E$17)^(A424-1) + K424*Assumptions!$C$19*(A424&lt;=$B$7*12)</f>
        <v>0</v>
      </c>
      <c r="O424" s="45" t="n">
        <f aca="false">K424*VLOOKUP(B424,Assumptions!$A$21:$B$26,2,1)</f>
        <v>0</v>
      </c>
      <c r="P424" s="45" t="n">
        <f aca="false">K424*J423</f>
        <v>0</v>
      </c>
      <c r="Q424" s="45" t="n">
        <f aca="false">L424*H424</f>
        <v>0</v>
      </c>
      <c r="R424" s="45" t="n">
        <f aca="false">M424*J423</f>
        <v>0</v>
      </c>
      <c r="S424" s="45" t="n">
        <f aca="false">N424*J423</f>
        <v>0</v>
      </c>
      <c r="T424" s="55" t="n">
        <f aca="false">O424*J423</f>
        <v>0</v>
      </c>
      <c r="U424" s="46" t="n">
        <f aca="false">(1+VLOOKUP(B424,Assumptions!$A$29:$C$39,3,1))^(1/12)-1</f>
        <v>0.00581065529879377</v>
      </c>
      <c r="V424" s="45" t="n">
        <f aca="false">P425+V425/(1+U425)</f>
        <v>0</v>
      </c>
      <c r="W424" s="45" t="n">
        <f aca="false">(W425+Q425)/(1+U425)</f>
        <v>0</v>
      </c>
      <c r="X424" s="45" t="n">
        <f aca="false">R425+S425+T425+X425/(1+U425)</f>
        <v>0</v>
      </c>
      <c r="Y424" s="45" t="n">
        <f aca="false">IFERROR((W424+X424-V424)/J424,0)</f>
        <v>0</v>
      </c>
    </row>
    <row r="425" customFormat="false" ht="13.8" hidden="false" customHeight="false" outlineLevel="0" collapsed="false">
      <c r="A425" s="40" t="n">
        <f aca="false">A424+1</f>
        <v>410</v>
      </c>
      <c r="B425" s="40" t="n">
        <f aca="false">INT((A425-1)/12)+1</f>
        <v>35</v>
      </c>
      <c r="C425" s="41" t="n">
        <f aca="false">$B$4+B425-1</f>
        <v>54</v>
      </c>
      <c r="D425" s="42" t="n">
        <f aca="false">IF($B$5="M",VLOOKUP(C425,Assumptions!$A$42:$C$140,2,1),VLOOKUP(C425,Assumptions!$A$42:$C$140,3,1))*Assumptions!$C$2</f>
        <v>0.001110400809547</v>
      </c>
      <c r="E425" s="42" t="n">
        <f aca="false">1-(1-D425)^(1/12)</f>
        <v>9.25805275981961E-005</v>
      </c>
      <c r="F425" s="42" t="n">
        <f aca="false">VLOOKUP(B425,Assumptions!$A$5:$C$11,3,1)*(MOD(A425,12/$B$10)=0)</f>
        <v>0</v>
      </c>
      <c r="G425" s="43" t="n">
        <f aca="false">1-(1-F425)^(1/$B$10)</f>
        <v>0</v>
      </c>
      <c r="H425" s="42" t="n">
        <f aca="false">J424*E425*(A425&lt;=$B$6*12)</f>
        <v>0</v>
      </c>
      <c r="I425" s="43" t="n">
        <f aca="false">J424*(1-E425)*G425*(A425&lt;=$B$6*12)</f>
        <v>0</v>
      </c>
      <c r="J425" s="44" t="n">
        <f aca="false">(J424-H425-I425)*(A425&lt;=$B$6*12)</f>
        <v>0</v>
      </c>
      <c r="K425" s="45" t="n">
        <f aca="false">($B$9/$B$10)*(A425&lt;=$B$7*12)*(MOD(A424,12/$B$10)=0)</f>
        <v>0</v>
      </c>
      <c r="L425" s="45" t="n">
        <f aca="false">$B$8*(A425&lt;=$B$7*12)</f>
        <v>0</v>
      </c>
      <c r="M425" s="45" t="n">
        <f aca="false">Assumptions!$C$15*(A425=1)+K425*Assumptions!$C$16*(A425&lt;=12)</f>
        <v>0</v>
      </c>
      <c r="N425" s="45" t="n">
        <f aca="false">(A425&lt;=$B$6*12)*(Assumptions!$C$18/12)*(1+Assumptions!$E$17)^(A425-1) + K425*Assumptions!$C$19*(A425&lt;=$B$7*12)</f>
        <v>0</v>
      </c>
      <c r="O425" s="45" t="n">
        <f aca="false">K425*VLOOKUP(B425,Assumptions!$A$21:$B$26,2,1)</f>
        <v>0</v>
      </c>
      <c r="P425" s="45" t="n">
        <f aca="false">K425*J424</f>
        <v>0</v>
      </c>
      <c r="Q425" s="45" t="n">
        <f aca="false">L425*H425</f>
        <v>0</v>
      </c>
      <c r="R425" s="45" t="n">
        <f aca="false">M425*J424</f>
        <v>0</v>
      </c>
      <c r="S425" s="45" t="n">
        <f aca="false">N425*J424</f>
        <v>0</v>
      </c>
      <c r="T425" s="55" t="n">
        <f aca="false">O425*J424</f>
        <v>0</v>
      </c>
      <c r="U425" s="46" t="n">
        <f aca="false">(1+VLOOKUP(B425,Assumptions!$A$29:$C$39,3,1))^(1/12)-1</f>
        <v>0.00581065529879377</v>
      </c>
      <c r="V425" s="45" t="n">
        <f aca="false">P426+V426/(1+U426)</f>
        <v>0</v>
      </c>
      <c r="W425" s="45" t="n">
        <f aca="false">(W426+Q426)/(1+U426)</f>
        <v>0</v>
      </c>
      <c r="X425" s="45" t="n">
        <f aca="false">R426+S426+T426+X426/(1+U426)</f>
        <v>0</v>
      </c>
      <c r="Y425" s="45" t="n">
        <f aca="false">IFERROR((W425+X425-V425)/J425,0)</f>
        <v>0</v>
      </c>
    </row>
    <row r="426" customFormat="false" ht="13.8" hidden="false" customHeight="false" outlineLevel="0" collapsed="false">
      <c r="A426" s="40" t="n">
        <f aca="false">A425+1</f>
        <v>411</v>
      </c>
      <c r="B426" s="40" t="n">
        <f aca="false">INT((A426-1)/12)+1</f>
        <v>35</v>
      </c>
      <c r="C426" s="41" t="n">
        <f aca="false">$B$4+B426-1</f>
        <v>54</v>
      </c>
      <c r="D426" s="42" t="n">
        <f aca="false">IF($B$5="M",VLOOKUP(C426,Assumptions!$A$42:$C$140,2,1),VLOOKUP(C426,Assumptions!$A$42:$C$140,3,1))*Assumptions!$C$2</f>
        <v>0.001110400809547</v>
      </c>
      <c r="E426" s="42" t="n">
        <f aca="false">1-(1-D426)^(1/12)</f>
        <v>9.25805275981961E-005</v>
      </c>
      <c r="F426" s="42" t="n">
        <f aca="false">VLOOKUP(B426,Assumptions!$A$5:$C$11,3,1)*(MOD(A426,12/$B$10)=0)</f>
        <v>0</v>
      </c>
      <c r="G426" s="43" t="n">
        <f aca="false">1-(1-F426)^(1/$B$10)</f>
        <v>0</v>
      </c>
      <c r="H426" s="42" t="n">
        <f aca="false">J425*E426*(A426&lt;=$B$6*12)</f>
        <v>0</v>
      </c>
      <c r="I426" s="43" t="n">
        <f aca="false">J425*(1-E426)*G426*(A426&lt;=$B$6*12)</f>
        <v>0</v>
      </c>
      <c r="J426" s="44" t="n">
        <f aca="false">(J425-H426-I426)*(A426&lt;=$B$6*12)</f>
        <v>0</v>
      </c>
      <c r="K426" s="45" t="n">
        <f aca="false">($B$9/$B$10)*(A426&lt;=$B$7*12)*(MOD(A425,12/$B$10)=0)</f>
        <v>0</v>
      </c>
      <c r="L426" s="45" t="n">
        <f aca="false">$B$8*(A426&lt;=$B$7*12)</f>
        <v>0</v>
      </c>
      <c r="M426" s="45" t="n">
        <f aca="false">Assumptions!$C$15*(A426=1)+K426*Assumptions!$C$16*(A426&lt;=12)</f>
        <v>0</v>
      </c>
      <c r="N426" s="45" t="n">
        <f aca="false">(A426&lt;=$B$6*12)*(Assumptions!$C$18/12)*(1+Assumptions!$E$17)^(A426-1) + K426*Assumptions!$C$19*(A426&lt;=$B$7*12)</f>
        <v>0</v>
      </c>
      <c r="O426" s="45" t="n">
        <f aca="false">K426*VLOOKUP(B426,Assumptions!$A$21:$B$26,2,1)</f>
        <v>0</v>
      </c>
      <c r="P426" s="45" t="n">
        <f aca="false">K426*J425</f>
        <v>0</v>
      </c>
      <c r="Q426" s="45" t="n">
        <f aca="false">L426*H426</f>
        <v>0</v>
      </c>
      <c r="R426" s="45" t="n">
        <f aca="false">M426*J425</f>
        <v>0</v>
      </c>
      <c r="S426" s="45" t="n">
        <f aca="false">N426*J425</f>
        <v>0</v>
      </c>
      <c r="T426" s="55" t="n">
        <f aca="false">O426*J425</f>
        <v>0</v>
      </c>
      <c r="U426" s="46" t="n">
        <f aca="false">(1+VLOOKUP(B426,Assumptions!$A$29:$C$39,3,1))^(1/12)-1</f>
        <v>0.00581065529879377</v>
      </c>
      <c r="V426" s="45" t="n">
        <f aca="false">P427+V427/(1+U427)</f>
        <v>0</v>
      </c>
      <c r="W426" s="45" t="n">
        <f aca="false">(W427+Q427)/(1+U427)</f>
        <v>0</v>
      </c>
      <c r="X426" s="45" t="n">
        <f aca="false">R427+S427+T427+X427/(1+U427)</f>
        <v>0</v>
      </c>
      <c r="Y426" s="45" t="n">
        <f aca="false">IFERROR((W426+X426-V426)/J426,0)</f>
        <v>0</v>
      </c>
    </row>
    <row r="427" customFormat="false" ht="13.8" hidden="false" customHeight="false" outlineLevel="0" collapsed="false">
      <c r="A427" s="40" t="n">
        <f aca="false">A426+1</f>
        <v>412</v>
      </c>
      <c r="B427" s="40" t="n">
        <f aca="false">INT((A427-1)/12)+1</f>
        <v>35</v>
      </c>
      <c r="C427" s="41" t="n">
        <f aca="false">$B$4+B427-1</f>
        <v>54</v>
      </c>
      <c r="D427" s="42" t="n">
        <f aca="false">IF($B$5="M",VLOOKUP(C427,Assumptions!$A$42:$C$140,2,1),VLOOKUP(C427,Assumptions!$A$42:$C$140,3,1))*Assumptions!$C$2</f>
        <v>0.001110400809547</v>
      </c>
      <c r="E427" s="42" t="n">
        <f aca="false">1-(1-D427)^(1/12)</f>
        <v>9.25805275981961E-005</v>
      </c>
      <c r="F427" s="42" t="n">
        <f aca="false">VLOOKUP(B427,Assumptions!$A$5:$C$11,3,1)*(MOD(A427,12/$B$10)=0)</f>
        <v>0</v>
      </c>
      <c r="G427" s="43" t="n">
        <f aca="false">1-(1-F427)^(1/$B$10)</f>
        <v>0</v>
      </c>
      <c r="H427" s="42" t="n">
        <f aca="false">J426*E427*(A427&lt;=$B$6*12)</f>
        <v>0</v>
      </c>
      <c r="I427" s="43" t="n">
        <f aca="false">J426*(1-E427)*G427*(A427&lt;=$B$6*12)</f>
        <v>0</v>
      </c>
      <c r="J427" s="44" t="n">
        <f aca="false">(J426-H427-I427)*(A427&lt;=$B$6*12)</f>
        <v>0</v>
      </c>
      <c r="K427" s="45" t="n">
        <f aca="false">($B$9/$B$10)*(A427&lt;=$B$7*12)*(MOD(A426,12/$B$10)=0)</f>
        <v>0</v>
      </c>
      <c r="L427" s="45" t="n">
        <f aca="false">$B$8*(A427&lt;=$B$7*12)</f>
        <v>0</v>
      </c>
      <c r="M427" s="45" t="n">
        <f aca="false">Assumptions!$C$15*(A427=1)+K427*Assumptions!$C$16*(A427&lt;=12)</f>
        <v>0</v>
      </c>
      <c r="N427" s="45" t="n">
        <f aca="false">(A427&lt;=$B$6*12)*(Assumptions!$C$18/12)*(1+Assumptions!$E$17)^(A427-1) + K427*Assumptions!$C$19*(A427&lt;=$B$7*12)</f>
        <v>0</v>
      </c>
      <c r="O427" s="45" t="n">
        <f aca="false">K427*VLOOKUP(B427,Assumptions!$A$21:$B$26,2,1)</f>
        <v>0</v>
      </c>
      <c r="P427" s="45" t="n">
        <f aca="false">K427*J426</f>
        <v>0</v>
      </c>
      <c r="Q427" s="45" t="n">
        <f aca="false">L427*H427</f>
        <v>0</v>
      </c>
      <c r="R427" s="45" t="n">
        <f aca="false">M427*J426</f>
        <v>0</v>
      </c>
      <c r="S427" s="45" t="n">
        <f aca="false">N427*J426</f>
        <v>0</v>
      </c>
      <c r="T427" s="55" t="n">
        <f aca="false">O427*J426</f>
        <v>0</v>
      </c>
      <c r="U427" s="46" t="n">
        <f aca="false">(1+VLOOKUP(B427,Assumptions!$A$29:$C$39,3,1))^(1/12)-1</f>
        <v>0.00581065529879377</v>
      </c>
      <c r="V427" s="45" t="n">
        <f aca="false">P428+V428/(1+U428)</f>
        <v>0</v>
      </c>
      <c r="W427" s="45" t="n">
        <f aca="false">(W428+Q428)/(1+U428)</f>
        <v>0</v>
      </c>
      <c r="X427" s="45" t="n">
        <f aca="false">R428+S428+T428+X428/(1+U428)</f>
        <v>0</v>
      </c>
      <c r="Y427" s="45" t="n">
        <f aca="false">IFERROR((W427+X427-V427)/J427,0)</f>
        <v>0</v>
      </c>
    </row>
    <row r="428" customFormat="false" ht="13.8" hidden="false" customHeight="false" outlineLevel="0" collapsed="false">
      <c r="A428" s="40" t="n">
        <f aca="false">A427+1</f>
        <v>413</v>
      </c>
      <c r="B428" s="40" t="n">
        <f aca="false">INT((A428-1)/12)+1</f>
        <v>35</v>
      </c>
      <c r="C428" s="41" t="n">
        <f aca="false">$B$4+B428-1</f>
        <v>54</v>
      </c>
      <c r="D428" s="42" t="n">
        <f aca="false">IF($B$5="M",VLOOKUP(C428,Assumptions!$A$42:$C$140,2,1),VLOOKUP(C428,Assumptions!$A$42:$C$140,3,1))*Assumptions!$C$2</f>
        <v>0.001110400809547</v>
      </c>
      <c r="E428" s="42" t="n">
        <f aca="false">1-(1-D428)^(1/12)</f>
        <v>9.25805275981961E-005</v>
      </c>
      <c r="F428" s="42" t="n">
        <f aca="false">VLOOKUP(B428,Assumptions!$A$5:$C$11,3,1)*(MOD(A428,12/$B$10)=0)</f>
        <v>0</v>
      </c>
      <c r="G428" s="43" t="n">
        <f aca="false">1-(1-F428)^(1/$B$10)</f>
        <v>0</v>
      </c>
      <c r="H428" s="42" t="n">
        <f aca="false">J427*E428*(A428&lt;=$B$6*12)</f>
        <v>0</v>
      </c>
      <c r="I428" s="43" t="n">
        <f aca="false">J427*(1-E428)*G428*(A428&lt;=$B$6*12)</f>
        <v>0</v>
      </c>
      <c r="J428" s="44" t="n">
        <f aca="false">(J427-H428-I428)*(A428&lt;=$B$6*12)</f>
        <v>0</v>
      </c>
      <c r="K428" s="45" t="n">
        <f aca="false">($B$9/$B$10)*(A428&lt;=$B$7*12)*(MOD(A427,12/$B$10)=0)</f>
        <v>0</v>
      </c>
      <c r="L428" s="45" t="n">
        <f aca="false">$B$8*(A428&lt;=$B$7*12)</f>
        <v>0</v>
      </c>
      <c r="M428" s="45" t="n">
        <f aca="false">Assumptions!$C$15*(A428=1)+K428*Assumptions!$C$16*(A428&lt;=12)</f>
        <v>0</v>
      </c>
      <c r="N428" s="45" t="n">
        <f aca="false">(A428&lt;=$B$6*12)*(Assumptions!$C$18/12)*(1+Assumptions!$E$17)^(A428-1) + K428*Assumptions!$C$19*(A428&lt;=$B$7*12)</f>
        <v>0</v>
      </c>
      <c r="O428" s="45" t="n">
        <f aca="false">K428*VLOOKUP(B428,Assumptions!$A$21:$B$26,2,1)</f>
        <v>0</v>
      </c>
      <c r="P428" s="45" t="n">
        <f aca="false">K428*J427</f>
        <v>0</v>
      </c>
      <c r="Q428" s="45" t="n">
        <f aca="false">L428*H428</f>
        <v>0</v>
      </c>
      <c r="R428" s="45" t="n">
        <f aca="false">M428*J427</f>
        <v>0</v>
      </c>
      <c r="S428" s="45" t="n">
        <f aca="false">N428*J427</f>
        <v>0</v>
      </c>
      <c r="T428" s="55" t="n">
        <f aca="false">O428*J427</f>
        <v>0</v>
      </c>
      <c r="U428" s="46" t="n">
        <f aca="false">(1+VLOOKUP(B428,Assumptions!$A$29:$C$39,3,1))^(1/12)-1</f>
        <v>0.00581065529879377</v>
      </c>
      <c r="V428" s="45" t="n">
        <f aca="false">P429+V429/(1+U429)</f>
        <v>0</v>
      </c>
      <c r="W428" s="45" t="n">
        <f aca="false">(W429+Q429)/(1+U429)</f>
        <v>0</v>
      </c>
      <c r="X428" s="45" t="n">
        <f aca="false">R429+S429+T429+X429/(1+U429)</f>
        <v>0</v>
      </c>
      <c r="Y428" s="45" t="n">
        <f aca="false">IFERROR((W428+X428-V428)/J428,0)</f>
        <v>0</v>
      </c>
    </row>
    <row r="429" customFormat="false" ht="13.8" hidden="false" customHeight="false" outlineLevel="0" collapsed="false">
      <c r="A429" s="40" t="n">
        <f aca="false">A428+1</f>
        <v>414</v>
      </c>
      <c r="B429" s="40" t="n">
        <f aca="false">INT((A429-1)/12)+1</f>
        <v>35</v>
      </c>
      <c r="C429" s="41" t="n">
        <f aca="false">$B$4+B429-1</f>
        <v>54</v>
      </c>
      <c r="D429" s="42" t="n">
        <f aca="false">IF($B$5="M",VLOOKUP(C429,Assumptions!$A$42:$C$140,2,1),VLOOKUP(C429,Assumptions!$A$42:$C$140,3,1))*Assumptions!$C$2</f>
        <v>0.001110400809547</v>
      </c>
      <c r="E429" s="42" t="n">
        <f aca="false">1-(1-D429)^(1/12)</f>
        <v>9.25805275981961E-005</v>
      </c>
      <c r="F429" s="42" t="n">
        <f aca="false">VLOOKUP(B429,Assumptions!$A$5:$C$11,3,1)*(MOD(A429,12/$B$10)=0)</f>
        <v>0</v>
      </c>
      <c r="G429" s="43" t="n">
        <f aca="false">1-(1-F429)^(1/$B$10)</f>
        <v>0</v>
      </c>
      <c r="H429" s="42" t="n">
        <f aca="false">J428*E429*(A429&lt;=$B$6*12)</f>
        <v>0</v>
      </c>
      <c r="I429" s="43" t="n">
        <f aca="false">J428*(1-E429)*G429*(A429&lt;=$B$6*12)</f>
        <v>0</v>
      </c>
      <c r="J429" s="44" t="n">
        <f aca="false">(J428-H429-I429)*(A429&lt;=$B$6*12)</f>
        <v>0</v>
      </c>
      <c r="K429" s="45" t="n">
        <f aca="false">($B$9/$B$10)*(A429&lt;=$B$7*12)*(MOD(A428,12/$B$10)=0)</f>
        <v>0</v>
      </c>
      <c r="L429" s="45" t="n">
        <f aca="false">$B$8*(A429&lt;=$B$7*12)</f>
        <v>0</v>
      </c>
      <c r="M429" s="45" t="n">
        <f aca="false">Assumptions!$C$15*(A429=1)+K429*Assumptions!$C$16*(A429&lt;=12)</f>
        <v>0</v>
      </c>
      <c r="N429" s="45" t="n">
        <f aca="false">(A429&lt;=$B$6*12)*(Assumptions!$C$18/12)*(1+Assumptions!$E$17)^(A429-1) + K429*Assumptions!$C$19*(A429&lt;=$B$7*12)</f>
        <v>0</v>
      </c>
      <c r="O429" s="45" t="n">
        <f aca="false">K429*VLOOKUP(B429,Assumptions!$A$21:$B$26,2,1)</f>
        <v>0</v>
      </c>
      <c r="P429" s="45" t="n">
        <f aca="false">K429*J428</f>
        <v>0</v>
      </c>
      <c r="Q429" s="45" t="n">
        <f aca="false">L429*H429</f>
        <v>0</v>
      </c>
      <c r="R429" s="45" t="n">
        <f aca="false">M429*J428</f>
        <v>0</v>
      </c>
      <c r="S429" s="45" t="n">
        <f aca="false">N429*J428</f>
        <v>0</v>
      </c>
      <c r="T429" s="55" t="n">
        <f aca="false">O429*J428</f>
        <v>0</v>
      </c>
      <c r="U429" s="46" t="n">
        <f aca="false">(1+VLOOKUP(B429,Assumptions!$A$29:$C$39,3,1))^(1/12)-1</f>
        <v>0.00581065529879377</v>
      </c>
      <c r="V429" s="45" t="n">
        <f aca="false">P430+V430/(1+U430)</f>
        <v>0</v>
      </c>
      <c r="W429" s="45" t="n">
        <f aca="false">(W430+Q430)/(1+U430)</f>
        <v>0</v>
      </c>
      <c r="X429" s="45" t="n">
        <f aca="false">R430+S430+T430+X430/(1+U430)</f>
        <v>0</v>
      </c>
      <c r="Y429" s="45" t="n">
        <f aca="false">IFERROR((W429+X429-V429)/J429,0)</f>
        <v>0</v>
      </c>
    </row>
    <row r="430" customFormat="false" ht="13.8" hidden="false" customHeight="false" outlineLevel="0" collapsed="false">
      <c r="A430" s="40" t="n">
        <f aca="false">A429+1</f>
        <v>415</v>
      </c>
      <c r="B430" s="40" t="n">
        <f aca="false">INT((A430-1)/12)+1</f>
        <v>35</v>
      </c>
      <c r="C430" s="41" t="n">
        <f aca="false">$B$4+B430-1</f>
        <v>54</v>
      </c>
      <c r="D430" s="42" t="n">
        <f aca="false">IF($B$5="M",VLOOKUP(C430,Assumptions!$A$42:$C$140,2,1),VLOOKUP(C430,Assumptions!$A$42:$C$140,3,1))*Assumptions!$C$2</f>
        <v>0.001110400809547</v>
      </c>
      <c r="E430" s="42" t="n">
        <f aca="false">1-(1-D430)^(1/12)</f>
        <v>9.25805275981961E-005</v>
      </c>
      <c r="F430" s="42" t="n">
        <f aca="false">VLOOKUP(B430,Assumptions!$A$5:$C$11,3,1)*(MOD(A430,12/$B$10)=0)</f>
        <v>0</v>
      </c>
      <c r="G430" s="43" t="n">
        <f aca="false">1-(1-F430)^(1/$B$10)</f>
        <v>0</v>
      </c>
      <c r="H430" s="42" t="n">
        <f aca="false">J429*E430*(A430&lt;=$B$6*12)</f>
        <v>0</v>
      </c>
      <c r="I430" s="43" t="n">
        <f aca="false">J429*(1-E430)*G430*(A430&lt;=$B$6*12)</f>
        <v>0</v>
      </c>
      <c r="J430" s="44" t="n">
        <f aca="false">(J429-H430-I430)*(A430&lt;=$B$6*12)</f>
        <v>0</v>
      </c>
      <c r="K430" s="45" t="n">
        <f aca="false">($B$9/$B$10)*(A430&lt;=$B$7*12)*(MOD(A429,12/$B$10)=0)</f>
        <v>0</v>
      </c>
      <c r="L430" s="45" t="n">
        <f aca="false">$B$8*(A430&lt;=$B$7*12)</f>
        <v>0</v>
      </c>
      <c r="M430" s="45" t="n">
        <f aca="false">Assumptions!$C$15*(A430=1)+K430*Assumptions!$C$16*(A430&lt;=12)</f>
        <v>0</v>
      </c>
      <c r="N430" s="45" t="n">
        <f aca="false">(A430&lt;=$B$6*12)*(Assumptions!$C$18/12)*(1+Assumptions!$E$17)^(A430-1) + K430*Assumptions!$C$19*(A430&lt;=$B$7*12)</f>
        <v>0</v>
      </c>
      <c r="O430" s="45" t="n">
        <f aca="false">K430*VLOOKUP(B430,Assumptions!$A$21:$B$26,2,1)</f>
        <v>0</v>
      </c>
      <c r="P430" s="45" t="n">
        <f aca="false">K430*J429</f>
        <v>0</v>
      </c>
      <c r="Q430" s="45" t="n">
        <f aca="false">L430*H430</f>
        <v>0</v>
      </c>
      <c r="R430" s="45" t="n">
        <f aca="false">M430*J429</f>
        <v>0</v>
      </c>
      <c r="S430" s="45" t="n">
        <f aca="false">N430*J429</f>
        <v>0</v>
      </c>
      <c r="T430" s="55" t="n">
        <f aca="false">O430*J429</f>
        <v>0</v>
      </c>
      <c r="U430" s="46" t="n">
        <f aca="false">(1+VLOOKUP(B430,Assumptions!$A$29:$C$39,3,1))^(1/12)-1</f>
        <v>0.00581065529879377</v>
      </c>
      <c r="V430" s="45" t="n">
        <f aca="false">P431+V431/(1+U431)</f>
        <v>0</v>
      </c>
      <c r="W430" s="45" t="n">
        <f aca="false">(W431+Q431)/(1+U431)</f>
        <v>0</v>
      </c>
      <c r="X430" s="45" t="n">
        <f aca="false">R431+S431+T431+X431/(1+U431)</f>
        <v>0</v>
      </c>
      <c r="Y430" s="45" t="n">
        <f aca="false">IFERROR((W430+X430-V430)/J430,0)</f>
        <v>0</v>
      </c>
    </row>
    <row r="431" customFormat="false" ht="13.8" hidden="false" customHeight="false" outlineLevel="0" collapsed="false">
      <c r="A431" s="40" t="n">
        <f aca="false">A430+1</f>
        <v>416</v>
      </c>
      <c r="B431" s="40" t="n">
        <f aca="false">INT((A431-1)/12)+1</f>
        <v>35</v>
      </c>
      <c r="C431" s="41" t="n">
        <f aca="false">$B$4+B431-1</f>
        <v>54</v>
      </c>
      <c r="D431" s="42" t="n">
        <f aca="false">IF($B$5="M",VLOOKUP(C431,Assumptions!$A$42:$C$140,2,1),VLOOKUP(C431,Assumptions!$A$42:$C$140,3,1))*Assumptions!$C$2</f>
        <v>0.001110400809547</v>
      </c>
      <c r="E431" s="42" t="n">
        <f aca="false">1-(1-D431)^(1/12)</f>
        <v>9.25805275981961E-005</v>
      </c>
      <c r="F431" s="42" t="n">
        <f aca="false">VLOOKUP(B431,Assumptions!$A$5:$C$11,3,1)*(MOD(A431,12/$B$10)=0)</f>
        <v>0</v>
      </c>
      <c r="G431" s="43" t="n">
        <f aca="false">1-(1-F431)^(1/$B$10)</f>
        <v>0</v>
      </c>
      <c r="H431" s="42" t="n">
        <f aca="false">J430*E431*(A431&lt;=$B$6*12)</f>
        <v>0</v>
      </c>
      <c r="I431" s="43" t="n">
        <f aca="false">J430*(1-E431)*G431*(A431&lt;=$B$6*12)</f>
        <v>0</v>
      </c>
      <c r="J431" s="44" t="n">
        <f aca="false">(J430-H431-I431)*(A431&lt;=$B$6*12)</f>
        <v>0</v>
      </c>
      <c r="K431" s="45" t="n">
        <f aca="false">($B$9/$B$10)*(A431&lt;=$B$7*12)*(MOD(A430,12/$B$10)=0)</f>
        <v>0</v>
      </c>
      <c r="L431" s="45" t="n">
        <f aca="false">$B$8*(A431&lt;=$B$7*12)</f>
        <v>0</v>
      </c>
      <c r="M431" s="45" t="n">
        <f aca="false">Assumptions!$C$15*(A431=1)+K431*Assumptions!$C$16*(A431&lt;=12)</f>
        <v>0</v>
      </c>
      <c r="N431" s="45" t="n">
        <f aca="false">(A431&lt;=$B$6*12)*(Assumptions!$C$18/12)*(1+Assumptions!$E$17)^(A431-1) + K431*Assumptions!$C$19*(A431&lt;=$B$7*12)</f>
        <v>0</v>
      </c>
      <c r="O431" s="45" t="n">
        <f aca="false">K431*VLOOKUP(B431,Assumptions!$A$21:$B$26,2,1)</f>
        <v>0</v>
      </c>
      <c r="P431" s="45" t="n">
        <f aca="false">K431*J430</f>
        <v>0</v>
      </c>
      <c r="Q431" s="45" t="n">
        <f aca="false">L431*H431</f>
        <v>0</v>
      </c>
      <c r="R431" s="45" t="n">
        <f aca="false">M431*J430</f>
        <v>0</v>
      </c>
      <c r="S431" s="45" t="n">
        <f aca="false">N431*J430</f>
        <v>0</v>
      </c>
      <c r="T431" s="55" t="n">
        <f aca="false">O431*J430</f>
        <v>0</v>
      </c>
      <c r="U431" s="46" t="n">
        <f aca="false">(1+VLOOKUP(B431,Assumptions!$A$29:$C$39,3,1))^(1/12)-1</f>
        <v>0.00581065529879377</v>
      </c>
      <c r="V431" s="45" t="n">
        <f aca="false">P432+V432/(1+U432)</f>
        <v>0</v>
      </c>
      <c r="W431" s="45" t="n">
        <f aca="false">(W432+Q432)/(1+U432)</f>
        <v>0</v>
      </c>
      <c r="X431" s="45" t="n">
        <f aca="false">R432+S432+T432+X432/(1+U432)</f>
        <v>0</v>
      </c>
      <c r="Y431" s="45" t="n">
        <f aca="false">IFERROR((W431+X431-V431)/J431,0)</f>
        <v>0</v>
      </c>
    </row>
    <row r="432" customFormat="false" ht="13.8" hidden="false" customHeight="false" outlineLevel="0" collapsed="false">
      <c r="A432" s="40" t="n">
        <f aca="false">A431+1</f>
        <v>417</v>
      </c>
      <c r="B432" s="40" t="n">
        <f aca="false">INT((A432-1)/12)+1</f>
        <v>35</v>
      </c>
      <c r="C432" s="41" t="n">
        <f aca="false">$B$4+B432-1</f>
        <v>54</v>
      </c>
      <c r="D432" s="42" t="n">
        <f aca="false">IF($B$5="M",VLOOKUP(C432,Assumptions!$A$42:$C$140,2,1),VLOOKUP(C432,Assumptions!$A$42:$C$140,3,1))*Assumptions!$C$2</f>
        <v>0.001110400809547</v>
      </c>
      <c r="E432" s="42" t="n">
        <f aca="false">1-(1-D432)^(1/12)</f>
        <v>9.25805275981961E-005</v>
      </c>
      <c r="F432" s="42" t="n">
        <f aca="false">VLOOKUP(B432,Assumptions!$A$5:$C$11,3,1)*(MOD(A432,12/$B$10)=0)</f>
        <v>0</v>
      </c>
      <c r="G432" s="43" t="n">
        <f aca="false">1-(1-F432)^(1/$B$10)</f>
        <v>0</v>
      </c>
      <c r="H432" s="42" t="n">
        <f aca="false">J431*E432*(A432&lt;=$B$6*12)</f>
        <v>0</v>
      </c>
      <c r="I432" s="43" t="n">
        <f aca="false">J431*(1-E432)*G432*(A432&lt;=$B$6*12)</f>
        <v>0</v>
      </c>
      <c r="J432" s="44" t="n">
        <f aca="false">(J431-H432-I432)*(A432&lt;=$B$6*12)</f>
        <v>0</v>
      </c>
      <c r="K432" s="45" t="n">
        <f aca="false">($B$9/$B$10)*(A432&lt;=$B$7*12)*(MOD(A431,12/$B$10)=0)</f>
        <v>0</v>
      </c>
      <c r="L432" s="45" t="n">
        <f aca="false">$B$8*(A432&lt;=$B$7*12)</f>
        <v>0</v>
      </c>
      <c r="M432" s="45" t="n">
        <f aca="false">Assumptions!$C$15*(A432=1)+K432*Assumptions!$C$16*(A432&lt;=12)</f>
        <v>0</v>
      </c>
      <c r="N432" s="45" t="n">
        <f aca="false">(A432&lt;=$B$6*12)*(Assumptions!$C$18/12)*(1+Assumptions!$E$17)^(A432-1) + K432*Assumptions!$C$19*(A432&lt;=$B$7*12)</f>
        <v>0</v>
      </c>
      <c r="O432" s="45" t="n">
        <f aca="false">K432*VLOOKUP(B432,Assumptions!$A$21:$B$26,2,1)</f>
        <v>0</v>
      </c>
      <c r="P432" s="45" t="n">
        <f aca="false">K432*J431</f>
        <v>0</v>
      </c>
      <c r="Q432" s="45" t="n">
        <f aca="false">L432*H432</f>
        <v>0</v>
      </c>
      <c r="R432" s="45" t="n">
        <f aca="false">M432*J431</f>
        <v>0</v>
      </c>
      <c r="S432" s="45" t="n">
        <f aca="false">N432*J431</f>
        <v>0</v>
      </c>
      <c r="T432" s="55" t="n">
        <f aca="false">O432*J431</f>
        <v>0</v>
      </c>
      <c r="U432" s="46" t="n">
        <f aca="false">(1+VLOOKUP(B432,Assumptions!$A$29:$C$39,3,1))^(1/12)-1</f>
        <v>0.00581065529879377</v>
      </c>
      <c r="V432" s="45" t="n">
        <f aca="false">P433+V433/(1+U433)</f>
        <v>0</v>
      </c>
      <c r="W432" s="45" t="n">
        <f aca="false">(W433+Q433)/(1+U433)</f>
        <v>0</v>
      </c>
      <c r="X432" s="45" t="n">
        <f aca="false">R433+S433+T433+X433/(1+U433)</f>
        <v>0</v>
      </c>
      <c r="Y432" s="45" t="n">
        <f aca="false">IFERROR((W432+X432-V432)/J432,0)</f>
        <v>0</v>
      </c>
    </row>
    <row r="433" customFormat="false" ht="13.8" hidden="false" customHeight="false" outlineLevel="0" collapsed="false">
      <c r="A433" s="40" t="n">
        <f aca="false">A432+1</f>
        <v>418</v>
      </c>
      <c r="B433" s="40" t="n">
        <f aca="false">INT((A433-1)/12)+1</f>
        <v>35</v>
      </c>
      <c r="C433" s="41" t="n">
        <f aca="false">$B$4+B433-1</f>
        <v>54</v>
      </c>
      <c r="D433" s="42" t="n">
        <f aca="false">IF($B$5="M",VLOOKUP(C433,Assumptions!$A$42:$C$140,2,1),VLOOKUP(C433,Assumptions!$A$42:$C$140,3,1))*Assumptions!$C$2</f>
        <v>0.001110400809547</v>
      </c>
      <c r="E433" s="42" t="n">
        <f aca="false">1-(1-D433)^(1/12)</f>
        <v>9.25805275981961E-005</v>
      </c>
      <c r="F433" s="42" t="n">
        <f aca="false">VLOOKUP(B433,Assumptions!$A$5:$C$11,3,1)*(MOD(A433,12/$B$10)=0)</f>
        <v>0</v>
      </c>
      <c r="G433" s="43" t="n">
        <f aca="false">1-(1-F433)^(1/$B$10)</f>
        <v>0</v>
      </c>
      <c r="H433" s="42" t="n">
        <f aca="false">J432*E433*(A433&lt;=$B$6*12)</f>
        <v>0</v>
      </c>
      <c r="I433" s="43" t="n">
        <f aca="false">J432*(1-E433)*G433*(A433&lt;=$B$6*12)</f>
        <v>0</v>
      </c>
      <c r="J433" s="44" t="n">
        <f aca="false">(J432-H433-I433)*(A433&lt;=$B$6*12)</f>
        <v>0</v>
      </c>
      <c r="K433" s="45" t="n">
        <f aca="false">($B$9/$B$10)*(A433&lt;=$B$7*12)*(MOD(A432,12/$B$10)=0)</f>
        <v>0</v>
      </c>
      <c r="L433" s="45" t="n">
        <f aca="false">$B$8*(A433&lt;=$B$7*12)</f>
        <v>0</v>
      </c>
      <c r="M433" s="45" t="n">
        <f aca="false">Assumptions!$C$15*(A433=1)+K433*Assumptions!$C$16*(A433&lt;=12)</f>
        <v>0</v>
      </c>
      <c r="N433" s="45" t="n">
        <f aca="false">(A433&lt;=$B$6*12)*(Assumptions!$C$18/12)*(1+Assumptions!$E$17)^(A433-1) + K433*Assumptions!$C$19*(A433&lt;=$B$7*12)</f>
        <v>0</v>
      </c>
      <c r="O433" s="45" t="n">
        <f aca="false">K433*VLOOKUP(B433,Assumptions!$A$21:$B$26,2,1)</f>
        <v>0</v>
      </c>
      <c r="P433" s="45" t="n">
        <f aca="false">K433*J432</f>
        <v>0</v>
      </c>
      <c r="Q433" s="45" t="n">
        <f aca="false">L433*H433</f>
        <v>0</v>
      </c>
      <c r="R433" s="45" t="n">
        <f aca="false">M433*J432</f>
        <v>0</v>
      </c>
      <c r="S433" s="45" t="n">
        <f aca="false">N433*J432</f>
        <v>0</v>
      </c>
      <c r="T433" s="55" t="n">
        <f aca="false">O433*J432</f>
        <v>0</v>
      </c>
      <c r="U433" s="46" t="n">
        <f aca="false">(1+VLOOKUP(B433,Assumptions!$A$29:$C$39,3,1))^(1/12)-1</f>
        <v>0.00581065529879377</v>
      </c>
      <c r="V433" s="45" t="n">
        <f aca="false">P434+V434/(1+U434)</f>
        <v>0</v>
      </c>
      <c r="W433" s="45" t="n">
        <f aca="false">(W434+Q434)/(1+U434)</f>
        <v>0</v>
      </c>
      <c r="X433" s="45" t="n">
        <f aca="false">R434+S434+T434+X434/(1+U434)</f>
        <v>0</v>
      </c>
      <c r="Y433" s="45" t="n">
        <f aca="false">IFERROR((W433+X433-V433)/J433,0)</f>
        <v>0</v>
      </c>
    </row>
    <row r="434" customFormat="false" ht="13.8" hidden="false" customHeight="false" outlineLevel="0" collapsed="false">
      <c r="A434" s="40" t="n">
        <f aca="false">A433+1</f>
        <v>419</v>
      </c>
      <c r="B434" s="40" t="n">
        <f aca="false">INT((A434-1)/12)+1</f>
        <v>35</v>
      </c>
      <c r="C434" s="41" t="n">
        <f aca="false">$B$4+B434-1</f>
        <v>54</v>
      </c>
      <c r="D434" s="42" t="n">
        <f aca="false">IF($B$5="M",VLOOKUP(C434,Assumptions!$A$42:$C$140,2,1),VLOOKUP(C434,Assumptions!$A$42:$C$140,3,1))*Assumptions!$C$2</f>
        <v>0.001110400809547</v>
      </c>
      <c r="E434" s="42" t="n">
        <f aca="false">1-(1-D434)^(1/12)</f>
        <v>9.25805275981961E-005</v>
      </c>
      <c r="F434" s="42" t="n">
        <f aca="false">VLOOKUP(B434,Assumptions!$A$5:$C$11,3,1)*(MOD(A434,12/$B$10)=0)</f>
        <v>0</v>
      </c>
      <c r="G434" s="43" t="n">
        <f aca="false">1-(1-F434)^(1/$B$10)</f>
        <v>0</v>
      </c>
      <c r="H434" s="42" t="n">
        <f aca="false">J433*E434*(A434&lt;=$B$6*12)</f>
        <v>0</v>
      </c>
      <c r="I434" s="43" t="n">
        <f aca="false">J433*(1-E434)*G434*(A434&lt;=$B$6*12)</f>
        <v>0</v>
      </c>
      <c r="J434" s="44" t="n">
        <f aca="false">(J433-H434-I434)*(A434&lt;=$B$6*12)</f>
        <v>0</v>
      </c>
      <c r="K434" s="45" t="n">
        <f aca="false">($B$9/$B$10)*(A434&lt;=$B$7*12)*(MOD(A433,12/$B$10)=0)</f>
        <v>0</v>
      </c>
      <c r="L434" s="45" t="n">
        <f aca="false">$B$8*(A434&lt;=$B$7*12)</f>
        <v>0</v>
      </c>
      <c r="M434" s="45" t="n">
        <f aca="false">Assumptions!$C$15*(A434=1)+K434*Assumptions!$C$16*(A434&lt;=12)</f>
        <v>0</v>
      </c>
      <c r="N434" s="45" t="n">
        <f aca="false">(A434&lt;=$B$6*12)*(Assumptions!$C$18/12)*(1+Assumptions!$E$17)^(A434-1) + K434*Assumptions!$C$19*(A434&lt;=$B$7*12)</f>
        <v>0</v>
      </c>
      <c r="O434" s="45" t="n">
        <f aca="false">K434*VLOOKUP(B434,Assumptions!$A$21:$B$26,2,1)</f>
        <v>0</v>
      </c>
      <c r="P434" s="45" t="n">
        <f aca="false">K434*J433</f>
        <v>0</v>
      </c>
      <c r="Q434" s="45" t="n">
        <f aca="false">L434*H434</f>
        <v>0</v>
      </c>
      <c r="R434" s="45" t="n">
        <f aca="false">M434*J433</f>
        <v>0</v>
      </c>
      <c r="S434" s="45" t="n">
        <f aca="false">N434*J433</f>
        <v>0</v>
      </c>
      <c r="T434" s="55" t="n">
        <f aca="false">O434*J433</f>
        <v>0</v>
      </c>
      <c r="U434" s="46" t="n">
        <f aca="false">(1+VLOOKUP(B434,Assumptions!$A$29:$C$39,3,1))^(1/12)-1</f>
        <v>0.00581065529879377</v>
      </c>
      <c r="V434" s="45" t="n">
        <f aca="false">P435+V435/(1+U435)</f>
        <v>0</v>
      </c>
      <c r="W434" s="45" t="n">
        <f aca="false">(W435+Q435)/(1+U435)</f>
        <v>0</v>
      </c>
      <c r="X434" s="45" t="n">
        <f aca="false">R435+S435+T435+X435/(1+U435)</f>
        <v>0</v>
      </c>
      <c r="Y434" s="45" t="n">
        <f aca="false">IFERROR((W434+X434-V434)/J434,0)</f>
        <v>0</v>
      </c>
    </row>
    <row r="435" customFormat="false" ht="13.8" hidden="false" customHeight="false" outlineLevel="0" collapsed="false">
      <c r="A435" s="40" t="n">
        <f aca="false">A434+1</f>
        <v>420</v>
      </c>
      <c r="B435" s="40" t="n">
        <f aca="false">INT((A435-1)/12)+1</f>
        <v>35</v>
      </c>
      <c r="C435" s="41" t="n">
        <f aca="false">$B$4+B435-1</f>
        <v>54</v>
      </c>
      <c r="D435" s="42" t="n">
        <f aca="false">IF($B$5="M",VLOOKUP(C435,Assumptions!$A$42:$C$140,2,1),VLOOKUP(C435,Assumptions!$A$42:$C$140,3,1))*Assumptions!$C$2</f>
        <v>0.001110400809547</v>
      </c>
      <c r="E435" s="42" t="n">
        <f aca="false">1-(1-D435)^(1/12)</f>
        <v>9.25805275981961E-005</v>
      </c>
      <c r="F435" s="42" t="n">
        <f aca="false">VLOOKUP(B435,Assumptions!$A$5:$C$11,3,1)*(MOD(A435,12/$B$10)=0)</f>
        <v>0.04</v>
      </c>
      <c r="G435" s="43" t="n">
        <f aca="false">1-(1-F435)^(1/$B$10)</f>
        <v>0.04</v>
      </c>
      <c r="H435" s="42" t="n">
        <f aca="false">J434*E435*(A435&lt;=$B$6*12)</f>
        <v>0</v>
      </c>
      <c r="I435" s="43" t="n">
        <f aca="false">J434*(1-E435)*G435*(A435&lt;=$B$6*12)</f>
        <v>0</v>
      </c>
      <c r="J435" s="44" t="n">
        <f aca="false">(J434-H435-I435)*(A435&lt;=$B$6*12)</f>
        <v>0</v>
      </c>
      <c r="K435" s="45" t="n">
        <f aca="false">($B$9/$B$10)*(A435&lt;=$B$7*12)*(MOD(A434,12/$B$10)=0)</f>
        <v>0</v>
      </c>
      <c r="L435" s="45" t="n">
        <f aca="false">$B$8*(A435&lt;=$B$7*12)</f>
        <v>0</v>
      </c>
      <c r="M435" s="45" t="n">
        <f aca="false">Assumptions!$C$15*(A435=1)+K435*Assumptions!$C$16*(A435&lt;=12)</f>
        <v>0</v>
      </c>
      <c r="N435" s="45" t="n">
        <f aca="false">(A435&lt;=$B$6*12)*(Assumptions!$C$18/12)*(1+Assumptions!$E$17)^(A435-1) + K435*Assumptions!$C$19*(A435&lt;=$B$7*12)</f>
        <v>0</v>
      </c>
      <c r="O435" s="45" t="n">
        <f aca="false">K435*VLOOKUP(B435,Assumptions!$A$21:$B$26,2,1)</f>
        <v>0</v>
      </c>
      <c r="P435" s="45" t="n">
        <f aca="false">K435*J434</f>
        <v>0</v>
      </c>
      <c r="Q435" s="45" t="n">
        <f aca="false">L435*H435</f>
        <v>0</v>
      </c>
      <c r="R435" s="45" t="n">
        <f aca="false">M435*J434</f>
        <v>0</v>
      </c>
      <c r="S435" s="45" t="n">
        <f aca="false">N435*J434</f>
        <v>0</v>
      </c>
      <c r="T435" s="55" t="n">
        <f aca="false">O435*J434</f>
        <v>0</v>
      </c>
      <c r="U435" s="46" t="n">
        <f aca="false">(1+VLOOKUP(B435,Assumptions!$A$29:$C$39,3,1))^(1/12)-1</f>
        <v>0.00581065529879377</v>
      </c>
      <c r="V435" s="45" t="n">
        <f aca="false">P436+V436/(1+U436)</f>
        <v>0</v>
      </c>
      <c r="W435" s="45" t="n">
        <f aca="false">(W436+Q436)/(1+U436)</f>
        <v>0</v>
      </c>
      <c r="X435" s="45" t="n">
        <f aca="false">R436+S436+T436+X436/(1+U436)</f>
        <v>0</v>
      </c>
      <c r="Y435" s="45" t="n">
        <f aca="false">IFERROR((W435+X435-V435)/J435,0)</f>
        <v>0</v>
      </c>
    </row>
    <row r="436" customFormat="false" ht="13.8" hidden="false" customHeight="false" outlineLevel="0" collapsed="false">
      <c r="A436" s="40" t="n">
        <f aca="false">A435+1</f>
        <v>421</v>
      </c>
      <c r="B436" s="40" t="n">
        <f aca="false">INT((A436-1)/12)+1</f>
        <v>36</v>
      </c>
      <c r="C436" s="41" t="n">
        <f aca="false">$B$4+B436-1</f>
        <v>55</v>
      </c>
      <c r="D436" s="42" t="n">
        <f aca="false">IF($B$5="M",VLOOKUP(C436,Assumptions!$A$42:$C$140,2,1),VLOOKUP(C436,Assumptions!$A$42:$C$140,3,1))*Assumptions!$C$2</f>
        <v>0.00118697475980307</v>
      </c>
      <c r="E436" s="42" t="n">
        <f aca="false">1-(1-D436)^(1/12)</f>
        <v>9.89684166603499E-005</v>
      </c>
      <c r="F436" s="42" t="n">
        <f aca="false">VLOOKUP(B436,Assumptions!$A$5:$C$11,3,1)*(MOD(A436,12/$B$10)=0)</f>
        <v>0</v>
      </c>
      <c r="G436" s="43" t="n">
        <f aca="false">1-(1-F436)^(1/$B$10)</f>
        <v>0</v>
      </c>
      <c r="H436" s="42" t="n">
        <f aca="false">J435*E436*(A436&lt;=$B$6*12)</f>
        <v>0</v>
      </c>
      <c r="I436" s="43" t="n">
        <f aca="false">J435*(1-E436)*G436*(A436&lt;=$B$6*12)</f>
        <v>0</v>
      </c>
      <c r="J436" s="44" t="n">
        <f aca="false">(J435-H436-I436)*(A436&lt;=$B$6*12)</f>
        <v>0</v>
      </c>
      <c r="K436" s="45" t="n">
        <f aca="false">($B$9/$B$10)*(A436&lt;=$B$7*12)*(MOD(A435,12/$B$10)=0)</f>
        <v>0</v>
      </c>
      <c r="L436" s="45" t="n">
        <f aca="false">$B$8*(A436&lt;=$B$7*12)</f>
        <v>0</v>
      </c>
      <c r="M436" s="45" t="n">
        <f aca="false">Assumptions!$C$15*(A436=1)+K436*Assumptions!$C$16*(A436&lt;=12)</f>
        <v>0</v>
      </c>
      <c r="N436" s="45" t="n">
        <f aca="false">(A436&lt;=$B$6*12)*(Assumptions!$C$18/12)*(1+Assumptions!$E$17)^(A436-1) + K436*Assumptions!$C$19*(A436&lt;=$B$7*12)</f>
        <v>0</v>
      </c>
      <c r="O436" s="45" t="n">
        <f aca="false">K436*VLOOKUP(B436,Assumptions!$A$21:$B$26,2,1)</f>
        <v>0</v>
      </c>
      <c r="P436" s="45" t="n">
        <f aca="false">K436*J435</f>
        <v>0</v>
      </c>
      <c r="Q436" s="45" t="n">
        <f aca="false">L436*H436</f>
        <v>0</v>
      </c>
      <c r="R436" s="45" t="n">
        <f aca="false">M436*J435</f>
        <v>0</v>
      </c>
      <c r="S436" s="45" t="n">
        <f aca="false">N436*J435</f>
        <v>0</v>
      </c>
      <c r="T436" s="55" t="n">
        <f aca="false">O436*J435</f>
        <v>0</v>
      </c>
      <c r="U436" s="46" t="n">
        <f aca="false">(1+VLOOKUP(B436,Assumptions!$A$29:$C$39,3,1))^(1/12)-1</f>
        <v>0.00581065529879377</v>
      </c>
      <c r="V436" s="45" t="n">
        <f aca="false">P437+V437/(1+U437)</f>
        <v>0</v>
      </c>
      <c r="W436" s="45" t="n">
        <f aca="false">(W437+Q437)/(1+U437)</f>
        <v>0</v>
      </c>
      <c r="X436" s="45" t="n">
        <f aca="false">R437+S437+T437+X437/(1+U437)</f>
        <v>0</v>
      </c>
      <c r="Y436" s="45" t="n">
        <f aca="false">IFERROR((W436+X436-V436)/J436,0)</f>
        <v>0</v>
      </c>
    </row>
    <row r="437" customFormat="false" ht="13.8" hidden="false" customHeight="false" outlineLevel="0" collapsed="false">
      <c r="A437" s="40" t="n">
        <f aca="false">A436+1</f>
        <v>422</v>
      </c>
      <c r="B437" s="40" t="n">
        <f aca="false">INT((A437-1)/12)+1</f>
        <v>36</v>
      </c>
      <c r="C437" s="41" t="n">
        <f aca="false">$B$4+B437-1</f>
        <v>55</v>
      </c>
      <c r="D437" s="42" t="n">
        <f aca="false">IF($B$5="M",VLOOKUP(C437,Assumptions!$A$42:$C$140,2,1),VLOOKUP(C437,Assumptions!$A$42:$C$140,3,1))*Assumptions!$C$2</f>
        <v>0.00118697475980307</v>
      </c>
      <c r="E437" s="42" t="n">
        <f aca="false">1-(1-D437)^(1/12)</f>
        <v>9.89684166603499E-005</v>
      </c>
      <c r="F437" s="42" t="n">
        <f aca="false">VLOOKUP(B437,Assumptions!$A$5:$C$11,3,1)*(MOD(A437,12/$B$10)=0)</f>
        <v>0</v>
      </c>
      <c r="G437" s="43" t="n">
        <f aca="false">1-(1-F437)^(1/$B$10)</f>
        <v>0</v>
      </c>
      <c r="H437" s="42" t="n">
        <f aca="false">J436*E437*(A437&lt;=$B$6*12)</f>
        <v>0</v>
      </c>
      <c r="I437" s="43" t="n">
        <f aca="false">J436*(1-E437)*G437*(A437&lt;=$B$6*12)</f>
        <v>0</v>
      </c>
      <c r="J437" s="44" t="n">
        <f aca="false">(J436-H437-I437)*(A437&lt;=$B$6*12)</f>
        <v>0</v>
      </c>
      <c r="K437" s="45" t="n">
        <f aca="false">($B$9/$B$10)*(A437&lt;=$B$7*12)*(MOD(A436,12/$B$10)=0)</f>
        <v>0</v>
      </c>
      <c r="L437" s="45" t="n">
        <f aca="false">$B$8*(A437&lt;=$B$7*12)</f>
        <v>0</v>
      </c>
      <c r="M437" s="45" t="n">
        <f aca="false">Assumptions!$C$15*(A437=1)+K437*Assumptions!$C$16*(A437&lt;=12)</f>
        <v>0</v>
      </c>
      <c r="N437" s="45" t="n">
        <f aca="false">(A437&lt;=$B$6*12)*(Assumptions!$C$18/12)*(1+Assumptions!$E$17)^(A437-1) + K437*Assumptions!$C$19*(A437&lt;=$B$7*12)</f>
        <v>0</v>
      </c>
      <c r="O437" s="45" t="n">
        <f aca="false">K437*VLOOKUP(B437,Assumptions!$A$21:$B$26,2,1)</f>
        <v>0</v>
      </c>
      <c r="P437" s="45" t="n">
        <f aca="false">K437*J436</f>
        <v>0</v>
      </c>
      <c r="Q437" s="45" t="n">
        <f aca="false">L437*H437</f>
        <v>0</v>
      </c>
      <c r="R437" s="45" t="n">
        <f aca="false">M437*J436</f>
        <v>0</v>
      </c>
      <c r="S437" s="45" t="n">
        <f aca="false">N437*J436</f>
        <v>0</v>
      </c>
      <c r="T437" s="55" t="n">
        <f aca="false">O437*J436</f>
        <v>0</v>
      </c>
      <c r="U437" s="46" t="n">
        <f aca="false">(1+VLOOKUP(B437,Assumptions!$A$29:$C$39,3,1))^(1/12)-1</f>
        <v>0.00581065529879377</v>
      </c>
      <c r="V437" s="45" t="n">
        <f aca="false">P438+V438/(1+U438)</f>
        <v>0</v>
      </c>
      <c r="W437" s="45" t="n">
        <f aca="false">(W438+Q438)/(1+U438)</f>
        <v>0</v>
      </c>
      <c r="X437" s="45" t="n">
        <f aca="false">R438+S438+T438+X438/(1+U438)</f>
        <v>0</v>
      </c>
      <c r="Y437" s="45" t="n">
        <f aca="false">IFERROR((W437+X437-V437)/J437,0)</f>
        <v>0</v>
      </c>
    </row>
    <row r="438" customFormat="false" ht="13.8" hidden="false" customHeight="false" outlineLevel="0" collapsed="false">
      <c r="A438" s="40" t="n">
        <f aca="false">A437+1</f>
        <v>423</v>
      </c>
      <c r="B438" s="40" t="n">
        <f aca="false">INT((A438-1)/12)+1</f>
        <v>36</v>
      </c>
      <c r="C438" s="41" t="n">
        <f aca="false">$B$4+B438-1</f>
        <v>55</v>
      </c>
      <c r="D438" s="42" t="n">
        <f aca="false">IF($B$5="M",VLOOKUP(C438,Assumptions!$A$42:$C$140,2,1),VLOOKUP(C438,Assumptions!$A$42:$C$140,3,1))*Assumptions!$C$2</f>
        <v>0.00118697475980307</v>
      </c>
      <c r="E438" s="42" t="n">
        <f aca="false">1-(1-D438)^(1/12)</f>
        <v>9.89684166603499E-005</v>
      </c>
      <c r="F438" s="42" t="n">
        <f aca="false">VLOOKUP(B438,Assumptions!$A$5:$C$11,3,1)*(MOD(A438,12/$B$10)=0)</f>
        <v>0</v>
      </c>
      <c r="G438" s="43" t="n">
        <f aca="false">1-(1-F438)^(1/$B$10)</f>
        <v>0</v>
      </c>
      <c r="H438" s="42" t="n">
        <f aca="false">J437*E438*(A438&lt;=$B$6*12)</f>
        <v>0</v>
      </c>
      <c r="I438" s="43" t="n">
        <f aca="false">J437*(1-E438)*G438*(A438&lt;=$B$6*12)</f>
        <v>0</v>
      </c>
      <c r="J438" s="44" t="n">
        <f aca="false">(J437-H438-I438)*(A438&lt;=$B$6*12)</f>
        <v>0</v>
      </c>
      <c r="K438" s="45" t="n">
        <f aca="false">($B$9/$B$10)*(A438&lt;=$B$7*12)*(MOD(A437,12/$B$10)=0)</f>
        <v>0</v>
      </c>
      <c r="L438" s="45" t="n">
        <f aca="false">$B$8*(A438&lt;=$B$7*12)</f>
        <v>0</v>
      </c>
      <c r="M438" s="45" t="n">
        <f aca="false">Assumptions!$C$15*(A438=1)+K438*Assumptions!$C$16*(A438&lt;=12)</f>
        <v>0</v>
      </c>
      <c r="N438" s="45" t="n">
        <f aca="false">(A438&lt;=$B$6*12)*(Assumptions!$C$18/12)*(1+Assumptions!$E$17)^(A438-1) + K438*Assumptions!$C$19*(A438&lt;=$B$7*12)</f>
        <v>0</v>
      </c>
      <c r="O438" s="45" t="n">
        <f aca="false">K438*VLOOKUP(B438,Assumptions!$A$21:$B$26,2,1)</f>
        <v>0</v>
      </c>
      <c r="P438" s="45" t="n">
        <f aca="false">K438*J437</f>
        <v>0</v>
      </c>
      <c r="Q438" s="45" t="n">
        <f aca="false">L438*H438</f>
        <v>0</v>
      </c>
      <c r="R438" s="45" t="n">
        <f aca="false">M438*J437</f>
        <v>0</v>
      </c>
      <c r="S438" s="45" t="n">
        <f aca="false">N438*J437</f>
        <v>0</v>
      </c>
      <c r="T438" s="55" t="n">
        <f aca="false">O438*J437</f>
        <v>0</v>
      </c>
      <c r="U438" s="46" t="n">
        <f aca="false">(1+VLOOKUP(B438,Assumptions!$A$29:$C$39,3,1))^(1/12)-1</f>
        <v>0.00581065529879377</v>
      </c>
      <c r="V438" s="45" t="n">
        <f aca="false">P439+V439/(1+U439)</f>
        <v>0</v>
      </c>
      <c r="W438" s="45" t="n">
        <f aca="false">(W439+Q439)/(1+U439)</f>
        <v>0</v>
      </c>
      <c r="X438" s="45" t="n">
        <f aca="false">R439+S439+T439+X439/(1+U439)</f>
        <v>0</v>
      </c>
      <c r="Y438" s="45" t="n">
        <f aca="false">IFERROR((W438+X438-V438)/J438,0)</f>
        <v>0</v>
      </c>
    </row>
    <row r="439" customFormat="false" ht="13.8" hidden="false" customHeight="false" outlineLevel="0" collapsed="false">
      <c r="A439" s="40" t="n">
        <f aca="false">A438+1</f>
        <v>424</v>
      </c>
      <c r="B439" s="40" t="n">
        <f aca="false">INT((A439-1)/12)+1</f>
        <v>36</v>
      </c>
      <c r="C439" s="41" t="n">
        <f aca="false">$B$4+B439-1</f>
        <v>55</v>
      </c>
      <c r="D439" s="42" t="n">
        <f aca="false">IF($B$5="M",VLOOKUP(C439,Assumptions!$A$42:$C$140,2,1),VLOOKUP(C439,Assumptions!$A$42:$C$140,3,1))*Assumptions!$C$2</f>
        <v>0.00118697475980307</v>
      </c>
      <c r="E439" s="42" t="n">
        <f aca="false">1-(1-D439)^(1/12)</f>
        <v>9.89684166603499E-005</v>
      </c>
      <c r="F439" s="42" t="n">
        <f aca="false">VLOOKUP(B439,Assumptions!$A$5:$C$11,3,1)*(MOD(A439,12/$B$10)=0)</f>
        <v>0</v>
      </c>
      <c r="G439" s="43" t="n">
        <f aca="false">1-(1-F439)^(1/$B$10)</f>
        <v>0</v>
      </c>
      <c r="H439" s="42" t="n">
        <f aca="false">J438*E439*(A439&lt;=$B$6*12)</f>
        <v>0</v>
      </c>
      <c r="I439" s="43" t="n">
        <f aca="false">J438*(1-E439)*G439*(A439&lt;=$B$6*12)</f>
        <v>0</v>
      </c>
      <c r="J439" s="44" t="n">
        <f aca="false">(J438-H439-I439)*(A439&lt;=$B$6*12)</f>
        <v>0</v>
      </c>
      <c r="K439" s="45" t="n">
        <f aca="false">($B$9/$B$10)*(A439&lt;=$B$7*12)*(MOD(A438,12/$B$10)=0)</f>
        <v>0</v>
      </c>
      <c r="L439" s="45" t="n">
        <f aca="false">$B$8*(A439&lt;=$B$7*12)</f>
        <v>0</v>
      </c>
      <c r="M439" s="45" t="n">
        <f aca="false">Assumptions!$C$15*(A439=1)+K439*Assumptions!$C$16*(A439&lt;=12)</f>
        <v>0</v>
      </c>
      <c r="N439" s="45" t="n">
        <f aca="false">(A439&lt;=$B$6*12)*(Assumptions!$C$18/12)*(1+Assumptions!$E$17)^(A439-1) + K439*Assumptions!$C$19*(A439&lt;=$B$7*12)</f>
        <v>0</v>
      </c>
      <c r="O439" s="45" t="n">
        <f aca="false">K439*VLOOKUP(B439,Assumptions!$A$21:$B$26,2,1)</f>
        <v>0</v>
      </c>
      <c r="P439" s="45" t="n">
        <f aca="false">K439*J438</f>
        <v>0</v>
      </c>
      <c r="Q439" s="45" t="n">
        <f aca="false">L439*H439</f>
        <v>0</v>
      </c>
      <c r="R439" s="45" t="n">
        <f aca="false">M439*J438</f>
        <v>0</v>
      </c>
      <c r="S439" s="45" t="n">
        <f aca="false">N439*J438</f>
        <v>0</v>
      </c>
      <c r="T439" s="55" t="n">
        <f aca="false">O439*J438</f>
        <v>0</v>
      </c>
      <c r="U439" s="46" t="n">
        <f aca="false">(1+VLOOKUP(B439,Assumptions!$A$29:$C$39,3,1))^(1/12)-1</f>
        <v>0.00581065529879377</v>
      </c>
      <c r="V439" s="45" t="n">
        <f aca="false">P440+V440/(1+U440)</f>
        <v>0</v>
      </c>
      <c r="W439" s="45" t="n">
        <f aca="false">(W440+Q440)/(1+U440)</f>
        <v>0</v>
      </c>
      <c r="X439" s="45" t="n">
        <f aca="false">R440+S440+T440+X440/(1+U440)</f>
        <v>0</v>
      </c>
      <c r="Y439" s="45" t="n">
        <f aca="false">IFERROR((W439+X439-V439)/J439,0)</f>
        <v>0</v>
      </c>
    </row>
    <row r="440" customFormat="false" ht="13.8" hidden="false" customHeight="false" outlineLevel="0" collapsed="false">
      <c r="A440" s="40" t="n">
        <f aca="false">A439+1</f>
        <v>425</v>
      </c>
      <c r="B440" s="40" t="n">
        <f aca="false">INT((A440-1)/12)+1</f>
        <v>36</v>
      </c>
      <c r="C440" s="41" t="n">
        <f aca="false">$B$4+B440-1</f>
        <v>55</v>
      </c>
      <c r="D440" s="42" t="n">
        <f aca="false">IF($B$5="M",VLOOKUP(C440,Assumptions!$A$42:$C$140,2,1),VLOOKUP(C440,Assumptions!$A$42:$C$140,3,1))*Assumptions!$C$2</f>
        <v>0.00118697475980307</v>
      </c>
      <c r="E440" s="42" t="n">
        <f aca="false">1-(1-D440)^(1/12)</f>
        <v>9.89684166603499E-005</v>
      </c>
      <c r="F440" s="42" t="n">
        <f aca="false">VLOOKUP(B440,Assumptions!$A$5:$C$11,3,1)*(MOD(A440,12/$B$10)=0)</f>
        <v>0</v>
      </c>
      <c r="G440" s="43" t="n">
        <f aca="false">1-(1-F440)^(1/$B$10)</f>
        <v>0</v>
      </c>
      <c r="H440" s="42" t="n">
        <f aca="false">J439*E440*(A440&lt;=$B$6*12)</f>
        <v>0</v>
      </c>
      <c r="I440" s="43" t="n">
        <f aca="false">J439*(1-E440)*G440*(A440&lt;=$B$6*12)</f>
        <v>0</v>
      </c>
      <c r="J440" s="44" t="n">
        <f aca="false">(J439-H440-I440)*(A440&lt;=$B$6*12)</f>
        <v>0</v>
      </c>
      <c r="K440" s="45" t="n">
        <f aca="false">($B$9/$B$10)*(A440&lt;=$B$7*12)*(MOD(A439,12/$B$10)=0)</f>
        <v>0</v>
      </c>
      <c r="L440" s="45" t="n">
        <f aca="false">$B$8*(A440&lt;=$B$7*12)</f>
        <v>0</v>
      </c>
      <c r="M440" s="45" t="n">
        <f aca="false">Assumptions!$C$15*(A440=1)+K440*Assumptions!$C$16*(A440&lt;=12)</f>
        <v>0</v>
      </c>
      <c r="N440" s="45" t="n">
        <f aca="false">(A440&lt;=$B$6*12)*(Assumptions!$C$18/12)*(1+Assumptions!$E$17)^(A440-1) + K440*Assumptions!$C$19*(A440&lt;=$B$7*12)</f>
        <v>0</v>
      </c>
      <c r="O440" s="45" t="n">
        <f aca="false">K440*VLOOKUP(B440,Assumptions!$A$21:$B$26,2,1)</f>
        <v>0</v>
      </c>
      <c r="P440" s="45" t="n">
        <f aca="false">K440*J439</f>
        <v>0</v>
      </c>
      <c r="Q440" s="45" t="n">
        <f aca="false">L440*H440</f>
        <v>0</v>
      </c>
      <c r="R440" s="45" t="n">
        <f aca="false">M440*J439</f>
        <v>0</v>
      </c>
      <c r="S440" s="45" t="n">
        <f aca="false">N440*J439</f>
        <v>0</v>
      </c>
      <c r="T440" s="55" t="n">
        <f aca="false">O440*J439</f>
        <v>0</v>
      </c>
      <c r="U440" s="46" t="n">
        <f aca="false">(1+VLOOKUP(B440,Assumptions!$A$29:$C$39,3,1))^(1/12)-1</f>
        <v>0.00581065529879377</v>
      </c>
      <c r="V440" s="45" t="n">
        <f aca="false">P441+V441/(1+U441)</f>
        <v>0</v>
      </c>
      <c r="W440" s="45" t="n">
        <f aca="false">(W441+Q441)/(1+U441)</f>
        <v>0</v>
      </c>
      <c r="X440" s="45" t="n">
        <f aca="false">R441+S441+T441+X441/(1+U441)</f>
        <v>0</v>
      </c>
      <c r="Y440" s="45" t="n">
        <f aca="false">IFERROR((W440+X440-V440)/J440,0)</f>
        <v>0</v>
      </c>
    </row>
    <row r="441" customFormat="false" ht="13.8" hidden="false" customHeight="false" outlineLevel="0" collapsed="false">
      <c r="A441" s="40" t="n">
        <f aca="false">A440+1</f>
        <v>426</v>
      </c>
      <c r="B441" s="40" t="n">
        <f aca="false">INT((A441-1)/12)+1</f>
        <v>36</v>
      </c>
      <c r="C441" s="41" t="n">
        <f aca="false">$B$4+B441-1</f>
        <v>55</v>
      </c>
      <c r="D441" s="42" t="n">
        <f aca="false">IF($B$5="M",VLOOKUP(C441,Assumptions!$A$42:$C$140,2,1),VLOOKUP(C441,Assumptions!$A$42:$C$140,3,1))*Assumptions!$C$2</f>
        <v>0.00118697475980307</v>
      </c>
      <c r="E441" s="42" t="n">
        <f aca="false">1-(1-D441)^(1/12)</f>
        <v>9.89684166603499E-005</v>
      </c>
      <c r="F441" s="42" t="n">
        <f aca="false">VLOOKUP(B441,Assumptions!$A$5:$C$11,3,1)*(MOD(A441,12/$B$10)=0)</f>
        <v>0</v>
      </c>
      <c r="G441" s="43" t="n">
        <f aca="false">1-(1-F441)^(1/$B$10)</f>
        <v>0</v>
      </c>
      <c r="H441" s="42" t="n">
        <f aca="false">J440*E441*(A441&lt;=$B$6*12)</f>
        <v>0</v>
      </c>
      <c r="I441" s="43" t="n">
        <f aca="false">J440*(1-E441)*G441*(A441&lt;=$B$6*12)</f>
        <v>0</v>
      </c>
      <c r="J441" s="44" t="n">
        <f aca="false">(J440-H441-I441)*(A441&lt;=$B$6*12)</f>
        <v>0</v>
      </c>
      <c r="K441" s="45" t="n">
        <f aca="false">($B$9/$B$10)*(A441&lt;=$B$7*12)*(MOD(A440,12/$B$10)=0)</f>
        <v>0</v>
      </c>
      <c r="L441" s="45" t="n">
        <f aca="false">$B$8*(A441&lt;=$B$7*12)</f>
        <v>0</v>
      </c>
      <c r="M441" s="45" t="n">
        <f aca="false">Assumptions!$C$15*(A441=1)+K441*Assumptions!$C$16*(A441&lt;=12)</f>
        <v>0</v>
      </c>
      <c r="N441" s="45" t="n">
        <f aca="false">(A441&lt;=$B$6*12)*(Assumptions!$C$18/12)*(1+Assumptions!$E$17)^(A441-1) + K441*Assumptions!$C$19*(A441&lt;=$B$7*12)</f>
        <v>0</v>
      </c>
      <c r="O441" s="45" t="n">
        <f aca="false">K441*VLOOKUP(B441,Assumptions!$A$21:$B$26,2,1)</f>
        <v>0</v>
      </c>
      <c r="P441" s="45" t="n">
        <f aca="false">K441*J440</f>
        <v>0</v>
      </c>
      <c r="Q441" s="45" t="n">
        <f aca="false">L441*H441</f>
        <v>0</v>
      </c>
      <c r="R441" s="45" t="n">
        <f aca="false">M441*J440</f>
        <v>0</v>
      </c>
      <c r="S441" s="45" t="n">
        <f aca="false">N441*J440</f>
        <v>0</v>
      </c>
      <c r="T441" s="55" t="n">
        <f aca="false">O441*J440</f>
        <v>0</v>
      </c>
      <c r="U441" s="46" t="n">
        <f aca="false">(1+VLOOKUP(B441,Assumptions!$A$29:$C$39,3,1))^(1/12)-1</f>
        <v>0.00581065529879377</v>
      </c>
      <c r="V441" s="45" t="n">
        <f aca="false">P442+V442/(1+U442)</f>
        <v>0</v>
      </c>
      <c r="W441" s="45" t="n">
        <f aca="false">(W442+Q442)/(1+U442)</f>
        <v>0</v>
      </c>
      <c r="X441" s="45" t="n">
        <f aca="false">R442+S442+T442+X442/(1+U442)</f>
        <v>0</v>
      </c>
      <c r="Y441" s="45" t="n">
        <f aca="false">IFERROR((W441+X441-V441)/J441,0)</f>
        <v>0</v>
      </c>
    </row>
    <row r="442" customFormat="false" ht="13.8" hidden="false" customHeight="false" outlineLevel="0" collapsed="false">
      <c r="A442" s="40" t="n">
        <f aca="false">A441+1</f>
        <v>427</v>
      </c>
      <c r="B442" s="40" t="n">
        <f aca="false">INT((A442-1)/12)+1</f>
        <v>36</v>
      </c>
      <c r="C442" s="41" t="n">
        <f aca="false">$B$4+B442-1</f>
        <v>55</v>
      </c>
      <c r="D442" s="42" t="n">
        <f aca="false">IF($B$5="M",VLOOKUP(C442,Assumptions!$A$42:$C$140,2,1),VLOOKUP(C442,Assumptions!$A$42:$C$140,3,1))*Assumptions!$C$2</f>
        <v>0.00118697475980307</v>
      </c>
      <c r="E442" s="42" t="n">
        <f aca="false">1-(1-D442)^(1/12)</f>
        <v>9.89684166603499E-005</v>
      </c>
      <c r="F442" s="42" t="n">
        <f aca="false">VLOOKUP(B442,Assumptions!$A$5:$C$11,3,1)*(MOD(A442,12/$B$10)=0)</f>
        <v>0</v>
      </c>
      <c r="G442" s="43" t="n">
        <f aca="false">1-(1-F442)^(1/$B$10)</f>
        <v>0</v>
      </c>
      <c r="H442" s="42" t="n">
        <f aca="false">J441*E442*(A442&lt;=$B$6*12)</f>
        <v>0</v>
      </c>
      <c r="I442" s="43" t="n">
        <f aca="false">J441*(1-E442)*G442*(A442&lt;=$B$6*12)</f>
        <v>0</v>
      </c>
      <c r="J442" s="44" t="n">
        <f aca="false">(J441-H442-I442)*(A442&lt;=$B$6*12)</f>
        <v>0</v>
      </c>
      <c r="K442" s="45" t="n">
        <f aca="false">($B$9/$B$10)*(A442&lt;=$B$7*12)*(MOD(A441,12/$B$10)=0)</f>
        <v>0</v>
      </c>
      <c r="L442" s="45" t="n">
        <f aca="false">$B$8*(A442&lt;=$B$7*12)</f>
        <v>0</v>
      </c>
      <c r="M442" s="45" t="n">
        <f aca="false">Assumptions!$C$15*(A442=1)+K442*Assumptions!$C$16*(A442&lt;=12)</f>
        <v>0</v>
      </c>
      <c r="N442" s="45" t="n">
        <f aca="false">(A442&lt;=$B$6*12)*(Assumptions!$C$18/12)*(1+Assumptions!$E$17)^(A442-1) + K442*Assumptions!$C$19*(A442&lt;=$B$7*12)</f>
        <v>0</v>
      </c>
      <c r="O442" s="45" t="n">
        <f aca="false">K442*VLOOKUP(B442,Assumptions!$A$21:$B$26,2,1)</f>
        <v>0</v>
      </c>
      <c r="P442" s="45" t="n">
        <f aca="false">K442*J441</f>
        <v>0</v>
      </c>
      <c r="Q442" s="45" t="n">
        <f aca="false">L442*H442</f>
        <v>0</v>
      </c>
      <c r="R442" s="45" t="n">
        <f aca="false">M442*J441</f>
        <v>0</v>
      </c>
      <c r="S442" s="45" t="n">
        <f aca="false">N442*J441</f>
        <v>0</v>
      </c>
      <c r="T442" s="55" t="n">
        <f aca="false">O442*J441</f>
        <v>0</v>
      </c>
      <c r="U442" s="46" t="n">
        <f aca="false">(1+VLOOKUP(B442,Assumptions!$A$29:$C$39,3,1))^(1/12)-1</f>
        <v>0.00581065529879377</v>
      </c>
      <c r="V442" s="45" t="n">
        <f aca="false">P443+V443/(1+U443)</f>
        <v>0</v>
      </c>
      <c r="W442" s="45" t="n">
        <f aca="false">(W443+Q443)/(1+U443)</f>
        <v>0</v>
      </c>
      <c r="X442" s="45" t="n">
        <f aca="false">R443+S443+T443+X443/(1+U443)</f>
        <v>0</v>
      </c>
      <c r="Y442" s="45" t="n">
        <f aca="false">IFERROR((W442+X442-V442)/J442,0)</f>
        <v>0</v>
      </c>
    </row>
    <row r="443" customFormat="false" ht="13.8" hidden="false" customHeight="false" outlineLevel="0" collapsed="false">
      <c r="A443" s="40" t="n">
        <f aca="false">A442+1</f>
        <v>428</v>
      </c>
      <c r="B443" s="40" t="n">
        <f aca="false">INT((A443-1)/12)+1</f>
        <v>36</v>
      </c>
      <c r="C443" s="41" t="n">
        <f aca="false">$B$4+B443-1</f>
        <v>55</v>
      </c>
      <c r="D443" s="42" t="n">
        <f aca="false">IF($B$5="M",VLOOKUP(C443,Assumptions!$A$42:$C$140,2,1),VLOOKUP(C443,Assumptions!$A$42:$C$140,3,1))*Assumptions!$C$2</f>
        <v>0.00118697475980307</v>
      </c>
      <c r="E443" s="42" t="n">
        <f aca="false">1-(1-D443)^(1/12)</f>
        <v>9.89684166603499E-005</v>
      </c>
      <c r="F443" s="42" t="n">
        <f aca="false">VLOOKUP(B443,Assumptions!$A$5:$C$11,3,1)*(MOD(A443,12/$B$10)=0)</f>
        <v>0</v>
      </c>
      <c r="G443" s="43" t="n">
        <f aca="false">1-(1-F443)^(1/$B$10)</f>
        <v>0</v>
      </c>
      <c r="H443" s="42" t="n">
        <f aca="false">J442*E443*(A443&lt;=$B$6*12)</f>
        <v>0</v>
      </c>
      <c r="I443" s="43" t="n">
        <f aca="false">J442*(1-E443)*G443*(A443&lt;=$B$6*12)</f>
        <v>0</v>
      </c>
      <c r="J443" s="44" t="n">
        <f aca="false">(J442-H443-I443)*(A443&lt;=$B$6*12)</f>
        <v>0</v>
      </c>
      <c r="K443" s="45" t="n">
        <f aca="false">($B$9/$B$10)*(A443&lt;=$B$7*12)*(MOD(A442,12/$B$10)=0)</f>
        <v>0</v>
      </c>
      <c r="L443" s="45" t="n">
        <f aca="false">$B$8*(A443&lt;=$B$7*12)</f>
        <v>0</v>
      </c>
      <c r="M443" s="45" t="n">
        <f aca="false">Assumptions!$C$15*(A443=1)+K443*Assumptions!$C$16*(A443&lt;=12)</f>
        <v>0</v>
      </c>
      <c r="N443" s="45" t="n">
        <f aca="false">(A443&lt;=$B$6*12)*(Assumptions!$C$18/12)*(1+Assumptions!$E$17)^(A443-1) + K443*Assumptions!$C$19*(A443&lt;=$B$7*12)</f>
        <v>0</v>
      </c>
      <c r="O443" s="45" t="n">
        <f aca="false">K443*VLOOKUP(B443,Assumptions!$A$21:$B$26,2,1)</f>
        <v>0</v>
      </c>
      <c r="P443" s="45" t="n">
        <f aca="false">K443*J442</f>
        <v>0</v>
      </c>
      <c r="Q443" s="45" t="n">
        <f aca="false">L443*H443</f>
        <v>0</v>
      </c>
      <c r="R443" s="45" t="n">
        <f aca="false">M443*J442</f>
        <v>0</v>
      </c>
      <c r="S443" s="45" t="n">
        <f aca="false">N443*J442</f>
        <v>0</v>
      </c>
      <c r="T443" s="55" t="n">
        <f aca="false">O443*J442</f>
        <v>0</v>
      </c>
      <c r="U443" s="46" t="n">
        <f aca="false">(1+VLOOKUP(B443,Assumptions!$A$29:$C$39,3,1))^(1/12)-1</f>
        <v>0.00581065529879377</v>
      </c>
      <c r="V443" s="45" t="n">
        <f aca="false">P444+V444/(1+U444)</f>
        <v>0</v>
      </c>
      <c r="W443" s="45" t="n">
        <f aca="false">(W444+Q444)/(1+U444)</f>
        <v>0</v>
      </c>
      <c r="X443" s="45" t="n">
        <f aca="false">R444+S444+T444+X444/(1+U444)</f>
        <v>0</v>
      </c>
      <c r="Y443" s="45" t="n">
        <f aca="false">IFERROR((W443+X443-V443)/J443,0)</f>
        <v>0</v>
      </c>
    </row>
    <row r="444" customFormat="false" ht="13.8" hidden="false" customHeight="false" outlineLevel="0" collapsed="false">
      <c r="A444" s="40" t="n">
        <f aca="false">A443+1</f>
        <v>429</v>
      </c>
      <c r="B444" s="40" t="n">
        <f aca="false">INT((A444-1)/12)+1</f>
        <v>36</v>
      </c>
      <c r="C444" s="41" t="n">
        <f aca="false">$B$4+B444-1</f>
        <v>55</v>
      </c>
      <c r="D444" s="42" t="n">
        <f aca="false">IF($B$5="M",VLOOKUP(C444,Assumptions!$A$42:$C$140,2,1),VLOOKUP(C444,Assumptions!$A$42:$C$140,3,1))*Assumptions!$C$2</f>
        <v>0.00118697475980307</v>
      </c>
      <c r="E444" s="42" t="n">
        <f aca="false">1-(1-D444)^(1/12)</f>
        <v>9.89684166603499E-005</v>
      </c>
      <c r="F444" s="42" t="n">
        <f aca="false">VLOOKUP(B444,Assumptions!$A$5:$C$11,3,1)*(MOD(A444,12/$B$10)=0)</f>
        <v>0</v>
      </c>
      <c r="G444" s="43" t="n">
        <f aca="false">1-(1-F444)^(1/$B$10)</f>
        <v>0</v>
      </c>
      <c r="H444" s="42" t="n">
        <f aca="false">J443*E444*(A444&lt;=$B$6*12)</f>
        <v>0</v>
      </c>
      <c r="I444" s="43" t="n">
        <f aca="false">J443*(1-E444)*G444*(A444&lt;=$B$6*12)</f>
        <v>0</v>
      </c>
      <c r="J444" s="44" t="n">
        <f aca="false">(J443-H444-I444)*(A444&lt;=$B$6*12)</f>
        <v>0</v>
      </c>
      <c r="K444" s="45" t="n">
        <f aca="false">($B$9/$B$10)*(A444&lt;=$B$7*12)*(MOD(A443,12/$B$10)=0)</f>
        <v>0</v>
      </c>
      <c r="L444" s="45" t="n">
        <f aca="false">$B$8*(A444&lt;=$B$7*12)</f>
        <v>0</v>
      </c>
      <c r="M444" s="45" t="n">
        <f aca="false">Assumptions!$C$15*(A444=1)+K444*Assumptions!$C$16*(A444&lt;=12)</f>
        <v>0</v>
      </c>
      <c r="N444" s="45" t="n">
        <f aca="false">(A444&lt;=$B$6*12)*(Assumptions!$C$18/12)*(1+Assumptions!$E$17)^(A444-1) + K444*Assumptions!$C$19*(A444&lt;=$B$7*12)</f>
        <v>0</v>
      </c>
      <c r="O444" s="45" t="n">
        <f aca="false">K444*VLOOKUP(B444,Assumptions!$A$21:$B$26,2,1)</f>
        <v>0</v>
      </c>
      <c r="P444" s="45" t="n">
        <f aca="false">K444*J443</f>
        <v>0</v>
      </c>
      <c r="Q444" s="45" t="n">
        <f aca="false">L444*H444</f>
        <v>0</v>
      </c>
      <c r="R444" s="45" t="n">
        <f aca="false">M444*J443</f>
        <v>0</v>
      </c>
      <c r="S444" s="45" t="n">
        <f aca="false">N444*J443</f>
        <v>0</v>
      </c>
      <c r="T444" s="55" t="n">
        <f aca="false">O444*J443</f>
        <v>0</v>
      </c>
      <c r="U444" s="46" t="n">
        <f aca="false">(1+VLOOKUP(B444,Assumptions!$A$29:$C$39,3,1))^(1/12)-1</f>
        <v>0.00581065529879377</v>
      </c>
      <c r="V444" s="45" t="n">
        <f aca="false">P445+V445/(1+U445)</f>
        <v>0</v>
      </c>
      <c r="W444" s="45" t="n">
        <f aca="false">(W445+Q445)/(1+U445)</f>
        <v>0</v>
      </c>
      <c r="X444" s="45" t="n">
        <f aca="false">R445+S445+T445+X445/(1+U445)</f>
        <v>0</v>
      </c>
      <c r="Y444" s="45" t="n">
        <f aca="false">IFERROR((W444+X444-V444)/J444,0)</f>
        <v>0</v>
      </c>
    </row>
    <row r="445" customFormat="false" ht="13.8" hidden="false" customHeight="false" outlineLevel="0" collapsed="false">
      <c r="A445" s="40" t="n">
        <f aca="false">A444+1</f>
        <v>430</v>
      </c>
      <c r="B445" s="40" t="n">
        <f aca="false">INT((A445-1)/12)+1</f>
        <v>36</v>
      </c>
      <c r="C445" s="41" t="n">
        <f aca="false">$B$4+B445-1</f>
        <v>55</v>
      </c>
      <c r="D445" s="42" t="n">
        <f aca="false">IF($B$5="M",VLOOKUP(C445,Assumptions!$A$42:$C$140,2,1),VLOOKUP(C445,Assumptions!$A$42:$C$140,3,1))*Assumptions!$C$2</f>
        <v>0.00118697475980307</v>
      </c>
      <c r="E445" s="42" t="n">
        <f aca="false">1-(1-D445)^(1/12)</f>
        <v>9.89684166603499E-005</v>
      </c>
      <c r="F445" s="42" t="n">
        <f aca="false">VLOOKUP(B445,Assumptions!$A$5:$C$11,3,1)*(MOD(A445,12/$B$10)=0)</f>
        <v>0</v>
      </c>
      <c r="G445" s="43" t="n">
        <f aca="false">1-(1-F445)^(1/$B$10)</f>
        <v>0</v>
      </c>
      <c r="H445" s="42" t="n">
        <f aca="false">J444*E445*(A445&lt;=$B$6*12)</f>
        <v>0</v>
      </c>
      <c r="I445" s="43" t="n">
        <f aca="false">J444*(1-E445)*G445*(A445&lt;=$B$6*12)</f>
        <v>0</v>
      </c>
      <c r="J445" s="44" t="n">
        <f aca="false">(J444-H445-I445)*(A445&lt;=$B$6*12)</f>
        <v>0</v>
      </c>
      <c r="K445" s="45" t="n">
        <f aca="false">($B$9/$B$10)*(A445&lt;=$B$7*12)*(MOD(A444,12/$B$10)=0)</f>
        <v>0</v>
      </c>
      <c r="L445" s="45" t="n">
        <f aca="false">$B$8*(A445&lt;=$B$7*12)</f>
        <v>0</v>
      </c>
      <c r="M445" s="45" t="n">
        <f aca="false">Assumptions!$C$15*(A445=1)+K445*Assumptions!$C$16*(A445&lt;=12)</f>
        <v>0</v>
      </c>
      <c r="N445" s="45" t="n">
        <f aca="false">(A445&lt;=$B$6*12)*(Assumptions!$C$18/12)*(1+Assumptions!$E$17)^(A445-1) + K445*Assumptions!$C$19*(A445&lt;=$B$7*12)</f>
        <v>0</v>
      </c>
      <c r="O445" s="45" t="n">
        <f aca="false">K445*VLOOKUP(B445,Assumptions!$A$21:$B$26,2,1)</f>
        <v>0</v>
      </c>
      <c r="P445" s="45" t="n">
        <f aca="false">K445*J444</f>
        <v>0</v>
      </c>
      <c r="Q445" s="45" t="n">
        <f aca="false">L445*H445</f>
        <v>0</v>
      </c>
      <c r="R445" s="45" t="n">
        <f aca="false">M445*J444</f>
        <v>0</v>
      </c>
      <c r="S445" s="45" t="n">
        <f aca="false">N445*J444</f>
        <v>0</v>
      </c>
      <c r="T445" s="55" t="n">
        <f aca="false">O445*J444</f>
        <v>0</v>
      </c>
      <c r="U445" s="46" t="n">
        <f aca="false">(1+VLOOKUP(B445,Assumptions!$A$29:$C$39,3,1))^(1/12)-1</f>
        <v>0.00581065529879377</v>
      </c>
      <c r="V445" s="45" t="n">
        <f aca="false">P446+V446/(1+U446)</f>
        <v>0</v>
      </c>
      <c r="W445" s="45" t="n">
        <f aca="false">(W446+Q446)/(1+U446)</f>
        <v>0</v>
      </c>
      <c r="X445" s="45" t="n">
        <f aca="false">R446+S446+T446+X446/(1+U446)</f>
        <v>0</v>
      </c>
      <c r="Y445" s="45" t="n">
        <f aca="false">IFERROR((W445+X445-V445)/J445,0)</f>
        <v>0</v>
      </c>
    </row>
    <row r="446" customFormat="false" ht="13.8" hidden="false" customHeight="false" outlineLevel="0" collapsed="false">
      <c r="A446" s="40" t="n">
        <f aca="false">A445+1</f>
        <v>431</v>
      </c>
      <c r="B446" s="40" t="n">
        <f aca="false">INT((A446-1)/12)+1</f>
        <v>36</v>
      </c>
      <c r="C446" s="41" t="n">
        <f aca="false">$B$4+B446-1</f>
        <v>55</v>
      </c>
      <c r="D446" s="42" t="n">
        <f aca="false">IF($B$5="M",VLOOKUP(C446,Assumptions!$A$42:$C$140,2,1),VLOOKUP(C446,Assumptions!$A$42:$C$140,3,1))*Assumptions!$C$2</f>
        <v>0.00118697475980307</v>
      </c>
      <c r="E446" s="42" t="n">
        <f aca="false">1-(1-D446)^(1/12)</f>
        <v>9.89684166603499E-005</v>
      </c>
      <c r="F446" s="42" t="n">
        <f aca="false">VLOOKUP(B446,Assumptions!$A$5:$C$11,3,1)*(MOD(A446,12/$B$10)=0)</f>
        <v>0</v>
      </c>
      <c r="G446" s="43" t="n">
        <f aca="false">1-(1-F446)^(1/$B$10)</f>
        <v>0</v>
      </c>
      <c r="H446" s="42" t="n">
        <f aca="false">J445*E446*(A446&lt;=$B$6*12)</f>
        <v>0</v>
      </c>
      <c r="I446" s="43" t="n">
        <f aca="false">J445*(1-E446)*G446*(A446&lt;=$B$6*12)</f>
        <v>0</v>
      </c>
      <c r="J446" s="44" t="n">
        <f aca="false">(J445-H446-I446)*(A446&lt;=$B$6*12)</f>
        <v>0</v>
      </c>
      <c r="K446" s="45" t="n">
        <f aca="false">($B$9/$B$10)*(A446&lt;=$B$7*12)*(MOD(A445,12/$B$10)=0)</f>
        <v>0</v>
      </c>
      <c r="L446" s="45" t="n">
        <f aca="false">$B$8*(A446&lt;=$B$7*12)</f>
        <v>0</v>
      </c>
      <c r="M446" s="45" t="n">
        <f aca="false">Assumptions!$C$15*(A446=1)+K446*Assumptions!$C$16*(A446&lt;=12)</f>
        <v>0</v>
      </c>
      <c r="N446" s="45" t="n">
        <f aca="false">(A446&lt;=$B$6*12)*(Assumptions!$C$18/12)*(1+Assumptions!$E$17)^(A446-1) + K446*Assumptions!$C$19*(A446&lt;=$B$7*12)</f>
        <v>0</v>
      </c>
      <c r="O446" s="45" t="n">
        <f aca="false">K446*VLOOKUP(B446,Assumptions!$A$21:$B$26,2,1)</f>
        <v>0</v>
      </c>
      <c r="P446" s="45" t="n">
        <f aca="false">K446*J445</f>
        <v>0</v>
      </c>
      <c r="Q446" s="45" t="n">
        <f aca="false">L446*H446</f>
        <v>0</v>
      </c>
      <c r="R446" s="45" t="n">
        <f aca="false">M446*J445</f>
        <v>0</v>
      </c>
      <c r="S446" s="45" t="n">
        <f aca="false">N446*J445</f>
        <v>0</v>
      </c>
      <c r="T446" s="55" t="n">
        <f aca="false">O446*J445</f>
        <v>0</v>
      </c>
      <c r="U446" s="46" t="n">
        <f aca="false">(1+VLOOKUP(B446,Assumptions!$A$29:$C$39,3,1))^(1/12)-1</f>
        <v>0.00581065529879377</v>
      </c>
      <c r="V446" s="45" t="n">
        <f aca="false">P447+V447/(1+U447)</f>
        <v>0</v>
      </c>
      <c r="W446" s="45" t="n">
        <f aca="false">(W447+Q447)/(1+U447)</f>
        <v>0</v>
      </c>
      <c r="X446" s="45" t="n">
        <f aca="false">R447+S447+T447+X447/(1+U447)</f>
        <v>0</v>
      </c>
      <c r="Y446" s="45" t="n">
        <f aca="false">IFERROR((W446+X446-V446)/J446,0)</f>
        <v>0</v>
      </c>
    </row>
    <row r="447" customFormat="false" ht="13.8" hidden="false" customHeight="false" outlineLevel="0" collapsed="false">
      <c r="A447" s="40" t="n">
        <f aca="false">A446+1</f>
        <v>432</v>
      </c>
      <c r="B447" s="40" t="n">
        <f aca="false">INT((A447-1)/12)+1</f>
        <v>36</v>
      </c>
      <c r="C447" s="41" t="n">
        <f aca="false">$B$4+B447-1</f>
        <v>55</v>
      </c>
      <c r="D447" s="42" t="n">
        <f aca="false">IF($B$5="M",VLOOKUP(C447,Assumptions!$A$42:$C$140,2,1),VLOOKUP(C447,Assumptions!$A$42:$C$140,3,1))*Assumptions!$C$2</f>
        <v>0.00118697475980307</v>
      </c>
      <c r="E447" s="42" t="n">
        <f aca="false">1-(1-D447)^(1/12)</f>
        <v>9.89684166603499E-005</v>
      </c>
      <c r="F447" s="42" t="n">
        <f aca="false">VLOOKUP(B447,Assumptions!$A$5:$C$11,3,1)*(MOD(A447,12/$B$10)=0)</f>
        <v>0.04</v>
      </c>
      <c r="G447" s="43" t="n">
        <f aca="false">1-(1-F447)^(1/$B$10)</f>
        <v>0.04</v>
      </c>
      <c r="H447" s="42" t="n">
        <f aca="false">J446*E447*(A447&lt;=$B$6*12)</f>
        <v>0</v>
      </c>
      <c r="I447" s="43" t="n">
        <f aca="false">J446*(1-E447)*G447*(A447&lt;=$B$6*12)</f>
        <v>0</v>
      </c>
      <c r="J447" s="44" t="n">
        <f aca="false">(J446-H447-I447)*(A447&lt;=$B$6*12)</f>
        <v>0</v>
      </c>
      <c r="K447" s="45" t="n">
        <f aca="false">($B$9/$B$10)*(A447&lt;=$B$7*12)*(MOD(A446,12/$B$10)=0)</f>
        <v>0</v>
      </c>
      <c r="L447" s="45" t="n">
        <f aca="false">$B$8*(A447&lt;=$B$7*12)</f>
        <v>0</v>
      </c>
      <c r="M447" s="45" t="n">
        <f aca="false">Assumptions!$C$15*(A447=1)+K447*Assumptions!$C$16*(A447&lt;=12)</f>
        <v>0</v>
      </c>
      <c r="N447" s="45" t="n">
        <f aca="false">(A447&lt;=$B$6*12)*(Assumptions!$C$18/12)*(1+Assumptions!$E$17)^(A447-1) + K447*Assumptions!$C$19*(A447&lt;=$B$7*12)</f>
        <v>0</v>
      </c>
      <c r="O447" s="45" t="n">
        <f aca="false">K447*VLOOKUP(B447,Assumptions!$A$21:$B$26,2,1)</f>
        <v>0</v>
      </c>
      <c r="P447" s="45" t="n">
        <f aca="false">K447*J446</f>
        <v>0</v>
      </c>
      <c r="Q447" s="45" t="n">
        <f aca="false">L447*H447</f>
        <v>0</v>
      </c>
      <c r="R447" s="45" t="n">
        <f aca="false">M447*J446</f>
        <v>0</v>
      </c>
      <c r="S447" s="45" t="n">
        <f aca="false">N447*J446</f>
        <v>0</v>
      </c>
      <c r="T447" s="55" t="n">
        <f aca="false">O447*J446</f>
        <v>0</v>
      </c>
      <c r="U447" s="46" t="n">
        <f aca="false">(1+VLOOKUP(B447,Assumptions!$A$29:$C$39,3,1))^(1/12)-1</f>
        <v>0.00581065529879377</v>
      </c>
      <c r="V447" s="45" t="n">
        <f aca="false">P448+V448/(1+U448)</f>
        <v>0</v>
      </c>
      <c r="W447" s="45" t="n">
        <f aca="false">(W448+Q448)/(1+U448)</f>
        <v>0</v>
      </c>
      <c r="X447" s="45" t="n">
        <f aca="false">R448+S448+T448+X448/(1+U448)</f>
        <v>0</v>
      </c>
      <c r="Y447" s="45" t="n">
        <f aca="false">IFERROR((W447+X447-V447)/J447,0)</f>
        <v>0</v>
      </c>
    </row>
    <row r="448" customFormat="false" ht="13.8" hidden="false" customHeight="false" outlineLevel="0" collapsed="false">
      <c r="A448" s="40" t="n">
        <f aca="false">A447+1</f>
        <v>433</v>
      </c>
      <c r="B448" s="40" t="n">
        <f aca="false">INT((A448-1)/12)+1</f>
        <v>37</v>
      </c>
      <c r="C448" s="41" t="n">
        <f aca="false">$B$4+B448-1</f>
        <v>56</v>
      </c>
      <c r="D448" s="42" t="n">
        <f aca="false">IF($B$5="M",VLOOKUP(C448,Assumptions!$A$42:$C$140,2,1),VLOOKUP(C448,Assumptions!$A$42:$C$140,3,1))*Assumptions!$C$2</f>
        <v>0.00127069712812348</v>
      </c>
      <c r="E448" s="42" t="n">
        <f aca="false">1-(1-D448)^(1/12)</f>
        <v>0.000105953148926141</v>
      </c>
      <c r="F448" s="42" t="n">
        <f aca="false">VLOOKUP(B448,Assumptions!$A$5:$C$11,3,1)*(MOD(A448,12/$B$10)=0)</f>
        <v>0</v>
      </c>
      <c r="G448" s="43" t="n">
        <f aca="false">1-(1-F448)^(1/$B$10)</f>
        <v>0</v>
      </c>
      <c r="H448" s="42" t="n">
        <f aca="false">J447*E448*(A448&lt;=$B$6*12)</f>
        <v>0</v>
      </c>
      <c r="I448" s="43" t="n">
        <f aca="false">J447*(1-E448)*G448*(A448&lt;=$B$6*12)</f>
        <v>0</v>
      </c>
      <c r="J448" s="44" t="n">
        <f aca="false">(J447-H448-I448)*(A448&lt;=$B$6*12)</f>
        <v>0</v>
      </c>
      <c r="K448" s="45" t="n">
        <f aca="false">($B$9/$B$10)*(A448&lt;=$B$7*12)*(MOD(A447,12/$B$10)=0)</f>
        <v>0</v>
      </c>
      <c r="L448" s="45" t="n">
        <f aca="false">$B$8*(A448&lt;=$B$7*12)</f>
        <v>0</v>
      </c>
      <c r="M448" s="45" t="n">
        <f aca="false">Assumptions!$C$15*(A448=1)+K448*Assumptions!$C$16*(A448&lt;=12)</f>
        <v>0</v>
      </c>
      <c r="N448" s="45" t="n">
        <f aca="false">(A448&lt;=$B$6*12)*(Assumptions!$C$18/12)*(1+Assumptions!$E$17)^(A448-1) + K448*Assumptions!$C$19*(A448&lt;=$B$7*12)</f>
        <v>0</v>
      </c>
      <c r="O448" s="45" t="n">
        <f aca="false">K448*VLOOKUP(B448,Assumptions!$A$21:$B$26,2,1)</f>
        <v>0</v>
      </c>
      <c r="P448" s="45" t="n">
        <f aca="false">K448*J447</f>
        <v>0</v>
      </c>
      <c r="Q448" s="45" t="n">
        <f aca="false">L448*H448</f>
        <v>0</v>
      </c>
      <c r="R448" s="45" t="n">
        <f aca="false">M448*J447</f>
        <v>0</v>
      </c>
      <c r="S448" s="45" t="n">
        <f aca="false">N448*J447</f>
        <v>0</v>
      </c>
      <c r="T448" s="55" t="n">
        <f aca="false">O448*J447</f>
        <v>0</v>
      </c>
      <c r="U448" s="46" t="n">
        <f aca="false">(1+VLOOKUP(B448,Assumptions!$A$29:$C$39,3,1))^(1/12)-1</f>
        <v>0.00581065529879377</v>
      </c>
      <c r="V448" s="45" t="n">
        <f aca="false">P449+V449/(1+U449)</f>
        <v>0</v>
      </c>
      <c r="W448" s="45" t="n">
        <f aca="false">(W449+Q449)/(1+U449)</f>
        <v>0</v>
      </c>
      <c r="X448" s="45" t="n">
        <f aca="false">R449+S449+T449+X449/(1+U449)</f>
        <v>0</v>
      </c>
      <c r="Y448" s="45" t="n">
        <f aca="false">IFERROR((W448+X448-V448)/J448,0)</f>
        <v>0</v>
      </c>
    </row>
    <row r="449" customFormat="false" ht="13.8" hidden="false" customHeight="false" outlineLevel="0" collapsed="false">
      <c r="A449" s="40" t="n">
        <f aca="false">A448+1</f>
        <v>434</v>
      </c>
      <c r="B449" s="40" t="n">
        <f aca="false">INT((A449-1)/12)+1</f>
        <v>37</v>
      </c>
      <c r="C449" s="41" t="n">
        <f aca="false">$B$4+B449-1</f>
        <v>56</v>
      </c>
      <c r="D449" s="42" t="n">
        <f aca="false">IF($B$5="M",VLOOKUP(C449,Assumptions!$A$42:$C$140,2,1),VLOOKUP(C449,Assumptions!$A$42:$C$140,3,1))*Assumptions!$C$2</f>
        <v>0.00127069712812348</v>
      </c>
      <c r="E449" s="42" t="n">
        <f aca="false">1-(1-D449)^(1/12)</f>
        <v>0.000105953148926141</v>
      </c>
      <c r="F449" s="42" t="n">
        <f aca="false">VLOOKUP(B449,Assumptions!$A$5:$C$11,3,1)*(MOD(A449,12/$B$10)=0)</f>
        <v>0</v>
      </c>
      <c r="G449" s="43" t="n">
        <f aca="false">1-(1-F449)^(1/$B$10)</f>
        <v>0</v>
      </c>
      <c r="H449" s="42" t="n">
        <f aca="false">J448*E449*(A449&lt;=$B$6*12)</f>
        <v>0</v>
      </c>
      <c r="I449" s="43" t="n">
        <f aca="false">J448*(1-E449)*G449*(A449&lt;=$B$6*12)</f>
        <v>0</v>
      </c>
      <c r="J449" s="44" t="n">
        <f aca="false">(J448-H449-I449)*(A449&lt;=$B$6*12)</f>
        <v>0</v>
      </c>
      <c r="K449" s="45" t="n">
        <f aca="false">($B$9/$B$10)*(A449&lt;=$B$7*12)*(MOD(A448,12/$B$10)=0)</f>
        <v>0</v>
      </c>
      <c r="L449" s="45" t="n">
        <f aca="false">$B$8*(A449&lt;=$B$7*12)</f>
        <v>0</v>
      </c>
      <c r="M449" s="45" t="n">
        <f aca="false">Assumptions!$C$15*(A449=1)+K449*Assumptions!$C$16*(A449&lt;=12)</f>
        <v>0</v>
      </c>
      <c r="N449" s="45" t="n">
        <f aca="false">(A449&lt;=$B$6*12)*(Assumptions!$C$18/12)*(1+Assumptions!$E$17)^(A449-1) + K449*Assumptions!$C$19*(A449&lt;=$B$7*12)</f>
        <v>0</v>
      </c>
      <c r="O449" s="45" t="n">
        <f aca="false">K449*VLOOKUP(B449,Assumptions!$A$21:$B$26,2,1)</f>
        <v>0</v>
      </c>
      <c r="P449" s="45" t="n">
        <f aca="false">K449*J448</f>
        <v>0</v>
      </c>
      <c r="Q449" s="45" t="n">
        <f aca="false">L449*H449</f>
        <v>0</v>
      </c>
      <c r="R449" s="45" t="n">
        <f aca="false">M449*J448</f>
        <v>0</v>
      </c>
      <c r="S449" s="45" t="n">
        <f aca="false">N449*J448</f>
        <v>0</v>
      </c>
      <c r="T449" s="55" t="n">
        <f aca="false">O449*J448</f>
        <v>0</v>
      </c>
      <c r="U449" s="46" t="n">
        <f aca="false">(1+VLOOKUP(B449,Assumptions!$A$29:$C$39,3,1))^(1/12)-1</f>
        <v>0.00581065529879377</v>
      </c>
      <c r="V449" s="45" t="n">
        <f aca="false">P450+V450/(1+U450)</f>
        <v>0</v>
      </c>
      <c r="W449" s="45" t="n">
        <f aca="false">(W450+Q450)/(1+U450)</f>
        <v>0</v>
      </c>
      <c r="X449" s="45" t="n">
        <f aca="false">R450+S450+T450+X450/(1+U450)</f>
        <v>0</v>
      </c>
      <c r="Y449" s="45" t="n">
        <f aca="false">IFERROR((W449+X449-V449)/J449,0)</f>
        <v>0</v>
      </c>
    </row>
    <row r="450" customFormat="false" ht="13.8" hidden="false" customHeight="false" outlineLevel="0" collapsed="false">
      <c r="A450" s="40" t="n">
        <f aca="false">A449+1</f>
        <v>435</v>
      </c>
      <c r="B450" s="40" t="n">
        <f aca="false">INT((A450-1)/12)+1</f>
        <v>37</v>
      </c>
      <c r="C450" s="41" t="n">
        <f aca="false">$B$4+B450-1</f>
        <v>56</v>
      </c>
      <c r="D450" s="42" t="n">
        <f aca="false">IF($B$5="M",VLOOKUP(C450,Assumptions!$A$42:$C$140,2,1),VLOOKUP(C450,Assumptions!$A$42:$C$140,3,1))*Assumptions!$C$2</f>
        <v>0.00127069712812348</v>
      </c>
      <c r="E450" s="42" t="n">
        <f aca="false">1-(1-D450)^(1/12)</f>
        <v>0.000105953148926141</v>
      </c>
      <c r="F450" s="42" t="n">
        <f aca="false">VLOOKUP(B450,Assumptions!$A$5:$C$11,3,1)*(MOD(A450,12/$B$10)=0)</f>
        <v>0</v>
      </c>
      <c r="G450" s="43" t="n">
        <f aca="false">1-(1-F450)^(1/$B$10)</f>
        <v>0</v>
      </c>
      <c r="H450" s="42" t="n">
        <f aca="false">J449*E450*(A450&lt;=$B$6*12)</f>
        <v>0</v>
      </c>
      <c r="I450" s="43" t="n">
        <f aca="false">J449*(1-E450)*G450*(A450&lt;=$B$6*12)</f>
        <v>0</v>
      </c>
      <c r="J450" s="44" t="n">
        <f aca="false">(J449-H450-I450)*(A450&lt;=$B$6*12)</f>
        <v>0</v>
      </c>
      <c r="K450" s="45" t="n">
        <f aca="false">($B$9/$B$10)*(A450&lt;=$B$7*12)*(MOD(A449,12/$B$10)=0)</f>
        <v>0</v>
      </c>
      <c r="L450" s="45" t="n">
        <f aca="false">$B$8*(A450&lt;=$B$7*12)</f>
        <v>0</v>
      </c>
      <c r="M450" s="45" t="n">
        <f aca="false">Assumptions!$C$15*(A450=1)+K450*Assumptions!$C$16*(A450&lt;=12)</f>
        <v>0</v>
      </c>
      <c r="N450" s="45" t="n">
        <f aca="false">(A450&lt;=$B$6*12)*(Assumptions!$C$18/12)*(1+Assumptions!$E$17)^(A450-1) + K450*Assumptions!$C$19*(A450&lt;=$B$7*12)</f>
        <v>0</v>
      </c>
      <c r="O450" s="45" t="n">
        <f aca="false">K450*VLOOKUP(B450,Assumptions!$A$21:$B$26,2,1)</f>
        <v>0</v>
      </c>
      <c r="P450" s="45" t="n">
        <f aca="false">K450*J449</f>
        <v>0</v>
      </c>
      <c r="Q450" s="45" t="n">
        <f aca="false">L450*H450</f>
        <v>0</v>
      </c>
      <c r="R450" s="45" t="n">
        <f aca="false">M450*J449</f>
        <v>0</v>
      </c>
      <c r="S450" s="45" t="n">
        <f aca="false">N450*J449</f>
        <v>0</v>
      </c>
      <c r="T450" s="55" t="n">
        <f aca="false">O450*J449</f>
        <v>0</v>
      </c>
      <c r="U450" s="46" t="n">
        <f aca="false">(1+VLOOKUP(B450,Assumptions!$A$29:$C$39,3,1))^(1/12)-1</f>
        <v>0.00581065529879377</v>
      </c>
      <c r="V450" s="45" t="n">
        <f aca="false">P451+V451/(1+U451)</f>
        <v>0</v>
      </c>
      <c r="W450" s="45" t="n">
        <f aca="false">(W451+Q451)/(1+U451)</f>
        <v>0</v>
      </c>
      <c r="X450" s="45" t="n">
        <f aca="false">R451+S451+T451+X451/(1+U451)</f>
        <v>0</v>
      </c>
      <c r="Y450" s="45" t="n">
        <f aca="false">IFERROR((W450+X450-V450)/J450,0)</f>
        <v>0</v>
      </c>
    </row>
    <row r="451" customFormat="false" ht="13.8" hidden="false" customHeight="false" outlineLevel="0" collapsed="false">
      <c r="A451" s="40" t="n">
        <f aca="false">A450+1</f>
        <v>436</v>
      </c>
      <c r="B451" s="40" t="n">
        <f aca="false">INT((A451-1)/12)+1</f>
        <v>37</v>
      </c>
      <c r="C451" s="41" t="n">
        <f aca="false">$B$4+B451-1</f>
        <v>56</v>
      </c>
      <c r="D451" s="42" t="n">
        <f aca="false">IF($B$5="M",VLOOKUP(C451,Assumptions!$A$42:$C$140,2,1),VLOOKUP(C451,Assumptions!$A$42:$C$140,3,1))*Assumptions!$C$2</f>
        <v>0.00127069712812348</v>
      </c>
      <c r="E451" s="42" t="n">
        <f aca="false">1-(1-D451)^(1/12)</f>
        <v>0.000105953148926141</v>
      </c>
      <c r="F451" s="42" t="n">
        <f aca="false">VLOOKUP(B451,Assumptions!$A$5:$C$11,3,1)*(MOD(A451,12/$B$10)=0)</f>
        <v>0</v>
      </c>
      <c r="G451" s="43" t="n">
        <f aca="false">1-(1-F451)^(1/$B$10)</f>
        <v>0</v>
      </c>
      <c r="H451" s="42" t="n">
        <f aca="false">J450*E451*(A451&lt;=$B$6*12)</f>
        <v>0</v>
      </c>
      <c r="I451" s="43" t="n">
        <f aca="false">J450*(1-E451)*G451*(A451&lt;=$B$6*12)</f>
        <v>0</v>
      </c>
      <c r="J451" s="44" t="n">
        <f aca="false">(J450-H451-I451)*(A451&lt;=$B$6*12)</f>
        <v>0</v>
      </c>
      <c r="K451" s="45" t="n">
        <f aca="false">($B$9/$B$10)*(A451&lt;=$B$7*12)*(MOD(A450,12/$B$10)=0)</f>
        <v>0</v>
      </c>
      <c r="L451" s="45" t="n">
        <f aca="false">$B$8*(A451&lt;=$B$7*12)</f>
        <v>0</v>
      </c>
      <c r="M451" s="45" t="n">
        <f aca="false">Assumptions!$C$15*(A451=1)+K451*Assumptions!$C$16*(A451&lt;=12)</f>
        <v>0</v>
      </c>
      <c r="N451" s="45" t="n">
        <f aca="false">(A451&lt;=$B$6*12)*(Assumptions!$C$18/12)*(1+Assumptions!$E$17)^(A451-1) + K451*Assumptions!$C$19*(A451&lt;=$B$7*12)</f>
        <v>0</v>
      </c>
      <c r="O451" s="45" t="n">
        <f aca="false">K451*VLOOKUP(B451,Assumptions!$A$21:$B$26,2,1)</f>
        <v>0</v>
      </c>
      <c r="P451" s="45" t="n">
        <f aca="false">K451*J450</f>
        <v>0</v>
      </c>
      <c r="Q451" s="45" t="n">
        <f aca="false">L451*H451</f>
        <v>0</v>
      </c>
      <c r="R451" s="45" t="n">
        <f aca="false">M451*J450</f>
        <v>0</v>
      </c>
      <c r="S451" s="45" t="n">
        <f aca="false">N451*J450</f>
        <v>0</v>
      </c>
      <c r="T451" s="55" t="n">
        <f aca="false">O451*J450</f>
        <v>0</v>
      </c>
      <c r="U451" s="46" t="n">
        <f aca="false">(1+VLOOKUP(B451,Assumptions!$A$29:$C$39,3,1))^(1/12)-1</f>
        <v>0.00581065529879377</v>
      </c>
      <c r="V451" s="45" t="n">
        <f aca="false">P452+V452/(1+U452)</f>
        <v>0</v>
      </c>
      <c r="W451" s="45" t="n">
        <f aca="false">(W452+Q452)/(1+U452)</f>
        <v>0</v>
      </c>
      <c r="X451" s="45" t="n">
        <f aca="false">R452+S452+T452+X452/(1+U452)</f>
        <v>0</v>
      </c>
      <c r="Y451" s="45" t="n">
        <f aca="false">IFERROR((W451+X451-V451)/J451,0)</f>
        <v>0</v>
      </c>
    </row>
    <row r="452" customFormat="false" ht="13.8" hidden="false" customHeight="false" outlineLevel="0" collapsed="false">
      <c r="A452" s="40" t="n">
        <f aca="false">A451+1</f>
        <v>437</v>
      </c>
      <c r="B452" s="40" t="n">
        <f aca="false">INT((A452-1)/12)+1</f>
        <v>37</v>
      </c>
      <c r="C452" s="41" t="n">
        <f aca="false">$B$4+B452-1</f>
        <v>56</v>
      </c>
      <c r="D452" s="42" t="n">
        <f aca="false">IF($B$5="M",VLOOKUP(C452,Assumptions!$A$42:$C$140,2,1),VLOOKUP(C452,Assumptions!$A$42:$C$140,3,1))*Assumptions!$C$2</f>
        <v>0.00127069712812348</v>
      </c>
      <c r="E452" s="42" t="n">
        <f aca="false">1-(1-D452)^(1/12)</f>
        <v>0.000105953148926141</v>
      </c>
      <c r="F452" s="42" t="n">
        <f aca="false">VLOOKUP(B452,Assumptions!$A$5:$C$11,3,1)*(MOD(A452,12/$B$10)=0)</f>
        <v>0</v>
      </c>
      <c r="G452" s="43" t="n">
        <f aca="false">1-(1-F452)^(1/$B$10)</f>
        <v>0</v>
      </c>
      <c r="H452" s="42" t="n">
        <f aca="false">J451*E452*(A452&lt;=$B$6*12)</f>
        <v>0</v>
      </c>
      <c r="I452" s="43" t="n">
        <f aca="false">J451*(1-E452)*G452*(A452&lt;=$B$6*12)</f>
        <v>0</v>
      </c>
      <c r="J452" s="44" t="n">
        <f aca="false">(J451-H452-I452)*(A452&lt;=$B$6*12)</f>
        <v>0</v>
      </c>
      <c r="K452" s="45" t="n">
        <f aca="false">($B$9/$B$10)*(A452&lt;=$B$7*12)*(MOD(A451,12/$B$10)=0)</f>
        <v>0</v>
      </c>
      <c r="L452" s="45" t="n">
        <f aca="false">$B$8*(A452&lt;=$B$7*12)</f>
        <v>0</v>
      </c>
      <c r="M452" s="45" t="n">
        <f aca="false">Assumptions!$C$15*(A452=1)+K452*Assumptions!$C$16*(A452&lt;=12)</f>
        <v>0</v>
      </c>
      <c r="N452" s="45" t="n">
        <f aca="false">(A452&lt;=$B$6*12)*(Assumptions!$C$18/12)*(1+Assumptions!$E$17)^(A452-1) + K452*Assumptions!$C$19*(A452&lt;=$B$7*12)</f>
        <v>0</v>
      </c>
      <c r="O452" s="45" t="n">
        <f aca="false">K452*VLOOKUP(B452,Assumptions!$A$21:$B$26,2,1)</f>
        <v>0</v>
      </c>
      <c r="P452" s="45" t="n">
        <f aca="false">K452*J451</f>
        <v>0</v>
      </c>
      <c r="Q452" s="45" t="n">
        <f aca="false">L452*H452</f>
        <v>0</v>
      </c>
      <c r="R452" s="45" t="n">
        <f aca="false">M452*J451</f>
        <v>0</v>
      </c>
      <c r="S452" s="45" t="n">
        <f aca="false">N452*J451</f>
        <v>0</v>
      </c>
      <c r="T452" s="55" t="n">
        <f aca="false">O452*J451</f>
        <v>0</v>
      </c>
      <c r="U452" s="46" t="n">
        <f aca="false">(1+VLOOKUP(B452,Assumptions!$A$29:$C$39,3,1))^(1/12)-1</f>
        <v>0.00581065529879377</v>
      </c>
      <c r="V452" s="45" t="n">
        <f aca="false">P453+V453/(1+U453)</f>
        <v>0</v>
      </c>
      <c r="W452" s="45" t="n">
        <f aca="false">(W453+Q453)/(1+U453)</f>
        <v>0</v>
      </c>
      <c r="X452" s="45" t="n">
        <f aca="false">R453+S453+T453+X453/(1+U453)</f>
        <v>0</v>
      </c>
      <c r="Y452" s="45" t="n">
        <f aca="false">IFERROR((W452+X452-V452)/J452,0)</f>
        <v>0</v>
      </c>
    </row>
    <row r="453" customFormat="false" ht="13.8" hidden="false" customHeight="false" outlineLevel="0" collapsed="false">
      <c r="A453" s="40" t="n">
        <f aca="false">A452+1</f>
        <v>438</v>
      </c>
      <c r="B453" s="40" t="n">
        <f aca="false">INT((A453-1)/12)+1</f>
        <v>37</v>
      </c>
      <c r="C453" s="41" t="n">
        <f aca="false">$B$4+B453-1</f>
        <v>56</v>
      </c>
      <c r="D453" s="42" t="n">
        <f aca="false">IF($B$5="M",VLOOKUP(C453,Assumptions!$A$42:$C$140,2,1),VLOOKUP(C453,Assumptions!$A$42:$C$140,3,1))*Assumptions!$C$2</f>
        <v>0.00127069712812348</v>
      </c>
      <c r="E453" s="42" t="n">
        <f aca="false">1-(1-D453)^(1/12)</f>
        <v>0.000105953148926141</v>
      </c>
      <c r="F453" s="42" t="n">
        <f aca="false">VLOOKUP(B453,Assumptions!$A$5:$C$11,3,1)*(MOD(A453,12/$B$10)=0)</f>
        <v>0</v>
      </c>
      <c r="G453" s="43" t="n">
        <f aca="false">1-(1-F453)^(1/$B$10)</f>
        <v>0</v>
      </c>
      <c r="H453" s="42" t="n">
        <f aca="false">J452*E453*(A453&lt;=$B$6*12)</f>
        <v>0</v>
      </c>
      <c r="I453" s="43" t="n">
        <f aca="false">J452*(1-E453)*G453*(A453&lt;=$B$6*12)</f>
        <v>0</v>
      </c>
      <c r="J453" s="44" t="n">
        <f aca="false">(J452-H453-I453)*(A453&lt;=$B$6*12)</f>
        <v>0</v>
      </c>
      <c r="K453" s="45" t="n">
        <f aca="false">($B$9/$B$10)*(A453&lt;=$B$7*12)*(MOD(A452,12/$B$10)=0)</f>
        <v>0</v>
      </c>
      <c r="L453" s="45" t="n">
        <f aca="false">$B$8*(A453&lt;=$B$7*12)</f>
        <v>0</v>
      </c>
      <c r="M453" s="45" t="n">
        <f aca="false">Assumptions!$C$15*(A453=1)+K453*Assumptions!$C$16*(A453&lt;=12)</f>
        <v>0</v>
      </c>
      <c r="N453" s="45" t="n">
        <f aca="false">(A453&lt;=$B$6*12)*(Assumptions!$C$18/12)*(1+Assumptions!$E$17)^(A453-1) + K453*Assumptions!$C$19*(A453&lt;=$B$7*12)</f>
        <v>0</v>
      </c>
      <c r="O453" s="45" t="n">
        <f aca="false">K453*VLOOKUP(B453,Assumptions!$A$21:$B$26,2,1)</f>
        <v>0</v>
      </c>
      <c r="P453" s="45" t="n">
        <f aca="false">K453*J452</f>
        <v>0</v>
      </c>
      <c r="Q453" s="45" t="n">
        <f aca="false">L453*H453</f>
        <v>0</v>
      </c>
      <c r="R453" s="45" t="n">
        <f aca="false">M453*J452</f>
        <v>0</v>
      </c>
      <c r="S453" s="45" t="n">
        <f aca="false">N453*J452</f>
        <v>0</v>
      </c>
      <c r="T453" s="55" t="n">
        <f aca="false">O453*J452</f>
        <v>0</v>
      </c>
      <c r="U453" s="46" t="n">
        <f aca="false">(1+VLOOKUP(B453,Assumptions!$A$29:$C$39,3,1))^(1/12)-1</f>
        <v>0.00581065529879377</v>
      </c>
      <c r="V453" s="45" t="n">
        <f aca="false">P454+V454/(1+U454)</f>
        <v>0</v>
      </c>
      <c r="W453" s="45" t="n">
        <f aca="false">(W454+Q454)/(1+U454)</f>
        <v>0</v>
      </c>
      <c r="X453" s="45" t="n">
        <f aca="false">R454+S454+T454+X454/(1+U454)</f>
        <v>0</v>
      </c>
      <c r="Y453" s="45" t="n">
        <f aca="false">IFERROR((W453+X453-V453)/J453,0)</f>
        <v>0</v>
      </c>
    </row>
    <row r="454" customFormat="false" ht="13.8" hidden="false" customHeight="false" outlineLevel="0" collapsed="false">
      <c r="A454" s="40" t="n">
        <f aca="false">A453+1</f>
        <v>439</v>
      </c>
      <c r="B454" s="40" t="n">
        <f aca="false">INT((A454-1)/12)+1</f>
        <v>37</v>
      </c>
      <c r="C454" s="41" t="n">
        <f aca="false">$B$4+B454-1</f>
        <v>56</v>
      </c>
      <c r="D454" s="42" t="n">
        <f aca="false">IF($B$5="M",VLOOKUP(C454,Assumptions!$A$42:$C$140,2,1),VLOOKUP(C454,Assumptions!$A$42:$C$140,3,1))*Assumptions!$C$2</f>
        <v>0.00127069712812348</v>
      </c>
      <c r="E454" s="42" t="n">
        <f aca="false">1-(1-D454)^(1/12)</f>
        <v>0.000105953148926141</v>
      </c>
      <c r="F454" s="42" t="n">
        <f aca="false">VLOOKUP(B454,Assumptions!$A$5:$C$11,3,1)*(MOD(A454,12/$B$10)=0)</f>
        <v>0</v>
      </c>
      <c r="G454" s="43" t="n">
        <f aca="false">1-(1-F454)^(1/$B$10)</f>
        <v>0</v>
      </c>
      <c r="H454" s="42" t="n">
        <f aca="false">J453*E454*(A454&lt;=$B$6*12)</f>
        <v>0</v>
      </c>
      <c r="I454" s="43" t="n">
        <f aca="false">J453*(1-E454)*G454*(A454&lt;=$B$6*12)</f>
        <v>0</v>
      </c>
      <c r="J454" s="44" t="n">
        <f aca="false">(J453-H454-I454)*(A454&lt;=$B$6*12)</f>
        <v>0</v>
      </c>
      <c r="K454" s="45" t="n">
        <f aca="false">($B$9/$B$10)*(A454&lt;=$B$7*12)*(MOD(A453,12/$B$10)=0)</f>
        <v>0</v>
      </c>
      <c r="L454" s="45" t="n">
        <f aca="false">$B$8*(A454&lt;=$B$7*12)</f>
        <v>0</v>
      </c>
      <c r="M454" s="45" t="n">
        <f aca="false">Assumptions!$C$15*(A454=1)+K454*Assumptions!$C$16*(A454&lt;=12)</f>
        <v>0</v>
      </c>
      <c r="N454" s="45" t="n">
        <f aca="false">(A454&lt;=$B$6*12)*(Assumptions!$C$18/12)*(1+Assumptions!$E$17)^(A454-1) + K454*Assumptions!$C$19*(A454&lt;=$B$7*12)</f>
        <v>0</v>
      </c>
      <c r="O454" s="45" t="n">
        <f aca="false">K454*VLOOKUP(B454,Assumptions!$A$21:$B$26,2,1)</f>
        <v>0</v>
      </c>
      <c r="P454" s="45" t="n">
        <f aca="false">K454*J453</f>
        <v>0</v>
      </c>
      <c r="Q454" s="45" t="n">
        <f aca="false">L454*H454</f>
        <v>0</v>
      </c>
      <c r="R454" s="45" t="n">
        <f aca="false">M454*J453</f>
        <v>0</v>
      </c>
      <c r="S454" s="45" t="n">
        <f aca="false">N454*J453</f>
        <v>0</v>
      </c>
      <c r="T454" s="55" t="n">
        <f aca="false">O454*J453</f>
        <v>0</v>
      </c>
      <c r="U454" s="46" t="n">
        <f aca="false">(1+VLOOKUP(B454,Assumptions!$A$29:$C$39,3,1))^(1/12)-1</f>
        <v>0.00581065529879377</v>
      </c>
      <c r="V454" s="45" t="n">
        <f aca="false">P455+V455/(1+U455)</f>
        <v>0</v>
      </c>
      <c r="W454" s="45" t="n">
        <f aca="false">(W455+Q455)/(1+U455)</f>
        <v>0</v>
      </c>
      <c r="X454" s="45" t="n">
        <f aca="false">R455+S455+T455+X455/(1+U455)</f>
        <v>0</v>
      </c>
      <c r="Y454" s="45" t="n">
        <f aca="false">IFERROR((W454+X454-V454)/J454,0)</f>
        <v>0</v>
      </c>
    </row>
    <row r="455" customFormat="false" ht="13.8" hidden="false" customHeight="false" outlineLevel="0" collapsed="false">
      <c r="A455" s="40" t="n">
        <f aca="false">A454+1</f>
        <v>440</v>
      </c>
      <c r="B455" s="40" t="n">
        <f aca="false">INT((A455-1)/12)+1</f>
        <v>37</v>
      </c>
      <c r="C455" s="41" t="n">
        <f aca="false">$B$4+B455-1</f>
        <v>56</v>
      </c>
      <c r="D455" s="42" t="n">
        <f aca="false">IF($B$5="M",VLOOKUP(C455,Assumptions!$A$42:$C$140,2,1),VLOOKUP(C455,Assumptions!$A$42:$C$140,3,1))*Assumptions!$C$2</f>
        <v>0.00127069712812348</v>
      </c>
      <c r="E455" s="42" t="n">
        <f aca="false">1-(1-D455)^(1/12)</f>
        <v>0.000105953148926141</v>
      </c>
      <c r="F455" s="42" t="n">
        <f aca="false">VLOOKUP(B455,Assumptions!$A$5:$C$11,3,1)*(MOD(A455,12/$B$10)=0)</f>
        <v>0</v>
      </c>
      <c r="G455" s="43" t="n">
        <f aca="false">1-(1-F455)^(1/$B$10)</f>
        <v>0</v>
      </c>
      <c r="H455" s="42" t="n">
        <f aca="false">J454*E455*(A455&lt;=$B$6*12)</f>
        <v>0</v>
      </c>
      <c r="I455" s="43" t="n">
        <f aca="false">J454*(1-E455)*G455*(A455&lt;=$B$6*12)</f>
        <v>0</v>
      </c>
      <c r="J455" s="44" t="n">
        <f aca="false">(J454-H455-I455)*(A455&lt;=$B$6*12)</f>
        <v>0</v>
      </c>
      <c r="K455" s="45" t="n">
        <f aca="false">($B$9/$B$10)*(A455&lt;=$B$7*12)*(MOD(A454,12/$B$10)=0)</f>
        <v>0</v>
      </c>
      <c r="L455" s="45" t="n">
        <f aca="false">$B$8*(A455&lt;=$B$7*12)</f>
        <v>0</v>
      </c>
      <c r="M455" s="45" t="n">
        <f aca="false">Assumptions!$C$15*(A455=1)+K455*Assumptions!$C$16*(A455&lt;=12)</f>
        <v>0</v>
      </c>
      <c r="N455" s="45" t="n">
        <f aca="false">(A455&lt;=$B$6*12)*(Assumptions!$C$18/12)*(1+Assumptions!$E$17)^(A455-1) + K455*Assumptions!$C$19*(A455&lt;=$B$7*12)</f>
        <v>0</v>
      </c>
      <c r="O455" s="45" t="n">
        <f aca="false">K455*VLOOKUP(B455,Assumptions!$A$21:$B$26,2,1)</f>
        <v>0</v>
      </c>
      <c r="P455" s="45" t="n">
        <f aca="false">K455*J454</f>
        <v>0</v>
      </c>
      <c r="Q455" s="45" t="n">
        <f aca="false">L455*H455</f>
        <v>0</v>
      </c>
      <c r="R455" s="45" t="n">
        <f aca="false">M455*J454</f>
        <v>0</v>
      </c>
      <c r="S455" s="45" t="n">
        <f aca="false">N455*J454</f>
        <v>0</v>
      </c>
      <c r="T455" s="55" t="n">
        <f aca="false">O455*J454</f>
        <v>0</v>
      </c>
      <c r="U455" s="46" t="n">
        <f aca="false">(1+VLOOKUP(B455,Assumptions!$A$29:$C$39,3,1))^(1/12)-1</f>
        <v>0.00581065529879377</v>
      </c>
      <c r="V455" s="45" t="n">
        <f aca="false">P456+V456/(1+U456)</f>
        <v>0</v>
      </c>
      <c r="W455" s="45" t="n">
        <f aca="false">(W456+Q456)/(1+U456)</f>
        <v>0</v>
      </c>
      <c r="X455" s="45" t="n">
        <f aca="false">R456+S456+T456+X456/(1+U456)</f>
        <v>0</v>
      </c>
      <c r="Y455" s="45" t="n">
        <f aca="false">IFERROR((W455+X455-V455)/J455,0)</f>
        <v>0</v>
      </c>
    </row>
    <row r="456" customFormat="false" ht="13.8" hidden="false" customHeight="false" outlineLevel="0" collapsed="false">
      <c r="A456" s="40" t="n">
        <f aca="false">A455+1</f>
        <v>441</v>
      </c>
      <c r="B456" s="40" t="n">
        <f aca="false">INT((A456-1)/12)+1</f>
        <v>37</v>
      </c>
      <c r="C456" s="41" t="n">
        <f aca="false">$B$4+B456-1</f>
        <v>56</v>
      </c>
      <c r="D456" s="42" t="n">
        <f aca="false">IF($B$5="M",VLOOKUP(C456,Assumptions!$A$42:$C$140,2,1),VLOOKUP(C456,Assumptions!$A$42:$C$140,3,1))*Assumptions!$C$2</f>
        <v>0.00127069712812348</v>
      </c>
      <c r="E456" s="42" t="n">
        <f aca="false">1-(1-D456)^(1/12)</f>
        <v>0.000105953148926141</v>
      </c>
      <c r="F456" s="42" t="n">
        <f aca="false">VLOOKUP(B456,Assumptions!$A$5:$C$11,3,1)*(MOD(A456,12/$B$10)=0)</f>
        <v>0</v>
      </c>
      <c r="G456" s="43" t="n">
        <f aca="false">1-(1-F456)^(1/$B$10)</f>
        <v>0</v>
      </c>
      <c r="H456" s="42" t="n">
        <f aca="false">J455*E456*(A456&lt;=$B$6*12)</f>
        <v>0</v>
      </c>
      <c r="I456" s="43" t="n">
        <f aca="false">J455*(1-E456)*G456*(A456&lt;=$B$6*12)</f>
        <v>0</v>
      </c>
      <c r="J456" s="44" t="n">
        <f aca="false">(J455-H456-I456)*(A456&lt;=$B$6*12)</f>
        <v>0</v>
      </c>
      <c r="K456" s="45" t="n">
        <f aca="false">($B$9/$B$10)*(A456&lt;=$B$7*12)*(MOD(A455,12/$B$10)=0)</f>
        <v>0</v>
      </c>
      <c r="L456" s="45" t="n">
        <f aca="false">$B$8*(A456&lt;=$B$7*12)</f>
        <v>0</v>
      </c>
      <c r="M456" s="45" t="n">
        <f aca="false">Assumptions!$C$15*(A456=1)+K456*Assumptions!$C$16*(A456&lt;=12)</f>
        <v>0</v>
      </c>
      <c r="N456" s="45" t="n">
        <f aca="false">(A456&lt;=$B$6*12)*(Assumptions!$C$18/12)*(1+Assumptions!$E$17)^(A456-1) + K456*Assumptions!$C$19*(A456&lt;=$B$7*12)</f>
        <v>0</v>
      </c>
      <c r="O456" s="45" t="n">
        <f aca="false">K456*VLOOKUP(B456,Assumptions!$A$21:$B$26,2,1)</f>
        <v>0</v>
      </c>
      <c r="P456" s="45" t="n">
        <f aca="false">K456*J455</f>
        <v>0</v>
      </c>
      <c r="Q456" s="45" t="n">
        <f aca="false">L456*H456</f>
        <v>0</v>
      </c>
      <c r="R456" s="45" t="n">
        <f aca="false">M456*J455</f>
        <v>0</v>
      </c>
      <c r="S456" s="45" t="n">
        <f aca="false">N456*J455</f>
        <v>0</v>
      </c>
      <c r="T456" s="55" t="n">
        <f aca="false">O456*J455</f>
        <v>0</v>
      </c>
      <c r="U456" s="46" t="n">
        <f aca="false">(1+VLOOKUP(B456,Assumptions!$A$29:$C$39,3,1))^(1/12)-1</f>
        <v>0.00581065529879377</v>
      </c>
      <c r="V456" s="45" t="n">
        <f aca="false">P457+V457/(1+U457)</f>
        <v>0</v>
      </c>
      <c r="W456" s="45" t="n">
        <f aca="false">(W457+Q457)/(1+U457)</f>
        <v>0</v>
      </c>
      <c r="X456" s="45" t="n">
        <f aca="false">R457+S457+T457+X457/(1+U457)</f>
        <v>0</v>
      </c>
      <c r="Y456" s="45" t="n">
        <f aca="false">IFERROR((W456+X456-V456)/J456,0)</f>
        <v>0</v>
      </c>
    </row>
    <row r="457" customFormat="false" ht="13.8" hidden="false" customHeight="false" outlineLevel="0" collapsed="false">
      <c r="A457" s="40" t="n">
        <f aca="false">A456+1</f>
        <v>442</v>
      </c>
      <c r="B457" s="40" t="n">
        <f aca="false">INT((A457-1)/12)+1</f>
        <v>37</v>
      </c>
      <c r="C457" s="41" t="n">
        <f aca="false">$B$4+B457-1</f>
        <v>56</v>
      </c>
      <c r="D457" s="42" t="n">
        <f aca="false">IF($B$5="M",VLOOKUP(C457,Assumptions!$A$42:$C$140,2,1),VLOOKUP(C457,Assumptions!$A$42:$C$140,3,1))*Assumptions!$C$2</f>
        <v>0.00127069712812348</v>
      </c>
      <c r="E457" s="42" t="n">
        <f aca="false">1-(1-D457)^(1/12)</f>
        <v>0.000105953148926141</v>
      </c>
      <c r="F457" s="42" t="n">
        <f aca="false">VLOOKUP(B457,Assumptions!$A$5:$C$11,3,1)*(MOD(A457,12/$B$10)=0)</f>
        <v>0</v>
      </c>
      <c r="G457" s="43" t="n">
        <f aca="false">1-(1-F457)^(1/$B$10)</f>
        <v>0</v>
      </c>
      <c r="H457" s="42" t="n">
        <f aca="false">J456*E457*(A457&lt;=$B$6*12)</f>
        <v>0</v>
      </c>
      <c r="I457" s="43" t="n">
        <f aca="false">J456*(1-E457)*G457*(A457&lt;=$B$6*12)</f>
        <v>0</v>
      </c>
      <c r="J457" s="44" t="n">
        <f aca="false">(J456-H457-I457)*(A457&lt;=$B$6*12)</f>
        <v>0</v>
      </c>
      <c r="K457" s="45" t="n">
        <f aca="false">($B$9/$B$10)*(A457&lt;=$B$7*12)*(MOD(A456,12/$B$10)=0)</f>
        <v>0</v>
      </c>
      <c r="L457" s="45" t="n">
        <f aca="false">$B$8*(A457&lt;=$B$7*12)</f>
        <v>0</v>
      </c>
      <c r="M457" s="45" t="n">
        <f aca="false">Assumptions!$C$15*(A457=1)+K457*Assumptions!$C$16*(A457&lt;=12)</f>
        <v>0</v>
      </c>
      <c r="N457" s="45" t="n">
        <f aca="false">(A457&lt;=$B$6*12)*(Assumptions!$C$18/12)*(1+Assumptions!$E$17)^(A457-1) + K457*Assumptions!$C$19*(A457&lt;=$B$7*12)</f>
        <v>0</v>
      </c>
      <c r="O457" s="45" t="n">
        <f aca="false">K457*VLOOKUP(B457,Assumptions!$A$21:$B$26,2,1)</f>
        <v>0</v>
      </c>
      <c r="P457" s="45" t="n">
        <f aca="false">K457*J456</f>
        <v>0</v>
      </c>
      <c r="Q457" s="45" t="n">
        <f aca="false">L457*H457</f>
        <v>0</v>
      </c>
      <c r="R457" s="45" t="n">
        <f aca="false">M457*J456</f>
        <v>0</v>
      </c>
      <c r="S457" s="45" t="n">
        <f aca="false">N457*J456</f>
        <v>0</v>
      </c>
      <c r="T457" s="55" t="n">
        <f aca="false">O457*J456</f>
        <v>0</v>
      </c>
      <c r="U457" s="46" t="n">
        <f aca="false">(1+VLOOKUP(B457,Assumptions!$A$29:$C$39,3,1))^(1/12)-1</f>
        <v>0.00581065529879377</v>
      </c>
      <c r="V457" s="45" t="n">
        <f aca="false">P458+V458/(1+U458)</f>
        <v>0</v>
      </c>
      <c r="W457" s="45" t="n">
        <f aca="false">(W458+Q458)/(1+U458)</f>
        <v>0</v>
      </c>
      <c r="X457" s="45" t="n">
        <f aca="false">R458+S458+T458+X458/(1+U458)</f>
        <v>0</v>
      </c>
      <c r="Y457" s="45" t="n">
        <f aca="false">IFERROR((W457+X457-V457)/J457,0)</f>
        <v>0</v>
      </c>
    </row>
    <row r="458" customFormat="false" ht="13.8" hidden="false" customHeight="false" outlineLevel="0" collapsed="false">
      <c r="A458" s="40" t="n">
        <f aca="false">A457+1</f>
        <v>443</v>
      </c>
      <c r="B458" s="40" t="n">
        <f aca="false">INT((A458-1)/12)+1</f>
        <v>37</v>
      </c>
      <c r="C458" s="41" t="n">
        <f aca="false">$B$4+B458-1</f>
        <v>56</v>
      </c>
      <c r="D458" s="42" t="n">
        <f aca="false">IF($B$5="M",VLOOKUP(C458,Assumptions!$A$42:$C$140,2,1),VLOOKUP(C458,Assumptions!$A$42:$C$140,3,1))*Assumptions!$C$2</f>
        <v>0.00127069712812348</v>
      </c>
      <c r="E458" s="42" t="n">
        <f aca="false">1-(1-D458)^(1/12)</f>
        <v>0.000105953148926141</v>
      </c>
      <c r="F458" s="42" t="n">
        <f aca="false">VLOOKUP(B458,Assumptions!$A$5:$C$11,3,1)*(MOD(A458,12/$B$10)=0)</f>
        <v>0</v>
      </c>
      <c r="G458" s="43" t="n">
        <f aca="false">1-(1-F458)^(1/$B$10)</f>
        <v>0</v>
      </c>
      <c r="H458" s="42" t="n">
        <f aca="false">J457*E458*(A458&lt;=$B$6*12)</f>
        <v>0</v>
      </c>
      <c r="I458" s="43" t="n">
        <f aca="false">J457*(1-E458)*G458*(A458&lt;=$B$6*12)</f>
        <v>0</v>
      </c>
      <c r="J458" s="44" t="n">
        <f aca="false">(J457-H458-I458)*(A458&lt;=$B$6*12)</f>
        <v>0</v>
      </c>
      <c r="K458" s="45" t="n">
        <f aca="false">($B$9/$B$10)*(A458&lt;=$B$7*12)*(MOD(A457,12/$B$10)=0)</f>
        <v>0</v>
      </c>
      <c r="L458" s="45" t="n">
        <f aca="false">$B$8*(A458&lt;=$B$7*12)</f>
        <v>0</v>
      </c>
      <c r="M458" s="45" t="n">
        <f aca="false">Assumptions!$C$15*(A458=1)+K458*Assumptions!$C$16*(A458&lt;=12)</f>
        <v>0</v>
      </c>
      <c r="N458" s="45" t="n">
        <f aca="false">(A458&lt;=$B$6*12)*(Assumptions!$C$18/12)*(1+Assumptions!$E$17)^(A458-1) + K458*Assumptions!$C$19*(A458&lt;=$B$7*12)</f>
        <v>0</v>
      </c>
      <c r="O458" s="45" t="n">
        <f aca="false">K458*VLOOKUP(B458,Assumptions!$A$21:$B$26,2,1)</f>
        <v>0</v>
      </c>
      <c r="P458" s="45" t="n">
        <f aca="false">K458*J457</f>
        <v>0</v>
      </c>
      <c r="Q458" s="45" t="n">
        <f aca="false">L458*H458</f>
        <v>0</v>
      </c>
      <c r="R458" s="45" t="n">
        <f aca="false">M458*J457</f>
        <v>0</v>
      </c>
      <c r="S458" s="45" t="n">
        <f aca="false">N458*J457</f>
        <v>0</v>
      </c>
      <c r="T458" s="55" t="n">
        <f aca="false">O458*J457</f>
        <v>0</v>
      </c>
      <c r="U458" s="46" t="n">
        <f aca="false">(1+VLOOKUP(B458,Assumptions!$A$29:$C$39,3,1))^(1/12)-1</f>
        <v>0.00581065529879377</v>
      </c>
      <c r="V458" s="45" t="n">
        <f aca="false">P459+V459/(1+U459)</f>
        <v>0</v>
      </c>
      <c r="W458" s="45" t="n">
        <f aca="false">(W459+Q459)/(1+U459)</f>
        <v>0</v>
      </c>
      <c r="X458" s="45" t="n">
        <f aca="false">R459+S459+T459+X459/(1+U459)</f>
        <v>0</v>
      </c>
      <c r="Y458" s="45" t="n">
        <f aca="false">IFERROR((W458+X458-V458)/J458,0)</f>
        <v>0</v>
      </c>
    </row>
    <row r="459" customFormat="false" ht="13.8" hidden="false" customHeight="false" outlineLevel="0" collapsed="false">
      <c r="A459" s="40" t="n">
        <f aca="false">A458+1</f>
        <v>444</v>
      </c>
      <c r="B459" s="40" t="n">
        <f aca="false">INT((A459-1)/12)+1</f>
        <v>37</v>
      </c>
      <c r="C459" s="41" t="n">
        <f aca="false">$B$4+B459-1</f>
        <v>56</v>
      </c>
      <c r="D459" s="42" t="n">
        <f aca="false">IF($B$5="M",VLOOKUP(C459,Assumptions!$A$42:$C$140,2,1),VLOOKUP(C459,Assumptions!$A$42:$C$140,3,1))*Assumptions!$C$2</f>
        <v>0.00127069712812348</v>
      </c>
      <c r="E459" s="42" t="n">
        <f aca="false">1-(1-D459)^(1/12)</f>
        <v>0.000105953148926141</v>
      </c>
      <c r="F459" s="42" t="n">
        <f aca="false">VLOOKUP(B459,Assumptions!$A$5:$C$11,3,1)*(MOD(A459,12/$B$10)=0)</f>
        <v>0.04</v>
      </c>
      <c r="G459" s="43" t="n">
        <f aca="false">1-(1-F459)^(1/$B$10)</f>
        <v>0.04</v>
      </c>
      <c r="H459" s="42" t="n">
        <f aca="false">J458*E459*(A459&lt;=$B$6*12)</f>
        <v>0</v>
      </c>
      <c r="I459" s="43" t="n">
        <f aca="false">J458*(1-E459)*G459*(A459&lt;=$B$6*12)</f>
        <v>0</v>
      </c>
      <c r="J459" s="44" t="n">
        <f aca="false">(J458-H459-I459)*(A459&lt;=$B$6*12)</f>
        <v>0</v>
      </c>
      <c r="K459" s="45" t="n">
        <f aca="false">($B$9/$B$10)*(A459&lt;=$B$7*12)*(MOD(A458,12/$B$10)=0)</f>
        <v>0</v>
      </c>
      <c r="L459" s="45" t="n">
        <f aca="false">$B$8*(A459&lt;=$B$7*12)</f>
        <v>0</v>
      </c>
      <c r="M459" s="45" t="n">
        <f aca="false">Assumptions!$C$15*(A459=1)+K459*Assumptions!$C$16*(A459&lt;=12)</f>
        <v>0</v>
      </c>
      <c r="N459" s="45" t="n">
        <f aca="false">(A459&lt;=$B$6*12)*(Assumptions!$C$18/12)*(1+Assumptions!$E$17)^(A459-1) + K459*Assumptions!$C$19*(A459&lt;=$B$7*12)</f>
        <v>0</v>
      </c>
      <c r="O459" s="45" t="n">
        <f aca="false">K459*VLOOKUP(B459,Assumptions!$A$21:$B$26,2,1)</f>
        <v>0</v>
      </c>
      <c r="P459" s="45" t="n">
        <f aca="false">K459*J458</f>
        <v>0</v>
      </c>
      <c r="Q459" s="45" t="n">
        <f aca="false">L459*H459</f>
        <v>0</v>
      </c>
      <c r="R459" s="45" t="n">
        <f aca="false">M459*J458</f>
        <v>0</v>
      </c>
      <c r="S459" s="45" t="n">
        <f aca="false">N459*J458</f>
        <v>0</v>
      </c>
      <c r="T459" s="55" t="n">
        <f aca="false">O459*J458</f>
        <v>0</v>
      </c>
      <c r="U459" s="46" t="n">
        <f aca="false">(1+VLOOKUP(B459,Assumptions!$A$29:$C$39,3,1))^(1/12)-1</f>
        <v>0.00581065529879377</v>
      </c>
      <c r="V459" s="45" t="n">
        <f aca="false">P460+V460/(1+U460)</f>
        <v>0</v>
      </c>
      <c r="W459" s="45" t="n">
        <f aca="false">(W460+Q460)/(1+U460)</f>
        <v>0</v>
      </c>
      <c r="X459" s="45" t="n">
        <f aca="false">R460+S460+T460+X460/(1+U460)</f>
        <v>0</v>
      </c>
      <c r="Y459" s="45" t="n">
        <f aca="false">IFERROR((W459+X459-V459)/J459,0)</f>
        <v>0</v>
      </c>
    </row>
    <row r="460" customFormat="false" ht="13.8" hidden="false" customHeight="false" outlineLevel="0" collapsed="false">
      <c r="A460" s="40" t="n">
        <f aca="false">A459+1</f>
        <v>445</v>
      </c>
      <c r="B460" s="40" t="n">
        <f aca="false">INT((A460-1)/12)+1</f>
        <v>38</v>
      </c>
      <c r="C460" s="41" t="n">
        <f aca="false">$B$4+B460-1</f>
        <v>57</v>
      </c>
      <c r="D460" s="42" t="n">
        <f aca="false">IF($B$5="M",VLOOKUP(C460,Assumptions!$A$42:$C$140,2,1),VLOOKUP(C460,Assumptions!$A$42:$C$140,3,1))*Assumptions!$C$2</f>
        <v>0.00136233454457549</v>
      </c>
      <c r="E460" s="42" t="n">
        <f aca="false">1-(1-D460)^(1/12)</f>
        <v>0.000113598827660599</v>
      </c>
      <c r="F460" s="42" t="n">
        <f aca="false">VLOOKUP(B460,Assumptions!$A$5:$C$11,3,1)*(MOD(A460,12/$B$10)=0)</f>
        <v>0</v>
      </c>
      <c r="G460" s="43" t="n">
        <f aca="false">1-(1-F460)^(1/$B$10)</f>
        <v>0</v>
      </c>
      <c r="H460" s="42" t="n">
        <f aca="false">J459*E460*(A460&lt;=$B$6*12)</f>
        <v>0</v>
      </c>
      <c r="I460" s="43" t="n">
        <f aca="false">J459*(1-E460)*G460*(A460&lt;=$B$6*12)</f>
        <v>0</v>
      </c>
      <c r="J460" s="44" t="n">
        <f aca="false">(J459-H460-I460)*(A460&lt;=$B$6*12)</f>
        <v>0</v>
      </c>
      <c r="K460" s="45" t="n">
        <f aca="false">($B$9/$B$10)*(A460&lt;=$B$7*12)*(MOD(A459,12/$B$10)=0)</f>
        <v>0</v>
      </c>
      <c r="L460" s="45" t="n">
        <f aca="false">$B$8*(A460&lt;=$B$7*12)</f>
        <v>0</v>
      </c>
      <c r="M460" s="45" t="n">
        <f aca="false">Assumptions!$C$15*(A460=1)+K460*Assumptions!$C$16*(A460&lt;=12)</f>
        <v>0</v>
      </c>
      <c r="N460" s="45" t="n">
        <f aca="false">(A460&lt;=$B$6*12)*(Assumptions!$C$18/12)*(1+Assumptions!$E$17)^(A460-1) + K460*Assumptions!$C$19*(A460&lt;=$B$7*12)</f>
        <v>0</v>
      </c>
      <c r="O460" s="45" t="n">
        <f aca="false">K460*VLOOKUP(B460,Assumptions!$A$21:$B$26,2,1)</f>
        <v>0</v>
      </c>
      <c r="P460" s="45" t="n">
        <f aca="false">K460*J459</f>
        <v>0</v>
      </c>
      <c r="Q460" s="45" t="n">
        <f aca="false">L460*H460</f>
        <v>0</v>
      </c>
      <c r="R460" s="45" t="n">
        <f aca="false">M460*J459</f>
        <v>0</v>
      </c>
      <c r="S460" s="45" t="n">
        <f aca="false">N460*J459</f>
        <v>0</v>
      </c>
      <c r="T460" s="55" t="n">
        <f aca="false">O460*J459</f>
        <v>0</v>
      </c>
      <c r="U460" s="46" t="n">
        <f aca="false">(1+VLOOKUP(B460,Assumptions!$A$29:$C$39,3,1))^(1/12)-1</f>
        <v>0.00581065529879377</v>
      </c>
      <c r="V460" s="45" t="n">
        <f aca="false">P461+V461/(1+U461)</f>
        <v>0</v>
      </c>
      <c r="W460" s="45" t="n">
        <f aca="false">(W461+Q461)/(1+U461)</f>
        <v>0</v>
      </c>
      <c r="X460" s="45" t="n">
        <f aca="false">R461+S461+T461+X461/(1+U461)</f>
        <v>0</v>
      </c>
      <c r="Y460" s="45" t="n">
        <f aca="false">IFERROR((W460+X460-V460)/J460,0)</f>
        <v>0</v>
      </c>
    </row>
    <row r="461" customFormat="false" ht="13.8" hidden="false" customHeight="false" outlineLevel="0" collapsed="false">
      <c r="A461" s="40" t="n">
        <f aca="false">A460+1</f>
        <v>446</v>
      </c>
      <c r="B461" s="40" t="n">
        <f aca="false">INT((A461-1)/12)+1</f>
        <v>38</v>
      </c>
      <c r="C461" s="41" t="n">
        <f aca="false">$B$4+B461-1</f>
        <v>57</v>
      </c>
      <c r="D461" s="42" t="n">
        <f aca="false">IF($B$5="M",VLOOKUP(C461,Assumptions!$A$42:$C$140,2,1),VLOOKUP(C461,Assumptions!$A$42:$C$140,3,1))*Assumptions!$C$2</f>
        <v>0.00136233454457549</v>
      </c>
      <c r="E461" s="42" t="n">
        <f aca="false">1-(1-D461)^(1/12)</f>
        <v>0.000113598827660599</v>
      </c>
      <c r="F461" s="42" t="n">
        <f aca="false">VLOOKUP(B461,Assumptions!$A$5:$C$11,3,1)*(MOD(A461,12/$B$10)=0)</f>
        <v>0</v>
      </c>
      <c r="G461" s="43" t="n">
        <f aca="false">1-(1-F461)^(1/$B$10)</f>
        <v>0</v>
      </c>
      <c r="H461" s="42" t="n">
        <f aca="false">J460*E461*(A461&lt;=$B$6*12)</f>
        <v>0</v>
      </c>
      <c r="I461" s="43" t="n">
        <f aca="false">J460*(1-E461)*G461*(A461&lt;=$B$6*12)</f>
        <v>0</v>
      </c>
      <c r="J461" s="44" t="n">
        <f aca="false">(J460-H461-I461)*(A461&lt;=$B$6*12)</f>
        <v>0</v>
      </c>
      <c r="K461" s="45" t="n">
        <f aca="false">($B$9/$B$10)*(A461&lt;=$B$7*12)*(MOD(A460,12/$B$10)=0)</f>
        <v>0</v>
      </c>
      <c r="L461" s="45" t="n">
        <f aca="false">$B$8*(A461&lt;=$B$7*12)</f>
        <v>0</v>
      </c>
      <c r="M461" s="45" t="n">
        <f aca="false">Assumptions!$C$15*(A461=1)+K461*Assumptions!$C$16*(A461&lt;=12)</f>
        <v>0</v>
      </c>
      <c r="N461" s="45" t="n">
        <f aca="false">(A461&lt;=$B$6*12)*(Assumptions!$C$18/12)*(1+Assumptions!$E$17)^(A461-1) + K461*Assumptions!$C$19*(A461&lt;=$B$7*12)</f>
        <v>0</v>
      </c>
      <c r="O461" s="45" t="n">
        <f aca="false">K461*VLOOKUP(B461,Assumptions!$A$21:$B$26,2,1)</f>
        <v>0</v>
      </c>
      <c r="P461" s="45" t="n">
        <f aca="false">K461*J460</f>
        <v>0</v>
      </c>
      <c r="Q461" s="45" t="n">
        <f aca="false">L461*H461</f>
        <v>0</v>
      </c>
      <c r="R461" s="45" t="n">
        <f aca="false">M461*J460</f>
        <v>0</v>
      </c>
      <c r="S461" s="45" t="n">
        <f aca="false">N461*J460</f>
        <v>0</v>
      </c>
      <c r="T461" s="55" t="n">
        <f aca="false">O461*J460</f>
        <v>0</v>
      </c>
      <c r="U461" s="46" t="n">
        <f aca="false">(1+VLOOKUP(B461,Assumptions!$A$29:$C$39,3,1))^(1/12)-1</f>
        <v>0.00581065529879377</v>
      </c>
      <c r="V461" s="45" t="n">
        <f aca="false">P462+V462/(1+U462)</f>
        <v>0</v>
      </c>
      <c r="W461" s="45" t="n">
        <f aca="false">(W462+Q462)/(1+U462)</f>
        <v>0</v>
      </c>
      <c r="X461" s="45" t="n">
        <f aca="false">R462+S462+T462+X462/(1+U462)</f>
        <v>0</v>
      </c>
      <c r="Y461" s="45" t="n">
        <f aca="false">IFERROR((W461+X461-V461)/J461,0)</f>
        <v>0</v>
      </c>
    </row>
    <row r="462" customFormat="false" ht="13.8" hidden="false" customHeight="false" outlineLevel="0" collapsed="false">
      <c r="A462" s="40" t="n">
        <f aca="false">A461+1</f>
        <v>447</v>
      </c>
      <c r="B462" s="40" t="n">
        <f aca="false">INT((A462-1)/12)+1</f>
        <v>38</v>
      </c>
      <c r="C462" s="41" t="n">
        <f aca="false">$B$4+B462-1</f>
        <v>57</v>
      </c>
      <c r="D462" s="42" t="n">
        <f aca="false">IF($B$5="M",VLOOKUP(C462,Assumptions!$A$42:$C$140,2,1),VLOOKUP(C462,Assumptions!$A$42:$C$140,3,1))*Assumptions!$C$2</f>
        <v>0.00136233454457549</v>
      </c>
      <c r="E462" s="42" t="n">
        <f aca="false">1-(1-D462)^(1/12)</f>
        <v>0.000113598827660599</v>
      </c>
      <c r="F462" s="42" t="n">
        <f aca="false">VLOOKUP(B462,Assumptions!$A$5:$C$11,3,1)*(MOD(A462,12/$B$10)=0)</f>
        <v>0</v>
      </c>
      <c r="G462" s="43" t="n">
        <f aca="false">1-(1-F462)^(1/$B$10)</f>
        <v>0</v>
      </c>
      <c r="H462" s="42" t="n">
        <f aca="false">J461*E462*(A462&lt;=$B$6*12)</f>
        <v>0</v>
      </c>
      <c r="I462" s="43" t="n">
        <f aca="false">J461*(1-E462)*G462*(A462&lt;=$B$6*12)</f>
        <v>0</v>
      </c>
      <c r="J462" s="44" t="n">
        <f aca="false">(J461-H462-I462)*(A462&lt;=$B$6*12)</f>
        <v>0</v>
      </c>
      <c r="K462" s="45" t="n">
        <f aca="false">($B$9/$B$10)*(A462&lt;=$B$7*12)*(MOD(A461,12/$B$10)=0)</f>
        <v>0</v>
      </c>
      <c r="L462" s="45" t="n">
        <f aca="false">$B$8*(A462&lt;=$B$7*12)</f>
        <v>0</v>
      </c>
      <c r="M462" s="45" t="n">
        <f aca="false">Assumptions!$C$15*(A462=1)+K462*Assumptions!$C$16*(A462&lt;=12)</f>
        <v>0</v>
      </c>
      <c r="N462" s="45" t="n">
        <f aca="false">(A462&lt;=$B$6*12)*(Assumptions!$C$18/12)*(1+Assumptions!$E$17)^(A462-1) + K462*Assumptions!$C$19*(A462&lt;=$B$7*12)</f>
        <v>0</v>
      </c>
      <c r="O462" s="45" t="n">
        <f aca="false">K462*VLOOKUP(B462,Assumptions!$A$21:$B$26,2,1)</f>
        <v>0</v>
      </c>
      <c r="P462" s="45" t="n">
        <f aca="false">K462*J461</f>
        <v>0</v>
      </c>
      <c r="Q462" s="45" t="n">
        <f aca="false">L462*H462</f>
        <v>0</v>
      </c>
      <c r="R462" s="45" t="n">
        <f aca="false">M462*J461</f>
        <v>0</v>
      </c>
      <c r="S462" s="45" t="n">
        <f aca="false">N462*J461</f>
        <v>0</v>
      </c>
      <c r="T462" s="55" t="n">
        <f aca="false">O462*J461</f>
        <v>0</v>
      </c>
      <c r="U462" s="46" t="n">
        <f aca="false">(1+VLOOKUP(B462,Assumptions!$A$29:$C$39,3,1))^(1/12)-1</f>
        <v>0.00581065529879377</v>
      </c>
      <c r="V462" s="45" t="n">
        <f aca="false">P463+V463/(1+U463)</f>
        <v>0</v>
      </c>
      <c r="W462" s="45" t="n">
        <f aca="false">(W463+Q463)/(1+U463)</f>
        <v>0</v>
      </c>
      <c r="X462" s="45" t="n">
        <f aca="false">R463+S463+T463+X463/(1+U463)</f>
        <v>0</v>
      </c>
      <c r="Y462" s="45" t="n">
        <f aca="false">IFERROR((W462+X462-V462)/J462,0)</f>
        <v>0</v>
      </c>
    </row>
    <row r="463" customFormat="false" ht="13.8" hidden="false" customHeight="false" outlineLevel="0" collapsed="false">
      <c r="A463" s="40" t="n">
        <f aca="false">A462+1</f>
        <v>448</v>
      </c>
      <c r="B463" s="40" t="n">
        <f aca="false">INT((A463-1)/12)+1</f>
        <v>38</v>
      </c>
      <c r="C463" s="41" t="n">
        <f aca="false">$B$4+B463-1</f>
        <v>57</v>
      </c>
      <c r="D463" s="42" t="n">
        <f aca="false">IF($B$5="M",VLOOKUP(C463,Assumptions!$A$42:$C$140,2,1),VLOOKUP(C463,Assumptions!$A$42:$C$140,3,1))*Assumptions!$C$2</f>
        <v>0.00136233454457549</v>
      </c>
      <c r="E463" s="42" t="n">
        <f aca="false">1-(1-D463)^(1/12)</f>
        <v>0.000113598827660599</v>
      </c>
      <c r="F463" s="42" t="n">
        <f aca="false">VLOOKUP(B463,Assumptions!$A$5:$C$11,3,1)*(MOD(A463,12/$B$10)=0)</f>
        <v>0</v>
      </c>
      <c r="G463" s="43" t="n">
        <f aca="false">1-(1-F463)^(1/$B$10)</f>
        <v>0</v>
      </c>
      <c r="H463" s="42" t="n">
        <f aca="false">J462*E463*(A463&lt;=$B$6*12)</f>
        <v>0</v>
      </c>
      <c r="I463" s="43" t="n">
        <f aca="false">J462*(1-E463)*G463*(A463&lt;=$B$6*12)</f>
        <v>0</v>
      </c>
      <c r="J463" s="44" t="n">
        <f aca="false">(J462-H463-I463)*(A463&lt;=$B$6*12)</f>
        <v>0</v>
      </c>
      <c r="K463" s="45" t="n">
        <f aca="false">($B$9/$B$10)*(A463&lt;=$B$7*12)*(MOD(A462,12/$B$10)=0)</f>
        <v>0</v>
      </c>
      <c r="L463" s="45" t="n">
        <f aca="false">$B$8*(A463&lt;=$B$7*12)</f>
        <v>0</v>
      </c>
      <c r="M463" s="45" t="n">
        <f aca="false">Assumptions!$C$15*(A463=1)+K463*Assumptions!$C$16*(A463&lt;=12)</f>
        <v>0</v>
      </c>
      <c r="N463" s="45" t="n">
        <f aca="false">(A463&lt;=$B$6*12)*(Assumptions!$C$18/12)*(1+Assumptions!$E$17)^(A463-1) + K463*Assumptions!$C$19*(A463&lt;=$B$7*12)</f>
        <v>0</v>
      </c>
      <c r="O463" s="45" t="n">
        <f aca="false">K463*VLOOKUP(B463,Assumptions!$A$21:$B$26,2,1)</f>
        <v>0</v>
      </c>
      <c r="P463" s="45" t="n">
        <f aca="false">K463*J462</f>
        <v>0</v>
      </c>
      <c r="Q463" s="45" t="n">
        <f aca="false">L463*H463</f>
        <v>0</v>
      </c>
      <c r="R463" s="45" t="n">
        <f aca="false">M463*J462</f>
        <v>0</v>
      </c>
      <c r="S463" s="45" t="n">
        <f aca="false">N463*J462</f>
        <v>0</v>
      </c>
      <c r="T463" s="55" t="n">
        <f aca="false">O463*J462</f>
        <v>0</v>
      </c>
      <c r="U463" s="46" t="n">
        <f aca="false">(1+VLOOKUP(B463,Assumptions!$A$29:$C$39,3,1))^(1/12)-1</f>
        <v>0.00581065529879377</v>
      </c>
      <c r="V463" s="45" t="n">
        <f aca="false">P464+V464/(1+U464)</f>
        <v>0</v>
      </c>
      <c r="W463" s="45" t="n">
        <f aca="false">(W464+Q464)/(1+U464)</f>
        <v>0</v>
      </c>
      <c r="X463" s="45" t="n">
        <f aca="false">R464+S464+T464+X464/(1+U464)</f>
        <v>0</v>
      </c>
      <c r="Y463" s="45" t="n">
        <f aca="false">IFERROR((W463+X463-V463)/J463,0)</f>
        <v>0</v>
      </c>
    </row>
    <row r="464" customFormat="false" ht="13.8" hidden="false" customHeight="false" outlineLevel="0" collapsed="false">
      <c r="A464" s="40" t="n">
        <f aca="false">A463+1</f>
        <v>449</v>
      </c>
      <c r="B464" s="40" t="n">
        <f aca="false">INT((A464-1)/12)+1</f>
        <v>38</v>
      </c>
      <c r="C464" s="41" t="n">
        <f aca="false">$B$4+B464-1</f>
        <v>57</v>
      </c>
      <c r="D464" s="42" t="n">
        <f aca="false">IF($B$5="M",VLOOKUP(C464,Assumptions!$A$42:$C$140,2,1),VLOOKUP(C464,Assumptions!$A$42:$C$140,3,1))*Assumptions!$C$2</f>
        <v>0.00136233454457549</v>
      </c>
      <c r="E464" s="42" t="n">
        <f aca="false">1-(1-D464)^(1/12)</f>
        <v>0.000113598827660599</v>
      </c>
      <c r="F464" s="42" t="n">
        <f aca="false">VLOOKUP(B464,Assumptions!$A$5:$C$11,3,1)*(MOD(A464,12/$B$10)=0)</f>
        <v>0</v>
      </c>
      <c r="G464" s="43" t="n">
        <f aca="false">1-(1-F464)^(1/$B$10)</f>
        <v>0</v>
      </c>
      <c r="H464" s="42" t="n">
        <f aca="false">J463*E464*(A464&lt;=$B$6*12)</f>
        <v>0</v>
      </c>
      <c r="I464" s="43" t="n">
        <f aca="false">J463*(1-E464)*G464*(A464&lt;=$B$6*12)</f>
        <v>0</v>
      </c>
      <c r="J464" s="44" t="n">
        <f aca="false">(J463-H464-I464)*(A464&lt;=$B$6*12)</f>
        <v>0</v>
      </c>
      <c r="K464" s="45" t="n">
        <f aca="false">($B$9/$B$10)*(A464&lt;=$B$7*12)*(MOD(A463,12/$B$10)=0)</f>
        <v>0</v>
      </c>
      <c r="L464" s="45" t="n">
        <f aca="false">$B$8*(A464&lt;=$B$7*12)</f>
        <v>0</v>
      </c>
      <c r="M464" s="45" t="n">
        <f aca="false">Assumptions!$C$15*(A464=1)+K464*Assumptions!$C$16*(A464&lt;=12)</f>
        <v>0</v>
      </c>
      <c r="N464" s="45" t="n">
        <f aca="false">(A464&lt;=$B$6*12)*(Assumptions!$C$18/12)*(1+Assumptions!$E$17)^(A464-1) + K464*Assumptions!$C$19*(A464&lt;=$B$7*12)</f>
        <v>0</v>
      </c>
      <c r="O464" s="45" t="n">
        <f aca="false">K464*VLOOKUP(B464,Assumptions!$A$21:$B$26,2,1)</f>
        <v>0</v>
      </c>
      <c r="P464" s="45" t="n">
        <f aca="false">K464*J463</f>
        <v>0</v>
      </c>
      <c r="Q464" s="45" t="n">
        <f aca="false">L464*H464</f>
        <v>0</v>
      </c>
      <c r="R464" s="45" t="n">
        <f aca="false">M464*J463</f>
        <v>0</v>
      </c>
      <c r="S464" s="45" t="n">
        <f aca="false">N464*J463</f>
        <v>0</v>
      </c>
      <c r="T464" s="55" t="n">
        <f aca="false">O464*J463</f>
        <v>0</v>
      </c>
      <c r="U464" s="46" t="n">
        <f aca="false">(1+VLOOKUP(B464,Assumptions!$A$29:$C$39,3,1))^(1/12)-1</f>
        <v>0.00581065529879377</v>
      </c>
      <c r="V464" s="45" t="n">
        <f aca="false">P465+V465/(1+U465)</f>
        <v>0</v>
      </c>
      <c r="W464" s="45" t="n">
        <f aca="false">(W465+Q465)/(1+U465)</f>
        <v>0</v>
      </c>
      <c r="X464" s="45" t="n">
        <f aca="false">R465+S465+T465+X465/(1+U465)</f>
        <v>0</v>
      </c>
      <c r="Y464" s="45" t="n">
        <f aca="false">IFERROR((W464+X464-V464)/J464,0)</f>
        <v>0</v>
      </c>
    </row>
    <row r="465" customFormat="false" ht="13.8" hidden="false" customHeight="false" outlineLevel="0" collapsed="false">
      <c r="A465" s="40" t="n">
        <f aca="false">A464+1</f>
        <v>450</v>
      </c>
      <c r="B465" s="40" t="n">
        <f aca="false">INT((A465-1)/12)+1</f>
        <v>38</v>
      </c>
      <c r="C465" s="41" t="n">
        <f aca="false">$B$4+B465-1</f>
        <v>57</v>
      </c>
      <c r="D465" s="42" t="n">
        <f aca="false">IF($B$5="M",VLOOKUP(C465,Assumptions!$A$42:$C$140,2,1),VLOOKUP(C465,Assumptions!$A$42:$C$140,3,1))*Assumptions!$C$2</f>
        <v>0.00136233454457549</v>
      </c>
      <c r="E465" s="42" t="n">
        <f aca="false">1-(1-D465)^(1/12)</f>
        <v>0.000113598827660599</v>
      </c>
      <c r="F465" s="42" t="n">
        <f aca="false">VLOOKUP(B465,Assumptions!$A$5:$C$11,3,1)*(MOD(A465,12/$B$10)=0)</f>
        <v>0</v>
      </c>
      <c r="G465" s="43" t="n">
        <f aca="false">1-(1-F465)^(1/$B$10)</f>
        <v>0</v>
      </c>
      <c r="H465" s="42" t="n">
        <f aca="false">J464*E465*(A465&lt;=$B$6*12)</f>
        <v>0</v>
      </c>
      <c r="I465" s="43" t="n">
        <f aca="false">J464*(1-E465)*G465*(A465&lt;=$B$6*12)</f>
        <v>0</v>
      </c>
      <c r="J465" s="44" t="n">
        <f aca="false">(J464-H465-I465)*(A465&lt;=$B$6*12)</f>
        <v>0</v>
      </c>
      <c r="K465" s="45" t="n">
        <f aca="false">($B$9/$B$10)*(A465&lt;=$B$7*12)*(MOD(A464,12/$B$10)=0)</f>
        <v>0</v>
      </c>
      <c r="L465" s="45" t="n">
        <f aca="false">$B$8*(A465&lt;=$B$7*12)</f>
        <v>0</v>
      </c>
      <c r="M465" s="45" t="n">
        <f aca="false">Assumptions!$C$15*(A465=1)+K465*Assumptions!$C$16*(A465&lt;=12)</f>
        <v>0</v>
      </c>
      <c r="N465" s="45" t="n">
        <f aca="false">(A465&lt;=$B$6*12)*(Assumptions!$C$18/12)*(1+Assumptions!$E$17)^(A465-1) + K465*Assumptions!$C$19*(A465&lt;=$B$7*12)</f>
        <v>0</v>
      </c>
      <c r="O465" s="45" t="n">
        <f aca="false">K465*VLOOKUP(B465,Assumptions!$A$21:$B$26,2,1)</f>
        <v>0</v>
      </c>
      <c r="P465" s="45" t="n">
        <f aca="false">K465*J464</f>
        <v>0</v>
      </c>
      <c r="Q465" s="45" t="n">
        <f aca="false">L465*H465</f>
        <v>0</v>
      </c>
      <c r="R465" s="45" t="n">
        <f aca="false">M465*J464</f>
        <v>0</v>
      </c>
      <c r="S465" s="45" t="n">
        <f aca="false">N465*J464</f>
        <v>0</v>
      </c>
      <c r="T465" s="55" t="n">
        <f aca="false">O465*J464</f>
        <v>0</v>
      </c>
      <c r="U465" s="46" t="n">
        <f aca="false">(1+VLOOKUP(B465,Assumptions!$A$29:$C$39,3,1))^(1/12)-1</f>
        <v>0.00581065529879377</v>
      </c>
      <c r="V465" s="45" t="n">
        <f aca="false">P466+V466/(1+U466)</f>
        <v>0</v>
      </c>
      <c r="W465" s="45" t="n">
        <f aca="false">(W466+Q466)/(1+U466)</f>
        <v>0</v>
      </c>
      <c r="X465" s="45" t="n">
        <f aca="false">R466+S466+T466+X466/(1+U466)</f>
        <v>0</v>
      </c>
      <c r="Y465" s="45" t="n">
        <f aca="false">IFERROR((W465+X465-V465)/J465,0)</f>
        <v>0</v>
      </c>
    </row>
    <row r="466" customFormat="false" ht="13.8" hidden="false" customHeight="false" outlineLevel="0" collapsed="false">
      <c r="A466" s="40" t="n">
        <f aca="false">A465+1</f>
        <v>451</v>
      </c>
      <c r="B466" s="40" t="n">
        <f aca="false">INT((A466-1)/12)+1</f>
        <v>38</v>
      </c>
      <c r="C466" s="41" t="n">
        <f aca="false">$B$4+B466-1</f>
        <v>57</v>
      </c>
      <c r="D466" s="42" t="n">
        <f aca="false">IF($B$5="M",VLOOKUP(C466,Assumptions!$A$42:$C$140,2,1),VLOOKUP(C466,Assumptions!$A$42:$C$140,3,1))*Assumptions!$C$2</f>
        <v>0.00136233454457549</v>
      </c>
      <c r="E466" s="42" t="n">
        <f aca="false">1-(1-D466)^(1/12)</f>
        <v>0.000113598827660599</v>
      </c>
      <c r="F466" s="42" t="n">
        <f aca="false">VLOOKUP(B466,Assumptions!$A$5:$C$11,3,1)*(MOD(A466,12/$B$10)=0)</f>
        <v>0</v>
      </c>
      <c r="G466" s="43" t="n">
        <f aca="false">1-(1-F466)^(1/$B$10)</f>
        <v>0</v>
      </c>
      <c r="H466" s="42" t="n">
        <f aca="false">J465*E466*(A466&lt;=$B$6*12)</f>
        <v>0</v>
      </c>
      <c r="I466" s="43" t="n">
        <f aca="false">J465*(1-E466)*G466*(A466&lt;=$B$6*12)</f>
        <v>0</v>
      </c>
      <c r="J466" s="44" t="n">
        <f aca="false">(J465-H466-I466)*(A466&lt;=$B$6*12)</f>
        <v>0</v>
      </c>
      <c r="K466" s="45" t="n">
        <f aca="false">($B$9/$B$10)*(A466&lt;=$B$7*12)*(MOD(A465,12/$B$10)=0)</f>
        <v>0</v>
      </c>
      <c r="L466" s="45" t="n">
        <f aca="false">$B$8*(A466&lt;=$B$7*12)</f>
        <v>0</v>
      </c>
      <c r="M466" s="45" t="n">
        <f aca="false">Assumptions!$C$15*(A466=1)+K466*Assumptions!$C$16*(A466&lt;=12)</f>
        <v>0</v>
      </c>
      <c r="N466" s="45" t="n">
        <f aca="false">(A466&lt;=$B$6*12)*(Assumptions!$C$18/12)*(1+Assumptions!$E$17)^(A466-1) + K466*Assumptions!$C$19*(A466&lt;=$B$7*12)</f>
        <v>0</v>
      </c>
      <c r="O466" s="45" t="n">
        <f aca="false">K466*VLOOKUP(B466,Assumptions!$A$21:$B$26,2,1)</f>
        <v>0</v>
      </c>
      <c r="P466" s="45" t="n">
        <f aca="false">K466*J465</f>
        <v>0</v>
      </c>
      <c r="Q466" s="45" t="n">
        <f aca="false">L466*H466</f>
        <v>0</v>
      </c>
      <c r="R466" s="45" t="n">
        <f aca="false">M466*J465</f>
        <v>0</v>
      </c>
      <c r="S466" s="45" t="n">
        <f aca="false">N466*J465</f>
        <v>0</v>
      </c>
      <c r="T466" s="55" t="n">
        <f aca="false">O466*J465</f>
        <v>0</v>
      </c>
      <c r="U466" s="46" t="n">
        <f aca="false">(1+VLOOKUP(B466,Assumptions!$A$29:$C$39,3,1))^(1/12)-1</f>
        <v>0.00581065529879377</v>
      </c>
      <c r="V466" s="45" t="n">
        <f aca="false">P467+V467/(1+U467)</f>
        <v>0</v>
      </c>
      <c r="W466" s="45" t="n">
        <f aca="false">(W467+Q467)/(1+U467)</f>
        <v>0</v>
      </c>
      <c r="X466" s="45" t="n">
        <f aca="false">R467+S467+T467+X467/(1+U467)</f>
        <v>0</v>
      </c>
      <c r="Y466" s="45" t="n">
        <f aca="false">IFERROR((W466+X466-V466)/J466,0)</f>
        <v>0</v>
      </c>
    </row>
    <row r="467" customFormat="false" ht="13.8" hidden="false" customHeight="false" outlineLevel="0" collapsed="false">
      <c r="A467" s="40" t="n">
        <f aca="false">A466+1</f>
        <v>452</v>
      </c>
      <c r="B467" s="40" t="n">
        <f aca="false">INT((A467-1)/12)+1</f>
        <v>38</v>
      </c>
      <c r="C467" s="41" t="n">
        <f aca="false">$B$4+B467-1</f>
        <v>57</v>
      </c>
      <c r="D467" s="42" t="n">
        <f aca="false">IF($B$5="M",VLOOKUP(C467,Assumptions!$A$42:$C$140,2,1),VLOOKUP(C467,Assumptions!$A$42:$C$140,3,1))*Assumptions!$C$2</f>
        <v>0.00136233454457549</v>
      </c>
      <c r="E467" s="42" t="n">
        <f aca="false">1-(1-D467)^(1/12)</f>
        <v>0.000113598827660599</v>
      </c>
      <c r="F467" s="42" t="n">
        <f aca="false">VLOOKUP(B467,Assumptions!$A$5:$C$11,3,1)*(MOD(A467,12/$B$10)=0)</f>
        <v>0</v>
      </c>
      <c r="G467" s="43" t="n">
        <f aca="false">1-(1-F467)^(1/$B$10)</f>
        <v>0</v>
      </c>
      <c r="H467" s="42" t="n">
        <f aca="false">J466*E467*(A467&lt;=$B$6*12)</f>
        <v>0</v>
      </c>
      <c r="I467" s="43" t="n">
        <f aca="false">J466*(1-E467)*G467*(A467&lt;=$B$6*12)</f>
        <v>0</v>
      </c>
      <c r="J467" s="44" t="n">
        <f aca="false">(J466-H467-I467)*(A467&lt;=$B$6*12)</f>
        <v>0</v>
      </c>
      <c r="K467" s="45" t="n">
        <f aca="false">($B$9/$B$10)*(A467&lt;=$B$7*12)*(MOD(A466,12/$B$10)=0)</f>
        <v>0</v>
      </c>
      <c r="L467" s="45" t="n">
        <f aca="false">$B$8*(A467&lt;=$B$7*12)</f>
        <v>0</v>
      </c>
      <c r="M467" s="45" t="n">
        <f aca="false">Assumptions!$C$15*(A467=1)+K467*Assumptions!$C$16*(A467&lt;=12)</f>
        <v>0</v>
      </c>
      <c r="N467" s="45" t="n">
        <f aca="false">(A467&lt;=$B$6*12)*(Assumptions!$C$18/12)*(1+Assumptions!$E$17)^(A467-1) + K467*Assumptions!$C$19*(A467&lt;=$B$7*12)</f>
        <v>0</v>
      </c>
      <c r="O467" s="45" t="n">
        <f aca="false">K467*VLOOKUP(B467,Assumptions!$A$21:$B$26,2,1)</f>
        <v>0</v>
      </c>
      <c r="P467" s="45" t="n">
        <f aca="false">K467*J466</f>
        <v>0</v>
      </c>
      <c r="Q467" s="45" t="n">
        <f aca="false">L467*H467</f>
        <v>0</v>
      </c>
      <c r="R467" s="45" t="n">
        <f aca="false">M467*J466</f>
        <v>0</v>
      </c>
      <c r="S467" s="45" t="n">
        <f aca="false">N467*J466</f>
        <v>0</v>
      </c>
      <c r="T467" s="55" t="n">
        <f aca="false">O467*J466</f>
        <v>0</v>
      </c>
      <c r="U467" s="46" t="n">
        <f aca="false">(1+VLOOKUP(B467,Assumptions!$A$29:$C$39,3,1))^(1/12)-1</f>
        <v>0.00581065529879377</v>
      </c>
      <c r="V467" s="45" t="n">
        <f aca="false">P468+V468/(1+U468)</f>
        <v>0</v>
      </c>
      <c r="W467" s="45" t="n">
        <f aca="false">(W468+Q468)/(1+U468)</f>
        <v>0</v>
      </c>
      <c r="X467" s="45" t="n">
        <f aca="false">R468+S468+T468+X468/(1+U468)</f>
        <v>0</v>
      </c>
      <c r="Y467" s="45" t="n">
        <f aca="false">IFERROR((W467+X467-V467)/J467,0)</f>
        <v>0</v>
      </c>
    </row>
    <row r="468" customFormat="false" ht="13.8" hidden="false" customHeight="false" outlineLevel="0" collapsed="false">
      <c r="A468" s="40" t="n">
        <f aca="false">A467+1</f>
        <v>453</v>
      </c>
      <c r="B468" s="40" t="n">
        <f aca="false">INT((A468-1)/12)+1</f>
        <v>38</v>
      </c>
      <c r="C468" s="41" t="n">
        <f aca="false">$B$4+B468-1</f>
        <v>57</v>
      </c>
      <c r="D468" s="42" t="n">
        <f aca="false">IF($B$5="M",VLOOKUP(C468,Assumptions!$A$42:$C$140,2,1),VLOOKUP(C468,Assumptions!$A$42:$C$140,3,1))*Assumptions!$C$2</f>
        <v>0.00136233454457549</v>
      </c>
      <c r="E468" s="42" t="n">
        <f aca="false">1-(1-D468)^(1/12)</f>
        <v>0.000113598827660599</v>
      </c>
      <c r="F468" s="42" t="n">
        <f aca="false">VLOOKUP(B468,Assumptions!$A$5:$C$11,3,1)*(MOD(A468,12/$B$10)=0)</f>
        <v>0</v>
      </c>
      <c r="G468" s="43" t="n">
        <f aca="false">1-(1-F468)^(1/$B$10)</f>
        <v>0</v>
      </c>
      <c r="H468" s="42" t="n">
        <f aca="false">J467*E468*(A468&lt;=$B$6*12)</f>
        <v>0</v>
      </c>
      <c r="I468" s="43" t="n">
        <f aca="false">J467*(1-E468)*G468*(A468&lt;=$B$6*12)</f>
        <v>0</v>
      </c>
      <c r="J468" s="44" t="n">
        <f aca="false">(J467-H468-I468)*(A468&lt;=$B$6*12)</f>
        <v>0</v>
      </c>
      <c r="K468" s="45" t="n">
        <f aca="false">($B$9/$B$10)*(A468&lt;=$B$7*12)*(MOD(A467,12/$B$10)=0)</f>
        <v>0</v>
      </c>
      <c r="L468" s="45" t="n">
        <f aca="false">$B$8*(A468&lt;=$B$7*12)</f>
        <v>0</v>
      </c>
      <c r="M468" s="45" t="n">
        <f aca="false">Assumptions!$C$15*(A468=1)+K468*Assumptions!$C$16*(A468&lt;=12)</f>
        <v>0</v>
      </c>
      <c r="N468" s="45" t="n">
        <f aca="false">(A468&lt;=$B$6*12)*(Assumptions!$C$18/12)*(1+Assumptions!$E$17)^(A468-1) + K468*Assumptions!$C$19*(A468&lt;=$B$7*12)</f>
        <v>0</v>
      </c>
      <c r="O468" s="45" t="n">
        <f aca="false">K468*VLOOKUP(B468,Assumptions!$A$21:$B$26,2,1)</f>
        <v>0</v>
      </c>
      <c r="P468" s="45" t="n">
        <f aca="false">K468*J467</f>
        <v>0</v>
      </c>
      <c r="Q468" s="45" t="n">
        <f aca="false">L468*H468</f>
        <v>0</v>
      </c>
      <c r="R468" s="45" t="n">
        <f aca="false">M468*J467</f>
        <v>0</v>
      </c>
      <c r="S468" s="45" t="n">
        <f aca="false">N468*J467</f>
        <v>0</v>
      </c>
      <c r="T468" s="55" t="n">
        <f aca="false">O468*J467</f>
        <v>0</v>
      </c>
      <c r="U468" s="46" t="n">
        <f aca="false">(1+VLOOKUP(B468,Assumptions!$A$29:$C$39,3,1))^(1/12)-1</f>
        <v>0.00581065529879377</v>
      </c>
      <c r="V468" s="45" t="n">
        <f aca="false">P469+V469/(1+U469)</f>
        <v>0</v>
      </c>
      <c r="W468" s="45" t="n">
        <f aca="false">(W469+Q469)/(1+U469)</f>
        <v>0</v>
      </c>
      <c r="X468" s="45" t="n">
        <f aca="false">R469+S469+T469+X469/(1+U469)</f>
        <v>0</v>
      </c>
      <c r="Y468" s="45" t="n">
        <f aca="false">IFERROR((W468+X468-V468)/J468,0)</f>
        <v>0</v>
      </c>
    </row>
    <row r="469" customFormat="false" ht="13.8" hidden="false" customHeight="false" outlineLevel="0" collapsed="false">
      <c r="A469" s="40" t="n">
        <f aca="false">A468+1</f>
        <v>454</v>
      </c>
      <c r="B469" s="40" t="n">
        <f aca="false">INT((A469-1)/12)+1</f>
        <v>38</v>
      </c>
      <c r="C469" s="41" t="n">
        <f aca="false">$B$4+B469-1</f>
        <v>57</v>
      </c>
      <c r="D469" s="42" t="n">
        <f aca="false">IF($B$5="M",VLOOKUP(C469,Assumptions!$A$42:$C$140,2,1),VLOOKUP(C469,Assumptions!$A$42:$C$140,3,1))*Assumptions!$C$2</f>
        <v>0.00136233454457549</v>
      </c>
      <c r="E469" s="42" t="n">
        <f aca="false">1-(1-D469)^(1/12)</f>
        <v>0.000113598827660599</v>
      </c>
      <c r="F469" s="42" t="n">
        <f aca="false">VLOOKUP(B469,Assumptions!$A$5:$C$11,3,1)*(MOD(A469,12/$B$10)=0)</f>
        <v>0</v>
      </c>
      <c r="G469" s="43" t="n">
        <f aca="false">1-(1-F469)^(1/$B$10)</f>
        <v>0</v>
      </c>
      <c r="H469" s="42" t="n">
        <f aca="false">J468*E469*(A469&lt;=$B$6*12)</f>
        <v>0</v>
      </c>
      <c r="I469" s="43" t="n">
        <f aca="false">J468*(1-E469)*G469*(A469&lt;=$B$6*12)</f>
        <v>0</v>
      </c>
      <c r="J469" s="44" t="n">
        <f aca="false">(J468-H469-I469)*(A469&lt;=$B$6*12)</f>
        <v>0</v>
      </c>
      <c r="K469" s="45" t="n">
        <f aca="false">($B$9/$B$10)*(A469&lt;=$B$7*12)*(MOD(A468,12/$B$10)=0)</f>
        <v>0</v>
      </c>
      <c r="L469" s="45" t="n">
        <f aca="false">$B$8*(A469&lt;=$B$7*12)</f>
        <v>0</v>
      </c>
      <c r="M469" s="45" t="n">
        <f aca="false">Assumptions!$C$15*(A469=1)+K469*Assumptions!$C$16*(A469&lt;=12)</f>
        <v>0</v>
      </c>
      <c r="N469" s="45" t="n">
        <f aca="false">(A469&lt;=$B$6*12)*(Assumptions!$C$18/12)*(1+Assumptions!$E$17)^(A469-1) + K469*Assumptions!$C$19*(A469&lt;=$B$7*12)</f>
        <v>0</v>
      </c>
      <c r="O469" s="45" t="n">
        <f aca="false">K469*VLOOKUP(B469,Assumptions!$A$21:$B$26,2,1)</f>
        <v>0</v>
      </c>
      <c r="P469" s="45" t="n">
        <f aca="false">K469*J468</f>
        <v>0</v>
      </c>
      <c r="Q469" s="45" t="n">
        <f aca="false">L469*H469</f>
        <v>0</v>
      </c>
      <c r="R469" s="45" t="n">
        <f aca="false">M469*J468</f>
        <v>0</v>
      </c>
      <c r="S469" s="45" t="n">
        <f aca="false">N469*J468</f>
        <v>0</v>
      </c>
      <c r="T469" s="55" t="n">
        <f aca="false">O469*J468</f>
        <v>0</v>
      </c>
      <c r="U469" s="46" t="n">
        <f aca="false">(1+VLOOKUP(B469,Assumptions!$A$29:$C$39,3,1))^(1/12)-1</f>
        <v>0.00581065529879377</v>
      </c>
      <c r="V469" s="45" t="n">
        <f aca="false">P470+V470/(1+U470)</f>
        <v>0</v>
      </c>
      <c r="W469" s="45" t="n">
        <f aca="false">(W470+Q470)/(1+U470)</f>
        <v>0</v>
      </c>
      <c r="X469" s="45" t="n">
        <f aca="false">R470+S470+T470+X470/(1+U470)</f>
        <v>0</v>
      </c>
      <c r="Y469" s="45" t="n">
        <f aca="false">IFERROR((W469+X469-V469)/J469,0)</f>
        <v>0</v>
      </c>
    </row>
    <row r="470" customFormat="false" ht="13.8" hidden="false" customHeight="false" outlineLevel="0" collapsed="false">
      <c r="A470" s="40" t="n">
        <f aca="false">A469+1</f>
        <v>455</v>
      </c>
      <c r="B470" s="40" t="n">
        <f aca="false">INT((A470-1)/12)+1</f>
        <v>38</v>
      </c>
      <c r="C470" s="41" t="n">
        <f aca="false">$B$4+B470-1</f>
        <v>57</v>
      </c>
      <c r="D470" s="42" t="n">
        <f aca="false">IF($B$5="M",VLOOKUP(C470,Assumptions!$A$42:$C$140,2,1),VLOOKUP(C470,Assumptions!$A$42:$C$140,3,1))*Assumptions!$C$2</f>
        <v>0.00136233454457549</v>
      </c>
      <c r="E470" s="42" t="n">
        <f aca="false">1-(1-D470)^(1/12)</f>
        <v>0.000113598827660599</v>
      </c>
      <c r="F470" s="42" t="n">
        <f aca="false">VLOOKUP(B470,Assumptions!$A$5:$C$11,3,1)*(MOD(A470,12/$B$10)=0)</f>
        <v>0</v>
      </c>
      <c r="G470" s="43" t="n">
        <f aca="false">1-(1-F470)^(1/$B$10)</f>
        <v>0</v>
      </c>
      <c r="H470" s="42" t="n">
        <f aca="false">J469*E470*(A470&lt;=$B$6*12)</f>
        <v>0</v>
      </c>
      <c r="I470" s="43" t="n">
        <f aca="false">J469*(1-E470)*G470*(A470&lt;=$B$6*12)</f>
        <v>0</v>
      </c>
      <c r="J470" s="44" t="n">
        <f aca="false">(J469-H470-I470)*(A470&lt;=$B$6*12)</f>
        <v>0</v>
      </c>
      <c r="K470" s="45" t="n">
        <f aca="false">($B$9/$B$10)*(A470&lt;=$B$7*12)*(MOD(A469,12/$B$10)=0)</f>
        <v>0</v>
      </c>
      <c r="L470" s="45" t="n">
        <f aca="false">$B$8*(A470&lt;=$B$7*12)</f>
        <v>0</v>
      </c>
      <c r="M470" s="45" t="n">
        <f aca="false">Assumptions!$C$15*(A470=1)+K470*Assumptions!$C$16*(A470&lt;=12)</f>
        <v>0</v>
      </c>
      <c r="N470" s="45" t="n">
        <f aca="false">(A470&lt;=$B$6*12)*(Assumptions!$C$18/12)*(1+Assumptions!$E$17)^(A470-1) + K470*Assumptions!$C$19*(A470&lt;=$B$7*12)</f>
        <v>0</v>
      </c>
      <c r="O470" s="45" t="n">
        <f aca="false">K470*VLOOKUP(B470,Assumptions!$A$21:$B$26,2,1)</f>
        <v>0</v>
      </c>
      <c r="P470" s="45" t="n">
        <f aca="false">K470*J469</f>
        <v>0</v>
      </c>
      <c r="Q470" s="45" t="n">
        <f aca="false">L470*H470</f>
        <v>0</v>
      </c>
      <c r="R470" s="45" t="n">
        <f aca="false">M470*J469</f>
        <v>0</v>
      </c>
      <c r="S470" s="45" t="n">
        <f aca="false">N470*J469</f>
        <v>0</v>
      </c>
      <c r="T470" s="55" t="n">
        <f aca="false">O470*J469</f>
        <v>0</v>
      </c>
      <c r="U470" s="46" t="n">
        <f aca="false">(1+VLOOKUP(B470,Assumptions!$A$29:$C$39,3,1))^(1/12)-1</f>
        <v>0.00581065529879377</v>
      </c>
      <c r="V470" s="45" t="n">
        <f aca="false">P471+V471/(1+U471)</f>
        <v>0</v>
      </c>
      <c r="W470" s="45" t="n">
        <f aca="false">(W471+Q471)/(1+U471)</f>
        <v>0</v>
      </c>
      <c r="X470" s="45" t="n">
        <f aca="false">R471+S471+T471+X471/(1+U471)</f>
        <v>0</v>
      </c>
      <c r="Y470" s="45" t="n">
        <f aca="false">IFERROR((W470+X470-V470)/J470,0)</f>
        <v>0</v>
      </c>
    </row>
    <row r="471" customFormat="false" ht="13.8" hidden="false" customHeight="false" outlineLevel="0" collapsed="false">
      <c r="A471" s="40" t="n">
        <f aca="false">A470+1</f>
        <v>456</v>
      </c>
      <c r="B471" s="40" t="n">
        <f aca="false">INT((A471-1)/12)+1</f>
        <v>38</v>
      </c>
      <c r="C471" s="41" t="n">
        <f aca="false">$B$4+B471-1</f>
        <v>57</v>
      </c>
      <c r="D471" s="42" t="n">
        <f aca="false">IF($B$5="M",VLOOKUP(C471,Assumptions!$A$42:$C$140,2,1),VLOOKUP(C471,Assumptions!$A$42:$C$140,3,1))*Assumptions!$C$2</f>
        <v>0.00136233454457549</v>
      </c>
      <c r="E471" s="42" t="n">
        <f aca="false">1-(1-D471)^(1/12)</f>
        <v>0.000113598827660599</v>
      </c>
      <c r="F471" s="42" t="n">
        <f aca="false">VLOOKUP(B471,Assumptions!$A$5:$C$11,3,1)*(MOD(A471,12/$B$10)=0)</f>
        <v>0.04</v>
      </c>
      <c r="G471" s="43" t="n">
        <f aca="false">1-(1-F471)^(1/$B$10)</f>
        <v>0.04</v>
      </c>
      <c r="H471" s="42" t="n">
        <f aca="false">J470*E471*(A471&lt;=$B$6*12)</f>
        <v>0</v>
      </c>
      <c r="I471" s="43" t="n">
        <f aca="false">J470*(1-E471)*G471*(A471&lt;=$B$6*12)</f>
        <v>0</v>
      </c>
      <c r="J471" s="44" t="n">
        <f aca="false">(J470-H471-I471)*(A471&lt;=$B$6*12)</f>
        <v>0</v>
      </c>
      <c r="K471" s="45" t="n">
        <f aca="false">($B$9/$B$10)*(A471&lt;=$B$7*12)*(MOD(A470,12/$B$10)=0)</f>
        <v>0</v>
      </c>
      <c r="L471" s="45" t="n">
        <f aca="false">$B$8*(A471&lt;=$B$7*12)</f>
        <v>0</v>
      </c>
      <c r="M471" s="45" t="n">
        <f aca="false">Assumptions!$C$15*(A471=1)+K471*Assumptions!$C$16*(A471&lt;=12)</f>
        <v>0</v>
      </c>
      <c r="N471" s="45" t="n">
        <f aca="false">(A471&lt;=$B$6*12)*(Assumptions!$C$18/12)*(1+Assumptions!$E$17)^(A471-1) + K471*Assumptions!$C$19*(A471&lt;=$B$7*12)</f>
        <v>0</v>
      </c>
      <c r="O471" s="45" t="n">
        <f aca="false">K471*VLOOKUP(B471,Assumptions!$A$21:$B$26,2,1)</f>
        <v>0</v>
      </c>
      <c r="P471" s="45" t="n">
        <f aca="false">K471*J470</f>
        <v>0</v>
      </c>
      <c r="Q471" s="45" t="n">
        <f aca="false">L471*H471</f>
        <v>0</v>
      </c>
      <c r="R471" s="45" t="n">
        <f aca="false">M471*J470</f>
        <v>0</v>
      </c>
      <c r="S471" s="45" t="n">
        <f aca="false">N471*J470</f>
        <v>0</v>
      </c>
      <c r="T471" s="55" t="n">
        <f aca="false">O471*J470</f>
        <v>0</v>
      </c>
      <c r="U471" s="46" t="n">
        <f aca="false">(1+VLOOKUP(B471,Assumptions!$A$29:$C$39,3,1))^(1/12)-1</f>
        <v>0.00581065529879377</v>
      </c>
      <c r="V471" s="45" t="n">
        <f aca="false">P472+V472/(1+U472)</f>
        <v>0</v>
      </c>
      <c r="W471" s="45" t="n">
        <f aca="false">(W472+Q472)/(1+U472)</f>
        <v>0</v>
      </c>
      <c r="X471" s="45" t="n">
        <f aca="false">R472+S472+T472+X472/(1+U472)</f>
        <v>0</v>
      </c>
      <c r="Y471" s="45" t="n">
        <f aca="false">IFERROR((W471+X471-V471)/J471,0)</f>
        <v>0</v>
      </c>
    </row>
    <row r="472" customFormat="false" ht="13.8" hidden="false" customHeight="false" outlineLevel="0" collapsed="false">
      <c r="A472" s="40" t="n">
        <f aca="false">A471+1</f>
        <v>457</v>
      </c>
      <c r="B472" s="40" t="n">
        <f aca="false">INT((A472-1)/12)+1</f>
        <v>39</v>
      </c>
      <c r="C472" s="41" t="n">
        <f aca="false">$B$4+B472-1</f>
        <v>58</v>
      </c>
      <c r="D472" s="42" t="n">
        <f aca="false">IF($B$5="M",VLOOKUP(C472,Assumptions!$A$42:$C$140,2,1),VLOOKUP(C472,Assumptions!$A$42:$C$140,3,1))*Assumptions!$C$2</f>
        <v>0.00146274600296152</v>
      </c>
      <c r="E472" s="42" t="n">
        <f aca="false">1-(1-D472)^(1/12)</f>
        <v>0.00012197729852137</v>
      </c>
      <c r="F472" s="42" t="n">
        <f aca="false">VLOOKUP(B472,Assumptions!$A$5:$C$11,3,1)*(MOD(A472,12/$B$10)=0)</f>
        <v>0</v>
      </c>
      <c r="G472" s="43" t="n">
        <f aca="false">1-(1-F472)^(1/$B$10)</f>
        <v>0</v>
      </c>
      <c r="H472" s="42" t="n">
        <f aca="false">J471*E472*(A472&lt;=$B$6*12)</f>
        <v>0</v>
      </c>
      <c r="I472" s="43" t="n">
        <f aca="false">J471*(1-E472)*G472*(A472&lt;=$B$6*12)</f>
        <v>0</v>
      </c>
      <c r="J472" s="44" t="n">
        <f aca="false">(J471-H472-I472)*(A472&lt;=$B$6*12)</f>
        <v>0</v>
      </c>
      <c r="K472" s="45" t="n">
        <f aca="false">($B$9/$B$10)*(A472&lt;=$B$7*12)*(MOD(A471,12/$B$10)=0)</f>
        <v>0</v>
      </c>
      <c r="L472" s="45" t="n">
        <f aca="false">$B$8*(A472&lt;=$B$7*12)</f>
        <v>0</v>
      </c>
      <c r="M472" s="45" t="n">
        <f aca="false">Assumptions!$C$15*(A472=1)+K472*Assumptions!$C$16*(A472&lt;=12)</f>
        <v>0</v>
      </c>
      <c r="N472" s="45" t="n">
        <f aca="false">(A472&lt;=$B$6*12)*(Assumptions!$C$18/12)*(1+Assumptions!$E$17)^(A472-1) + K472*Assumptions!$C$19*(A472&lt;=$B$7*12)</f>
        <v>0</v>
      </c>
      <c r="O472" s="45" t="n">
        <f aca="false">K472*VLOOKUP(B472,Assumptions!$A$21:$B$26,2,1)</f>
        <v>0</v>
      </c>
      <c r="P472" s="45" t="n">
        <f aca="false">K472*J471</f>
        <v>0</v>
      </c>
      <c r="Q472" s="45" t="n">
        <f aca="false">L472*H472</f>
        <v>0</v>
      </c>
      <c r="R472" s="45" t="n">
        <f aca="false">M472*J471</f>
        <v>0</v>
      </c>
      <c r="S472" s="45" t="n">
        <f aca="false">N472*J471</f>
        <v>0</v>
      </c>
      <c r="T472" s="55" t="n">
        <f aca="false">O472*J471</f>
        <v>0</v>
      </c>
      <c r="U472" s="46" t="n">
        <f aca="false">(1+VLOOKUP(B472,Assumptions!$A$29:$C$39,3,1))^(1/12)-1</f>
        <v>0.00581065529879377</v>
      </c>
      <c r="V472" s="45" t="n">
        <f aca="false">P473+V473/(1+U473)</f>
        <v>0</v>
      </c>
      <c r="W472" s="45" t="n">
        <f aca="false">(W473+Q473)/(1+U473)</f>
        <v>0</v>
      </c>
      <c r="X472" s="45" t="n">
        <f aca="false">R473+S473+T473+X473/(1+U473)</f>
        <v>0</v>
      </c>
      <c r="Y472" s="45" t="n">
        <f aca="false">IFERROR((W472+X472-V472)/J472,0)</f>
        <v>0</v>
      </c>
    </row>
    <row r="473" customFormat="false" ht="13.8" hidden="false" customHeight="false" outlineLevel="0" collapsed="false">
      <c r="A473" s="40" t="n">
        <f aca="false">A472+1</f>
        <v>458</v>
      </c>
      <c r="B473" s="40" t="n">
        <f aca="false">INT((A473-1)/12)+1</f>
        <v>39</v>
      </c>
      <c r="C473" s="41" t="n">
        <f aca="false">$B$4+B473-1</f>
        <v>58</v>
      </c>
      <c r="D473" s="42" t="n">
        <f aca="false">IF($B$5="M",VLOOKUP(C473,Assumptions!$A$42:$C$140,2,1),VLOOKUP(C473,Assumptions!$A$42:$C$140,3,1))*Assumptions!$C$2</f>
        <v>0.00146274600296152</v>
      </c>
      <c r="E473" s="42" t="n">
        <f aca="false">1-(1-D473)^(1/12)</f>
        <v>0.00012197729852137</v>
      </c>
      <c r="F473" s="42" t="n">
        <f aca="false">VLOOKUP(B473,Assumptions!$A$5:$C$11,3,1)*(MOD(A473,12/$B$10)=0)</f>
        <v>0</v>
      </c>
      <c r="G473" s="43" t="n">
        <f aca="false">1-(1-F473)^(1/$B$10)</f>
        <v>0</v>
      </c>
      <c r="H473" s="42" t="n">
        <f aca="false">J472*E473*(A473&lt;=$B$6*12)</f>
        <v>0</v>
      </c>
      <c r="I473" s="43" t="n">
        <f aca="false">J472*(1-E473)*G473*(A473&lt;=$B$6*12)</f>
        <v>0</v>
      </c>
      <c r="J473" s="44" t="n">
        <f aca="false">(J472-H473-I473)*(A473&lt;=$B$6*12)</f>
        <v>0</v>
      </c>
      <c r="K473" s="45" t="n">
        <f aca="false">($B$9/$B$10)*(A473&lt;=$B$7*12)*(MOD(A472,12/$B$10)=0)</f>
        <v>0</v>
      </c>
      <c r="L473" s="45" t="n">
        <f aca="false">$B$8*(A473&lt;=$B$7*12)</f>
        <v>0</v>
      </c>
      <c r="M473" s="45" t="n">
        <f aca="false">Assumptions!$C$15*(A473=1)+K473*Assumptions!$C$16*(A473&lt;=12)</f>
        <v>0</v>
      </c>
      <c r="N473" s="45" t="n">
        <f aca="false">(A473&lt;=$B$6*12)*(Assumptions!$C$18/12)*(1+Assumptions!$E$17)^(A473-1) + K473*Assumptions!$C$19*(A473&lt;=$B$7*12)</f>
        <v>0</v>
      </c>
      <c r="O473" s="45" t="n">
        <f aca="false">K473*VLOOKUP(B473,Assumptions!$A$21:$B$26,2,1)</f>
        <v>0</v>
      </c>
      <c r="P473" s="45" t="n">
        <f aca="false">K473*J472</f>
        <v>0</v>
      </c>
      <c r="Q473" s="45" t="n">
        <f aca="false">L473*H473</f>
        <v>0</v>
      </c>
      <c r="R473" s="45" t="n">
        <f aca="false">M473*J472</f>
        <v>0</v>
      </c>
      <c r="S473" s="45" t="n">
        <f aca="false">N473*J472</f>
        <v>0</v>
      </c>
      <c r="T473" s="55" t="n">
        <f aca="false">O473*J472</f>
        <v>0</v>
      </c>
      <c r="U473" s="46" t="n">
        <f aca="false">(1+VLOOKUP(B473,Assumptions!$A$29:$C$39,3,1))^(1/12)-1</f>
        <v>0.00581065529879377</v>
      </c>
      <c r="V473" s="45" t="n">
        <f aca="false">P474+V474/(1+U474)</f>
        <v>0</v>
      </c>
      <c r="W473" s="45" t="n">
        <f aca="false">(W474+Q474)/(1+U474)</f>
        <v>0</v>
      </c>
      <c r="X473" s="45" t="n">
        <f aca="false">R474+S474+T474+X474/(1+U474)</f>
        <v>0</v>
      </c>
      <c r="Y473" s="45" t="n">
        <f aca="false">IFERROR((W473+X473-V473)/J473,0)</f>
        <v>0</v>
      </c>
    </row>
    <row r="474" customFormat="false" ht="13.8" hidden="false" customHeight="false" outlineLevel="0" collapsed="false">
      <c r="A474" s="40" t="n">
        <f aca="false">A473+1</f>
        <v>459</v>
      </c>
      <c r="B474" s="40" t="n">
        <f aca="false">INT((A474-1)/12)+1</f>
        <v>39</v>
      </c>
      <c r="C474" s="41" t="n">
        <f aca="false">$B$4+B474-1</f>
        <v>58</v>
      </c>
      <c r="D474" s="42" t="n">
        <f aca="false">IF($B$5="M",VLOOKUP(C474,Assumptions!$A$42:$C$140,2,1),VLOOKUP(C474,Assumptions!$A$42:$C$140,3,1))*Assumptions!$C$2</f>
        <v>0.00146274600296152</v>
      </c>
      <c r="E474" s="42" t="n">
        <f aca="false">1-(1-D474)^(1/12)</f>
        <v>0.00012197729852137</v>
      </c>
      <c r="F474" s="42" t="n">
        <f aca="false">VLOOKUP(B474,Assumptions!$A$5:$C$11,3,1)*(MOD(A474,12/$B$10)=0)</f>
        <v>0</v>
      </c>
      <c r="G474" s="43" t="n">
        <f aca="false">1-(1-F474)^(1/$B$10)</f>
        <v>0</v>
      </c>
      <c r="H474" s="42" t="n">
        <f aca="false">J473*E474*(A474&lt;=$B$6*12)</f>
        <v>0</v>
      </c>
      <c r="I474" s="43" t="n">
        <f aca="false">J473*(1-E474)*G474*(A474&lt;=$B$6*12)</f>
        <v>0</v>
      </c>
      <c r="J474" s="44" t="n">
        <f aca="false">(J473-H474-I474)*(A474&lt;=$B$6*12)</f>
        <v>0</v>
      </c>
      <c r="K474" s="45" t="n">
        <f aca="false">($B$9/$B$10)*(A474&lt;=$B$7*12)*(MOD(A473,12/$B$10)=0)</f>
        <v>0</v>
      </c>
      <c r="L474" s="45" t="n">
        <f aca="false">$B$8*(A474&lt;=$B$7*12)</f>
        <v>0</v>
      </c>
      <c r="M474" s="45" t="n">
        <f aca="false">Assumptions!$C$15*(A474=1)+K474*Assumptions!$C$16*(A474&lt;=12)</f>
        <v>0</v>
      </c>
      <c r="N474" s="45" t="n">
        <f aca="false">(A474&lt;=$B$6*12)*(Assumptions!$C$18/12)*(1+Assumptions!$E$17)^(A474-1) + K474*Assumptions!$C$19*(A474&lt;=$B$7*12)</f>
        <v>0</v>
      </c>
      <c r="O474" s="45" t="n">
        <f aca="false">K474*VLOOKUP(B474,Assumptions!$A$21:$B$26,2,1)</f>
        <v>0</v>
      </c>
      <c r="P474" s="45" t="n">
        <f aca="false">K474*J473</f>
        <v>0</v>
      </c>
      <c r="Q474" s="45" t="n">
        <f aca="false">L474*H474</f>
        <v>0</v>
      </c>
      <c r="R474" s="45" t="n">
        <f aca="false">M474*J473</f>
        <v>0</v>
      </c>
      <c r="S474" s="45" t="n">
        <f aca="false">N474*J473</f>
        <v>0</v>
      </c>
      <c r="T474" s="55" t="n">
        <f aca="false">O474*J473</f>
        <v>0</v>
      </c>
      <c r="U474" s="46" t="n">
        <f aca="false">(1+VLOOKUP(B474,Assumptions!$A$29:$C$39,3,1))^(1/12)-1</f>
        <v>0.00581065529879377</v>
      </c>
      <c r="V474" s="45" t="n">
        <f aca="false">P475+V475/(1+U475)</f>
        <v>0</v>
      </c>
      <c r="W474" s="45" t="n">
        <f aca="false">(W475+Q475)/(1+U475)</f>
        <v>0</v>
      </c>
      <c r="X474" s="45" t="n">
        <f aca="false">R475+S475+T475+X475/(1+U475)</f>
        <v>0</v>
      </c>
      <c r="Y474" s="45" t="n">
        <f aca="false">IFERROR((W474+X474-V474)/J474,0)</f>
        <v>0</v>
      </c>
    </row>
    <row r="475" customFormat="false" ht="13.8" hidden="false" customHeight="false" outlineLevel="0" collapsed="false">
      <c r="A475" s="40" t="n">
        <f aca="false">A474+1</f>
        <v>460</v>
      </c>
      <c r="B475" s="40" t="n">
        <f aca="false">INT((A475-1)/12)+1</f>
        <v>39</v>
      </c>
      <c r="C475" s="41" t="n">
        <f aca="false">$B$4+B475-1</f>
        <v>58</v>
      </c>
      <c r="D475" s="42" t="n">
        <f aca="false">IF($B$5="M",VLOOKUP(C475,Assumptions!$A$42:$C$140,2,1),VLOOKUP(C475,Assumptions!$A$42:$C$140,3,1))*Assumptions!$C$2</f>
        <v>0.00146274600296152</v>
      </c>
      <c r="E475" s="42" t="n">
        <f aca="false">1-(1-D475)^(1/12)</f>
        <v>0.00012197729852137</v>
      </c>
      <c r="F475" s="42" t="n">
        <f aca="false">VLOOKUP(B475,Assumptions!$A$5:$C$11,3,1)*(MOD(A475,12/$B$10)=0)</f>
        <v>0</v>
      </c>
      <c r="G475" s="43" t="n">
        <f aca="false">1-(1-F475)^(1/$B$10)</f>
        <v>0</v>
      </c>
      <c r="H475" s="42" t="n">
        <f aca="false">J474*E475*(A475&lt;=$B$6*12)</f>
        <v>0</v>
      </c>
      <c r="I475" s="43" t="n">
        <f aca="false">J474*(1-E475)*G475*(A475&lt;=$B$6*12)</f>
        <v>0</v>
      </c>
      <c r="J475" s="44" t="n">
        <f aca="false">(J474-H475-I475)*(A475&lt;=$B$6*12)</f>
        <v>0</v>
      </c>
      <c r="K475" s="45" t="n">
        <f aca="false">($B$9/$B$10)*(A475&lt;=$B$7*12)*(MOD(A474,12/$B$10)=0)</f>
        <v>0</v>
      </c>
      <c r="L475" s="45" t="n">
        <f aca="false">$B$8*(A475&lt;=$B$7*12)</f>
        <v>0</v>
      </c>
      <c r="M475" s="45" t="n">
        <f aca="false">Assumptions!$C$15*(A475=1)+K475*Assumptions!$C$16*(A475&lt;=12)</f>
        <v>0</v>
      </c>
      <c r="N475" s="45" t="n">
        <f aca="false">(A475&lt;=$B$6*12)*(Assumptions!$C$18/12)*(1+Assumptions!$E$17)^(A475-1) + K475*Assumptions!$C$19*(A475&lt;=$B$7*12)</f>
        <v>0</v>
      </c>
      <c r="O475" s="45" t="n">
        <f aca="false">K475*VLOOKUP(B475,Assumptions!$A$21:$B$26,2,1)</f>
        <v>0</v>
      </c>
      <c r="P475" s="45" t="n">
        <f aca="false">K475*J474</f>
        <v>0</v>
      </c>
      <c r="Q475" s="45" t="n">
        <f aca="false">L475*H475</f>
        <v>0</v>
      </c>
      <c r="R475" s="45" t="n">
        <f aca="false">M475*J474</f>
        <v>0</v>
      </c>
      <c r="S475" s="45" t="n">
        <f aca="false">N475*J474</f>
        <v>0</v>
      </c>
      <c r="T475" s="55" t="n">
        <f aca="false">O475*J474</f>
        <v>0</v>
      </c>
      <c r="U475" s="46" t="n">
        <f aca="false">(1+VLOOKUP(B475,Assumptions!$A$29:$C$39,3,1))^(1/12)-1</f>
        <v>0.00581065529879377</v>
      </c>
      <c r="V475" s="45" t="n">
        <f aca="false">P476+V476/(1+U476)</f>
        <v>0</v>
      </c>
      <c r="W475" s="45" t="n">
        <f aca="false">(W476+Q476)/(1+U476)</f>
        <v>0</v>
      </c>
      <c r="X475" s="45" t="n">
        <f aca="false">R476+S476+T476+X476/(1+U476)</f>
        <v>0</v>
      </c>
      <c r="Y475" s="45" t="n">
        <f aca="false">IFERROR((W475+X475-V475)/J475,0)</f>
        <v>0</v>
      </c>
    </row>
    <row r="476" customFormat="false" ht="13.8" hidden="false" customHeight="false" outlineLevel="0" collapsed="false">
      <c r="A476" s="40" t="n">
        <f aca="false">A475+1</f>
        <v>461</v>
      </c>
      <c r="B476" s="40" t="n">
        <f aca="false">INT((A476-1)/12)+1</f>
        <v>39</v>
      </c>
      <c r="C476" s="41" t="n">
        <f aca="false">$B$4+B476-1</f>
        <v>58</v>
      </c>
      <c r="D476" s="42" t="n">
        <f aca="false">IF($B$5="M",VLOOKUP(C476,Assumptions!$A$42:$C$140,2,1),VLOOKUP(C476,Assumptions!$A$42:$C$140,3,1))*Assumptions!$C$2</f>
        <v>0.00146274600296152</v>
      </c>
      <c r="E476" s="42" t="n">
        <f aca="false">1-(1-D476)^(1/12)</f>
        <v>0.00012197729852137</v>
      </c>
      <c r="F476" s="42" t="n">
        <f aca="false">VLOOKUP(B476,Assumptions!$A$5:$C$11,3,1)*(MOD(A476,12/$B$10)=0)</f>
        <v>0</v>
      </c>
      <c r="G476" s="43" t="n">
        <f aca="false">1-(1-F476)^(1/$B$10)</f>
        <v>0</v>
      </c>
      <c r="H476" s="42" t="n">
        <f aca="false">J475*E476*(A476&lt;=$B$6*12)</f>
        <v>0</v>
      </c>
      <c r="I476" s="43" t="n">
        <f aca="false">J475*(1-E476)*G476*(A476&lt;=$B$6*12)</f>
        <v>0</v>
      </c>
      <c r="J476" s="44" t="n">
        <f aca="false">(J475-H476-I476)*(A476&lt;=$B$6*12)</f>
        <v>0</v>
      </c>
      <c r="K476" s="45" t="n">
        <f aca="false">($B$9/$B$10)*(A476&lt;=$B$7*12)*(MOD(A475,12/$B$10)=0)</f>
        <v>0</v>
      </c>
      <c r="L476" s="45" t="n">
        <f aca="false">$B$8*(A476&lt;=$B$7*12)</f>
        <v>0</v>
      </c>
      <c r="M476" s="45" t="n">
        <f aca="false">Assumptions!$C$15*(A476=1)+K476*Assumptions!$C$16*(A476&lt;=12)</f>
        <v>0</v>
      </c>
      <c r="N476" s="45" t="n">
        <f aca="false">(A476&lt;=$B$6*12)*(Assumptions!$C$18/12)*(1+Assumptions!$E$17)^(A476-1) + K476*Assumptions!$C$19*(A476&lt;=$B$7*12)</f>
        <v>0</v>
      </c>
      <c r="O476" s="45" t="n">
        <f aca="false">K476*VLOOKUP(B476,Assumptions!$A$21:$B$26,2,1)</f>
        <v>0</v>
      </c>
      <c r="P476" s="45" t="n">
        <f aca="false">K476*J475</f>
        <v>0</v>
      </c>
      <c r="Q476" s="45" t="n">
        <f aca="false">L476*H476</f>
        <v>0</v>
      </c>
      <c r="R476" s="45" t="n">
        <f aca="false">M476*J475</f>
        <v>0</v>
      </c>
      <c r="S476" s="45" t="n">
        <f aca="false">N476*J475</f>
        <v>0</v>
      </c>
      <c r="T476" s="55" t="n">
        <f aca="false">O476*J475</f>
        <v>0</v>
      </c>
      <c r="U476" s="46" t="n">
        <f aca="false">(1+VLOOKUP(B476,Assumptions!$A$29:$C$39,3,1))^(1/12)-1</f>
        <v>0.00581065529879377</v>
      </c>
      <c r="V476" s="45" t="n">
        <f aca="false">P477+V477/(1+U477)</f>
        <v>0</v>
      </c>
      <c r="W476" s="45" t="n">
        <f aca="false">(W477+Q477)/(1+U477)</f>
        <v>0</v>
      </c>
      <c r="X476" s="45" t="n">
        <f aca="false">R477+S477+T477+X477/(1+U477)</f>
        <v>0</v>
      </c>
      <c r="Y476" s="45" t="n">
        <f aca="false">IFERROR((W476+X476-V476)/J476,0)</f>
        <v>0</v>
      </c>
    </row>
    <row r="477" customFormat="false" ht="13.8" hidden="false" customHeight="false" outlineLevel="0" collapsed="false">
      <c r="A477" s="40" t="n">
        <f aca="false">A476+1</f>
        <v>462</v>
      </c>
      <c r="B477" s="40" t="n">
        <f aca="false">INT((A477-1)/12)+1</f>
        <v>39</v>
      </c>
      <c r="C477" s="41" t="n">
        <f aca="false">$B$4+B477-1</f>
        <v>58</v>
      </c>
      <c r="D477" s="42" t="n">
        <f aca="false">IF($B$5="M",VLOOKUP(C477,Assumptions!$A$42:$C$140,2,1),VLOOKUP(C477,Assumptions!$A$42:$C$140,3,1))*Assumptions!$C$2</f>
        <v>0.00146274600296152</v>
      </c>
      <c r="E477" s="42" t="n">
        <f aca="false">1-(1-D477)^(1/12)</f>
        <v>0.00012197729852137</v>
      </c>
      <c r="F477" s="42" t="n">
        <f aca="false">VLOOKUP(B477,Assumptions!$A$5:$C$11,3,1)*(MOD(A477,12/$B$10)=0)</f>
        <v>0</v>
      </c>
      <c r="G477" s="43" t="n">
        <f aca="false">1-(1-F477)^(1/$B$10)</f>
        <v>0</v>
      </c>
      <c r="H477" s="42" t="n">
        <f aca="false">J476*E477*(A477&lt;=$B$6*12)</f>
        <v>0</v>
      </c>
      <c r="I477" s="43" t="n">
        <f aca="false">J476*(1-E477)*G477*(A477&lt;=$B$6*12)</f>
        <v>0</v>
      </c>
      <c r="J477" s="44" t="n">
        <f aca="false">(J476-H477-I477)*(A477&lt;=$B$6*12)</f>
        <v>0</v>
      </c>
      <c r="K477" s="45" t="n">
        <f aca="false">($B$9/$B$10)*(A477&lt;=$B$7*12)*(MOD(A476,12/$B$10)=0)</f>
        <v>0</v>
      </c>
      <c r="L477" s="45" t="n">
        <f aca="false">$B$8*(A477&lt;=$B$7*12)</f>
        <v>0</v>
      </c>
      <c r="M477" s="45" t="n">
        <f aca="false">Assumptions!$C$15*(A477=1)+K477*Assumptions!$C$16*(A477&lt;=12)</f>
        <v>0</v>
      </c>
      <c r="N477" s="45" t="n">
        <f aca="false">(A477&lt;=$B$6*12)*(Assumptions!$C$18/12)*(1+Assumptions!$E$17)^(A477-1) + K477*Assumptions!$C$19*(A477&lt;=$B$7*12)</f>
        <v>0</v>
      </c>
      <c r="O477" s="45" t="n">
        <f aca="false">K477*VLOOKUP(B477,Assumptions!$A$21:$B$26,2,1)</f>
        <v>0</v>
      </c>
      <c r="P477" s="45" t="n">
        <f aca="false">K477*J476</f>
        <v>0</v>
      </c>
      <c r="Q477" s="45" t="n">
        <f aca="false">L477*H477</f>
        <v>0</v>
      </c>
      <c r="R477" s="45" t="n">
        <f aca="false">M477*J476</f>
        <v>0</v>
      </c>
      <c r="S477" s="45" t="n">
        <f aca="false">N477*J476</f>
        <v>0</v>
      </c>
      <c r="T477" s="55" t="n">
        <f aca="false">O477*J476</f>
        <v>0</v>
      </c>
      <c r="U477" s="46" t="n">
        <f aca="false">(1+VLOOKUP(B477,Assumptions!$A$29:$C$39,3,1))^(1/12)-1</f>
        <v>0.00581065529879377</v>
      </c>
      <c r="V477" s="45" t="n">
        <f aca="false">P478+V478/(1+U478)</f>
        <v>0</v>
      </c>
      <c r="W477" s="45" t="n">
        <f aca="false">(W478+Q478)/(1+U478)</f>
        <v>0</v>
      </c>
      <c r="X477" s="45" t="n">
        <f aca="false">R478+S478+T478+X478/(1+U478)</f>
        <v>0</v>
      </c>
      <c r="Y477" s="45" t="n">
        <f aca="false">IFERROR((W477+X477-V477)/J477,0)</f>
        <v>0</v>
      </c>
    </row>
    <row r="478" customFormat="false" ht="13.8" hidden="false" customHeight="false" outlineLevel="0" collapsed="false">
      <c r="A478" s="40" t="n">
        <f aca="false">A477+1</f>
        <v>463</v>
      </c>
      <c r="B478" s="40" t="n">
        <f aca="false">INT((A478-1)/12)+1</f>
        <v>39</v>
      </c>
      <c r="C478" s="41" t="n">
        <f aca="false">$B$4+B478-1</f>
        <v>58</v>
      </c>
      <c r="D478" s="42" t="n">
        <f aca="false">IF($B$5="M",VLOOKUP(C478,Assumptions!$A$42:$C$140,2,1),VLOOKUP(C478,Assumptions!$A$42:$C$140,3,1))*Assumptions!$C$2</f>
        <v>0.00146274600296152</v>
      </c>
      <c r="E478" s="42" t="n">
        <f aca="false">1-(1-D478)^(1/12)</f>
        <v>0.00012197729852137</v>
      </c>
      <c r="F478" s="42" t="n">
        <f aca="false">VLOOKUP(B478,Assumptions!$A$5:$C$11,3,1)*(MOD(A478,12/$B$10)=0)</f>
        <v>0</v>
      </c>
      <c r="G478" s="43" t="n">
        <f aca="false">1-(1-F478)^(1/$B$10)</f>
        <v>0</v>
      </c>
      <c r="H478" s="42" t="n">
        <f aca="false">J477*E478*(A478&lt;=$B$6*12)</f>
        <v>0</v>
      </c>
      <c r="I478" s="43" t="n">
        <f aca="false">J477*(1-E478)*G478*(A478&lt;=$B$6*12)</f>
        <v>0</v>
      </c>
      <c r="J478" s="44" t="n">
        <f aca="false">(J477-H478-I478)*(A478&lt;=$B$6*12)</f>
        <v>0</v>
      </c>
      <c r="K478" s="45" t="n">
        <f aca="false">($B$9/$B$10)*(A478&lt;=$B$7*12)*(MOD(A477,12/$B$10)=0)</f>
        <v>0</v>
      </c>
      <c r="L478" s="45" t="n">
        <f aca="false">$B$8*(A478&lt;=$B$7*12)</f>
        <v>0</v>
      </c>
      <c r="M478" s="45" t="n">
        <f aca="false">Assumptions!$C$15*(A478=1)+K478*Assumptions!$C$16*(A478&lt;=12)</f>
        <v>0</v>
      </c>
      <c r="N478" s="45" t="n">
        <f aca="false">(A478&lt;=$B$6*12)*(Assumptions!$C$18/12)*(1+Assumptions!$E$17)^(A478-1) + K478*Assumptions!$C$19*(A478&lt;=$B$7*12)</f>
        <v>0</v>
      </c>
      <c r="O478" s="45" t="n">
        <f aca="false">K478*VLOOKUP(B478,Assumptions!$A$21:$B$26,2,1)</f>
        <v>0</v>
      </c>
      <c r="P478" s="45" t="n">
        <f aca="false">K478*J477</f>
        <v>0</v>
      </c>
      <c r="Q478" s="45" t="n">
        <f aca="false">L478*H478</f>
        <v>0</v>
      </c>
      <c r="R478" s="45" t="n">
        <f aca="false">M478*J477</f>
        <v>0</v>
      </c>
      <c r="S478" s="45" t="n">
        <f aca="false">N478*J477</f>
        <v>0</v>
      </c>
      <c r="T478" s="55" t="n">
        <f aca="false">O478*J477</f>
        <v>0</v>
      </c>
      <c r="U478" s="46" t="n">
        <f aca="false">(1+VLOOKUP(B478,Assumptions!$A$29:$C$39,3,1))^(1/12)-1</f>
        <v>0.00581065529879377</v>
      </c>
      <c r="V478" s="45" t="n">
        <f aca="false">P479+V479/(1+U479)</f>
        <v>0</v>
      </c>
      <c r="W478" s="45" t="n">
        <f aca="false">(W479+Q479)/(1+U479)</f>
        <v>0</v>
      </c>
      <c r="X478" s="45" t="n">
        <f aca="false">R479+S479+T479+X479/(1+U479)</f>
        <v>0</v>
      </c>
      <c r="Y478" s="45" t="n">
        <f aca="false">IFERROR((W478+X478-V478)/J478,0)</f>
        <v>0</v>
      </c>
    </row>
    <row r="479" customFormat="false" ht="13.8" hidden="false" customHeight="false" outlineLevel="0" collapsed="false">
      <c r="A479" s="40" t="n">
        <f aca="false">A478+1</f>
        <v>464</v>
      </c>
      <c r="B479" s="40" t="n">
        <f aca="false">INT((A479-1)/12)+1</f>
        <v>39</v>
      </c>
      <c r="C479" s="41" t="n">
        <f aca="false">$B$4+B479-1</f>
        <v>58</v>
      </c>
      <c r="D479" s="42" t="n">
        <f aca="false">IF($B$5="M",VLOOKUP(C479,Assumptions!$A$42:$C$140,2,1),VLOOKUP(C479,Assumptions!$A$42:$C$140,3,1))*Assumptions!$C$2</f>
        <v>0.00146274600296152</v>
      </c>
      <c r="E479" s="42" t="n">
        <f aca="false">1-(1-D479)^(1/12)</f>
        <v>0.00012197729852137</v>
      </c>
      <c r="F479" s="42" t="n">
        <f aca="false">VLOOKUP(B479,Assumptions!$A$5:$C$11,3,1)*(MOD(A479,12/$B$10)=0)</f>
        <v>0</v>
      </c>
      <c r="G479" s="43" t="n">
        <f aca="false">1-(1-F479)^(1/$B$10)</f>
        <v>0</v>
      </c>
      <c r="H479" s="42" t="n">
        <f aca="false">J478*E479*(A479&lt;=$B$6*12)</f>
        <v>0</v>
      </c>
      <c r="I479" s="43" t="n">
        <f aca="false">J478*(1-E479)*G479*(A479&lt;=$B$6*12)</f>
        <v>0</v>
      </c>
      <c r="J479" s="44" t="n">
        <f aca="false">(J478-H479-I479)*(A479&lt;=$B$6*12)</f>
        <v>0</v>
      </c>
      <c r="K479" s="45" t="n">
        <f aca="false">($B$9/$B$10)*(A479&lt;=$B$7*12)*(MOD(A478,12/$B$10)=0)</f>
        <v>0</v>
      </c>
      <c r="L479" s="45" t="n">
        <f aca="false">$B$8*(A479&lt;=$B$7*12)</f>
        <v>0</v>
      </c>
      <c r="M479" s="45" t="n">
        <f aca="false">Assumptions!$C$15*(A479=1)+K479*Assumptions!$C$16*(A479&lt;=12)</f>
        <v>0</v>
      </c>
      <c r="N479" s="45" t="n">
        <f aca="false">(A479&lt;=$B$6*12)*(Assumptions!$C$18/12)*(1+Assumptions!$E$17)^(A479-1) + K479*Assumptions!$C$19*(A479&lt;=$B$7*12)</f>
        <v>0</v>
      </c>
      <c r="O479" s="45" t="n">
        <f aca="false">K479*VLOOKUP(B479,Assumptions!$A$21:$B$26,2,1)</f>
        <v>0</v>
      </c>
      <c r="P479" s="45" t="n">
        <f aca="false">K479*J478</f>
        <v>0</v>
      </c>
      <c r="Q479" s="45" t="n">
        <f aca="false">L479*H479</f>
        <v>0</v>
      </c>
      <c r="R479" s="45" t="n">
        <f aca="false">M479*J478</f>
        <v>0</v>
      </c>
      <c r="S479" s="45" t="n">
        <f aca="false">N479*J478</f>
        <v>0</v>
      </c>
      <c r="T479" s="55" t="n">
        <f aca="false">O479*J478</f>
        <v>0</v>
      </c>
      <c r="U479" s="46" t="n">
        <f aca="false">(1+VLOOKUP(B479,Assumptions!$A$29:$C$39,3,1))^(1/12)-1</f>
        <v>0.00581065529879377</v>
      </c>
      <c r="V479" s="45" t="n">
        <f aca="false">P480+V480/(1+U480)</f>
        <v>0</v>
      </c>
      <c r="W479" s="45" t="n">
        <f aca="false">(W480+Q480)/(1+U480)</f>
        <v>0</v>
      </c>
      <c r="X479" s="45" t="n">
        <f aca="false">R480+S480+T480+X480/(1+U480)</f>
        <v>0</v>
      </c>
      <c r="Y479" s="45" t="n">
        <f aca="false">IFERROR((W479+X479-V479)/J479,0)</f>
        <v>0</v>
      </c>
    </row>
    <row r="480" customFormat="false" ht="13.8" hidden="false" customHeight="false" outlineLevel="0" collapsed="false">
      <c r="A480" s="40" t="n">
        <f aca="false">A479+1</f>
        <v>465</v>
      </c>
      <c r="B480" s="40" t="n">
        <f aca="false">INT((A480-1)/12)+1</f>
        <v>39</v>
      </c>
      <c r="C480" s="41" t="n">
        <f aca="false">$B$4+B480-1</f>
        <v>58</v>
      </c>
      <c r="D480" s="42" t="n">
        <f aca="false">IF($B$5="M",VLOOKUP(C480,Assumptions!$A$42:$C$140,2,1),VLOOKUP(C480,Assumptions!$A$42:$C$140,3,1))*Assumptions!$C$2</f>
        <v>0.00146274600296152</v>
      </c>
      <c r="E480" s="42" t="n">
        <f aca="false">1-(1-D480)^(1/12)</f>
        <v>0.00012197729852137</v>
      </c>
      <c r="F480" s="42" t="n">
        <f aca="false">VLOOKUP(B480,Assumptions!$A$5:$C$11,3,1)*(MOD(A480,12/$B$10)=0)</f>
        <v>0</v>
      </c>
      <c r="G480" s="43" t="n">
        <f aca="false">1-(1-F480)^(1/$B$10)</f>
        <v>0</v>
      </c>
      <c r="H480" s="42" t="n">
        <f aca="false">J479*E480*(A480&lt;=$B$6*12)</f>
        <v>0</v>
      </c>
      <c r="I480" s="43" t="n">
        <f aca="false">J479*(1-E480)*G480*(A480&lt;=$B$6*12)</f>
        <v>0</v>
      </c>
      <c r="J480" s="44" t="n">
        <f aca="false">(J479-H480-I480)*(A480&lt;=$B$6*12)</f>
        <v>0</v>
      </c>
      <c r="K480" s="45" t="n">
        <f aca="false">($B$9/$B$10)*(A480&lt;=$B$7*12)*(MOD(A479,12/$B$10)=0)</f>
        <v>0</v>
      </c>
      <c r="L480" s="45" t="n">
        <f aca="false">$B$8*(A480&lt;=$B$7*12)</f>
        <v>0</v>
      </c>
      <c r="M480" s="45" t="n">
        <f aca="false">Assumptions!$C$15*(A480=1)+K480*Assumptions!$C$16*(A480&lt;=12)</f>
        <v>0</v>
      </c>
      <c r="N480" s="45" t="n">
        <f aca="false">(A480&lt;=$B$6*12)*(Assumptions!$C$18/12)*(1+Assumptions!$E$17)^(A480-1) + K480*Assumptions!$C$19*(A480&lt;=$B$7*12)</f>
        <v>0</v>
      </c>
      <c r="O480" s="45" t="n">
        <f aca="false">K480*VLOOKUP(B480,Assumptions!$A$21:$B$26,2,1)</f>
        <v>0</v>
      </c>
      <c r="P480" s="45" t="n">
        <f aca="false">K480*J479</f>
        <v>0</v>
      </c>
      <c r="Q480" s="45" t="n">
        <f aca="false">L480*H480</f>
        <v>0</v>
      </c>
      <c r="R480" s="45" t="n">
        <f aca="false">M480*J479</f>
        <v>0</v>
      </c>
      <c r="S480" s="45" t="n">
        <f aca="false">N480*J479</f>
        <v>0</v>
      </c>
      <c r="T480" s="55" t="n">
        <f aca="false">O480*J479</f>
        <v>0</v>
      </c>
      <c r="U480" s="46" t="n">
        <f aca="false">(1+VLOOKUP(B480,Assumptions!$A$29:$C$39,3,1))^(1/12)-1</f>
        <v>0.00581065529879377</v>
      </c>
      <c r="V480" s="45" t="n">
        <f aca="false">P481+V481/(1+U481)</f>
        <v>0</v>
      </c>
      <c r="W480" s="45" t="n">
        <f aca="false">(W481+Q481)/(1+U481)</f>
        <v>0</v>
      </c>
      <c r="X480" s="45" t="n">
        <f aca="false">R481+S481+T481+X481/(1+U481)</f>
        <v>0</v>
      </c>
      <c r="Y480" s="45" t="n">
        <f aca="false">IFERROR((W480+X480-V480)/J480,0)</f>
        <v>0</v>
      </c>
    </row>
    <row r="481" customFormat="false" ht="13.8" hidden="false" customHeight="false" outlineLevel="0" collapsed="false">
      <c r="A481" s="40" t="n">
        <f aca="false">A480+1</f>
        <v>466</v>
      </c>
      <c r="B481" s="40" t="n">
        <f aca="false">INT((A481-1)/12)+1</f>
        <v>39</v>
      </c>
      <c r="C481" s="41" t="n">
        <f aca="false">$B$4+B481-1</f>
        <v>58</v>
      </c>
      <c r="D481" s="42" t="n">
        <f aca="false">IF($B$5="M",VLOOKUP(C481,Assumptions!$A$42:$C$140,2,1),VLOOKUP(C481,Assumptions!$A$42:$C$140,3,1))*Assumptions!$C$2</f>
        <v>0.00146274600296152</v>
      </c>
      <c r="E481" s="42" t="n">
        <f aca="false">1-(1-D481)^(1/12)</f>
        <v>0.00012197729852137</v>
      </c>
      <c r="F481" s="42" t="n">
        <f aca="false">VLOOKUP(B481,Assumptions!$A$5:$C$11,3,1)*(MOD(A481,12/$B$10)=0)</f>
        <v>0</v>
      </c>
      <c r="G481" s="43" t="n">
        <f aca="false">1-(1-F481)^(1/$B$10)</f>
        <v>0</v>
      </c>
      <c r="H481" s="42" t="n">
        <f aca="false">J480*E481*(A481&lt;=$B$6*12)</f>
        <v>0</v>
      </c>
      <c r="I481" s="43" t="n">
        <f aca="false">J480*(1-E481)*G481*(A481&lt;=$B$6*12)</f>
        <v>0</v>
      </c>
      <c r="J481" s="44" t="n">
        <f aca="false">(J480-H481-I481)*(A481&lt;=$B$6*12)</f>
        <v>0</v>
      </c>
      <c r="K481" s="45" t="n">
        <f aca="false">($B$9/$B$10)*(A481&lt;=$B$7*12)*(MOD(A480,12/$B$10)=0)</f>
        <v>0</v>
      </c>
      <c r="L481" s="45" t="n">
        <f aca="false">$B$8*(A481&lt;=$B$7*12)</f>
        <v>0</v>
      </c>
      <c r="M481" s="45" t="n">
        <f aca="false">Assumptions!$C$15*(A481=1)+K481*Assumptions!$C$16*(A481&lt;=12)</f>
        <v>0</v>
      </c>
      <c r="N481" s="45" t="n">
        <f aca="false">(A481&lt;=$B$6*12)*(Assumptions!$C$18/12)*(1+Assumptions!$E$17)^(A481-1) + K481*Assumptions!$C$19*(A481&lt;=$B$7*12)</f>
        <v>0</v>
      </c>
      <c r="O481" s="45" t="n">
        <f aca="false">K481*VLOOKUP(B481,Assumptions!$A$21:$B$26,2,1)</f>
        <v>0</v>
      </c>
      <c r="P481" s="45" t="n">
        <f aca="false">K481*J480</f>
        <v>0</v>
      </c>
      <c r="Q481" s="45" t="n">
        <f aca="false">L481*H481</f>
        <v>0</v>
      </c>
      <c r="R481" s="45" t="n">
        <f aca="false">M481*J480</f>
        <v>0</v>
      </c>
      <c r="S481" s="45" t="n">
        <f aca="false">N481*J480</f>
        <v>0</v>
      </c>
      <c r="T481" s="55" t="n">
        <f aca="false">O481*J480</f>
        <v>0</v>
      </c>
      <c r="U481" s="46" t="n">
        <f aca="false">(1+VLOOKUP(B481,Assumptions!$A$29:$C$39,3,1))^(1/12)-1</f>
        <v>0.00581065529879377</v>
      </c>
      <c r="V481" s="45" t="n">
        <f aca="false">P482+V482/(1+U482)</f>
        <v>0</v>
      </c>
      <c r="W481" s="45" t="n">
        <f aca="false">(W482+Q482)/(1+U482)</f>
        <v>0</v>
      </c>
      <c r="X481" s="45" t="n">
        <f aca="false">R482+S482+T482+X482/(1+U482)</f>
        <v>0</v>
      </c>
      <c r="Y481" s="45" t="n">
        <f aca="false">IFERROR((W481+X481-V481)/J481,0)</f>
        <v>0</v>
      </c>
    </row>
    <row r="482" customFormat="false" ht="13.8" hidden="false" customHeight="false" outlineLevel="0" collapsed="false">
      <c r="A482" s="40" t="n">
        <f aca="false">A481+1</f>
        <v>467</v>
      </c>
      <c r="B482" s="40" t="n">
        <f aca="false">INT((A482-1)/12)+1</f>
        <v>39</v>
      </c>
      <c r="C482" s="41" t="n">
        <f aca="false">$B$4+B482-1</f>
        <v>58</v>
      </c>
      <c r="D482" s="42" t="n">
        <f aca="false">IF($B$5="M",VLOOKUP(C482,Assumptions!$A$42:$C$140,2,1),VLOOKUP(C482,Assumptions!$A$42:$C$140,3,1))*Assumptions!$C$2</f>
        <v>0.00146274600296152</v>
      </c>
      <c r="E482" s="42" t="n">
        <f aca="false">1-(1-D482)^(1/12)</f>
        <v>0.00012197729852137</v>
      </c>
      <c r="F482" s="42" t="n">
        <f aca="false">VLOOKUP(B482,Assumptions!$A$5:$C$11,3,1)*(MOD(A482,12/$B$10)=0)</f>
        <v>0</v>
      </c>
      <c r="G482" s="43" t="n">
        <f aca="false">1-(1-F482)^(1/$B$10)</f>
        <v>0</v>
      </c>
      <c r="H482" s="42" t="n">
        <f aca="false">J481*E482*(A482&lt;=$B$6*12)</f>
        <v>0</v>
      </c>
      <c r="I482" s="43" t="n">
        <f aca="false">J481*(1-E482)*G482*(A482&lt;=$B$6*12)</f>
        <v>0</v>
      </c>
      <c r="J482" s="44" t="n">
        <f aca="false">(J481-H482-I482)*(A482&lt;=$B$6*12)</f>
        <v>0</v>
      </c>
      <c r="K482" s="45" t="n">
        <f aca="false">($B$9/$B$10)*(A482&lt;=$B$7*12)*(MOD(A481,12/$B$10)=0)</f>
        <v>0</v>
      </c>
      <c r="L482" s="45" t="n">
        <f aca="false">$B$8*(A482&lt;=$B$7*12)</f>
        <v>0</v>
      </c>
      <c r="M482" s="45" t="n">
        <f aca="false">Assumptions!$C$15*(A482=1)+K482*Assumptions!$C$16*(A482&lt;=12)</f>
        <v>0</v>
      </c>
      <c r="N482" s="45" t="n">
        <f aca="false">(A482&lt;=$B$6*12)*(Assumptions!$C$18/12)*(1+Assumptions!$E$17)^(A482-1) + K482*Assumptions!$C$19*(A482&lt;=$B$7*12)</f>
        <v>0</v>
      </c>
      <c r="O482" s="45" t="n">
        <f aca="false">K482*VLOOKUP(B482,Assumptions!$A$21:$B$26,2,1)</f>
        <v>0</v>
      </c>
      <c r="P482" s="45" t="n">
        <f aca="false">K482*J481</f>
        <v>0</v>
      </c>
      <c r="Q482" s="45" t="n">
        <f aca="false">L482*H482</f>
        <v>0</v>
      </c>
      <c r="R482" s="45" t="n">
        <f aca="false">M482*J481</f>
        <v>0</v>
      </c>
      <c r="S482" s="45" t="n">
        <f aca="false">N482*J481</f>
        <v>0</v>
      </c>
      <c r="T482" s="55" t="n">
        <f aca="false">O482*J481</f>
        <v>0</v>
      </c>
      <c r="U482" s="46" t="n">
        <f aca="false">(1+VLOOKUP(B482,Assumptions!$A$29:$C$39,3,1))^(1/12)-1</f>
        <v>0.00581065529879377</v>
      </c>
      <c r="V482" s="45" t="n">
        <f aca="false">P483+V483/(1+U483)</f>
        <v>0</v>
      </c>
      <c r="W482" s="45" t="n">
        <f aca="false">(W483+Q483)/(1+U483)</f>
        <v>0</v>
      </c>
      <c r="X482" s="45" t="n">
        <f aca="false">R483+S483+T483+X483/(1+U483)</f>
        <v>0</v>
      </c>
      <c r="Y482" s="45" t="n">
        <f aca="false">IFERROR((W482+X482-V482)/J482,0)</f>
        <v>0</v>
      </c>
    </row>
    <row r="483" customFormat="false" ht="13.8" hidden="false" customHeight="false" outlineLevel="0" collapsed="false">
      <c r="A483" s="40" t="n">
        <f aca="false">A482+1</f>
        <v>468</v>
      </c>
      <c r="B483" s="40" t="n">
        <f aca="false">INT((A483-1)/12)+1</f>
        <v>39</v>
      </c>
      <c r="C483" s="41" t="n">
        <f aca="false">$B$4+B483-1</f>
        <v>58</v>
      </c>
      <c r="D483" s="42" t="n">
        <f aca="false">IF($B$5="M",VLOOKUP(C483,Assumptions!$A$42:$C$140,2,1),VLOOKUP(C483,Assumptions!$A$42:$C$140,3,1))*Assumptions!$C$2</f>
        <v>0.00146274600296152</v>
      </c>
      <c r="E483" s="42" t="n">
        <f aca="false">1-(1-D483)^(1/12)</f>
        <v>0.00012197729852137</v>
      </c>
      <c r="F483" s="42" t="n">
        <f aca="false">VLOOKUP(B483,Assumptions!$A$5:$C$11,3,1)*(MOD(A483,12/$B$10)=0)</f>
        <v>0.04</v>
      </c>
      <c r="G483" s="43" t="n">
        <f aca="false">1-(1-F483)^(1/$B$10)</f>
        <v>0.04</v>
      </c>
      <c r="H483" s="42" t="n">
        <f aca="false">J482*E483*(A483&lt;=$B$6*12)</f>
        <v>0</v>
      </c>
      <c r="I483" s="43" t="n">
        <f aca="false">J482*(1-E483)*G483*(A483&lt;=$B$6*12)</f>
        <v>0</v>
      </c>
      <c r="J483" s="44" t="n">
        <f aca="false">(J482-H483-I483)*(A483&lt;=$B$6*12)</f>
        <v>0</v>
      </c>
      <c r="K483" s="45" t="n">
        <f aca="false">($B$9/$B$10)*(A483&lt;=$B$7*12)*(MOD(A482,12/$B$10)=0)</f>
        <v>0</v>
      </c>
      <c r="L483" s="45" t="n">
        <f aca="false">$B$8*(A483&lt;=$B$7*12)</f>
        <v>0</v>
      </c>
      <c r="M483" s="45" t="n">
        <f aca="false">Assumptions!$C$15*(A483=1)+K483*Assumptions!$C$16*(A483&lt;=12)</f>
        <v>0</v>
      </c>
      <c r="N483" s="45" t="n">
        <f aca="false">(A483&lt;=$B$6*12)*(Assumptions!$C$18/12)*(1+Assumptions!$E$17)^(A483-1) + K483*Assumptions!$C$19*(A483&lt;=$B$7*12)</f>
        <v>0</v>
      </c>
      <c r="O483" s="45" t="n">
        <f aca="false">K483*VLOOKUP(B483,Assumptions!$A$21:$B$26,2,1)</f>
        <v>0</v>
      </c>
      <c r="P483" s="45" t="n">
        <f aca="false">K483*J482</f>
        <v>0</v>
      </c>
      <c r="Q483" s="45" t="n">
        <f aca="false">L483*H483</f>
        <v>0</v>
      </c>
      <c r="R483" s="45" t="n">
        <f aca="false">M483*J482</f>
        <v>0</v>
      </c>
      <c r="S483" s="45" t="n">
        <f aca="false">N483*J482</f>
        <v>0</v>
      </c>
      <c r="T483" s="55" t="n">
        <f aca="false">O483*J482</f>
        <v>0</v>
      </c>
      <c r="U483" s="46" t="n">
        <f aca="false">(1+VLOOKUP(B483,Assumptions!$A$29:$C$39,3,1))^(1/12)-1</f>
        <v>0.00581065529879377</v>
      </c>
      <c r="V483" s="45" t="n">
        <f aca="false">P484+V484/(1+U484)</f>
        <v>0</v>
      </c>
      <c r="W483" s="45" t="n">
        <f aca="false">(W484+Q484)/(1+U484)</f>
        <v>0</v>
      </c>
      <c r="X483" s="45" t="n">
        <f aca="false">R484+S484+T484+X484/(1+U484)</f>
        <v>0</v>
      </c>
      <c r="Y483" s="45" t="n">
        <f aca="false">IFERROR((W483+X483-V483)/J483,0)</f>
        <v>0</v>
      </c>
    </row>
    <row r="484" customFormat="false" ht="13.8" hidden="false" customHeight="false" outlineLevel="0" collapsed="false">
      <c r="A484" s="40" t="n">
        <f aca="false">A483+1</f>
        <v>469</v>
      </c>
      <c r="B484" s="40" t="n">
        <f aca="false">INT((A484-1)/12)+1</f>
        <v>40</v>
      </c>
      <c r="C484" s="41" t="n">
        <f aca="false">$B$4+B484-1</f>
        <v>59</v>
      </c>
      <c r="D484" s="42" t="n">
        <f aca="false">IF($B$5="M",VLOOKUP(C484,Assumptions!$A$42:$C$140,2,1),VLOOKUP(C484,Assumptions!$A$42:$C$140,3,1))*Assumptions!$C$2</f>
        <v>0.00157289504112364</v>
      </c>
      <c r="E484" s="42" t="n">
        <f aca="false">1-(1-D484)^(1/12)</f>
        <v>0.000131169174836021</v>
      </c>
      <c r="F484" s="42" t="n">
        <f aca="false">VLOOKUP(B484,Assumptions!$A$5:$C$11,3,1)*(MOD(A484,12/$B$10)=0)</f>
        <v>0</v>
      </c>
      <c r="G484" s="43" t="n">
        <f aca="false">1-(1-F484)^(1/$B$10)</f>
        <v>0</v>
      </c>
      <c r="H484" s="42" t="n">
        <f aca="false">J483*E484*(A484&lt;=$B$6*12)</f>
        <v>0</v>
      </c>
      <c r="I484" s="43" t="n">
        <f aca="false">J483*(1-E484)*G484*(A484&lt;=$B$6*12)</f>
        <v>0</v>
      </c>
      <c r="J484" s="44" t="n">
        <f aca="false">(J483-H484-I484)*(A484&lt;=$B$6*12)</f>
        <v>0</v>
      </c>
      <c r="K484" s="45" t="n">
        <f aca="false">($B$9/$B$10)*(A484&lt;=$B$7*12)*(MOD(A483,12/$B$10)=0)</f>
        <v>0</v>
      </c>
      <c r="L484" s="45" t="n">
        <f aca="false">$B$8*(A484&lt;=$B$7*12)</f>
        <v>0</v>
      </c>
      <c r="M484" s="45" t="n">
        <f aca="false">Assumptions!$C$15*(A484=1)+K484*Assumptions!$C$16*(A484&lt;=12)</f>
        <v>0</v>
      </c>
      <c r="N484" s="45" t="n">
        <f aca="false">(A484&lt;=$B$6*12)*(Assumptions!$C$18/12)*(1+Assumptions!$E$17)^(A484-1) + K484*Assumptions!$C$19*(A484&lt;=$B$7*12)</f>
        <v>0</v>
      </c>
      <c r="O484" s="45" t="n">
        <f aca="false">K484*VLOOKUP(B484,Assumptions!$A$21:$B$26,2,1)</f>
        <v>0</v>
      </c>
      <c r="P484" s="45" t="n">
        <f aca="false">K484*J483</f>
        <v>0</v>
      </c>
      <c r="Q484" s="45" t="n">
        <f aca="false">L484*H484</f>
        <v>0</v>
      </c>
      <c r="R484" s="45" t="n">
        <f aca="false">M484*J483</f>
        <v>0</v>
      </c>
      <c r="S484" s="45" t="n">
        <f aca="false">N484*J483</f>
        <v>0</v>
      </c>
      <c r="T484" s="55" t="n">
        <f aca="false">O484*J483</f>
        <v>0</v>
      </c>
      <c r="U484" s="46" t="n">
        <f aca="false">(1+VLOOKUP(B484,Assumptions!$A$29:$C$39,3,1))^(1/12)-1</f>
        <v>0.00581065529879377</v>
      </c>
      <c r="V484" s="45" t="n">
        <f aca="false">P485+V485/(1+U485)</f>
        <v>0</v>
      </c>
      <c r="W484" s="45" t="n">
        <f aca="false">(W485+Q485)/(1+U485)</f>
        <v>0</v>
      </c>
      <c r="X484" s="45" t="n">
        <f aca="false">R485+S485+T485+X485/(1+U485)</f>
        <v>0</v>
      </c>
      <c r="Y484" s="45" t="n">
        <f aca="false">IFERROR((W484+X484-V484)/J484,0)</f>
        <v>0</v>
      </c>
    </row>
    <row r="485" customFormat="false" ht="13.8" hidden="false" customHeight="false" outlineLevel="0" collapsed="false">
      <c r="A485" s="40" t="n">
        <f aca="false">A484+1</f>
        <v>470</v>
      </c>
      <c r="B485" s="40" t="n">
        <f aca="false">INT((A485-1)/12)+1</f>
        <v>40</v>
      </c>
      <c r="C485" s="41" t="n">
        <f aca="false">$B$4+B485-1</f>
        <v>59</v>
      </c>
      <c r="D485" s="42" t="n">
        <f aca="false">IF($B$5="M",VLOOKUP(C485,Assumptions!$A$42:$C$140,2,1),VLOOKUP(C485,Assumptions!$A$42:$C$140,3,1))*Assumptions!$C$2</f>
        <v>0.00157289504112364</v>
      </c>
      <c r="E485" s="42" t="n">
        <f aca="false">1-(1-D485)^(1/12)</f>
        <v>0.000131169174836021</v>
      </c>
      <c r="F485" s="42" t="n">
        <f aca="false">VLOOKUP(B485,Assumptions!$A$5:$C$11,3,1)*(MOD(A485,12/$B$10)=0)</f>
        <v>0</v>
      </c>
      <c r="G485" s="43" t="n">
        <f aca="false">1-(1-F485)^(1/$B$10)</f>
        <v>0</v>
      </c>
      <c r="H485" s="42" t="n">
        <f aca="false">J484*E485*(A485&lt;=$B$6*12)</f>
        <v>0</v>
      </c>
      <c r="I485" s="43" t="n">
        <f aca="false">J484*(1-E485)*G485*(A485&lt;=$B$6*12)</f>
        <v>0</v>
      </c>
      <c r="J485" s="44" t="n">
        <f aca="false">(J484-H485-I485)*(A485&lt;=$B$6*12)</f>
        <v>0</v>
      </c>
      <c r="K485" s="45" t="n">
        <f aca="false">($B$9/$B$10)*(A485&lt;=$B$7*12)*(MOD(A484,12/$B$10)=0)</f>
        <v>0</v>
      </c>
      <c r="L485" s="45" t="n">
        <f aca="false">$B$8*(A485&lt;=$B$7*12)</f>
        <v>0</v>
      </c>
      <c r="M485" s="45" t="n">
        <f aca="false">Assumptions!$C$15*(A485=1)+K485*Assumptions!$C$16*(A485&lt;=12)</f>
        <v>0</v>
      </c>
      <c r="N485" s="45" t="n">
        <f aca="false">(A485&lt;=$B$6*12)*(Assumptions!$C$18/12)*(1+Assumptions!$E$17)^(A485-1) + K485*Assumptions!$C$19*(A485&lt;=$B$7*12)</f>
        <v>0</v>
      </c>
      <c r="O485" s="45" t="n">
        <f aca="false">K485*VLOOKUP(B485,Assumptions!$A$21:$B$26,2,1)</f>
        <v>0</v>
      </c>
      <c r="P485" s="45" t="n">
        <f aca="false">K485*J484</f>
        <v>0</v>
      </c>
      <c r="Q485" s="45" t="n">
        <f aca="false">L485*H485</f>
        <v>0</v>
      </c>
      <c r="R485" s="45" t="n">
        <f aca="false">M485*J484</f>
        <v>0</v>
      </c>
      <c r="S485" s="45" t="n">
        <f aca="false">N485*J484</f>
        <v>0</v>
      </c>
      <c r="T485" s="55" t="n">
        <f aca="false">O485*J484</f>
        <v>0</v>
      </c>
      <c r="U485" s="46" t="n">
        <f aca="false">(1+VLOOKUP(B485,Assumptions!$A$29:$C$39,3,1))^(1/12)-1</f>
        <v>0.00581065529879377</v>
      </c>
      <c r="V485" s="45" t="n">
        <f aca="false">P486+V486/(1+U486)</f>
        <v>0</v>
      </c>
      <c r="W485" s="45" t="n">
        <f aca="false">(W486+Q486)/(1+U486)</f>
        <v>0</v>
      </c>
      <c r="X485" s="45" t="n">
        <f aca="false">R486+S486+T486+X486/(1+U486)</f>
        <v>0</v>
      </c>
      <c r="Y485" s="45" t="n">
        <f aca="false">IFERROR((W485+X485-V485)/J485,0)</f>
        <v>0</v>
      </c>
    </row>
    <row r="486" customFormat="false" ht="13.8" hidden="false" customHeight="false" outlineLevel="0" collapsed="false">
      <c r="A486" s="40" t="n">
        <f aca="false">A485+1</f>
        <v>471</v>
      </c>
      <c r="B486" s="40" t="n">
        <f aca="false">INT((A486-1)/12)+1</f>
        <v>40</v>
      </c>
      <c r="C486" s="41" t="n">
        <f aca="false">$B$4+B486-1</f>
        <v>59</v>
      </c>
      <c r="D486" s="42" t="n">
        <f aca="false">IF($B$5="M",VLOOKUP(C486,Assumptions!$A$42:$C$140,2,1),VLOOKUP(C486,Assumptions!$A$42:$C$140,3,1))*Assumptions!$C$2</f>
        <v>0.00157289504112364</v>
      </c>
      <c r="E486" s="42" t="n">
        <f aca="false">1-(1-D486)^(1/12)</f>
        <v>0.000131169174836021</v>
      </c>
      <c r="F486" s="42" t="n">
        <f aca="false">VLOOKUP(B486,Assumptions!$A$5:$C$11,3,1)*(MOD(A486,12/$B$10)=0)</f>
        <v>0</v>
      </c>
      <c r="G486" s="43" t="n">
        <f aca="false">1-(1-F486)^(1/$B$10)</f>
        <v>0</v>
      </c>
      <c r="H486" s="42" t="n">
        <f aca="false">J485*E486*(A486&lt;=$B$6*12)</f>
        <v>0</v>
      </c>
      <c r="I486" s="43" t="n">
        <f aca="false">J485*(1-E486)*G486*(A486&lt;=$B$6*12)</f>
        <v>0</v>
      </c>
      <c r="J486" s="44" t="n">
        <f aca="false">(J485-H486-I486)*(A486&lt;=$B$6*12)</f>
        <v>0</v>
      </c>
      <c r="K486" s="45" t="n">
        <f aca="false">($B$9/$B$10)*(A486&lt;=$B$7*12)*(MOD(A485,12/$B$10)=0)</f>
        <v>0</v>
      </c>
      <c r="L486" s="45" t="n">
        <f aca="false">$B$8*(A486&lt;=$B$7*12)</f>
        <v>0</v>
      </c>
      <c r="M486" s="45" t="n">
        <f aca="false">Assumptions!$C$15*(A486=1)+K486*Assumptions!$C$16*(A486&lt;=12)</f>
        <v>0</v>
      </c>
      <c r="N486" s="45" t="n">
        <f aca="false">(A486&lt;=$B$6*12)*(Assumptions!$C$18/12)*(1+Assumptions!$E$17)^(A486-1) + K486*Assumptions!$C$19*(A486&lt;=$B$7*12)</f>
        <v>0</v>
      </c>
      <c r="O486" s="45" t="n">
        <f aca="false">K486*VLOOKUP(B486,Assumptions!$A$21:$B$26,2,1)</f>
        <v>0</v>
      </c>
      <c r="P486" s="45" t="n">
        <f aca="false">K486*J485</f>
        <v>0</v>
      </c>
      <c r="Q486" s="45" t="n">
        <f aca="false">L486*H486</f>
        <v>0</v>
      </c>
      <c r="R486" s="45" t="n">
        <f aca="false">M486*J485</f>
        <v>0</v>
      </c>
      <c r="S486" s="45" t="n">
        <f aca="false">N486*J485</f>
        <v>0</v>
      </c>
      <c r="T486" s="55" t="n">
        <f aca="false">O486*J485</f>
        <v>0</v>
      </c>
      <c r="U486" s="46" t="n">
        <f aca="false">(1+VLOOKUP(B486,Assumptions!$A$29:$C$39,3,1))^(1/12)-1</f>
        <v>0.00581065529879377</v>
      </c>
      <c r="V486" s="45" t="n">
        <f aca="false">P487+V487/(1+U487)</f>
        <v>0</v>
      </c>
      <c r="W486" s="45" t="n">
        <f aca="false">(W487+Q487)/(1+U487)</f>
        <v>0</v>
      </c>
      <c r="X486" s="45" t="n">
        <f aca="false">R487+S487+T487+X487/(1+U487)</f>
        <v>0</v>
      </c>
      <c r="Y486" s="45" t="n">
        <f aca="false">IFERROR((W486+X486-V486)/J486,0)</f>
        <v>0</v>
      </c>
    </row>
    <row r="487" customFormat="false" ht="13.8" hidden="false" customHeight="false" outlineLevel="0" collapsed="false">
      <c r="A487" s="40" t="n">
        <f aca="false">A486+1</f>
        <v>472</v>
      </c>
      <c r="B487" s="40" t="n">
        <f aca="false">INT((A487-1)/12)+1</f>
        <v>40</v>
      </c>
      <c r="C487" s="41" t="n">
        <f aca="false">$B$4+B487-1</f>
        <v>59</v>
      </c>
      <c r="D487" s="42" t="n">
        <f aca="false">IF($B$5="M",VLOOKUP(C487,Assumptions!$A$42:$C$140,2,1),VLOOKUP(C487,Assumptions!$A$42:$C$140,3,1))*Assumptions!$C$2</f>
        <v>0.00157289504112364</v>
      </c>
      <c r="E487" s="42" t="n">
        <f aca="false">1-(1-D487)^(1/12)</f>
        <v>0.000131169174836021</v>
      </c>
      <c r="F487" s="42" t="n">
        <f aca="false">VLOOKUP(B487,Assumptions!$A$5:$C$11,3,1)*(MOD(A487,12/$B$10)=0)</f>
        <v>0</v>
      </c>
      <c r="G487" s="43" t="n">
        <f aca="false">1-(1-F487)^(1/$B$10)</f>
        <v>0</v>
      </c>
      <c r="H487" s="42" t="n">
        <f aca="false">J486*E487*(A487&lt;=$B$6*12)</f>
        <v>0</v>
      </c>
      <c r="I487" s="43" t="n">
        <f aca="false">J486*(1-E487)*G487*(A487&lt;=$B$6*12)</f>
        <v>0</v>
      </c>
      <c r="J487" s="44" t="n">
        <f aca="false">(J486-H487-I487)*(A487&lt;=$B$6*12)</f>
        <v>0</v>
      </c>
      <c r="K487" s="45" t="n">
        <f aca="false">($B$9/$B$10)*(A487&lt;=$B$7*12)*(MOD(A486,12/$B$10)=0)</f>
        <v>0</v>
      </c>
      <c r="L487" s="45" t="n">
        <f aca="false">$B$8*(A487&lt;=$B$7*12)</f>
        <v>0</v>
      </c>
      <c r="M487" s="45" t="n">
        <f aca="false">Assumptions!$C$15*(A487=1)+K487*Assumptions!$C$16*(A487&lt;=12)</f>
        <v>0</v>
      </c>
      <c r="N487" s="45" t="n">
        <f aca="false">(A487&lt;=$B$6*12)*(Assumptions!$C$18/12)*(1+Assumptions!$E$17)^(A487-1) + K487*Assumptions!$C$19*(A487&lt;=$B$7*12)</f>
        <v>0</v>
      </c>
      <c r="O487" s="45" t="n">
        <f aca="false">K487*VLOOKUP(B487,Assumptions!$A$21:$B$26,2,1)</f>
        <v>0</v>
      </c>
      <c r="P487" s="45" t="n">
        <f aca="false">K487*J486</f>
        <v>0</v>
      </c>
      <c r="Q487" s="45" t="n">
        <f aca="false">L487*H487</f>
        <v>0</v>
      </c>
      <c r="R487" s="45" t="n">
        <f aca="false">M487*J486</f>
        <v>0</v>
      </c>
      <c r="S487" s="45" t="n">
        <f aca="false">N487*J486</f>
        <v>0</v>
      </c>
      <c r="T487" s="55" t="n">
        <f aca="false">O487*J486</f>
        <v>0</v>
      </c>
      <c r="U487" s="46" t="n">
        <f aca="false">(1+VLOOKUP(B487,Assumptions!$A$29:$C$39,3,1))^(1/12)-1</f>
        <v>0.00581065529879377</v>
      </c>
      <c r="V487" s="45" t="n">
        <f aca="false">P488+V488/(1+U488)</f>
        <v>0</v>
      </c>
      <c r="W487" s="45" t="n">
        <f aca="false">(W488+Q488)/(1+U488)</f>
        <v>0</v>
      </c>
      <c r="X487" s="45" t="n">
        <f aca="false">R488+S488+T488+X488/(1+U488)</f>
        <v>0</v>
      </c>
      <c r="Y487" s="45" t="n">
        <f aca="false">IFERROR((W487+X487-V487)/J487,0)</f>
        <v>0</v>
      </c>
    </row>
    <row r="488" customFormat="false" ht="13.8" hidden="false" customHeight="false" outlineLevel="0" collapsed="false">
      <c r="A488" s="40" t="n">
        <f aca="false">A487+1</f>
        <v>473</v>
      </c>
      <c r="B488" s="40" t="n">
        <f aca="false">INT((A488-1)/12)+1</f>
        <v>40</v>
      </c>
      <c r="C488" s="41" t="n">
        <f aca="false">$B$4+B488-1</f>
        <v>59</v>
      </c>
      <c r="D488" s="42" t="n">
        <f aca="false">IF($B$5="M",VLOOKUP(C488,Assumptions!$A$42:$C$140,2,1),VLOOKUP(C488,Assumptions!$A$42:$C$140,3,1))*Assumptions!$C$2</f>
        <v>0.00157289504112364</v>
      </c>
      <c r="E488" s="42" t="n">
        <f aca="false">1-(1-D488)^(1/12)</f>
        <v>0.000131169174836021</v>
      </c>
      <c r="F488" s="42" t="n">
        <f aca="false">VLOOKUP(B488,Assumptions!$A$5:$C$11,3,1)*(MOD(A488,12/$B$10)=0)</f>
        <v>0</v>
      </c>
      <c r="G488" s="43" t="n">
        <f aca="false">1-(1-F488)^(1/$B$10)</f>
        <v>0</v>
      </c>
      <c r="H488" s="42" t="n">
        <f aca="false">J487*E488*(A488&lt;=$B$6*12)</f>
        <v>0</v>
      </c>
      <c r="I488" s="43" t="n">
        <f aca="false">J487*(1-E488)*G488*(A488&lt;=$B$6*12)</f>
        <v>0</v>
      </c>
      <c r="J488" s="44" t="n">
        <f aca="false">(J487-H488-I488)*(A488&lt;=$B$6*12)</f>
        <v>0</v>
      </c>
      <c r="K488" s="45" t="n">
        <f aca="false">($B$9/$B$10)*(A488&lt;=$B$7*12)*(MOD(A487,12/$B$10)=0)</f>
        <v>0</v>
      </c>
      <c r="L488" s="45" t="n">
        <f aca="false">$B$8*(A488&lt;=$B$7*12)</f>
        <v>0</v>
      </c>
      <c r="M488" s="45" t="n">
        <f aca="false">Assumptions!$C$15*(A488=1)+K488*Assumptions!$C$16*(A488&lt;=12)</f>
        <v>0</v>
      </c>
      <c r="N488" s="45" t="n">
        <f aca="false">(A488&lt;=$B$6*12)*(Assumptions!$C$18/12)*(1+Assumptions!$E$17)^(A488-1) + K488*Assumptions!$C$19*(A488&lt;=$B$7*12)</f>
        <v>0</v>
      </c>
      <c r="O488" s="45" t="n">
        <f aca="false">K488*VLOOKUP(B488,Assumptions!$A$21:$B$26,2,1)</f>
        <v>0</v>
      </c>
      <c r="P488" s="45" t="n">
        <f aca="false">K488*J487</f>
        <v>0</v>
      </c>
      <c r="Q488" s="45" t="n">
        <f aca="false">L488*H488</f>
        <v>0</v>
      </c>
      <c r="R488" s="45" t="n">
        <f aca="false">M488*J487</f>
        <v>0</v>
      </c>
      <c r="S488" s="45" t="n">
        <f aca="false">N488*J487</f>
        <v>0</v>
      </c>
      <c r="T488" s="55" t="n">
        <f aca="false">O488*J487</f>
        <v>0</v>
      </c>
      <c r="U488" s="46" t="n">
        <f aca="false">(1+VLOOKUP(B488,Assumptions!$A$29:$C$39,3,1))^(1/12)-1</f>
        <v>0.00581065529879377</v>
      </c>
      <c r="V488" s="45" t="n">
        <f aca="false">P489+V489/(1+U489)</f>
        <v>0</v>
      </c>
      <c r="W488" s="45" t="n">
        <f aca="false">(W489+Q489)/(1+U489)</f>
        <v>0</v>
      </c>
      <c r="X488" s="45" t="n">
        <f aca="false">R489+S489+T489+X489/(1+U489)</f>
        <v>0</v>
      </c>
      <c r="Y488" s="45" t="n">
        <f aca="false">IFERROR((W488+X488-V488)/J488,0)</f>
        <v>0</v>
      </c>
    </row>
    <row r="489" customFormat="false" ht="13.8" hidden="false" customHeight="false" outlineLevel="0" collapsed="false">
      <c r="A489" s="40" t="n">
        <f aca="false">A488+1</f>
        <v>474</v>
      </c>
      <c r="B489" s="40" t="n">
        <f aca="false">INT((A489-1)/12)+1</f>
        <v>40</v>
      </c>
      <c r="C489" s="41" t="n">
        <f aca="false">$B$4+B489-1</f>
        <v>59</v>
      </c>
      <c r="D489" s="42" t="n">
        <f aca="false">IF($B$5="M",VLOOKUP(C489,Assumptions!$A$42:$C$140,2,1),VLOOKUP(C489,Assumptions!$A$42:$C$140,3,1))*Assumptions!$C$2</f>
        <v>0.00157289504112364</v>
      </c>
      <c r="E489" s="42" t="n">
        <f aca="false">1-(1-D489)^(1/12)</f>
        <v>0.000131169174836021</v>
      </c>
      <c r="F489" s="42" t="n">
        <f aca="false">VLOOKUP(B489,Assumptions!$A$5:$C$11,3,1)*(MOD(A489,12/$B$10)=0)</f>
        <v>0</v>
      </c>
      <c r="G489" s="43" t="n">
        <f aca="false">1-(1-F489)^(1/$B$10)</f>
        <v>0</v>
      </c>
      <c r="H489" s="42" t="n">
        <f aca="false">J488*E489*(A489&lt;=$B$6*12)</f>
        <v>0</v>
      </c>
      <c r="I489" s="43" t="n">
        <f aca="false">J488*(1-E489)*G489*(A489&lt;=$B$6*12)</f>
        <v>0</v>
      </c>
      <c r="J489" s="44" t="n">
        <f aca="false">(J488-H489-I489)*(A489&lt;=$B$6*12)</f>
        <v>0</v>
      </c>
      <c r="K489" s="45" t="n">
        <f aca="false">($B$9/$B$10)*(A489&lt;=$B$7*12)*(MOD(A488,12/$B$10)=0)</f>
        <v>0</v>
      </c>
      <c r="L489" s="45" t="n">
        <f aca="false">$B$8*(A489&lt;=$B$7*12)</f>
        <v>0</v>
      </c>
      <c r="M489" s="45" t="n">
        <f aca="false">Assumptions!$C$15*(A489=1)+K489*Assumptions!$C$16*(A489&lt;=12)</f>
        <v>0</v>
      </c>
      <c r="N489" s="45" t="n">
        <f aca="false">(A489&lt;=$B$6*12)*(Assumptions!$C$18/12)*(1+Assumptions!$E$17)^(A489-1) + K489*Assumptions!$C$19*(A489&lt;=$B$7*12)</f>
        <v>0</v>
      </c>
      <c r="O489" s="45" t="n">
        <f aca="false">K489*VLOOKUP(B489,Assumptions!$A$21:$B$26,2,1)</f>
        <v>0</v>
      </c>
      <c r="P489" s="45" t="n">
        <f aca="false">K489*J488</f>
        <v>0</v>
      </c>
      <c r="Q489" s="45" t="n">
        <f aca="false">L489*H489</f>
        <v>0</v>
      </c>
      <c r="R489" s="45" t="n">
        <f aca="false">M489*J488</f>
        <v>0</v>
      </c>
      <c r="S489" s="45" t="n">
        <f aca="false">N489*J488</f>
        <v>0</v>
      </c>
      <c r="T489" s="55" t="n">
        <f aca="false">O489*J488</f>
        <v>0</v>
      </c>
      <c r="U489" s="46" t="n">
        <f aca="false">(1+VLOOKUP(B489,Assumptions!$A$29:$C$39,3,1))^(1/12)-1</f>
        <v>0.00581065529879377</v>
      </c>
      <c r="V489" s="45" t="n">
        <f aca="false">P490+V490/(1+U490)</f>
        <v>0</v>
      </c>
      <c r="W489" s="45" t="n">
        <f aca="false">(W490+Q490)/(1+U490)</f>
        <v>0</v>
      </c>
      <c r="X489" s="45" t="n">
        <f aca="false">R490+S490+T490+X490/(1+U490)</f>
        <v>0</v>
      </c>
      <c r="Y489" s="45" t="n">
        <f aca="false">IFERROR((W489+X489-V489)/J489,0)</f>
        <v>0</v>
      </c>
    </row>
    <row r="490" customFormat="false" ht="13.8" hidden="false" customHeight="false" outlineLevel="0" collapsed="false">
      <c r="A490" s="40" t="n">
        <f aca="false">A489+1</f>
        <v>475</v>
      </c>
      <c r="B490" s="40" t="n">
        <f aca="false">INT((A490-1)/12)+1</f>
        <v>40</v>
      </c>
      <c r="C490" s="41" t="n">
        <f aca="false">$B$4+B490-1</f>
        <v>59</v>
      </c>
      <c r="D490" s="42" t="n">
        <f aca="false">IF($B$5="M",VLOOKUP(C490,Assumptions!$A$42:$C$140,2,1),VLOOKUP(C490,Assumptions!$A$42:$C$140,3,1))*Assumptions!$C$2</f>
        <v>0.00157289504112364</v>
      </c>
      <c r="E490" s="42" t="n">
        <f aca="false">1-(1-D490)^(1/12)</f>
        <v>0.000131169174836021</v>
      </c>
      <c r="F490" s="42" t="n">
        <f aca="false">VLOOKUP(B490,Assumptions!$A$5:$C$11,3,1)*(MOD(A490,12/$B$10)=0)</f>
        <v>0</v>
      </c>
      <c r="G490" s="43" t="n">
        <f aca="false">1-(1-F490)^(1/$B$10)</f>
        <v>0</v>
      </c>
      <c r="H490" s="42" t="n">
        <f aca="false">J489*E490*(A490&lt;=$B$6*12)</f>
        <v>0</v>
      </c>
      <c r="I490" s="43" t="n">
        <f aca="false">J489*(1-E490)*G490*(A490&lt;=$B$6*12)</f>
        <v>0</v>
      </c>
      <c r="J490" s="44" t="n">
        <f aca="false">(J489-H490-I490)*(A490&lt;=$B$6*12)</f>
        <v>0</v>
      </c>
      <c r="K490" s="45" t="n">
        <f aca="false">($B$9/$B$10)*(A490&lt;=$B$7*12)*(MOD(A489,12/$B$10)=0)</f>
        <v>0</v>
      </c>
      <c r="L490" s="45" t="n">
        <f aca="false">$B$8*(A490&lt;=$B$7*12)</f>
        <v>0</v>
      </c>
      <c r="M490" s="45" t="n">
        <f aca="false">Assumptions!$C$15*(A490=1)+K490*Assumptions!$C$16*(A490&lt;=12)</f>
        <v>0</v>
      </c>
      <c r="N490" s="45" t="n">
        <f aca="false">(A490&lt;=$B$6*12)*(Assumptions!$C$18/12)*(1+Assumptions!$E$17)^(A490-1) + K490*Assumptions!$C$19*(A490&lt;=$B$7*12)</f>
        <v>0</v>
      </c>
      <c r="O490" s="45" t="n">
        <f aca="false">K490*VLOOKUP(B490,Assumptions!$A$21:$B$26,2,1)</f>
        <v>0</v>
      </c>
      <c r="P490" s="45" t="n">
        <f aca="false">K490*J489</f>
        <v>0</v>
      </c>
      <c r="Q490" s="45" t="n">
        <f aca="false">L490*H490</f>
        <v>0</v>
      </c>
      <c r="R490" s="45" t="n">
        <f aca="false">M490*J489</f>
        <v>0</v>
      </c>
      <c r="S490" s="45" t="n">
        <f aca="false">N490*J489</f>
        <v>0</v>
      </c>
      <c r="T490" s="55" t="n">
        <f aca="false">O490*J489</f>
        <v>0</v>
      </c>
      <c r="U490" s="46" t="n">
        <f aca="false">(1+VLOOKUP(B490,Assumptions!$A$29:$C$39,3,1))^(1/12)-1</f>
        <v>0.00581065529879377</v>
      </c>
      <c r="V490" s="45" t="n">
        <f aca="false">P491+V491/(1+U491)</f>
        <v>0</v>
      </c>
      <c r="W490" s="45" t="n">
        <f aca="false">(W491+Q491)/(1+U491)</f>
        <v>0</v>
      </c>
      <c r="X490" s="45" t="n">
        <f aca="false">R491+S491+T491+X491/(1+U491)</f>
        <v>0</v>
      </c>
      <c r="Y490" s="45" t="n">
        <f aca="false">IFERROR((W490+X490-V490)/J490,0)</f>
        <v>0</v>
      </c>
    </row>
    <row r="491" customFormat="false" ht="13.8" hidden="false" customHeight="false" outlineLevel="0" collapsed="false">
      <c r="A491" s="40" t="n">
        <f aca="false">A490+1</f>
        <v>476</v>
      </c>
      <c r="B491" s="40" t="n">
        <f aca="false">INT((A491-1)/12)+1</f>
        <v>40</v>
      </c>
      <c r="C491" s="41" t="n">
        <f aca="false">$B$4+B491-1</f>
        <v>59</v>
      </c>
      <c r="D491" s="42" t="n">
        <f aca="false">IF($B$5="M",VLOOKUP(C491,Assumptions!$A$42:$C$140,2,1),VLOOKUP(C491,Assumptions!$A$42:$C$140,3,1))*Assumptions!$C$2</f>
        <v>0.00157289504112364</v>
      </c>
      <c r="E491" s="42" t="n">
        <f aca="false">1-(1-D491)^(1/12)</f>
        <v>0.000131169174836021</v>
      </c>
      <c r="F491" s="42" t="n">
        <f aca="false">VLOOKUP(B491,Assumptions!$A$5:$C$11,3,1)*(MOD(A491,12/$B$10)=0)</f>
        <v>0</v>
      </c>
      <c r="G491" s="43" t="n">
        <f aca="false">1-(1-F491)^(1/$B$10)</f>
        <v>0</v>
      </c>
      <c r="H491" s="42" t="n">
        <f aca="false">J490*E491*(A491&lt;=$B$6*12)</f>
        <v>0</v>
      </c>
      <c r="I491" s="43" t="n">
        <f aca="false">J490*(1-E491)*G491*(A491&lt;=$B$6*12)</f>
        <v>0</v>
      </c>
      <c r="J491" s="44" t="n">
        <f aca="false">(J490-H491-I491)*(A491&lt;=$B$6*12)</f>
        <v>0</v>
      </c>
      <c r="K491" s="45" t="n">
        <f aca="false">($B$9/$B$10)*(A491&lt;=$B$7*12)*(MOD(A490,12/$B$10)=0)</f>
        <v>0</v>
      </c>
      <c r="L491" s="45" t="n">
        <f aca="false">$B$8*(A491&lt;=$B$7*12)</f>
        <v>0</v>
      </c>
      <c r="M491" s="45" t="n">
        <f aca="false">Assumptions!$C$15*(A491=1)+K491*Assumptions!$C$16*(A491&lt;=12)</f>
        <v>0</v>
      </c>
      <c r="N491" s="45" t="n">
        <f aca="false">(A491&lt;=$B$6*12)*(Assumptions!$C$18/12)*(1+Assumptions!$E$17)^(A491-1) + K491*Assumptions!$C$19*(A491&lt;=$B$7*12)</f>
        <v>0</v>
      </c>
      <c r="O491" s="45" t="n">
        <f aca="false">K491*VLOOKUP(B491,Assumptions!$A$21:$B$26,2,1)</f>
        <v>0</v>
      </c>
      <c r="P491" s="45" t="n">
        <f aca="false">K491*J490</f>
        <v>0</v>
      </c>
      <c r="Q491" s="45" t="n">
        <f aca="false">L491*H491</f>
        <v>0</v>
      </c>
      <c r="R491" s="45" t="n">
        <f aca="false">M491*J490</f>
        <v>0</v>
      </c>
      <c r="S491" s="45" t="n">
        <f aca="false">N491*J490</f>
        <v>0</v>
      </c>
      <c r="T491" s="55" t="n">
        <f aca="false">O491*J490</f>
        <v>0</v>
      </c>
      <c r="U491" s="46" t="n">
        <f aca="false">(1+VLOOKUP(B491,Assumptions!$A$29:$C$39,3,1))^(1/12)-1</f>
        <v>0.00581065529879377</v>
      </c>
      <c r="V491" s="45" t="n">
        <f aca="false">P492+V492/(1+U492)</f>
        <v>0</v>
      </c>
      <c r="W491" s="45" t="n">
        <f aca="false">(W492+Q492)/(1+U492)</f>
        <v>0</v>
      </c>
      <c r="X491" s="45" t="n">
        <f aca="false">R492+S492+T492+X492/(1+U492)</f>
        <v>0</v>
      </c>
      <c r="Y491" s="45" t="n">
        <f aca="false">IFERROR((W491+X491-V491)/J491,0)</f>
        <v>0</v>
      </c>
    </row>
    <row r="492" customFormat="false" ht="13.8" hidden="false" customHeight="false" outlineLevel="0" collapsed="false">
      <c r="A492" s="40" t="n">
        <f aca="false">A491+1</f>
        <v>477</v>
      </c>
      <c r="B492" s="40" t="n">
        <f aca="false">INT((A492-1)/12)+1</f>
        <v>40</v>
      </c>
      <c r="C492" s="41" t="n">
        <f aca="false">$B$4+B492-1</f>
        <v>59</v>
      </c>
      <c r="D492" s="42" t="n">
        <f aca="false">IF($B$5="M",VLOOKUP(C492,Assumptions!$A$42:$C$140,2,1),VLOOKUP(C492,Assumptions!$A$42:$C$140,3,1))*Assumptions!$C$2</f>
        <v>0.00157289504112364</v>
      </c>
      <c r="E492" s="42" t="n">
        <f aca="false">1-(1-D492)^(1/12)</f>
        <v>0.000131169174836021</v>
      </c>
      <c r="F492" s="42" t="n">
        <f aca="false">VLOOKUP(B492,Assumptions!$A$5:$C$11,3,1)*(MOD(A492,12/$B$10)=0)</f>
        <v>0</v>
      </c>
      <c r="G492" s="43" t="n">
        <f aca="false">1-(1-F492)^(1/$B$10)</f>
        <v>0</v>
      </c>
      <c r="H492" s="42" t="n">
        <f aca="false">J491*E492*(A492&lt;=$B$6*12)</f>
        <v>0</v>
      </c>
      <c r="I492" s="43" t="n">
        <f aca="false">J491*(1-E492)*G492*(A492&lt;=$B$6*12)</f>
        <v>0</v>
      </c>
      <c r="J492" s="44" t="n">
        <f aca="false">(J491-H492-I492)*(A492&lt;=$B$6*12)</f>
        <v>0</v>
      </c>
      <c r="K492" s="45" t="n">
        <f aca="false">($B$9/$B$10)*(A492&lt;=$B$7*12)*(MOD(A491,12/$B$10)=0)</f>
        <v>0</v>
      </c>
      <c r="L492" s="45" t="n">
        <f aca="false">$B$8*(A492&lt;=$B$7*12)</f>
        <v>0</v>
      </c>
      <c r="M492" s="45" t="n">
        <f aca="false">Assumptions!$C$15*(A492=1)+K492*Assumptions!$C$16*(A492&lt;=12)</f>
        <v>0</v>
      </c>
      <c r="N492" s="45" t="n">
        <f aca="false">(A492&lt;=$B$6*12)*(Assumptions!$C$18/12)*(1+Assumptions!$E$17)^(A492-1) + K492*Assumptions!$C$19*(A492&lt;=$B$7*12)</f>
        <v>0</v>
      </c>
      <c r="O492" s="45" t="n">
        <f aca="false">K492*VLOOKUP(B492,Assumptions!$A$21:$B$26,2,1)</f>
        <v>0</v>
      </c>
      <c r="P492" s="45" t="n">
        <f aca="false">K492*J491</f>
        <v>0</v>
      </c>
      <c r="Q492" s="45" t="n">
        <f aca="false">L492*H492</f>
        <v>0</v>
      </c>
      <c r="R492" s="45" t="n">
        <f aca="false">M492*J491</f>
        <v>0</v>
      </c>
      <c r="S492" s="45" t="n">
        <f aca="false">N492*J491</f>
        <v>0</v>
      </c>
      <c r="T492" s="55" t="n">
        <f aca="false">O492*J491</f>
        <v>0</v>
      </c>
      <c r="U492" s="46" t="n">
        <f aca="false">(1+VLOOKUP(B492,Assumptions!$A$29:$C$39,3,1))^(1/12)-1</f>
        <v>0.00581065529879377</v>
      </c>
      <c r="V492" s="45" t="n">
        <f aca="false">P493+V493/(1+U493)</f>
        <v>0</v>
      </c>
      <c r="W492" s="45" t="n">
        <f aca="false">(W493+Q493)/(1+U493)</f>
        <v>0</v>
      </c>
      <c r="X492" s="45" t="n">
        <f aca="false">R493+S493+T493+X493/(1+U493)</f>
        <v>0</v>
      </c>
      <c r="Y492" s="45" t="n">
        <f aca="false">IFERROR((W492+X492-V492)/J492,0)</f>
        <v>0</v>
      </c>
    </row>
    <row r="493" customFormat="false" ht="13.8" hidden="false" customHeight="false" outlineLevel="0" collapsed="false">
      <c r="A493" s="40" t="n">
        <f aca="false">A492+1</f>
        <v>478</v>
      </c>
      <c r="B493" s="40" t="n">
        <f aca="false">INT((A493-1)/12)+1</f>
        <v>40</v>
      </c>
      <c r="C493" s="41" t="n">
        <f aca="false">$B$4+B493-1</f>
        <v>59</v>
      </c>
      <c r="D493" s="42" t="n">
        <f aca="false">IF($B$5="M",VLOOKUP(C493,Assumptions!$A$42:$C$140,2,1),VLOOKUP(C493,Assumptions!$A$42:$C$140,3,1))*Assumptions!$C$2</f>
        <v>0.00157289504112364</v>
      </c>
      <c r="E493" s="42" t="n">
        <f aca="false">1-(1-D493)^(1/12)</f>
        <v>0.000131169174836021</v>
      </c>
      <c r="F493" s="42" t="n">
        <f aca="false">VLOOKUP(B493,Assumptions!$A$5:$C$11,3,1)*(MOD(A493,12/$B$10)=0)</f>
        <v>0</v>
      </c>
      <c r="G493" s="43" t="n">
        <f aca="false">1-(1-F493)^(1/$B$10)</f>
        <v>0</v>
      </c>
      <c r="H493" s="42" t="n">
        <f aca="false">J492*E493*(A493&lt;=$B$6*12)</f>
        <v>0</v>
      </c>
      <c r="I493" s="43" t="n">
        <f aca="false">J492*(1-E493)*G493*(A493&lt;=$B$6*12)</f>
        <v>0</v>
      </c>
      <c r="J493" s="44" t="n">
        <f aca="false">(J492-H493-I493)*(A493&lt;=$B$6*12)</f>
        <v>0</v>
      </c>
      <c r="K493" s="45" t="n">
        <f aca="false">($B$9/$B$10)*(A493&lt;=$B$7*12)*(MOD(A492,12/$B$10)=0)</f>
        <v>0</v>
      </c>
      <c r="L493" s="45" t="n">
        <f aca="false">$B$8*(A493&lt;=$B$7*12)</f>
        <v>0</v>
      </c>
      <c r="M493" s="45" t="n">
        <f aca="false">Assumptions!$C$15*(A493=1)+K493*Assumptions!$C$16*(A493&lt;=12)</f>
        <v>0</v>
      </c>
      <c r="N493" s="45" t="n">
        <f aca="false">(A493&lt;=$B$6*12)*(Assumptions!$C$18/12)*(1+Assumptions!$E$17)^(A493-1) + K493*Assumptions!$C$19*(A493&lt;=$B$7*12)</f>
        <v>0</v>
      </c>
      <c r="O493" s="45" t="n">
        <f aca="false">K493*VLOOKUP(B493,Assumptions!$A$21:$B$26,2,1)</f>
        <v>0</v>
      </c>
      <c r="P493" s="45" t="n">
        <f aca="false">K493*J492</f>
        <v>0</v>
      </c>
      <c r="Q493" s="45" t="n">
        <f aca="false">L493*H493</f>
        <v>0</v>
      </c>
      <c r="R493" s="45" t="n">
        <f aca="false">M493*J492</f>
        <v>0</v>
      </c>
      <c r="S493" s="45" t="n">
        <f aca="false">N493*J492</f>
        <v>0</v>
      </c>
      <c r="T493" s="55" t="n">
        <f aca="false">O493*J492</f>
        <v>0</v>
      </c>
      <c r="U493" s="46" t="n">
        <f aca="false">(1+VLOOKUP(B493,Assumptions!$A$29:$C$39,3,1))^(1/12)-1</f>
        <v>0.00581065529879377</v>
      </c>
      <c r="V493" s="45" t="n">
        <f aca="false">P494+V494/(1+U494)</f>
        <v>0</v>
      </c>
      <c r="W493" s="45" t="n">
        <f aca="false">(W494+Q494)/(1+U494)</f>
        <v>0</v>
      </c>
      <c r="X493" s="45" t="n">
        <f aca="false">R494+S494+T494+X494/(1+U494)</f>
        <v>0</v>
      </c>
      <c r="Y493" s="45" t="n">
        <f aca="false">IFERROR((W493+X493-V493)/J493,0)</f>
        <v>0</v>
      </c>
    </row>
    <row r="494" customFormat="false" ht="13.8" hidden="false" customHeight="false" outlineLevel="0" collapsed="false">
      <c r="A494" s="40" t="n">
        <f aca="false">A493+1</f>
        <v>479</v>
      </c>
      <c r="B494" s="40" t="n">
        <f aca="false">INT((A494-1)/12)+1</f>
        <v>40</v>
      </c>
      <c r="C494" s="41" t="n">
        <f aca="false">$B$4+B494-1</f>
        <v>59</v>
      </c>
      <c r="D494" s="42" t="n">
        <f aca="false">IF($B$5="M",VLOOKUP(C494,Assumptions!$A$42:$C$140,2,1),VLOOKUP(C494,Assumptions!$A$42:$C$140,3,1))*Assumptions!$C$2</f>
        <v>0.00157289504112364</v>
      </c>
      <c r="E494" s="42" t="n">
        <f aca="false">1-(1-D494)^(1/12)</f>
        <v>0.000131169174836021</v>
      </c>
      <c r="F494" s="42" t="n">
        <f aca="false">VLOOKUP(B494,Assumptions!$A$5:$C$11,3,1)*(MOD(A494,12/$B$10)=0)</f>
        <v>0</v>
      </c>
      <c r="G494" s="43" t="n">
        <f aca="false">1-(1-F494)^(1/$B$10)</f>
        <v>0</v>
      </c>
      <c r="H494" s="42" t="n">
        <f aca="false">J493*E494*(A494&lt;=$B$6*12)</f>
        <v>0</v>
      </c>
      <c r="I494" s="43" t="n">
        <f aca="false">J493*(1-E494)*G494*(A494&lt;=$B$6*12)</f>
        <v>0</v>
      </c>
      <c r="J494" s="44" t="n">
        <f aca="false">(J493-H494-I494)*(A494&lt;=$B$6*12)</f>
        <v>0</v>
      </c>
      <c r="K494" s="45" t="n">
        <f aca="false">($B$9/$B$10)*(A494&lt;=$B$7*12)*(MOD(A493,12/$B$10)=0)</f>
        <v>0</v>
      </c>
      <c r="L494" s="45" t="n">
        <f aca="false">$B$8*(A494&lt;=$B$7*12)</f>
        <v>0</v>
      </c>
      <c r="M494" s="45" t="n">
        <f aca="false">Assumptions!$C$15*(A494=1)+K494*Assumptions!$C$16*(A494&lt;=12)</f>
        <v>0</v>
      </c>
      <c r="N494" s="45" t="n">
        <f aca="false">(A494&lt;=$B$6*12)*(Assumptions!$C$18/12)*(1+Assumptions!$E$17)^(A494-1) + K494*Assumptions!$C$19*(A494&lt;=$B$7*12)</f>
        <v>0</v>
      </c>
      <c r="O494" s="45" t="n">
        <f aca="false">K494*VLOOKUP(B494,Assumptions!$A$21:$B$26,2,1)</f>
        <v>0</v>
      </c>
      <c r="P494" s="45" t="n">
        <f aca="false">K494*J493</f>
        <v>0</v>
      </c>
      <c r="Q494" s="45" t="n">
        <f aca="false">L494*H494</f>
        <v>0</v>
      </c>
      <c r="R494" s="45" t="n">
        <f aca="false">M494*J493</f>
        <v>0</v>
      </c>
      <c r="S494" s="45" t="n">
        <f aca="false">N494*J493</f>
        <v>0</v>
      </c>
      <c r="T494" s="55" t="n">
        <f aca="false">O494*J493</f>
        <v>0</v>
      </c>
      <c r="U494" s="46" t="n">
        <f aca="false">(1+VLOOKUP(B494,Assumptions!$A$29:$C$39,3,1))^(1/12)-1</f>
        <v>0.00581065529879377</v>
      </c>
      <c r="V494" s="45" t="n">
        <f aca="false">P495+V495/(1+U495)</f>
        <v>0</v>
      </c>
      <c r="W494" s="45" t="n">
        <f aca="false">(W495+Q495)/(1+U495)</f>
        <v>0</v>
      </c>
      <c r="X494" s="45" t="n">
        <f aca="false">R495+S495+T495+X495/(1+U495)</f>
        <v>0</v>
      </c>
      <c r="Y494" s="45" t="n">
        <f aca="false">IFERROR((W494+X494-V494)/J494,0)</f>
        <v>0</v>
      </c>
    </row>
    <row r="495" customFormat="false" ht="13.8" hidden="false" customHeight="false" outlineLevel="0" collapsed="false">
      <c r="A495" s="40" t="n">
        <f aca="false">A494+1</f>
        <v>480</v>
      </c>
      <c r="B495" s="40" t="n">
        <f aca="false">INT((A495-1)/12)+1</f>
        <v>40</v>
      </c>
      <c r="C495" s="41" t="n">
        <f aca="false">$B$4+B495-1</f>
        <v>59</v>
      </c>
      <c r="D495" s="42" t="n">
        <f aca="false">IF($B$5="M",VLOOKUP(C495,Assumptions!$A$42:$C$140,2,1),VLOOKUP(C495,Assumptions!$A$42:$C$140,3,1))*Assumptions!$C$2</f>
        <v>0.00157289504112364</v>
      </c>
      <c r="E495" s="42" t="n">
        <f aca="false">1-(1-D495)^(1/12)</f>
        <v>0.000131169174836021</v>
      </c>
      <c r="F495" s="42" t="n">
        <f aca="false">VLOOKUP(B495,Assumptions!$A$5:$C$11,3,1)*(MOD(A495,12/$B$10)=0)</f>
        <v>0.04</v>
      </c>
      <c r="G495" s="43" t="n">
        <f aca="false">1-(1-F495)^(1/$B$10)</f>
        <v>0.04</v>
      </c>
      <c r="H495" s="42" t="n">
        <f aca="false">J494*E495*(A495&lt;=$B$6*12)</f>
        <v>0</v>
      </c>
      <c r="I495" s="43" t="n">
        <f aca="false">J494*(1-E495)*G495*(A495&lt;=$B$6*12)</f>
        <v>0</v>
      </c>
      <c r="J495" s="44" t="n">
        <f aca="false">(J494-H495-I495)*(A495&lt;=$B$6*12)</f>
        <v>0</v>
      </c>
      <c r="K495" s="45" t="n">
        <f aca="false">($B$9/$B$10)*(A495&lt;=$B$7*12)*(MOD(A494,12/$B$10)=0)</f>
        <v>0</v>
      </c>
      <c r="L495" s="45" t="n">
        <f aca="false">$B$8*(A495&lt;=$B$7*12)</f>
        <v>0</v>
      </c>
      <c r="M495" s="45" t="n">
        <f aca="false">Assumptions!$C$15*(A495=1)+K495*Assumptions!$C$16*(A495&lt;=12)</f>
        <v>0</v>
      </c>
      <c r="N495" s="45" t="n">
        <f aca="false">(A495&lt;=$B$6*12)*(Assumptions!$C$18/12)*(1+Assumptions!$E$17)^(A495-1) + K495*Assumptions!$C$19*(A495&lt;=$B$7*12)</f>
        <v>0</v>
      </c>
      <c r="O495" s="45" t="n">
        <f aca="false">K495*VLOOKUP(B495,Assumptions!$A$21:$B$26,2,1)</f>
        <v>0</v>
      </c>
      <c r="P495" s="45" t="n">
        <f aca="false">K495*J494</f>
        <v>0</v>
      </c>
      <c r="Q495" s="45" t="n">
        <f aca="false">L495*H495</f>
        <v>0</v>
      </c>
      <c r="R495" s="45" t="n">
        <f aca="false">M495*J494</f>
        <v>0</v>
      </c>
      <c r="S495" s="45" t="n">
        <f aca="false">N495*J494</f>
        <v>0</v>
      </c>
      <c r="T495" s="55" t="n">
        <f aca="false">O495*J494</f>
        <v>0</v>
      </c>
      <c r="U495" s="46" t="n">
        <f aca="false">(1+VLOOKUP(B495,Assumptions!$A$29:$C$39,3,1))^(1/12)-1</f>
        <v>0.00581065529879377</v>
      </c>
      <c r="V495" s="45" t="n">
        <f aca="false">P496+V496/(1+U496)</f>
        <v>0</v>
      </c>
      <c r="W495" s="45" t="n">
        <f aca="false">(W496+Q496)/(1+U496)</f>
        <v>0</v>
      </c>
      <c r="X495" s="45" t="n">
        <f aca="false">R496+S496+T496+X496/(1+U496)</f>
        <v>0</v>
      </c>
      <c r="Y495" s="45" t="n">
        <f aca="false">IFERROR((W495+X495-V495)/J495,0)</f>
        <v>0</v>
      </c>
    </row>
    <row r="496" customFormat="false" ht="13.8" hidden="false" customHeight="false" outlineLevel="0" collapsed="false">
      <c r="A496" s="40" t="n">
        <f aca="false">A495+1</f>
        <v>481</v>
      </c>
      <c r="B496" s="40" t="n">
        <f aca="false">INT((A496-1)/12)+1</f>
        <v>41</v>
      </c>
      <c r="C496" s="41" t="n">
        <f aca="false">$B$4+B496-1</f>
        <v>60</v>
      </c>
      <c r="D496" s="42" t="n">
        <f aca="false">IF($B$5="M",VLOOKUP(C496,Assumptions!$A$42:$C$140,2,1),VLOOKUP(C496,Assumptions!$A$42:$C$140,3,1))*Assumptions!$C$2</f>
        <v>0.00169386365691754</v>
      </c>
      <c r="E496" s="42" t="n">
        <f aca="false">1-(1-D496)^(1/12)</f>
        <v>0.000141265009993563</v>
      </c>
      <c r="F496" s="42" t="n">
        <f aca="false">VLOOKUP(B496,Assumptions!$A$5:$C$11,3,1)*(MOD(A496,12/$B$10)=0)</f>
        <v>0</v>
      </c>
      <c r="G496" s="43" t="n">
        <f aca="false">1-(1-F496)^(1/$B$10)</f>
        <v>0</v>
      </c>
      <c r="H496" s="42" t="n">
        <f aca="false">J495*E496*(A496&lt;=$B$6*12)</f>
        <v>0</v>
      </c>
      <c r="I496" s="43" t="n">
        <f aca="false">J495*(1-E496)*G496*(A496&lt;=$B$6*12)</f>
        <v>0</v>
      </c>
      <c r="J496" s="44" t="n">
        <f aca="false">(J495-H496-I496)*(A496&lt;=$B$6*12)</f>
        <v>0</v>
      </c>
      <c r="K496" s="45" t="n">
        <f aca="false">($B$9/$B$10)*(A496&lt;=$B$7*12)*(MOD(A495,12/$B$10)=0)</f>
        <v>0</v>
      </c>
      <c r="L496" s="45" t="n">
        <f aca="false">$B$8*(A496&lt;=$B$7*12)</f>
        <v>0</v>
      </c>
      <c r="M496" s="45" t="n">
        <f aca="false">Assumptions!$C$15*(A496=1)+K496*Assumptions!$C$16*(A496&lt;=12)</f>
        <v>0</v>
      </c>
      <c r="N496" s="45" t="n">
        <f aca="false">(A496&lt;=$B$6*12)*(Assumptions!$C$18/12)*(1+Assumptions!$E$17)^(A496-1) + K496*Assumptions!$C$19*(A496&lt;=$B$7*12)</f>
        <v>0</v>
      </c>
      <c r="O496" s="45" t="n">
        <f aca="false">K496*VLOOKUP(B496,Assumptions!$A$21:$B$26,2,1)</f>
        <v>0</v>
      </c>
      <c r="P496" s="45" t="n">
        <f aca="false">K496*J495</f>
        <v>0</v>
      </c>
      <c r="Q496" s="45" t="n">
        <f aca="false">L496*H496</f>
        <v>0</v>
      </c>
      <c r="R496" s="45" t="n">
        <f aca="false">M496*J495</f>
        <v>0</v>
      </c>
      <c r="S496" s="45" t="n">
        <f aca="false">N496*J495</f>
        <v>0</v>
      </c>
      <c r="T496" s="55" t="n">
        <f aca="false">O496*J495</f>
        <v>0</v>
      </c>
      <c r="U496" s="46" t="n">
        <f aca="false">(1+VLOOKUP(B496,Assumptions!$A$29:$C$39,3,1))^(1/12)-1</f>
        <v>0.00581065529879377</v>
      </c>
      <c r="V496" s="45" t="n">
        <f aca="false">P497+V497/(1+U497)</f>
        <v>0</v>
      </c>
      <c r="W496" s="45" t="n">
        <f aca="false">(W497+Q497)/(1+U497)</f>
        <v>0</v>
      </c>
      <c r="X496" s="45" t="n">
        <f aca="false">R497+S497+T497+X497/(1+U497)</f>
        <v>0</v>
      </c>
      <c r="Y496" s="45" t="n">
        <f aca="false">IFERROR((W496+X496-V496)/J496,0)</f>
        <v>0</v>
      </c>
    </row>
    <row r="497" customFormat="false" ht="13.8" hidden="false" customHeight="false" outlineLevel="0" collapsed="false">
      <c r="A497" s="40" t="n">
        <f aca="false">A496+1</f>
        <v>482</v>
      </c>
      <c r="B497" s="40" t="n">
        <f aca="false">INT((A497-1)/12)+1</f>
        <v>41</v>
      </c>
      <c r="C497" s="41" t="n">
        <f aca="false">$B$4+B497-1</f>
        <v>60</v>
      </c>
      <c r="D497" s="42" t="n">
        <f aca="false">IF($B$5="M",VLOOKUP(C497,Assumptions!$A$42:$C$140,2,1),VLOOKUP(C497,Assumptions!$A$42:$C$140,3,1))*Assumptions!$C$2</f>
        <v>0.00169386365691754</v>
      </c>
      <c r="E497" s="42" t="n">
        <f aca="false">1-(1-D497)^(1/12)</f>
        <v>0.000141265009993563</v>
      </c>
      <c r="F497" s="42" t="n">
        <f aca="false">VLOOKUP(B497,Assumptions!$A$5:$C$11,3,1)*(MOD(A497,12/$B$10)=0)</f>
        <v>0</v>
      </c>
      <c r="G497" s="43" t="n">
        <f aca="false">1-(1-F497)^(1/$B$10)</f>
        <v>0</v>
      </c>
      <c r="H497" s="42" t="n">
        <f aca="false">J496*E497*(A497&lt;=$B$6*12)</f>
        <v>0</v>
      </c>
      <c r="I497" s="43" t="n">
        <f aca="false">J496*(1-E497)*G497*(A497&lt;=$B$6*12)</f>
        <v>0</v>
      </c>
      <c r="J497" s="44" t="n">
        <f aca="false">(J496-H497-I497)*(A497&lt;=$B$6*12)</f>
        <v>0</v>
      </c>
      <c r="K497" s="45" t="n">
        <f aca="false">($B$9/$B$10)*(A497&lt;=$B$7*12)*(MOD(A496,12/$B$10)=0)</f>
        <v>0</v>
      </c>
      <c r="L497" s="45" t="n">
        <f aca="false">$B$8*(A497&lt;=$B$7*12)</f>
        <v>0</v>
      </c>
      <c r="M497" s="45" t="n">
        <f aca="false">Assumptions!$C$15*(A497=1)+K497*Assumptions!$C$16*(A497&lt;=12)</f>
        <v>0</v>
      </c>
      <c r="N497" s="45" t="n">
        <f aca="false">(A497&lt;=$B$6*12)*(Assumptions!$C$18/12)*(1+Assumptions!$E$17)^(A497-1) + K497*Assumptions!$C$19*(A497&lt;=$B$7*12)</f>
        <v>0</v>
      </c>
      <c r="O497" s="45" t="n">
        <f aca="false">K497*VLOOKUP(B497,Assumptions!$A$21:$B$26,2,1)</f>
        <v>0</v>
      </c>
      <c r="P497" s="45" t="n">
        <f aca="false">K497*J496</f>
        <v>0</v>
      </c>
      <c r="Q497" s="45" t="n">
        <f aca="false">L497*H497</f>
        <v>0</v>
      </c>
      <c r="R497" s="45" t="n">
        <f aca="false">M497*J496</f>
        <v>0</v>
      </c>
      <c r="S497" s="45" t="n">
        <f aca="false">N497*J496</f>
        <v>0</v>
      </c>
      <c r="T497" s="55" t="n">
        <f aca="false">O497*J496</f>
        <v>0</v>
      </c>
      <c r="U497" s="46" t="n">
        <f aca="false">(1+VLOOKUP(B497,Assumptions!$A$29:$C$39,3,1))^(1/12)-1</f>
        <v>0.00581065529879377</v>
      </c>
      <c r="V497" s="45" t="n">
        <f aca="false">P498+V498/(1+U498)</f>
        <v>0</v>
      </c>
      <c r="W497" s="45" t="n">
        <f aca="false">(W498+Q498)/(1+U498)</f>
        <v>0</v>
      </c>
      <c r="X497" s="45" t="n">
        <f aca="false">R498+S498+T498+X498/(1+U498)</f>
        <v>0</v>
      </c>
      <c r="Y497" s="45" t="n">
        <f aca="false">IFERROR((W497+X497-V497)/J497,0)</f>
        <v>0</v>
      </c>
    </row>
    <row r="498" customFormat="false" ht="13.8" hidden="false" customHeight="false" outlineLevel="0" collapsed="false">
      <c r="A498" s="40" t="n">
        <f aca="false">A497+1</f>
        <v>483</v>
      </c>
      <c r="B498" s="40" t="n">
        <f aca="false">INT((A498-1)/12)+1</f>
        <v>41</v>
      </c>
      <c r="C498" s="41" t="n">
        <f aca="false">$B$4+B498-1</f>
        <v>60</v>
      </c>
      <c r="D498" s="42" t="n">
        <f aca="false">IF($B$5="M",VLOOKUP(C498,Assumptions!$A$42:$C$140,2,1),VLOOKUP(C498,Assumptions!$A$42:$C$140,3,1))*Assumptions!$C$2</f>
        <v>0.00169386365691754</v>
      </c>
      <c r="E498" s="42" t="n">
        <f aca="false">1-(1-D498)^(1/12)</f>
        <v>0.000141265009993563</v>
      </c>
      <c r="F498" s="42" t="n">
        <f aca="false">VLOOKUP(B498,Assumptions!$A$5:$C$11,3,1)*(MOD(A498,12/$B$10)=0)</f>
        <v>0</v>
      </c>
      <c r="G498" s="43" t="n">
        <f aca="false">1-(1-F498)^(1/$B$10)</f>
        <v>0</v>
      </c>
      <c r="H498" s="42" t="n">
        <f aca="false">J497*E498*(A498&lt;=$B$6*12)</f>
        <v>0</v>
      </c>
      <c r="I498" s="43" t="n">
        <f aca="false">J497*(1-E498)*G498*(A498&lt;=$B$6*12)</f>
        <v>0</v>
      </c>
      <c r="J498" s="44" t="n">
        <f aca="false">(J497-H498-I498)*(A498&lt;=$B$6*12)</f>
        <v>0</v>
      </c>
      <c r="K498" s="45" t="n">
        <f aca="false">($B$9/$B$10)*(A498&lt;=$B$7*12)*(MOD(A497,12/$B$10)=0)</f>
        <v>0</v>
      </c>
      <c r="L498" s="45" t="n">
        <f aca="false">$B$8*(A498&lt;=$B$7*12)</f>
        <v>0</v>
      </c>
      <c r="M498" s="45" t="n">
        <f aca="false">Assumptions!$C$15*(A498=1)+K498*Assumptions!$C$16*(A498&lt;=12)</f>
        <v>0</v>
      </c>
      <c r="N498" s="45" t="n">
        <f aca="false">(A498&lt;=$B$6*12)*(Assumptions!$C$18/12)*(1+Assumptions!$E$17)^(A498-1) + K498*Assumptions!$C$19*(A498&lt;=$B$7*12)</f>
        <v>0</v>
      </c>
      <c r="O498" s="45" t="n">
        <f aca="false">K498*VLOOKUP(B498,Assumptions!$A$21:$B$26,2,1)</f>
        <v>0</v>
      </c>
      <c r="P498" s="45" t="n">
        <f aca="false">K498*J497</f>
        <v>0</v>
      </c>
      <c r="Q498" s="45" t="n">
        <f aca="false">L498*H498</f>
        <v>0</v>
      </c>
      <c r="R498" s="45" t="n">
        <f aca="false">M498*J497</f>
        <v>0</v>
      </c>
      <c r="S498" s="45" t="n">
        <f aca="false">N498*J497</f>
        <v>0</v>
      </c>
      <c r="T498" s="55" t="n">
        <f aca="false">O498*J497</f>
        <v>0</v>
      </c>
      <c r="U498" s="46" t="n">
        <f aca="false">(1+VLOOKUP(B498,Assumptions!$A$29:$C$39,3,1))^(1/12)-1</f>
        <v>0.00581065529879377</v>
      </c>
      <c r="V498" s="45" t="n">
        <f aca="false">P499+V499/(1+U499)</f>
        <v>0</v>
      </c>
      <c r="W498" s="45" t="n">
        <f aca="false">(W499+Q499)/(1+U499)</f>
        <v>0</v>
      </c>
      <c r="X498" s="45" t="n">
        <f aca="false">R499+S499+T499+X499/(1+U499)</f>
        <v>0</v>
      </c>
      <c r="Y498" s="45" t="n">
        <f aca="false">IFERROR((W498+X498-V498)/J498,0)</f>
        <v>0</v>
      </c>
    </row>
    <row r="499" customFormat="false" ht="13.8" hidden="false" customHeight="false" outlineLevel="0" collapsed="false">
      <c r="A499" s="40" t="n">
        <f aca="false">A498+1</f>
        <v>484</v>
      </c>
      <c r="B499" s="40" t="n">
        <f aca="false">INT((A499-1)/12)+1</f>
        <v>41</v>
      </c>
      <c r="C499" s="41" t="n">
        <f aca="false">$B$4+B499-1</f>
        <v>60</v>
      </c>
      <c r="D499" s="42" t="n">
        <f aca="false">IF($B$5="M",VLOOKUP(C499,Assumptions!$A$42:$C$140,2,1),VLOOKUP(C499,Assumptions!$A$42:$C$140,3,1))*Assumptions!$C$2</f>
        <v>0.00169386365691754</v>
      </c>
      <c r="E499" s="42" t="n">
        <f aca="false">1-(1-D499)^(1/12)</f>
        <v>0.000141265009993563</v>
      </c>
      <c r="F499" s="42" t="n">
        <f aca="false">VLOOKUP(B499,Assumptions!$A$5:$C$11,3,1)*(MOD(A499,12/$B$10)=0)</f>
        <v>0</v>
      </c>
      <c r="G499" s="43" t="n">
        <f aca="false">1-(1-F499)^(1/$B$10)</f>
        <v>0</v>
      </c>
      <c r="H499" s="42" t="n">
        <f aca="false">J498*E499*(A499&lt;=$B$6*12)</f>
        <v>0</v>
      </c>
      <c r="I499" s="43" t="n">
        <f aca="false">J498*(1-E499)*G499*(A499&lt;=$B$6*12)</f>
        <v>0</v>
      </c>
      <c r="J499" s="44" t="n">
        <f aca="false">(J498-H499-I499)*(A499&lt;=$B$6*12)</f>
        <v>0</v>
      </c>
      <c r="K499" s="45" t="n">
        <f aca="false">($B$9/$B$10)*(A499&lt;=$B$7*12)*(MOD(A498,12/$B$10)=0)</f>
        <v>0</v>
      </c>
      <c r="L499" s="45" t="n">
        <f aca="false">$B$8*(A499&lt;=$B$7*12)</f>
        <v>0</v>
      </c>
      <c r="M499" s="45" t="n">
        <f aca="false">Assumptions!$C$15*(A499=1)+K499*Assumptions!$C$16*(A499&lt;=12)</f>
        <v>0</v>
      </c>
      <c r="N499" s="45" t="n">
        <f aca="false">(A499&lt;=$B$6*12)*(Assumptions!$C$18/12)*(1+Assumptions!$E$17)^(A499-1) + K499*Assumptions!$C$19*(A499&lt;=$B$7*12)</f>
        <v>0</v>
      </c>
      <c r="O499" s="45" t="n">
        <f aca="false">K499*VLOOKUP(B499,Assumptions!$A$21:$B$26,2,1)</f>
        <v>0</v>
      </c>
      <c r="P499" s="45" t="n">
        <f aca="false">K499*J498</f>
        <v>0</v>
      </c>
      <c r="Q499" s="45" t="n">
        <f aca="false">L499*H499</f>
        <v>0</v>
      </c>
      <c r="R499" s="45" t="n">
        <f aca="false">M499*J498</f>
        <v>0</v>
      </c>
      <c r="S499" s="45" t="n">
        <f aca="false">N499*J498</f>
        <v>0</v>
      </c>
      <c r="T499" s="55" t="n">
        <f aca="false">O499*J498</f>
        <v>0</v>
      </c>
      <c r="U499" s="46" t="n">
        <f aca="false">(1+VLOOKUP(B499,Assumptions!$A$29:$C$39,3,1))^(1/12)-1</f>
        <v>0.00581065529879377</v>
      </c>
      <c r="V499" s="45" t="n">
        <f aca="false">P500+V500/(1+U500)</f>
        <v>0</v>
      </c>
      <c r="W499" s="45" t="n">
        <f aca="false">(W500+Q500)/(1+U500)</f>
        <v>0</v>
      </c>
      <c r="X499" s="45" t="n">
        <f aca="false">R500+S500+T500+X500/(1+U500)</f>
        <v>0</v>
      </c>
      <c r="Y499" s="45" t="n">
        <f aca="false">IFERROR((W499+X499-V499)/J499,0)</f>
        <v>0</v>
      </c>
    </row>
    <row r="500" customFormat="false" ht="13.8" hidden="false" customHeight="false" outlineLevel="0" collapsed="false">
      <c r="A500" s="40" t="n">
        <f aca="false">A499+1</f>
        <v>485</v>
      </c>
      <c r="B500" s="40" t="n">
        <f aca="false">INT((A500-1)/12)+1</f>
        <v>41</v>
      </c>
      <c r="C500" s="41" t="n">
        <f aca="false">$B$4+B500-1</f>
        <v>60</v>
      </c>
      <c r="D500" s="42" t="n">
        <f aca="false">IF($B$5="M",VLOOKUP(C500,Assumptions!$A$42:$C$140,2,1),VLOOKUP(C500,Assumptions!$A$42:$C$140,3,1))*Assumptions!$C$2</f>
        <v>0.00169386365691754</v>
      </c>
      <c r="E500" s="42" t="n">
        <f aca="false">1-(1-D500)^(1/12)</f>
        <v>0.000141265009993563</v>
      </c>
      <c r="F500" s="42" t="n">
        <f aca="false">VLOOKUP(B500,Assumptions!$A$5:$C$11,3,1)*(MOD(A500,12/$B$10)=0)</f>
        <v>0</v>
      </c>
      <c r="G500" s="43" t="n">
        <f aca="false">1-(1-F500)^(1/$B$10)</f>
        <v>0</v>
      </c>
      <c r="H500" s="42" t="n">
        <f aca="false">J499*E500*(A500&lt;=$B$6*12)</f>
        <v>0</v>
      </c>
      <c r="I500" s="43" t="n">
        <f aca="false">J499*(1-E500)*G500*(A500&lt;=$B$6*12)</f>
        <v>0</v>
      </c>
      <c r="J500" s="44" t="n">
        <f aca="false">(J499-H500-I500)*(A500&lt;=$B$6*12)</f>
        <v>0</v>
      </c>
      <c r="K500" s="45" t="n">
        <f aca="false">($B$9/$B$10)*(A500&lt;=$B$7*12)*(MOD(A499,12/$B$10)=0)</f>
        <v>0</v>
      </c>
      <c r="L500" s="45" t="n">
        <f aca="false">$B$8*(A500&lt;=$B$7*12)</f>
        <v>0</v>
      </c>
      <c r="M500" s="45" t="n">
        <f aca="false">Assumptions!$C$15*(A500=1)+K500*Assumptions!$C$16*(A500&lt;=12)</f>
        <v>0</v>
      </c>
      <c r="N500" s="45" t="n">
        <f aca="false">(A500&lt;=$B$6*12)*(Assumptions!$C$18/12)*(1+Assumptions!$E$17)^(A500-1) + K500*Assumptions!$C$19*(A500&lt;=$B$7*12)</f>
        <v>0</v>
      </c>
      <c r="O500" s="45" t="n">
        <f aca="false">K500*VLOOKUP(B500,Assumptions!$A$21:$B$26,2,1)</f>
        <v>0</v>
      </c>
      <c r="P500" s="45" t="n">
        <f aca="false">K500*J499</f>
        <v>0</v>
      </c>
      <c r="Q500" s="45" t="n">
        <f aca="false">L500*H500</f>
        <v>0</v>
      </c>
      <c r="R500" s="45" t="n">
        <f aca="false">M500*J499</f>
        <v>0</v>
      </c>
      <c r="S500" s="45" t="n">
        <f aca="false">N500*J499</f>
        <v>0</v>
      </c>
      <c r="T500" s="55" t="n">
        <f aca="false">O500*J499</f>
        <v>0</v>
      </c>
      <c r="U500" s="46" t="n">
        <f aca="false">(1+VLOOKUP(B500,Assumptions!$A$29:$C$39,3,1))^(1/12)-1</f>
        <v>0.00581065529879377</v>
      </c>
      <c r="V500" s="45" t="n">
        <f aca="false">P501+V501/(1+U501)</f>
        <v>0</v>
      </c>
      <c r="W500" s="45" t="n">
        <f aca="false">(W501+Q501)/(1+U501)</f>
        <v>0</v>
      </c>
      <c r="X500" s="45" t="n">
        <f aca="false">R501+S501+T501+X501/(1+U501)</f>
        <v>0</v>
      </c>
      <c r="Y500" s="45" t="n">
        <f aca="false">IFERROR((W500+X500-V500)/J500,0)</f>
        <v>0</v>
      </c>
    </row>
    <row r="501" customFormat="false" ht="13.8" hidden="false" customHeight="false" outlineLevel="0" collapsed="false">
      <c r="A501" s="40" t="n">
        <f aca="false">A500+1</f>
        <v>486</v>
      </c>
      <c r="B501" s="40" t="n">
        <f aca="false">INT((A501-1)/12)+1</f>
        <v>41</v>
      </c>
      <c r="C501" s="41" t="n">
        <f aca="false">$B$4+B501-1</f>
        <v>60</v>
      </c>
      <c r="D501" s="42" t="n">
        <f aca="false">IF($B$5="M",VLOOKUP(C501,Assumptions!$A$42:$C$140,2,1),VLOOKUP(C501,Assumptions!$A$42:$C$140,3,1))*Assumptions!$C$2</f>
        <v>0.00169386365691754</v>
      </c>
      <c r="E501" s="42" t="n">
        <f aca="false">1-(1-D501)^(1/12)</f>
        <v>0.000141265009993563</v>
      </c>
      <c r="F501" s="42" t="n">
        <f aca="false">VLOOKUP(B501,Assumptions!$A$5:$C$11,3,1)*(MOD(A501,12/$B$10)=0)</f>
        <v>0</v>
      </c>
      <c r="G501" s="43" t="n">
        <f aca="false">1-(1-F501)^(1/$B$10)</f>
        <v>0</v>
      </c>
      <c r="H501" s="42" t="n">
        <f aca="false">J500*E501*(A501&lt;=$B$6*12)</f>
        <v>0</v>
      </c>
      <c r="I501" s="43" t="n">
        <f aca="false">J500*(1-E501)*G501*(A501&lt;=$B$6*12)</f>
        <v>0</v>
      </c>
      <c r="J501" s="44" t="n">
        <f aca="false">(J500-H501-I501)*(A501&lt;=$B$6*12)</f>
        <v>0</v>
      </c>
      <c r="K501" s="45" t="n">
        <f aca="false">($B$9/$B$10)*(A501&lt;=$B$7*12)*(MOD(A500,12/$B$10)=0)</f>
        <v>0</v>
      </c>
      <c r="L501" s="45" t="n">
        <f aca="false">$B$8*(A501&lt;=$B$7*12)</f>
        <v>0</v>
      </c>
      <c r="M501" s="45" t="n">
        <f aca="false">Assumptions!$C$15*(A501=1)+K501*Assumptions!$C$16*(A501&lt;=12)</f>
        <v>0</v>
      </c>
      <c r="N501" s="45" t="n">
        <f aca="false">(A501&lt;=$B$6*12)*(Assumptions!$C$18/12)*(1+Assumptions!$E$17)^(A501-1) + K501*Assumptions!$C$19*(A501&lt;=$B$7*12)</f>
        <v>0</v>
      </c>
      <c r="O501" s="45" t="n">
        <f aca="false">K501*VLOOKUP(B501,Assumptions!$A$21:$B$26,2,1)</f>
        <v>0</v>
      </c>
      <c r="P501" s="45" t="n">
        <f aca="false">K501*J500</f>
        <v>0</v>
      </c>
      <c r="Q501" s="45" t="n">
        <f aca="false">L501*H501</f>
        <v>0</v>
      </c>
      <c r="R501" s="45" t="n">
        <f aca="false">M501*J500</f>
        <v>0</v>
      </c>
      <c r="S501" s="45" t="n">
        <f aca="false">N501*J500</f>
        <v>0</v>
      </c>
      <c r="T501" s="55" t="n">
        <f aca="false">O501*J500</f>
        <v>0</v>
      </c>
      <c r="U501" s="46" t="n">
        <f aca="false">(1+VLOOKUP(B501,Assumptions!$A$29:$C$39,3,1))^(1/12)-1</f>
        <v>0.00581065529879377</v>
      </c>
      <c r="V501" s="45" t="n">
        <f aca="false">P502+V502/(1+U502)</f>
        <v>0</v>
      </c>
      <c r="W501" s="45" t="n">
        <f aca="false">(W502+Q502)/(1+U502)</f>
        <v>0</v>
      </c>
      <c r="X501" s="45" t="n">
        <f aca="false">R502+S502+T502+X502/(1+U502)</f>
        <v>0</v>
      </c>
      <c r="Y501" s="45" t="n">
        <f aca="false">IFERROR((W501+X501-V501)/J501,0)</f>
        <v>0</v>
      </c>
    </row>
    <row r="502" customFormat="false" ht="13.8" hidden="false" customHeight="false" outlineLevel="0" collapsed="false">
      <c r="A502" s="40" t="n">
        <f aca="false">A501+1</f>
        <v>487</v>
      </c>
      <c r="B502" s="40" t="n">
        <f aca="false">INT((A502-1)/12)+1</f>
        <v>41</v>
      </c>
      <c r="C502" s="41" t="n">
        <f aca="false">$B$4+B502-1</f>
        <v>60</v>
      </c>
      <c r="D502" s="42" t="n">
        <f aca="false">IF($B$5="M",VLOOKUP(C502,Assumptions!$A$42:$C$140,2,1),VLOOKUP(C502,Assumptions!$A$42:$C$140,3,1))*Assumptions!$C$2</f>
        <v>0.00169386365691754</v>
      </c>
      <c r="E502" s="42" t="n">
        <f aca="false">1-(1-D502)^(1/12)</f>
        <v>0.000141265009993563</v>
      </c>
      <c r="F502" s="42" t="n">
        <f aca="false">VLOOKUP(B502,Assumptions!$A$5:$C$11,3,1)*(MOD(A502,12/$B$10)=0)</f>
        <v>0</v>
      </c>
      <c r="G502" s="43" t="n">
        <f aca="false">1-(1-F502)^(1/$B$10)</f>
        <v>0</v>
      </c>
      <c r="H502" s="42" t="n">
        <f aca="false">J501*E502*(A502&lt;=$B$6*12)</f>
        <v>0</v>
      </c>
      <c r="I502" s="43" t="n">
        <f aca="false">J501*(1-E502)*G502*(A502&lt;=$B$6*12)</f>
        <v>0</v>
      </c>
      <c r="J502" s="44" t="n">
        <f aca="false">(J501-H502-I502)*(A502&lt;=$B$6*12)</f>
        <v>0</v>
      </c>
      <c r="K502" s="45" t="n">
        <f aca="false">($B$9/$B$10)*(A502&lt;=$B$7*12)*(MOD(A501,12/$B$10)=0)</f>
        <v>0</v>
      </c>
      <c r="L502" s="45" t="n">
        <f aca="false">$B$8*(A502&lt;=$B$7*12)</f>
        <v>0</v>
      </c>
      <c r="M502" s="45" t="n">
        <f aca="false">Assumptions!$C$15*(A502=1)+K502*Assumptions!$C$16*(A502&lt;=12)</f>
        <v>0</v>
      </c>
      <c r="N502" s="45" t="n">
        <f aca="false">(A502&lt;=$B$6*12)*(Assumptions!$C$18/12)*(1+Assumptions!$E$17)^(A502-1) + K502*Assumptions!$C$19*(A502&lt;=$B$7*12)</f>
        <v>0</v>
      </c>
      <c r="O502" s="45" t="n">
        <f aca="false">K502*VLOOKUP(B502,Assumptions!$A$21:$B$26,2,1)</f>
        <v>0</v>
      </c>
      <c r="P502" s="45" t="n">
        <f aca="false">K502*J501</f>
        <v>0</v>
      </c>
      <c r="Q502" s="45" t="n">
        <f aca="false">L502*H502</f>
        <v>0</v>
      </c>
      <c r="R502" s="45" t="n">
        <f aca="false">M502*J501</f>
        <v>0</v>
      </c>
      <c r="S502" s="45" t="n">
        <f aca="false">N502*J501</f>
        <v>0</v>
      </c>
      <c r="T502" s="55" t="n">
        <f aca="false">O502*J501</f>
        <v>0</v>
      </c>
      <c r="U502" s="46" t="n">
        <f aca="false">(1+VLOOKUP(B502,Assumptions!$A$29:$C$39,3,1))^(1/12)-1</f>
        <v>0.00581065529879377</v>
      </c>
      <c r="V502" s="45" t="n">
        <f aca="false">P503+V503/(1+U503)</f>
        <v>0</v>
      </c>
      <c r="W502" s="45" t="n">
        <f aca="false">(W503+Q503)/(1+U503)</f>
        <v>0</v>
      </c>
      <c r="X502" s="45" t="n">
        <f aca="false">R503+S503+T503+X503/(1+U503)</f>
        <v>0</v>
      </c>
      <c r="Y502" s="45" t="n">
        <f aca="false">IFERROR((W502+X502-V502)/J502,0)</f>
        <v>0</v>
      </c>
    </row>
    <row r="503" customFormat="false" ht="13.8" hidden="false" customHeight="false" outlineLevel="0" collapsed="false">
      <c r="A503" s="40" t="n">
        <f aca="false">A502+1</f>
        <v>488</v>
      </c>
      <c r="B503" s="40" t="n">
        <f aca="false">INT((A503-1)/12)+1</f>
        <v>41</v>
      </c>
      <c r="C503" s="41" t="n">
        <f aca="false">$B$4+B503-1</f>
        <v>60</v>
      </c>
      <c r="D503" s="42" t="n">
        <f aca="false">IF($B$5="M",VLOOKUP(C503,Assumptions!$A$42:$C$140,2,1),VLOOKUP(C503,Assumptions!$A$42:$C$140,3,1))*Assumptions!$C$2</f>
        <v>0.00169386365691754</v>
      </c>
      <c r="E503" s="42" t="n">
        <f aca="false">1-(1-D503)^(1/12)</f>
        <v>0.000141265009993563</v>
      </c>
      <c r="F503" s="42" t="n">
        <f aca="false">VLOOKUP(B503,Assumptions!$A$5:$C$11,3,1)*(MOD(A503,12/$B$10)=0)</f>
        <v>0</v>
      </c>
      <c r="G503" s="43" t="n">
        <f aca="false">1-(1-F503)^(1/$B$10)</f>
        <v>0</v>
      </c>
      <c r="H503" s="42" t="n">
        <f aca="false">J502*E503*(A503&lt;=$B$6*12)</f>
        <v>0</v>
      </c>
      <c r="I503" s="43" t="n">
        <f aca="false">J502*(1-E503)*G503*(A503&lt;=$B$6*12)</f>
        <v>0</v>
      </c>
      <c r="J503" s="44" t="n">
        <f aca="false">(J502-H503-I503)*(A503&lt;=$B$6*12)</f>
        <v>0</v>
      </c>
      <c r="K503" s="45" t="n">
        <f aca="false">($B$9/$B$10)*(A503&lt;=$B$7*12)*(MOD(A502,12/$B$10)=0)</f>
        <v>0</v>
      </c>
      <c r="L503" s="45" t="n">
        <f aca="false">$B$8*(A503&lt;=$B$7*12)</f>
        <v>0</v>
      </c>
      <c r="M503" s="45" t="n">
        <f aca="false">Assumptions!$C$15*(A503=1)+K503*Assumptions!$C$16*(A503&lt;=12)</f>
        <v>0</v>
      </c>
      <c r="N503" s="45" t="n">
        <f aca="false">(A503&lt;=$B$6*12)*(Assumptions!$C$18/12)*(1+Assumptions!$E$17)^(A503-1) + K503*Assumptions!$C$19*(A503&lt;=$B$7*12)</f>
        <v>0</v>
      </c>
      <c r="O503" s="45" t="n">
        <f aca="false">K503*VLOOKUP(B503,Assumptions!$A$21:$B$26,2,1)</f>
        <v>0</v>
      </c>
      <c r="P503" s="45" t="n">
        <f aca="false">K503*J502</f>
        <v>0</v>
      </c>
      <c r="Q503" s="45" t="n">
        <f aca="false">L503*H503</f>
        <v>0</v>
      </c>
      <c r="R503" s="45" t="n">
        <f aca="false">M503*J502</f>
        <v>0</v>
      </c>
      <c r="S503" s="45" t="n">
        <f aca="false">N503*J502</f>
        <v>0</v>
      </c>
      <c r="T503" s="55" t="n">
        <f aca="false">O503*J502</f>
        <v>0</v>
      </c>
      <c r="U503" s="46" t="n">
        <f aca="false">(1+VLOOKUP(B503,Assumptions!$A$29:$C$39,3,1))^(1/12)-1</f>
        <v>0.00581065529879377</v>
      </c>
      <c r="V503" s="45" t="n">
        <f aca="false">P504+V504/(1+U504)</f>
        <v>0</v>
      </c>
      <c r="W503" s="45" t="n">
        <f aca="false">(W504+Q504)/(1+U504)</f>
        <v>0</v>
      </c>
      <c r="X503" s="45" t="n">
        <f aca="false">R504+S504+T504+X504/(1+U504)</f>
        <v>0</v>
      </c>
      <c r="Y503" s="45" t="n">
        <f aca="false">IFERROR((W503+X503-V503)/J503,0)</f>
        <v>0</v>
      </c>
    </row>
    <row r="504" customFormat="false" ht="13.8" hidden="false" customHeight="false" outlineLevel="0" collapsed="false">
      <c r="A504" s="40" t="n">
        <f aca="false">A503+1</f>
        <v>489</v>
      </c>
      <c r="B504" s="40" t="n">
        <f aca="false">INT((A504-1)/12)+1</f>
        <v>41</v>
      </c>
      <c r="C504" s="41" t="n">
        <f aca="false">$B$4+B504-1</f>
        <v>60</v>
      </c>
      <c r="D504" s="42" t="n">
        <f aca="false">IF($B$5="M",VLOOKUP(C504,Assumptions!$A$42:$C$140,2,1),VLOOKUP(C504,Assumptions!$A$42:$C$140,3,1))*Assumptions!$C$2</f>
        <v>0.00169386365691754</v>
      </c>
      <c r="E504" s="42" t="n">
        <f aca="false">1-(1-D504)^(1/12)</f>
        <v>0.000141265009993563</v>
      </c>
      <c r="F504" s="42" t="n">
        <f aca="false">VLOOKUP(B504,Assumptions!$A$5:$C$11,3,1)*(MOD(A504,12/$B$10)=0)</f>
        <v>0</v>
      </c>
      <c r="G504" s="43" t="n">
        <f aca="false">1-(1-F504)^(1/$B$10)</f>
        <v>0</v>
      </c>
      <c r="H504" s="42" t="n">
        <f aca="false">J503*E504*(A504&lt;=$B$6*12)</f>
        <v>0</v>
      </c>
      <c r="I504" s="43" t="n">
        <f aca="false">J503*(1-E504)*G504*(A504&lt;=$B$6*12)</f>
        <v>0</v>
      </c>
      <c r="J504" s="44" t="n">
        <f aca="false">(J503-H504-I504)*(A504&lt;=$B$6*12)</f>
        <v>0</v>
      </c>
      <c r="K504" s="45" t="n">
        <f aca="false">($B$9/$B$10)*(A504&lt;=$B$7*12)*(MOD(A503,12/$B$10)=0)</f>
        <v>0</v>
      </c>
      <c r="L504" s="45" t="n">
        <f aca="false">$B$8*(A504&lt;=$B$7*12)</f>
        <v>0</v>
      </c>
      <c r="M504" s="45" t="n">
        <f aca="false">Assumptions!$C$15*(A504=1)+K504*Assumptions!$C$16*(A504&lt;=12)</f>
        <v>0</v>
      </c>
      <c r="N504" s="45" t="n">
        <f aca="false">(A504&lt;=$B$6*12)*(Assumptions!$C$18/12)*(1+Assumptions!$E$17)^(A504-1) + K504*Assumptions!$C$19*(A504&lt;=$B$7*12)</f>
        <v>0</v>
      </c>
      <c r="O504" s="45" t="n">
        <f aca="false">K504*VLOOKUP(B504,Assumptions!$A$21:$B$26,2,1)</f>
        <v>0</v>
      </c>
      <c r="P504" s="45" t="n">
        <f aca="false">K504*J503</f>
        <v>0</v>
      </c>
      <c r="Q504" s="45" t="n">
        <f aca="false">L504*H504</f>
        <v>0</v>
      </c>
      <c r="R504" s="45" t="n">
        <f aca="false">M504*J503</f>
        <v>0</v>
      </c>
      <c r="S504" s="45" t="n">
        <f aca="false">N504*J503</f>
        <v>0</v>
      </c>
      <c r="T504" s="55" t="n">
        <f aca="false">O504*J503</f>
        <v>0</v>
      </c>
      <c r="U504" s="46" t="n">
        <f aca="false">(1+VLOOKUP(B504,Assumptions!$A$29:$C$39,3,1))^(1/12)-1</f>
        <v>0.00581065529879377</v>
      </c>
      <c r="V504" s="45" t="n">
        <f aca="false">P505+V505/(1+U505)</f>
        <v>0</v>
      </c>
      <c r="W504" s="45" t="n">
        <f aca="false">(W505+Q505)/(1+U505)</f>
        <v>0</v>
      </c>
      <c r="X504" s="45" t="n">
        <f aca="false">R505+S505+T505+X505/(1+U505)</f>
        <v>0</v>
      </c>
      <c r="Y504" s="45" t="n">
        <f aca="false">IFERROR((W504+X504-V504)/J504,0)</f>
        <v>0</v>
      </c>
    </row>
    <row r="505" customFormat="false" ht="13.8" hidden="false" customHeight="false" outlineLevel="0" collapsed="false">
      <c r="A505" s="40" t="n">
        <f aca="false">A504+1</f>
        <v>490</v>
      </c>
      <c r="B505" s="40" t="n">
        <f aca="false">INT((A505-1)/12)+1</f>
        <v>41</v>
      </c>
      <c r="C505" s="41" t="n">
        <f aca="false">$B$4+B505-1</f>
        <v>60</v>
      </c>
      <c r="D505" s="42" t="n">
        <f aca="false">IF($B$5="M",VLOOKUP(C505,Assumptions!$A$42:$C$140,2,1),VLOOKUP(C505,Assumptions!$A$42:$C$140,3,1))*Assumptions!$C$2</f>
        <v>0.00169386365691754</v>
      </c>
      <c r="E505" s="42" t="n">
        <f aca="false">1-(1-D505)^(1/12)</f>
        <v>0.000141265009993563</v>
      </c>
      <c r="F505" s="42" t="n">
        <f aca="false">VLOOKUP(B505,Assumptions!$A$5:$C$11,3,1)*(MOD(A505,12/$B$10)=0)</f>
        <v>0</v>
      </c>
      <c r="G505" s="43" t="n">
        <f aca="false">1-(1-F505)^(1/$B$10)</f>
        <v>0</v>
      </c>
      <c r="H505" s="42" t="n">
        <f aca="false">J504*E505*(A505&lt;=$B$6*12)</f>
        <v>0</v>
      </c>
      <c r="I505" s="43" t="n">
        <f aca="false">J504*(1-E505)*G505*(A505&lt;=$B$6*12)</f>
        <v>0</v>
      </c>
      <c r="J505" s="44" t="n">
        <f aca="false">(J504-H505-I505)*(A505&lt;=$B$6*12)</f>
        <v>0</v>
      </c>
      <c r="K505" s="45" t="n">
        <f aca="false">($B$9/$B$10)*(A505&lt;=$B$7*12)*(MOD(A504,12/$B$10)=0)</f>
        <v>0</v>
      </c>
      <c r="L505" s="45" t="n">
        <f aca="false">$B$8*(A505&lt;=$B$7*12)</f>
        <v>0</v>
      </c>
      <c r="M505" s="45" t="n">
        <f aca="false">Assumptions!$C$15*(A505=1)+K505*Assumptions!$C$16*(A505&lt;=12)</f>
        <v>0</v>
      </c>
      <c r="N505" s="45" t="n">
        <f aca="false">(A505&lt;=$B$6*12)*(Assumptions!$C$18/12)*(1+Assumptions!$E$17)^(A505-1) + K505*Assumptions!$C$19*(A505&lt;=$B$7*12)</f>
        <v>0</v>
      </c>
      <c r="O505" s="45" t="n">
        <f aca="false">K505*VLOOKUP(B505,Assumptions!$A$21:$B$26,2,1)</f>
        <v>0</v>
      </c>
      <c r="P505" s="45" t="n">
        <f aca="false">K505*J504</f>
        <v>0</v>
      </c>
      <c r="Q505" s="45" t="n">
        <f aca="false">L505*H505</f>
        <v>0</v>
      </c>
      <c r="R505" s="45" t="n">
        <f aca="false">M505*J504</f>
        <v>0</v>
      </c>
      <c r="S505" s="45" t="n">
        <f aca="false">N505*J504</f>
        <v>0</v>
      </c>
      <c r="T505" s="55" t="n">
        <f aca="false">O505*J504</f>
        <v>0</v>
      </c>
      <c r="U505" s="46" t="n">
        <f aca="false">(1+VLOOKUP(B505,Assumptions!$A$29:$C$39,3,1))^(1/12)-1</f>
        <v>0.00581065529879377</v>
      </c>
      <c r="V505" s="45" t="n">
        <f aca="false">P506+V506/(1+U506)</f>
        <v>0</v>
      </c>
      <c r="W505" s="45" t="n">
        <f aca="false">(W506+Q506)/(1+U506)</f>
        <v>0</v>
      </c>
      <c r="X505" s="45" t="n">
        <f aca="false">R506+S506+T506+X506/(1+U506)</f>
        <v>0</v>
      </c>
      <c r="Y505" s="45" t="n">
        <f aca="false">IFERROR((W505+X505-V505)/J505,0)</f>
        <v>0</v>
      </c>
    </row>
    <row r="506" customFormat="false" ht="13.8" hidden="false" customHeight="false" outlineLevel="0" collapsed="false">
      <c r="A506" s="40" t="n">
        <f aca="false">A505+1</f>
        <v>491</v>
      </c>
      <c r="B506" s="40" t="n">
        <f aca="false">INT((A506-1)/12)+1</f>
        <v>41</v>
      </c>
      <c r="C506" s="41" t="n">
        <f aca="false">$B$4+B506-1</f>
        <v>60</v>
      </c>
      <c r="D506" s="42" t="n">
        <f aca="false">IF($B$5="M",VLOOKUP(C506,Assumptions!$A$42:$C$140,2,1),VLOOKUP(C506,Assumptions!$A$42:$C$140,3,1))*Assumptions!$C$2</f>
        <v>0.00169386365691754</v>
      </c>
      <c r="E506" s="42" t="n">
        <f aca="false">1-(1-D506)^(1/12)</f>
        <v>0.000141265009993563</v>
      </c>
      <c r="F506" s="42" t="n">
        <f aca="false">VLOOKUP(B506,Assumptions!$A$5:$C$11,3,1)*(MOD(A506,12/$B$10)=0)</f>
        <v>0</v>
      </c>
      <c r="G506" s="43" t="n">
        <f aca="false">1-(1-F506)^(1/$B$10)</f>
        <v>0</v>
      </c>
      <c r="H506" s="42" t="n">
        <f aca="false">J505*E506*(A506&lt;=$B$6*12)</f>
        <v>0</v>
      </c>
      <c r="I506" s="43" t="n">
        <f aca="false">J505*(1-E506)*G506*(A506&lt;=$B$6*12)</f>
        <v>0</v>
      </c>
      <c r="J506" s="44" t="n">
        <f aca="false">(J505-H506-I506)*(A506&lt;=$B$6*12)</f>
        <v>0</v>
      </c>
      <c r="K506" s="45" t="n">
        <f aca="false">($B$9/$B$10)*(A506&lt;=$B$7*12)*(MOD(A505,12/$B$10)=0)</f>
        <v>0</v>
      </c>
      <c r="L506" s="45" t="n">
        <f aca="false">$B$8*(A506&lt;=$B$7*12)</f>
        <v>0</v>
      </c>
      <c r="M506" s="45" t="n">
        <f aca="false">Assumptions!$C$15*(A506=1)+K506*Assumptions!$C$16*(A506&lt;=12)</f>
        <v>0</v>
      </c>
      <c r="N506" s="45" t="n">
        <f aca="false">(A506&lt;=$B$6*12)*(Assumptions!$C$18/12)*(1+Assumptions!$E$17)^(A506-1) + K506*Assumptions!$C$19*(A506&lt;=$B$7*12)</f>
        <v>0</v>
      </c>
      <c r="O506" s="45" t="n">
        <f aca="false">K506*VLOOKUP(B506,Assumptions!$A$21:$B$26,2,1)</f>
        <v>0</v>
      </c>
      <c r="P506" s="45" t="n">
        <f aca="false">K506*J505</f>
        <v>0</v>
      </c>
      <c r="Q506" s="45" t="n">
        <f aca="false">L506*H506</f>
        <v>0</v>
      </c>
      <c r="R506" s="45" t="n">
        <f aca="false">M506*J505</f>
        <v>0</v>
      </c>
      <c r="S506" s="45" t="n">
        <f aca="false">N506*J505</f>
        <v>0</v>
      </c>
      <c r="T506" s="55" t="n">
        <f aca="false">O506*J505</f>
        <v>0</v>
      </c>
      <c r="U506" s="46" t="n">
        <f aca="false">(1+VLOOKUP(B506,Assumptions!$A$29:$C$39,3,1))^(1/12)-1</f>
        <v>0.00581065529879377</v>
      </c>
      <c r="V506" s="45" t="n">
        <f aca="false">P507+V507/(1+U507)</f>
        <v>0</v>
      </c>
      <c r="W506" s="45" t="n">
        <f aca="false">(W507+Q507)/(1+U507)</f>
        <v>0</v>
      </c>
      <c r="X506" s="45" t="n">
        <f aca="false">R507+S507+T507+X507/(1+U507)</f>
        <v>0</v>
      </c>
      <c r="Y506" s="45" t="n">
        <f aca="false">IFERROR((W506+X506-V506)/J506,0)</f>
        <v>0</v>
      </c>
    </row>
    <row r="507" customFormat="false" ht="13.8" hidden="false" customHeight="false" outlineLevel="0" collapsed="false">
      <c r="A507" s="40" t="n">
        <f aca="false">A506+1</f>
        <v>492</v>
      </c>
      <c r="B507" s="40" t="n">
        <f aca="false">INT((A507-1)/12)+1</f>
        <v>41</v>
      </c>
      <c r="C507" s="41" t="n">
        <f aca="false">$B$4+B507-1</f>
        <v>60</v>
      </c>
      <c r="D507" s="42" t="n">
        <f aca="false">IF($B$5="M",VLOOKUP(C507,Assumptions!$A$42:$C$140,2,1),VLOOKUP(C507,Assumptions!$A$42:$C$140,3,1))*Assumptions!$C$2</f>
        <v>0.00169386365691754</v>
      </c>
      <c r="E507" s="42" t="n">
        <f aca="false">1-(1-D507)^(1/12)</f>
        <v>0.000141265009993563</v>
      </c>
      <c r="F507" s="42" t="n">
        <f aca="false">VLOOKUP(B507,Assumptions!$A$5:$C$11,3,1)*(MOD(A507,12/$B$10)=0)</f>
        <v>0.04</v>
      </c>
      <c r="G507" s="43" t="n">
        <f aca="false">1-(1-F507)^(1/$B$10)</f>
        <v>0.04</v>
      </c>
      <c r="H507" s="42" t="n">
        <f aca="false">J506*E507*(A507&lt;=$B$6*12)</f>
        <v>0</v>
      </c>
      <c r="I507" s="43" t="n">
        <f aca="false">J506*(1-E507)*G507*(A507&lt;=$B$6*12)</f>
        <v>0</v>
      </c>
      <c r="J507" s="44" t="n">
        <f aca="false">(J506-H507-I507)*(A507&lt;=$B$6*12)</f>
        <v>0</v>
      </c>
      <c r="K507" s="45" t="n">
        <f aca="false">($B$9/$B$10)*(A507&lt;=$B$7*12)*(MOD(A506,12/$B$10)=0)</f>
        <v>0</v>
      </c>
      <c r="L507" s="45" t="n">
        <f aca="false">$B$8*(A507&lt;=$B$7*12)</f>
        <v>0</v>
      </c>
      <c r="M507" s="45" t="n">
        <f aca="false">Assumptions!$C$15*(A507=1)+K507*Assumptions!$C$16*(A507&lt;=12)</f>
        <v>0</v>
      </c>
      <c r="N507" s="45" t="n">
        <f aca="false">(A507&lt;=$B$6*12)*(Assumptions!$C$18/12)*(1+Assumptions!$E$17)^(A507-1) + K507*Assumptions!$C$19*(A507&lt;=$B$7*12)</f>
        <v>0</v>
      </c>
      <c r="O507" s="45" t="n">
        <f aca="false">K507*VLOOKUP(B507,Assumptions!$A$21:$B$26,2,1)</f>
        <v>0</v>
      </c>
      <c r="P507" s="45" t="n">
        <f aca="false">K507*J506</f>
        <v>0</v>
      </c>
      <c r="Q507" s="45" t="n">
        <f aca="false">L507*H507</f>
        <v>0</v>
      </c>
      <c r="R507" s="45" t="n">
        <f aca="false">M507*J506</f>
        <v>0</v>
      </c>
      <c r="S507" s="45" t="n">
        <f aca="false">N507*J506</f>
        <v>0</v>
      </c>
      <c r="T507" s="55" t="n">
        <f aca="false">O507*J506</f>
        <v>0</v>
      </c>
      <c r="U507" s="46" t="n">
        <f aca="false">(1+VLOOKUP(B507,Assumptions!$A$29:$C$39,3,1))^(1/12)-1</f>
        <v>0.00581065529879377</v>
      </c>
      <c r="V507" s="45" t="n">
        <f aca="false">P508+V508/(1+U508)</f>
        <v>0</v>
      </c>
      <c r="W507" s="45" t="n">
        <f aca="false">(W508+Q508)/(1+U508)</f>
        <v>0</v>
      </c>
      <c r="X507" s="45" t="n">
        <f aca="false">R508+S508+T508+X508/(1+U508)</f>
        <v>0</v>
      </c>
      <c r="Y507" s="45" t="n">
        <f aca="false">IFERROR((W507+X507-V507)/J507,0)</f>
        <v>0</v>
      </c>
    </row>
    <row r="508" customFormat="false" ht="13.8" hidden="false" customHeight="false" outlineLevel="0" collapsed="false">
      <c r="A508" s="40" t="n">
        <f aca="false">A507+1</f>
        <v>493</v>
      </c>
      <c r="B508" s="40" t="n">
        <f aca="false">INT((A508-1)/12)+1</f>
        <v>42</v>
      </c>
      <c r="C508" s="41" t="n">
        <f aca="false">$B$4+B508-1</f>
        <v>61</v>
      </c>
      <c r="D508" s="42" t="n">
        <f aca="false">IF($B$5="M",VLOOKUP(C508,Assumptions!$A$42:$C$140,2,1),VLOOKUP(C508,Assumptions!$A$42:$C$140,3,1))*Assumptions!$C$2</f>
        <v>0.00182686822433669</v>
      </c>
      <c r="E508" s="42" t="n">
        <f aca="false">1-(1-D508)^(1/12)</f>
        <v>0.000152366639627588</v>
      </c>
      <c r="F508" s="42" t="n">
        <f aca="false">VLOOKUP(B508,Assumptions!$A$5:$C$11,3,1)*(MOD(A508,12/$B$10)=0)</f>
        <v>0</v>
      </c>
      <c r="G508" s="43" t="n">
        <f aca="false">1-(1-F508)^(1/$B$10)</f>
        <v>0</v>
      </c>
      <c r="H508" s="42" t="n">
        <f aca="false">J507*E508*(A508&lt;=$B$6*12)</f>
        <v>0</v>
      </c>
      <c r="I508" s="43" t="n">
        <f aca="false">J507*(1-E508)*G508*(A508&lt;=$B$6*12)</f>
        <v>0</v>
      </c>
      <c r="J508" s="44" t="n">
        <f aca="false">(J507-H508-I508)*(A508&lt;=$B$6*12)</f>
        <v>0</v>
      </c>
      <c r="K508" s="45" t="n">
        <f aca="false">($B$9/$B$10)*(A508&lt;=$B$7*12)*(MOD(A507,12/$B$10)=0)</f>
        <v>0</v>
      </c>
      <c r="L508" s="45" t="n">
        <f aca="false">$B$8*(A508&lt;=$B$7*12)</f>
        <v>0</v>
      </c>
      <c r="M508" s="45" t="n">
        <f aca="false">Assumptions!$C$15*(A508=1)+K508*Assumptions!$C$16*(A508&lt;=12)</f>
        <v>0</v>
      </c>
      <c r="N508" s="45" t="n">
        <f aca="false">(A508&lt;=$B$6*12)*(Assumptions!$C$18/12)*(1+Assumptions!$E$17)^(A508-1) + K508*Assumptions!$C$19*(A508&lt;=$B$7*12)</f>
        <v>0</v>
      </c>
      <c r="O508" s="45" t="n">
        <f aca="false">K508*VLOOKUP(B508,Assumptions!$A$21:$B$26,2,1)</f>
        <v>0</v>
      </c>
      <c r="P508" s="45" t="n">
        <f aca="false">K508*J507</f>
        <v>0</v>
      </c>
      <c r="Q508" s="45" t="n">
        <f aca="false">L508*H508</f>
        <v>0</v>
      </c>
      <c r="R508" s="45" t="n">
        <f aca="false">M508*J507</f>
        <v>0</v>
      </c>
      <c r="S508" s="45" t="n">
        <f aca="false">N508*J507</f>
        <v>0</v>
      </c>
      <c r="T508" s="55" t="n">
        <f aca="false">O508*J507</f>
        <v>0</v>
      </c>
      <c r="U508" s="46" t="n">
        <f aca="false">(1+VLOOKUP(B508,Assumptions!$A$29:$C$39,3,1))^(1/12)-1</f>
        <v>0.00581065529879377</v>
      </c>
      <c r="V508" s="45" t="n">
        <f aca="false">P509+V509/(1+U509)</f>
        <v>0</v>
      </c>
      <c r="W508" s="45" t="n">
        <f aca="false">(W509+Q509)/(1+U509)</f>
        <v>0</v>
      </c>
      <c r="X508" s="45" t="n">
        <f aca="false">R509+S509+T509+X509/(1+U509)</f>
        <v>0</v>
      </c>
      <c r="Y508" s="45" t="n">
        <f aca="false">IFERROR((W508+X508-V508)/J508,0)</f>
        <v>0</v>
      </c>
    </row>
    <row r="509" customFormat="false" ht="13.8" hidden="false" customHeight="false" outlineLevel="0" collapsed="false">
      <c r="A509" s="40" t="n">
        <f aca="false">A508+1</f>
        <v>494</v>
      </c>
      <c r="B509" s="40" t="n">
        <f aca="false">INT((A509-1)/12)+1</f>
        <v>42</v>
      </c>
      <c r="C509" s="41" t="n">
        <f aca="false">$B$4+B509-1</f>
        <v>61</v>
      </c>
      <c r="D509" s="42" t="n">
        <f aca="false">IF($B$5="M",VLOOKUP(C509,Assumptions!$A$42:$C$140,2,1),VLOOKUP(C509,Assumptions!$A$42:$C$140,3,1))*Assumptions!$C$2</f>
        <v>0.00182686822433669</v>
      </c>
      <c r="E509" s="42" t="n">
        <f aca="false">1-(1-D509)^(1/12)</f>
        <v>0.000152366639627588</v>
      </c>
      <c r="F509" s="42" t="n">
        <f aca="false">VLOOKUP(B509,Assumptions!$A$5:$C$11,3,1)*(MOD(A509,12/$B$10)=0)</f>
        <v>0</v>
      </c>
      <c r="G509" s="43" t="n">
        <f aca="false">1-(1-F509)^(1/$B$10)</f>
        <v>0</v>
      </c>
      <c r="H509" s="42" t="n">
        <f aca="false">J508*E509*(A509&lt;=$B$6*12)</f>
        <v>0</v>
      </c>
      <c r="I509" s="43" t="n">
        <f aca="false">J508*(1-E509)*G509*(A509&lt;=$B$6*12)</f>
        <v>0</v>
      </c>
      <c r="J509" s="44" t="n">
        <f aca="false">(J508-H509-I509)*(A509&lt;=$B$6*12)</f>
        <v>0</v>
      </c>
      <c r="K509" s="45" t="n">
        <f aca="false">($B$9/$B$10)*(A509&lt;=$B$7*12)*(MOD(A508,12/$B$10)=0)</f>
        <v>0</v>
      </c>
      <c r="L509" s="45" t="n">
        <f aca="false">$B$8*(A509&lt;=$B$7*12)</f>
        <v>0</v>
      </c>
      <c r="M509" s="45" t="n">
        <f aca="false">Assumptions!$C$15*(A509=1)+K509*Assumptions!$C$16*(A509&lt;=12)</f>
        <v>0</v>
      </c>
      <c r="N509" s="45" t="n">
        <f aca="false">(A509&lt;=$B$6*12)*(Assumptions!$C$18/12)*(1+Assumptions!$E$17)^(A509-1) + K509*Assumptions!$C$19*(A509&lt;=$B$7*12)</f>
        <v>0</v>
      </c>
      <c r="O509" s="45" t="n">
        <f aca="false">K509*VLOOKUP(B509,Assumptions!$A$21:$B$26,2,1)</f>
        <v>0</v>
      </c>
      <c r="P509" s="45" t="n">
        <f aca="false">K509*J508</f>
        <v>0</v>
      </c>
      <c r="Q509" s="45" t="n">
        <f aca="false">L509*H509</f>
        <v>0</v>
      </c>
      <c r="R509" s="45" t="n">
        <f aca="false">M509*J508</f>
        <v>0</v>
      </c>
      <c r="S509" s="45" t="n">
        <f aca="false">N509*J508</f>
        <v>0</v>
      </c>
      <c r="T509" s="55" t="n">
        <f aca="false">O509*J508</f>
        <v>0</v>
      </c>
      <c r="U509" s="46" t="n">
        <f aca="false">(1+VLOOKUP(B509,Assumptions!$A$29:$C$39,3,1))^(1/12)-1</f>
        <v>0.00581065529879377</v>
      </c>
      <c r="V509" s="45" t="n">
        <f aca="false">P510+V510/(1+U510)</f>
        <v>0</v>
      </c>
      <c r="W509" s="45" t="n">
        <f aca="false">(W510+Q510)/(1+U510)</f>
        <v>0</v>
      </c>
      <c r="X509" s="45" t="n">
        <f aca="false">R510+S510+T510+X510/(1+U510)</f>
        <v>0</v>
      </c>
      <c r="Y509" s="45" t="n">
        <f aca="false">IFERROR((W509+X509-V509)/J509,0)</f>
        <v>0</v>
      </c>
    </row>
    <row r="510" customFormat="false" ht="13.8" hidden="false" customHeight="false" outlineLevel="0" collapsed="false">
      <c r="A510" s="40" t="n">
        <f aca="false">A509+1</f>
        <v>495</v>
      </c>
      <c r="B510" s="40" t="n">
        <f aca="false">INT((A510-1)/12)+1</f>
        <v>42</v>
      </c>
      <c r="C510" s="41" t="n">
        <f aca="false">$B$4+B510-1</f>
        <v>61</v>
      </c>
      <c r="D510" s="42" t="n">
        <f aca="false">IF($B$5="M",VLOOKUP(C510,Assumptions!$A$42:$C$140,2,1),VLOOKUP(C510,Assumptions!$A$42:$C$140,3,1))*Assumptions!$C$2</f>
        <v>0.00182686822433669</v>
      </c>
      <c r="E510" s="42" t="n">
        <f aca="false">1-(1-D510)^(1/12)</f>
        <v>0.000152366639627588</v>
      </c>
      <c r="F510" s="42" t="n">
        <f aca="false">VLOOKUP(B510,Assumptions!$A$5:$C$11,3,1)*(MOD(A510,12/$B$10)=0)</f>
        <v>0</v>
      </c>
      <c r="G510" s="43" t="n">
        <f aca="false">1-(1-F510)^(1/$B$10)</f>
        <v>0</v>
      </c>
      <c r="H510" s="42" t="n">
        <f aca="false">J509*E510*(A510&lt;=$B$6*12)</f>
        <v>0</v>
      </c>
      <c r="I510" s="43" t="n">
        <f aca="false">J509*(1-E510)*G510*(A510&lt;=$B$6*12)</f>
        <v>0</v>
      </c>
      <c r="J510" s="44" t="n">
        <f aca="false">(J509-H510-I510)*(A510&lt;=$B$6*12)</f>
        <v>0</v>
      </c>
      <c r="K510" s="45" t="n">
        <f aca="false">($B$9/$B$10)*(A510&lt;=$B$7*12)*(MOD(A509,12/$B$10)=0)</f>
        <v>0</v>
      </c>
      <c r="L510" s="45" t="n">
        <f aca="false">$B$8*(A510&lt;=$B$7*12)</f>
        <v>0</v>
      </c>
      <c r="M510" s="45" t="n">
        <f aca="false">Assumptions!$C$15*(A510=1)+K510*Assumptions!$C$16*(A510&lt;=12)</f>
        <v>0</v>
      </c>
      <c r="N510" s="45" t="n">
        <f aca="false">(A510&lt;=$B$6*12)*(Assumptions!$C$18/12)*(1+Assumptions!$E$17)^(A510-1) + K510*Assumptions!$C$19*(A510&lt;=$B$7*12)</f>
        <v>0</v>
      </c>
      <c r="O510" s="45" t="n">
        <f aca="false">K510*VLOOKUP(B510,Assumptions!$A$21:$B$26,2,1)</f>
        <v>0</v>
      </c>
      <c r="P510" s="45" t="n">
        <f aca="false">K510*J509</f>
        <v>0</v>
      </c>
      <c r="Q510" s="45" t="n">
        <f aca="false">L510*H510</f>
        <v>0</v>
      </c>
      <c r="R510" s="45" t="n">
        <f aca="false">M510*J509</f>
        <v>0</v>
      </c>
      <c r="S510" s="45" t="n">
        <f aca="false">N510*J509</f>
        <v>0</v>
      </c>
      <c r="T510" s="55" t="n">
        <f aca="false">O510*J509</f>
        <v>0</v>
      </c>
      <c r="U510" s="46" t="n">
        <f aca="false">(1+VLOOKUP(B510,Assumptions!$A$29:$C$39,3,1))^(1/12)-1</f>
        <v>0.00581065529879377</v>
      </c>
      <c r="V510" s="45" t="n">
        <f aca="false">P511+V511/(1+U511)</f>
        <v>0</v>
      </c>
      <c r="W510" s="45" t="n">
        <f aca="false">(W511+Q511)/(1+U511)</f>
        <v>0</v>
      </c>
      <c r="X510" s="45" t="n">
        <f aca="false">R511+S511+T511+X511/(1+U511)</f>
        <v>0</v>
      </c>
      <c r="Y510" s="45" t="n">
        <f aca="false">IFERROR((W510+X510-V510)/J510,0)</f>
        <v>0</v>
      </c>
    </row>
    <row r="511" customFormat="false" ht="13.8" hidden="false" customHeight="false" outlineLevel="0" collapsed="false">
      <c r="A511" s="40" t="n">
        <f aca="false">A510+1</f>
        <v>496</v>
      </c>
      <c r="B511" s="40" t="n">
        <f aca="false">INT((A511-1)/12)+1</f>
        <v>42</v>
      </c>
      <c r="C511" s="41" t="n">
        <f aca="false">$B$4+B511-1</f>
        <v>61</v>
      </c>
      <c r="D511" s="42" t="n">
        <f aca="false">IF($B$5="M",VLOOKUP(C511,Assumptions!$A$42:$C$140,2,1),VLOOKUP(C511,Assumptions!$A$42:$C$140,3,1))*Assumptions!$C$2</f>
        <v>0.00182686822433669</v>
      </c>
      <c r="E511" s="42" t="n">
        <f aca="false">1-(1-D511)^(1/12)</f>
        <v>0.000152366639627588</v>
      </c>
      <c r="F511" s="42" t="n">
        <f aca="false">VLOOKUP(B511,Assumptions!$A$5:$C$11,3,1)*(MOD(A511,12/$B$10)=0)</f>
        <v>0</v>
      </c>
      <c r="G511" s="43" t="n">
        <f aca="false">1-(1-F511)^(1/$B$10)</f>
        <v>0</v>
      </c>
      <c r="H511" s="42" t="n">
        <f aca="false">J510*E511*(A511&lt;=$B$6*12)</f>
        <v>0</v>
      </c>
      <c r="I511" s="43" t="n">
        <f aca="false">J510*(1-E511)*G511*(A511&lt;=$B$6*12)</f>
        <v>0</v>
      </c>
      <c r="J511" s="44" t="n">
        <f aca="false">(J510-H511-I511)*(A511&lt;=$B$6*12)</f>
        <v>0</v>
      </c>
      <c r="K511" s="45" t="n">
        <f aca="false">($B$9/$B$10)*(A511&lt;=$B$7*12)*(MOD(A510,12/$B$10)=0)</f>
        <v>0</v>
      </c>
      <c r="L511" s="45" t="n">
        <f aca="false">$B$8*(A511&lt;=$B$7*12)</f>
        <v>0</v>
      </c>
      <c r="M511" s="45" t="n">
        <f aca="false">Assumptions!$C$15*(A511=1)+K511*Assumptions!$C$16*(A511&lt;=12)</f>
        <v>0</v>
      </c>
      <c r="N511" s="45" t="n">
        <f aca="false">(A511&lt;=$B$6*12)*(Assumptions!$C$18/12)*(1+Assumptions!$E$17)^(A511-1) + K511*Assumptions!$C$19*(A511&lt;=$B$7*12)</f>
        <v>0</v>
      </c>
      <c r="O511" s="45" t="n">
        <f aca="false">K511*VLOOKUP(B511,Assumptions!$A$21:$B$26,2,1)</f>
        <v>0</v>
      </c>
      <c r="P511" s="45" t="n">
        <f aca="false">K511*J510</f>
        <v>0</v>
      </c>
      <c r="Q511" s="45" t="n">
        <f aca="false">L511*H511</f>
        <v>0</v>
      </c>
      <c r="R511" s="45" t="n">
        <f aca="false">M511*J510</f>
        <v>0</v>
      </c>
      <c r="S511" s="45" t="n">
        <f aca="false">N511*J510</f>
        <v>0</v>
      </c>
      <c r="T511" s="55" t="n">
        <f aca="false">O511*J510</f>
        <v>0</v>
      </c>
      <c r="U511" s="46" t="n">
        <f aca="false">(1+VLOOKUP(B511,Assumptions!$A$29:$C$39,3,1))^(1/12)-1</f>
        <v>0.00581065529879377</v>
      </c>
      <c r="V511" s="45" t="n">
        <f aca="false">P512+V512/(1+U512)</f>
        <v>0</v>
      </c>
      <c r="W511" s="45" t="n">
        <f aca="false">(W512+Q512)/(1+U512)</f>
        <v>0</v>
      </c>
      <c r="X511" s="45" t="n">
        <f aca="false">R512+S512+T512+X512/(1+U512)</f>
        <v>0</v>
      </c>
      <c r="Y511" s="45" t="n">
        <f aca="false">IFERROR((W511+X511-V511)/J511,0)</f>
        <v>0</v>
      </c>
    </row>
    <row r="512" customFormat="false" ht="13.8" hidden="false" customHeight="false" outlineLevel="0" collapsed="false">
      <c r="A512" s="40" t="n">
        <f aca="false">A511+1</f>
        <v>497</v>
      </c>
      <c r="B512" s="40" t="n">
        <f aca="false">INT((A512-1)/12)+1</f>
        <v>42</v>
      </c>
      <c r="C512" s="41" t="n">
        <f aca="false">$B$4+B512-1</f>
        <v>61</v>
      </c>
      <c r="D512" s="42" t="n">
        <f aca="false">IF($B$5="M",VLOOKUP(C512,Assumptions!$A$42:$C$140,2,1),VLOOKUP(C512,Assumptions!$A$42:$C$140,3,1))*Assumptions!$C$2</f>
        <v>0.00182686822433669</v>
      </c>
      <c r="E512" s="42" t="n">
        <f aca="false">1-(1-D512)^(1/12)</f>
        <v>0.000152366639627588</v>
      </c>
      <c r="F512" s="42" t="n">
        <f aca="false">VLOOKUP(B512,Assumptions!$A$5:$C$11,3,1)*(MOD(A512,12/$B$10)=0)</f>
        <v>0</v>
      </c>
      <c r="G512" s="43" t="n">
        <f aca="false">1-(1-F512)^(1/$B$10)</f>
        <v>0</v>
      </c>
      <c r="H512" s="42" t="n">
        <f aca="false">J511*E512*(A512&lt;=$B$6*12)</f>
        <v>0</v>
      </c>
      <c r="I512" s="43" t="n">
        <f aca="false">J511*(1-E512)*G512*(A512&lt;=$B$6*12)</f>
        <v>0</v>
      </c>
      <c r="J512" s="44" t="n">
        <f aca="false">(J511-H512-I512)*(A512&lt;=$B$6*12)</f>
        <v>0</v>
      </c>
      <c r="K512" s="45" t="n">
        <f aca="false">($B$9/$B$10)*(A512&lt;=$B$7*12)*(MOD(A511,12/$B$10)=0)</f>
        <v>0</v>
      </c>
      <c r="L512" s="45" t="n">
        <f aca="false">$B$8*(A512&lt;=$B$7*12)</f>
        <v>0</v>
      </c>
      <c r="M512" s="45" t="n">
        <f aca="false">Assumptions!$C$15*(A512=1)+K512*Assumptions!$C$16*(A512&lt;=12)</f>
        <v>0</v>
      </c>
      <c r="N512" s="45" t="n">
        <f aca="false">(A512&lt;=$B$6*12)*(Assumptions!$C$18/12)*(1+Assumptions!$E$17)^(A512-1) + K512*Assumptions!$C$19*(A512&lt;=$B$7*12)</f>
        <v>0</v>
      </c>
      <c r="O512" s="45" t="n">
        <f aca="false">K512*VLOOKUP(B512,Assumptions!$A$21:$B$26,2,1)</f>
        <v>0</v>
      </c>
      <c r="P512" s="45" t="n">
        <f aca="false">K512*J511</f>
        <v>0</v>
      </c>
      <c r="Q512" s="45" t="n">
        <f aca="false">L512*H512</f>
        <v>0</v>
      </c>
      <c r="R512" s="45" t="n">
        <f aca="false">M512*J511</f>
        <v>0</v>
      </c>
      <c r="S512" s="45" t="n">
        <f aca="false">N512*J511</f>
        <v>0</v>
      </c>
      <c r="T512" s="55" t="n">
        <f aca="false">O512*J511</f>
        <v>0</v>
      </c>
      <c r="U512" s="46" t="n">
        <f aca="false">(1+VLOOKUP(B512,Assumptions!$A$29:$C$39,3,1))^(1/12)-1</f>
        <v>0.00581065529879377</v>
      </c>
      <c r="V512" s="45" t="n">
        <f aca="false">P513+V513/(1+U513)</f>
        <v>0</v>
      </c>
      <c r="W512" s="45" t="n">
        <f aca="false">(W513+Q513)/(1+U513)</f>
        <v>0</v>
      </c>
      <c r="X512" s="45" t="n">
        <f aca="false">R513+S513+T513+X513/(1+U513)</f>
        <v>0</v>
      </c>
      <c r="Y512" s="45" t="n">
        <f aca="false">IFERROR((W512+X512-V512)/J512,0)</f>
        <v>0</v>
      </c>
    </row>
    <row r="513" customFormat="false" ht="13.8" hidden="false" customHeight="false" outlineLevel="0" collapsed="false">
      <c r="A513" s="40" t="n">
        <f aca="false">A512+1</f>
        <v>498</v>
      </c>
      <c r="B513" s="40" t="n">
        <f aca="false">INT((A513-1)/12)+1</f>
        <v>42</v>
      </c>
      <c r="C513" s="41" t="n">
        <f aca="false">$B$4+B513-1</f>
        <v>61</v>
      </c>
      <c r="D513" s="42" t="n">
        <f aca="false">IF($B$5="M",VLOOKUP(C513,Assumptions!$A$42:$C$140,2,1),VLOOKUP(C513,Assumptions!$A$42:$C$140,3,1))*Assumptions!$C$2</f>
        <v>0.00182686822433669</v>
      </c>
      <c r="E513" s="42" t="n">
        <f aca="false">1-(1-D513)^(1/12)</f>
        <v>0.000152366639627588</v>
      </c>
      <c r="F513" s="42" t="n">
        <f aca="false">VLOOKUP(B513,Assumptions!$A$5:$C$11,3,1)*(MOD(A513,12/$B$10)=0)</f>
        <v>0</v>
      </c>
      <c r="G513" s="43" t="n">
        <f aca="false">1-(1-F513)^(1/$B$10)</f>
        <v>0</v>
      </c>
      <c r="H513" s="42" t="n">
        <f aca="false">J512*E513*(A513&lt;=$B$6*12)</f>
        <v>0</v>
      </c>
      <c r="I513" s="43" t="n">
        <f aca="false">J512*(1-E513)*G513*(A513&lt;=$B$6*12)</f>
        <v>0</v>
      </c>
      <c r="J513" s="44" t="n">
        <f aca="false">(J512-H513-I513)*(A513&lt;=$B$6*12)</f>
        <v>0</v>
      </c>
      <c r="K513" s="45" t="n">
        <f aca="false">($B$9/$B$10)*(A513&lt;=$B$7*12)*(MOD(A512,12/$B$10)=0)</f>
        <v>0</v>
      </c>
      <c r="L513" s="45" t="n">
        <f aca="false">$B$8*(A513&lt;=$B$7*12)</f>
        <v>0</v>
      </c>
      <c r="M513" s="45" t="n">
        <f aca="false">Assumptions!$C$15*(A513=1)+K513*Assumptions!$C$16*(A513&lt;=12)</f>
        <v>0</v>
      </c>
      <c r="N513" s="45" t="n">
        <f aca="false">(A513&lt;=$B$6*12)*(Assumptions!$C$18/12)*(1+Assumptions!$E$17)^(A513-1) + K513*Assumptions!$C$19*(A513&lt;=$B$7*12)</f>
        <v>0</v>
      </c>
      <c r="O513" s="45" t="n">
        <f aca="false">K513*VLOOKUP(B513,Assumptions!$A$21:$B$26,2,1)</f>
        <v>0</v>
      </c>
      <c r="P513" s="45" t="n">
        <f aca="false">K513*J512</f>
        <v>0</v>
      </c>
      <c r="Q513" s="45" t="n">
        <f aca="false">L513*H513</f>
        <v>0</v>
      </c>
      <c r="R513" s="45" t="n">
        <f aca="false">M513*J512</f>
        <v>0</v>
      </c>
      <c r="S513" s="45" t="n">
        <f aca="false">N513*J512</f>
        <v>0</v>
      </c>
      <c r="T513" s="55" t="n">
        <f aca="false">O513*J512</f>
        <v>0</v>
      </c>
      <c r="U513" s="46" t="n">
        <f aca="false">(1+VLOOKUP(B513,Assumptions!$A$29:$C$39,3,1))^(1/12)-1</f>
        <v>0.00581065529879377</v>
      </c>
      <c r="V513" s="45" t="n">
        <f aca="false">P514+V514/(1+U514)</f>
        <v>0</v>
      </c>
      <c r="W513" s="45" t="n">
        <f aca="false">(W514+Q514)/(1+U514)</f>
        <v>0</v>
      </c>
      <c r="X513" s="45" t="n">
        <f aca="false">R514+S514+T514+X514/(1+U514)</f>
        <v>0</v>
      </c>
      <c r="Y513" s="45" t="n">
        <f aca="false">IFERROR((W513+X513-V513)/J513,0)</f>
        <v>0</v>
      </c>
    </row>
    <row r="514" customFormat="false" ht="13.8" hidden="false" customHeight="false" outlineLevel="0" collapsed="false">
      <c r="A514" s="40" t="n">
        <f aca="false">A513+1</f>
        <v>499</v>
      </c>
      <c r="B514" s="40" t="n">
        <f aca="false">INT((A514-1)/12)+1</f>
        <v>42</v>
      </c>
      <c r="C514" s="41" t="n">
        <f aca="false">$B$4+B514-1</f>
        <v>61</v>
      </c>
      <c r="D514" s="42" t="n">
        <f aca="false">IF($B$5="M",VLOOKUP(C514,Assumptions!$A$42:$C$140,2,1),VLOOKUP(C514,Assumptions!$A$42:$C$140,3,1))*Assumptions!$C$2</f>
        <v>0.00182686822433669</v>
      </c>
      <c r="E514" s="42" t="n">
        <f aca="false">1-(1-D514)^(1/12)</f>
        <v>0.000152366639627588</v>
      </c>
      <c r="F514" s="42" t="n">
        <f aca="false">VLOOKUP(B514,Assumptions!$A$5:$C$11,3,1)*(MOD(A514,12/$B$10)=0)</f>
        <v>0</v>
      </c>
      <c r="G514" s="43" t="n">
        <f aca="false">1-(1-F514)^(1/$B$10)</f>
        <v>0</v>
      </c>
      <c r="H514" s="42" t="n">
        <f aca="false">J513*E514*(A514&lt;=$B$6*12)</f>
        <v>0</v>
      </c>
      <c r="I514" s="43" t="n">
        <f aca="false">J513*(1-E514)*G514*(A514&lt;=$B$6*12)</f>
        <v>0</v>
      </c>
      <c r="J514" s="44" t="n">
        <f aca="false">(J513-H514-I514)*(A514&lt;=$B$6*12)</f>
        <v>0</v>
      </c>
      <c r="K514" s="45" t="n">
        <f aca="false">($B$9/$B$10)*(A514&lt;=$B$7*12)*(MOD(A513,12/$B$10)=0)</f>
        <v>0</v>
      </c>
      <c r="L514" s="45" t="n">
        <f aca="false">$B$8*(A514&lt;=$B$7*12)</f>
        <v>0</v>
      </c>
      <c r="M514" s="45" t="n">
        <f aca="false">Assumptions!$C$15*(A514=1)+K514*Assumptions!$C$16*(A514&lt;=12)</f>
        <v>0</v>
      </c>
      <c r="N514" s="45" t="n">
        <f aca="false">(A514&lt;=$B$6*12)*(Assumptions!$C$18/12)*(1+Assumptions!$E$17)^(A514-1) + K514*Assumptions!$C$19*(A514&lt;=$B$7*12)</f>
        <v>0</v>
      </c>
      <c r="O514" s="45" t="n">
        <f aca="false">K514*VLOOKUP(B514,Assumptions!$A$21:$B$26,2,1)</f>
        <v>0</v>
      </c>
      <c r="P514" s="45" t="n">
        <f aca="false">K514*J513</f>
        <v>0</v>
      </c>
      <c r="Q514" s="45" t="n">
        <f aca="false">L514*H514</f>
        <v>0</v>
      </c>
      <c r="R514" s="45" t="n">
        <f aca="false">M514*J513</f>
        <v>0</v>
      </c>
      <c r="S514" s="45" t="n">
        <f aca="false">N514*J513</f>
        <v>0</v>
      </c>
      <c r="T514" s="55" t="n">
        <f aca="false">O514*J513</f>
        <v>0</v>
      </c>
      <c r="U514" s="46" t="n">
        <f aca="false">(1+VLOOKUP(B514,Assumptions!$A$29:$C$39,3,1))^(1/12)-1</f>
        <v>0.00581065529879377</v>
      </c>
      <c r="V514" s="45" t="n">
        <f aca="false">P515+V515/(1+U515)</f>
        <v>0</v>
      </c>
      <c r="W514" s="45" t="n">
        <f aca="false">(W515+Q515)/(1+U515)</f>
        <v>0</v>
      </c>
      <c r="X514" s="45" t="n">
        <f aca="false">R515+S515+T515+X515/(1+U515)</f>
        <v>0</v>
      </c>
      <c r="Y514" s="45" t="n">
        <f aca="false">IFERROR((W514+X514-V514)/J514,0)</f>
        <v>0</v>
      </c>
    </row>
    <row r="515" customFormat="false" ht="13.8" hidden="false" customHeight="false" outlineLevel="0" collapsed="false">
      <c r="A515" s="40" t="n">
        <f aca="false">A514+1</f>
        <v>500</v>
      </c>
      <c r="B515" s="40" t="n">
        <f aca="false">INT((A515-1)/12)+1</f>
        <v>42</v>
      </c>
      <c r="C515" s="41" t="n">
        <f aca="false">$B$4+B515-1</f>
        <v>61</v>
      </c>
      <c r="D515" s="42" t="n">
        <f aca="false">IF($B$5="M",VLOOKUP(C515,Assumptions!$A$42:$C$140,2,1),VLOOKUP(C515,Assumptions!$A$42:$C$140,3,1))*Assumptions!$C$2</f>
        <v>0.00182686822433669</v>
      </c>
      <c r="E515" s="42" t="n">
        <f aca="false">1-(1-D515)^(1/12)</f>
        <v>0.000152366639627588</v>
      </c>
      <c r="F515" s="42" t="n">
        <f aca="false">VLOOKUP(B515,Assumptions!$A$5:$C$11,3,1)*(MOD(A515,12/$B$10)=0)</f>
        <v>0</v>
      </c>
      <c r="G515" s="43" t="n">
        <f aca="false">1-(1-F515)^(1/$B$10)</f>
        <v>0</v>
      </c>
      <c r="H515" s="42" t="n">
        <f aca="false">J514*E515*(A515&lt;=$B$6*12)</f>
        <v>0</v>
      </c>
      <c r="I515" s="43" t="n">
        <f aca="false">J514*(1-E515)*G515*(A515&lt;=$B$6*12)</f>
        <v>0</v>
      </c>
      <c r="J515" s="44" t="n">
        <f aca="false">(J514-H515-I515)*(A515&lt;=$B$6*12)</f>
        <v>0</v>
      </c>
      <c r="K515" s="45" t="n">
        <f aca="false">($B$9/$B$10)*(A515&lt;=$B$7*12)*(MOD(A514,12/$B$10)=0)</f>
        <v>0</v>
      </c>
      <c r="L515" s="45" t="n">
        <f aca="false">$B$8*(A515&lt;=$B$7*12)</f>
        <v>0</v>
      </c>
      <c r="M515" s="45" t="n">
        <f aca="false">Assumptions!$C$15*(A515=1)+K515*Assumptions!$C$16*(A515&lt;=12)</f>
        <v>0</v>
      </c>
      <c r="N515" s="45" t="n">
        <f aca="false">(A515&lt;=$B$6*12)*(Assumptions!$C$18/12)*(1+Assumptions!$E$17)^(A515-1) + K515*Assumptions!$C$19*(A515&lt;=$B$7*12)</f>
        <v>0</v>
      </c>
      <c r="O515" s="45" t="n">
        <f aca="false">K515*VLOOKUP(B515,Assumptions!$A$21:$B$26,2,1)</f>
        <v>0</v>
      </c>
      <c r="P515" s="45" t="n">
        <f aca="false">K515*J514</f>
        <v>0</v>
      </c>
      <c r="Q515" s="45" t="n">
        <f aca="false">L515*H515</f>
        <v>0</v>
      </c>
      <c r="R515" s="45" t="n">
        <f aca="false">M515*J514</f>
        <v>0</v>
      </c>
      <c r="S515" s="45" t="n">
        <f aca="false">N515*J514</f>
        <v>0</v>
      </c>
      <c r="T515" s="55" t="n">
        <f aca="false">O515*J514</f>
        <v>0</v>
      </c>
      <c r="U515" s="46" t="n">
        <f aca="false">(1+VLOOKUP(B515,Assumptions!$A$29:$C$39,3,1))^(1/12)-1</f>
        <v>0.00581065529879377</v>
      </c>
      <c r="V515" s="45" t="n">
        <f aca="false">P516+V516/(1+U516)</f>
        <v>0</v>
      </c>
      <c r="W515" s="45" t="n">
        <f aca="false">(W516+Q516)/(1+U516)</f>
        <v>0</v>
      </c>
      <c r="X515" s="45" t="n">
        <f aca="false">R516+S516+T516+X516/(1+U516)</f>
        <v>0</v>
      </c>
      <c r="Y515" s="45" t="n">
        <f aca="false">IFERROR((W515+X515-V515)/J515,0)</f>
        <v>0</v>
      </c>
    </row>
    <row r="516" customFormat="false" ht="13.8" hidden="false" customHeight="false" outlineLevel="0" collapsed="false">
      <c r="A516" s="40" t="n">
        <f aca="false">A515+1</f>
        <v>501</v>
      </c>
      <c r="B516" s="40" t="n">
        <f aca="false">INT((A516-1)/12)+1</f>
        <v>42</v>
      </c>
      <c r="C516" s="41" t="n">
        <f aca="false">$B$4+B516-1</f>
        <v>61</v>
      </c>
      <c r="D516" s="42" t="n">
        <f aca="false">IF($B$5="M",VLOOKUP(C516,Assumptions!$A$42:$C$140,2,1),VLOOKUP(C516,Assumptions!$A$42:$C$140,3,1))*Assumptions!$C$2</f>
        <v>0.00182686822433669</v>
      </c>
      <c r="E516" s="42" t="n">
        <f aca="false">1-(1-D516)^(1/12)</f>
        <v>0.000152366639627588</v>
      </c>
      <c r="F516" s="42" t="n">
        <f aca="false">VLOOKUP(B516,Assumptions!$A$5:$C$11,3,1)*(MOD(A516,12/$B$10)=0)</f>
        <v>0</v>
      </c>
      <c r="G516" s="43" t="n">
        <f aca="false">1-(1-F516)^(1/$B$10)</f>
        <v>0</v>
      </c>
      <c r="H516" s="42" t="n">
        <f aca="false">J515*E516*(A516&lt;=$B$6*12)</f>
        <v>0</v>
      </c>
      <c r="I516" s="43" t="n">
        <f aca="false">J515*(1-E516)*G516*(A516&lt;=$B$6*12)</f>
        <v>0</v>
      </c>
      <c r="J516" s="44" t="n">
        <f aca="false">(J515-H516-I516)*(A516&lt;=$B$6*12)</f>
        <v>0</v>
      </c>
      <c r="K516" s="45" t="n">
        <f aca="false">($B$9/$B$10)*(A516&lt;=$B$7*12)*(MOD(A515,12/$B$10)=0)</f>
        <v>0</v>
      </c>
      <c r="L516" s="45" t="n">
        <f aca="false">$B$8*(A516&lt;=$B$7*12)</f>
        <v>0</v>
      </c>
      <c r="M516" s="45" t="n">
        <f aca="false">Assumptions!$C$15*(A516=1)+K516*Assumptions!$C$16*(A516&lt;=12)</f>
        <v>0</v>
      </c>
      <c r="N516" s="45" t="n">
        <f aca="false">(A516&lt;=$B$6*12)*(Assumptions!$C$18/12)*(1+Assumptions!$E$17)^(A516-1) + K516*Assumptions!$C$19*(A516&lt;=$B$7*12)</f>
        <v>0</v>
      </c>
      <c r="O516" s="45" t="n">
        <f aca="false">K516*VLOOKUP(B516,Assumptions!$A$21:$B$26,2,1)</f>
        <v>0</v>
      </c>
      <c r="P516" s="45" t="n">
        <f aca="false">K516*J515</f>
        <v>0</v>
      </c>
      <c r="Q516" s="45" t="n">
        <f aca="false">L516*H516</f>
        <v>0</v>
      </c>
      <c r="R516" s="45" t="n">
        <f aca="false">M516*J515</f>
        <v>0</v>
      </c>
      <c r="S516" s="45" t="n">
        <f aca="false">N516*J515</f>
        <v>0</v>
      </c>
      <c r="T516" s="55" t="n">
        <f aca="false">O516*J515</f>
        <v>0</v>
      </c>
      <c r="U516" s="46" t="n">
        <f aca="false">(1+VLOOKUP(B516,Assumptions!$A$29:$C$39,3,1))^(1/12)-1</f>
        <v>0.00581065529879377</v>
      </c>
      <c r="V516" s="45" t="n">
        <f aca="false">P517+V517/(1+U517)</f>
        <v>0</v>
      </c>
      <c r="W516" s="45" t="n">
        <f aca="false">(W517+Q517)/(1+U517)</f>
        <v>0</v>
      </c>
      <c r="X516" s="45" t="n">
        <f aca="false">R517+S517+T517+X517/(1+U517)</f>
        <v>0</v>
      </c>
      <c r="Y516" s="45" t="n">
        <f aca="false">IFERROR((W516+X516-V516)/J516,0)</f>
        <v>0</v>
      </c>
    </row>
    <row r="517" customFormat="false" ht="13.8" hidden="false" customHeight="false" outlineLevel="0" collapsed="false">
      <c r="A517" s="40" t="n">
        <f aca="false">A516+1</f>
        <v>502</v>
      </c>
      <c r="B517" s="40" t="n">
        <f aca="false">INT((A517-1)/12)+1</f>
        <v>42</v>
      </c>
      <c r="C517" s="41" t="n">
        <f aca="false">$B$4+B517-1</f>
        <v>61</v>
      </c>
      <c r="D517" s="42" t="n">
        <f aca="false">IF($B$5="M",VLOOKUP(C517,Assumptions!$A$42:$C$140,2,1),VLOOKUP(C517,Assumptions!$A$42:$C$140,3,1))*Assumptions!$C$2</f>
        <v>0.00182686822433669</v>
      </c>
      <c r="E517" s="42" t="n">
        <f aca="false">1-(1-D517)^(1/12)</f>
        <v>0.000152366639627588</v>
      </c>
      <c r="F517" s="42" t="n">
        <f aca="false">VLOOKUP(B517,Assumptions!$A$5:$C$11,3,1)*(MOD(A517,12/$B$10)=0)</f>
        <v>0</v>
      </c>
      <c r="G517" s="43" t="n">
        <f aca="false">1-(1-F517)^(1/$B$10)</f>
        <v>0</v>
      </c>
      <c r="H517" s="42" t="n">
        <f aca="false">J516*E517*(A517&lt;=$B$6*12)</f>
        <v>0</v>
      </c>
      <c r="I517" s="43" t="n">
        <f aca="false">J516*(1-E517)*G517*(A517&lt;=$B$6*12)</f>
        <v>0</v>
      </c>
      <c r="J517" s="44" t="n">
        <f aca="false">(J516-H517-I517)*(A517&lt;=$B$6*12)</f>
        <v>0</v>
      </c>
      <c r="K517" s="45" t="n">
        <f aca="false">($B$9/$B$10)*(A517&lt;=$B$7*12)*(MOD(A516,12/$B$10)=0)</f>
        <v>0</v>
      </c>
      <c r="L517" s="45" t="n">
        <f aca="false">$B$8*(A517&lt;=$B$7*12)</f>
        <v>0</v>
      </c>
      <c r="M517" s="45" t="n">
        <f aca="false">Assumptions!$C$15*(A517=1)+K517*Assumptions!$C$16*(A517&lt;=12)</f>
        <v>0</v>
      </c>
      <c r="N517" s="45" t="n">
        <f aca="false">(A517&lt;=$B$6*12)*(Assumptions!$C$18/12)*(1+Assumptions!$E$17)^(A517-1) + K517*Assumptions!$C$19*(A517&lt;=$B$7*12)</f>
        <v>0</v>
      </c>
      <c r="O517" s="45" t="n">
        <f aca="false">K517*VLOOKUP(B517,Assumptions!$A$21:$B$26,2,1)</f>
        <v>0</v>
      </c>
      <c r="P517" s="45" t="n">
        <f aca="false">K517*J516</f>
        <v>0</v>
      </c>
      <c r="Q517" s="45" t="n">
        <f aca="false">L517*H517</f>
        <v>0</v>
      </c>
      <c r="R517" s="45" t="n">
        <f aca="false">M517*J516</f>
        <v>0</v>
      </c>
      <c r="S517" s="45" t="n">
        <f aca="false">N517*J516</f>
        <v>0</v>
      </c>
      <c r="T517" s="55" t="n">
        <f aca="false">O517*J516</f>
        <v>0</v>
      </c>
      <c r="U517" s="46" t="n">
        <f aca="false">(1+VLOOKUP(B517,Assumptions!$A$29:$C$39,3,1))^(1/12)-1</f>
        <v>0.00581065529879377</v>
      </c>
      <c r="V517" s="45" t="n">
        <f aca="false">P518+V518/(1+U518)</f>
        <v>0</v>
      </c>
      <c r="W517" s="45" t="n">
        <f aca="false">(W518+Q518)/(1+U518)</f>
        <v>0</v>
      </c>
      <c r="X517" s="45" t="n">
        <f aca="false">R518+S518+T518+X518/(1+U518)</f>
        <v>0</v>
      </c>
      <c r="Y517" s="45" t="n">
        <f aca="false">IFERROR((W517+X517-V517)/J517,0)</f>
        <v>0</v>
      </c>
    </row>
    <row r="518" customFormat="false" ht="13.8" hidden="false" customHeight="false" outlineLevel="0" collapsed="false">
      <c r="A518" s="40" t="n">
        <f aca="false">A517+1</f>
        <v>503</v>
      </c>
      <c r="B518" s="40" t="n">
        <f aca="false">INT((A518-1)/12)+1</f>
        <v>42</v>
      </c>
      <c r="C518" s="41" t="n">
        <f aca="false">$B$4+B518-1</f>
        <v>61</v>
      </c>
      <c r="D518" s="42" t="n">
        <f aca="false">IF($B$5="M",VLOOKUP(C518,Assumptions!$A$42:$C$140,2,1),VLOOKUP(C518,Assumptions!$A$42:$C$140,3,1))*Assumptions!$C$2</f>
        <v>0.00182686822433669</v>
      </c>
      <c r="E518" s="42" t="n">
        <f aca="false">1-(1-D518)^(1/12)</f>
        <v>0.000152366639627588</v>
      </c>
      <c r="F518" s="42" t="n">
        <f aca="false">VLOOKUP(B518,Assumptions!$A$5:$C$11,3,1)*(MOD(A518,12/$B$10)=0)</f>
        <v>0</v>
      </c>
      <c r="G518" s="43" t="n">
        <f aca="false">1-(1-F518)^(1/$B$10)</f>
        <v>0</v>
      </c>
      <c r="H518" s="42" t="n">
        <f aca="false">J517*E518*(A518&lt;=$B$6*12)</f>
        <v>0</v>
      </c>
      <c r="I518" s="43" t="n">
        <f aca="false">J517*(1-E518)*G518*(A518&lt;=$B$6*12)</f>
        <v>0</v>
      </c>
      <c r="J518" s="44" t="n">
        <f aca="false">(J517-H518-I518)*(A518&lt;=$B$6*12)</f>
        <v>0</v>
      </c>
      <c r="K518" s="45" t="n">
        <f aca="false">($B$9/$B$10)*(A518&lt;=$B$7*12)*(MOD(A517,12/$B$10)=0)</f>
        <v>0</v>
      </c>
      <c r="L518" s="45" t="n">
        <f aca="false">$B$8*(A518&lt;=$B$7*12)</f>
        <v>0</v>
      </c>
      <c r="M518" s="45" t="n">
        <f aca="false">Assumptions!$C$15*(A518=1)+K518*Assumptions!$C$16*(A518&lt;=12)</f>
        <v>0</v>
      </c>
      <c r="N518" s="45" t="n">
        <f aca="false">(A518&lt;=$B$6*12)*(Assumptions!$C$18/12)*(1+Assumptions!$E$17)^(A518-1) + K518*Assumptions!$C$19*(A518&lt;=$B$7*12)</f>
        <v>0</v>
      </c>
      <c r="O518" s="45" t="n">
        <f aca="false">K518*VLOOKUP(B518,Assumptions!$A$21:$B$26,2,1)</f>
        <v>0</v>
      </c>
      <c r="P518" s="45" t="n">
        <f aca="false">K518*J517</f>
        <v>0</v>
      </c>
      <c r="Q518" s="45" t="n">
        <f aca="false">L518*H518</f>
        <v>0</v>
      </c>
      <c r="R518" s="45" t="n">
        <f aca="false">M518*J517</f>
        <v>0</v>
      </c>
      <c r="S518" s="45" t="n">
        <f aca="false">N518*J517</f>
        <v>0</v>
      </c>
      <c r="T518" s="55" t="n">
        <f aca="false">O518*J517</f>
        <v>0</v>
      </c>
      <c r="U518" s="46" t="n">
        <f aca="false">(1+VLOOKUP(B518,Assumptions!$A$29:$C$39,3,1))^(1/12)-1</f>
        <v>0.00581065529879377</v>
      </c>
      <c r="V518" s="45" t="n">
        <f aca="false">P519+V519/(1+U519)</f>
        <v>0</v>
      </c>
      <c r="W518" s="45" t="n">
        <f aca="false">(W519+Q519)/(1+U519)</f>
        <v>0</v>
      </c>
      <c r="X518" s="45" t="n">
        <f aca="false">R519+S519+T519+X519/(1+U519)</f>
        <v>0</v>
      </c>
      <c r="Y518" s="45" t="n">
        <f aca="false">IFERROR((W518+X518-V518)/J518,0)</f>
        <v>0</v>
      </c>
    </row>
    <row r="519" customFormat="false" ht="13.8" hidden="false" customHeight="false" outlineLevel="0" collapsed="false">
      <c r="A519" s="40" t="n">
        <f aca="false">A518+1</f>
        <v>504</v>
      </c>
      <c r="B519" s="40" t="n">
        <f aca="false">INT((A519-1)/12)+1</f>
        <v>42</v>
      </c>
      <c r="C519" s="41" t="n">
        <f aca="false">$B$4+B519-1</f>
        <v>61</v>
      </c>
      <c r="D519" s="42" t="n">
        <f aca="false">IF($B$5="M",VLOOKUP(C519,Assumptions!$A$42:$C$140,2,1),VLOOKUP(C519,Assumptions!$A$42:$C$140,3,1))*Assumptions!$C$2</f>
        <v>0.00182686822433669</v>
      </c>
      <c r="E519" s="42" t="n">
        <f aca="false">1-(1-D519)^(1/12)</f>
        <v>0.000152366639627588</v>
      </c>
      <c r="F519" s="42" t="n">
        <f aca="false">VLOOKUP(B519,Assumptions!$A$5:$C$11,3,1)*(MOD(A519,12/$B$10)=0)</f>
        <v>0.04</v>
      </c>
      <c r="G519" s="43" t="n">
        <f aca="false">1-(1-F519)^(1/$B$10)</f>
        <v>0.04</v>
      </c>
      <c r="H519" s="42" t="n">
        <f aca="false">J518*E519*(A519&lt;=$B$6*12)</f>
        <v>0</v>
      </c>
      <c r="I519" s="43" t="n">
        <f aca="false">J518*(1-E519)*G519*(A519&lt;=$B$6*12)</f>
        <v>0</v>
      </c>
      <c r="J519" s="44" t="n">
        <f aca="false">(J518-H519-I519)*(A519&lt;=$B$6*12)</f>
        <v>0</v>
      </c>
      <c r="K519" s="45" t="n">
        <f aca="false">($B$9/$B$10)*(A519&lt;=$B$7*12)*(MOD(A518,12/$B$10)=0)</f>
        <v>0</v>
      </c>
      <c r="L519" s="45" t="n">
        <f aca="false">$B$8*(A519&lt;=$B$7*12)</f>
        <v>0</v>
      </c>
      <c r="M519" s="45" t="n">
        <f aca="false">Assumptions!$C$15*(A519=1)+K519*Assumptions!$C$16*(A519&lt;=12)</f>
        <v>0</v>
      </c>
      <c r="N519" s="45" t="n">
        <f aca="false">(A519&lt;=$B$6*12)*(Assumptions!$C$18/12)*(1+Assumptions!$E$17)^(A519-1) + K519*Assumptions!$C$19*(A519&lt;=$B$7*12)</f>
        <v>0</v>
      </c>
      <c r="O519" s="45" t="n">
        <f aca="false">K519*VLOOKUP(B519,Assumptions!$A$21:$B$26,2,1)</f>
        <v>0</v>
      </c>
      <c r="P519" s="45" t="n">
        <f aca="false">K519*J518</f>
        <v>0</v>
      </c>
      <c r="Q519" s="45" t="n">
        <f aca="false">L519*H519</f>
        <v>0</v>
      </c>
      <c r="R519" s="45" t="n">
        <f aca="false">M519*J518</f>
        <v>0</v>
      </c>
      <c r="S519" s="45" t="n">
        <f aca="false">N519*J518</f>
        <v>0</v>
      </c>
      <c r="T519" s="55" t="n">
        <f aca="false">O519*J518</f>
        <v>0</v>
      </c>
      <c r="U519" s="46" t="n">
        <f aca="false">(1+VLOOKUP(B519,Assumptions!$A$29:$C$39,3,1))^(1/12)-1</f>
        <v>0.00581065529879377</v>
      </c>
      <c r="V519" s="45" t="n">
        <f aca="false">P520+V520/(1+U520)</f>
        <v>0</v>
      </c>
      <c r="W519" s="45" t="n">
        <f aca="false">(W520+Q520)/(1+U520)</f>
        <v>0</v>
      </c>
      <c r="X519" s="45" t="n">
        <f aca="false">R520+S520+T520+X520/(1+U520)</f>
        <v>0</v>
      </c>
      <c r="Y519" s="45" t="n">
        <f aca="false">IFERROR((W519+X519-V519)/J519,0)</f>
        <v>0</v>
      </c>
    </row>
    <row r="520" customFormat="false" ht="13.8" hidden="false" customHeight="false" outlineLevel="0" collapsed="false">
      <c r="A520" s="40" t="n">
        <f aca="false">A519+1</f>
        <v>505</v>
      </c>
      <c r="B520" s="40" t="n">
        <f aca="false">INT((A520-1)/12)+1</f>
        <v>43</v>
      </c>
      <c r="C520" s="41" t="n">
        <f aca="false">$B$4+B520-1</f>
        <v>62</v>
      </c>
      <c r="D520" s="42" t="n">
        <f aca="false">IF($B$5="M",VLOOKUP(C520,Assumptions!$A$42:$C$140,2,1),VLOOKUP(C520,Assumptions!$A$42:$C$140,3,1))*Assumptions!$C$2</f>
        <v>0.00197327771704255</v>
      </c>
      <c r="E520" s="42" t="n">
        <f aca="false">1-(1-D520)^(1/12)</f>
        <v>0.000164588719999581</v>
      </c>
      <c r="F520" s="42" t="n">
        <f aca="false">VLOOKUP(B520,Assumptions!$A$5:$C$11,3,1)*(MOD(A520,12/$B$10)=0)</f>
        <v>0</v>
      </c>
      <c r="G520" s="43" t="n">
        <f aca="false">1-(1-F520)^(1/$B$10)</f>
        <v>0</v>
      </c>
      <c r="H520" s="42" t="n">
        <f aca="false">J519*E520*(A520&lt;=$B$6*12)</f>
        <v>0</v>
      </c>
      <c r="I520" s="43" t="n">
        <f aca="false">J519*(1-E520)*G520*(A520&lt;=$B$6*12)</f>
        <v>0</v>
      </c>
      <c r="J520" s="44" t="n">
        <f aca="false">(J519-H520-I520)*(A520&lt;=$B$6*12)</f>
        <v>0</v>
      </c>
      <c r="K520" s="45" t="n">
        <f aca="false">($B$9/$B$10)*(A520&lt;=$B$7*12)*(MOD(A519,12/$B$10)=0)</f>
        <v>0</v>
      </c>
      <c r="L520" s="45" t="n">
        <f aca="false">$B$8*(A520&lt;=$B$7*12)</f>
        <v>0</v>
      </c>
      <c r="M520" s="45" t="n">
        <f aca="false">Assumptions!$C$15*(A520=1)+K520*Assumptions!$C$16*(A520&lt;=12)</f>
        <v>0</v>
      </c>
      <c r="N520" s="45" t="n">
        <f aca="false">(A520&lt;=$B$6*12)*(Assumptions!$C$18/12)*(1+Assumptions!$E$17)^(A520-1) + K520*Assumptions!$C$19*(A520&lt;=$B$7*12)</f>
        <v>0</v>
      </c>
      <c r="O520" s="45" t="n">
        <f aca="false">K520*VLOOKUP(B520,Assumptions!$A$21:$B$26,2,1)</f>
        <v>0</v>
      </c>
      <c r="P520" s="45" t="n">
        <f aca="false">K520*J519</f>
        <v>0</v>
      </c>
      <c r="Q520" s="45" t="n">
        <f aca="false">L520*H520</f>
        <v>0</v>
      </c>
      <c r="R520" s="45" t="n">
        <f aca="false">M520*J519</f>
        <v>0</v>
      </c>
      <c r="S520" s="45" t="n">
        <f aca="false">N520*J519</f>
        <v>0</v>
      </c>
      <c r="T520" s="55" t="n">
        <f aca="false">O520*J519</f>
        <v>0</v>
      </c>
      <c r="U520" s="46" t="n">
        <f aca="false">(1+VLOOKUP(B520,Assumptions!$A$29:$C$39,3,1))^(1/12)-1</f>
        <v>0.00581065529879377</v>
      </c>
      <c r="V520" s="45" t="n">
        <f aca="false">P521+V521/(1+U521)</f>
        <v>0</v>
      </c>
      <c r="W520" s="45" t="n">
        <f aca="false">(W521+Q521)/(1+U521)</f>
        <v>0</v>
      </c>
      <c r="X520" s="45" t="n">
        <f aca="false">R521+S521+T521+X521/(1+U521)</f>
        <v>0</v>
      </c>
      <c r="Y520" s="45" t="n">
        <f aca="false">IFERROR((W520+X520-V520)/J520,0)</f>
        <v>0</v>
      </c>
    </row>
    <row r="521" customFormat="false" ht="13.8" hidden="false" customHeight="false" outlineLevel="0" collapsed="false">
      <c r="A521" s="40" t="n">
        <f aca="false">A520+1</f>
        <v>506</v>
      </c>
      <c r="B521" s="40" t="n">
        <f aca="false">INT((A521-1)/12)+1</f>
        <v>43</v>
      </c>
      <c r="C521" s="41" t="n">
        <f aca="false">$B$4+B521-1</f>
        <v>62</v>
      </c>
      <c r="D521" s="42" t="n">
        <f aca="false">IF($B$5="M",VLOOKUP(C521,Assumptions!$A$42:$C$140,2,1),VLOOKUP(C521,Assumptions!$A$42:$C$140,3,1))*Assumptions!$C$2</f>
        <v>0.00197327771704255</v>
      </c>
      <c r="E521" s="42" t="n">
        <f aca="false">1-(1-D521)^(1/12)</f>
        <v>0.000164588719999581</v>
      </c>
      <c r="F521" s="42" t="n">
        <f aca="false">VLOOKUP(B521,Assumptions!$A$5:$C$11,3,1)*(MOD(A521,12/$B$10)=0)</f>
        <v>0</v>
      </c>
      <c r="G521" s="43" t="n">
        <f aca="false">1-(1-F521)^(1/$B$10)</f>
        <v>0</v>
      </c>
      <c r="H521" s="42" t="n">
        <f aca="false">J520*E521*(A521&lt;=$B$6*12)</f>
        <v>0</v>
      </c>
      <c r="I521" s="43" t="n">
        <f aca="false">J520*(1-E521)*G521*(A521&lt;=$B$6*12)</f>
        <v>0</v>
      </c>
      <c r="J521" s="44" t="n">
        <f aca="false">(J520-H521-I521)*(A521&lt;=$B$6*12)</f>
        <v>0</v>
      </c>
      <c r="K521" s="45" t="n">
        <f aca="false">($B$9/$B$10)*(A521&lt;=$B$7*12)*(MOD(A520,12/$B$10)=0)</f>
        <v>0</v>
      </c>
      <c r="L521" s="45" t="n">
        <f aca="false">$B$8*(A521&lt;=$B$7*12)</f>
        <v>0</v>
      </c>
      <c r="M521" s="45" t="n">
        <f aca="false">Assumptions!$C$15*(A521=1)+K521*Assumptions!$C$16*(A521&lt;=12)</f>
        <v>0</v>
      </c>
      <c r="N521" s="45" t="n">
        <f aca="false">(A521&lt;=$B$6*12)*(Assumptions!$C$18/12)*(1+Assumptions!$E$17)^(A521-1) + K521*Assumptions!$C$19*(A521&lt;=$B$7*12)</f>
        <v>0</v>
      </c>
      <c r="O521" s="45" t="n">
        <f aca="false">K521*VLOOKUP(B521,Assumptions!$A$21:$B$26,2,1)</f>
        <v>0</v>
      </c>
      <c r="P521" s="45" t="n">
        <f aca="false">K521*J520</f>
        <v>0</v>
      </c>
      <c r="Q521" s="45" t="n">
        <f aca="false">L521*H521</f>
        <v>0</v>
      </c>
      <c r="R521" s="45" t="n">
        <f aca="false">M521*J520</f>
        <v>0</v>
      </c>
      <c r="S521" s="45" t="n">
        <f aca="false">N521*J520</f>
        <v>0</v>
      </c>
      <c r="T521" s="55" t="n">
        <f aca="false">O521*J520</f>
        <v>0</v>
      </c>
      <c r="U521" s="46" t="n">
        <f aca="false">(1+VLOOKUP(B521,Assumptions!$A$29:$C$39,3,1))^(1/12)-1</f>
        <v>0.00581065529879377</v>
      </c>
      <c r="V521" s="45" t="n">
        <f aca="false">P522+V522/(1+U522)</f>
        <v>0</v>
      </c>
      <c r="W521" s="45" t="n">
        <f aca="false">(W522+Q522)/(1+U522)</f>
        <v>0</v>
      </c>
      <c r="X521" s="45" t="n">
        <f aca="false">R522+S522+T522+X522/(1+U522)</f>
        <v>0</v>
      </c>
      <c r="Y521" s="45" t="n">
        <f aca="false">IFERROR((W521+X521-V521)/J521,0)</f>
        <v>0</v>
      </c>
    </row>
    <row r="522" customFormat="false" ht="13.8" hidden="false" customHeight="false" outlineLevel="0" collapsed="false">
      <c r="A522" s="40" t="n">
        <f aca="false">A521+1</f>
        <v>507</v>
      </c>
      <c r="B522" s="40" t="n">
        <f aca="false">INT((A522-1)/12)+1</f>
        <v>43</v>
      </c>
      <c r="C522" s="41" t="n">
        <f aca="false">$B$4+B522-1</f>
        <v>62</v>
      </c>
      <c r="D522" s="42" t="n">
        <f aca="false">IF($B$5="M",VLOOKUP(C522,Assumptions!$A$42:$C$140,2,1),VLOOKUP(C522,Assumptions!$A$42:$C$140,3,1))*Assumptions!$C$2</f>
        <v>0.00197327771704255</v>
      </c>
      <c r="E522" s="42" t="n">
        <f aca="false">1-(1-D522)^(1/12)</f>
        <v>0.000164588719999581</v>
      </c>
      <c r="F522" s="42" t="n">
        <f aca="false">VLOOKUP(B522,Assumptions!$A$5:$C$11,3,1)*(MOD(A522,12/$B$10)=0)</f>
        <v>0</v>
      </c>
      <c r="G522" s="43" t="n">
        <f aca="false">1-(1-F522)^(1/$B$10)</f>
        <v>0</v>
      </c>
      <c r="H522" s="42" t="n">
        <f aca="false">J521*E522*(A522&lt;=$B$6*12)</f>
        <v>0</v>
      </c>
      <c r="I522" s="43" t="n">
        <f aca="false">J521*(1-E522)*G522*(A522&lt;=$B$6*12)</f>
        <v>0</v>
      </c>
      <c r="J522" s="44" t="n">
        <f aca="false">(J521-H522-I522)*(A522&lt;=$B$6*12)</f>
        <v>0</v>
      </c>
      <c r="K522" s="45" t="n">
        <f aca="false">($B$9/$B$10)*(A522&lt;=$B$7*12)*(MOD(A521,12/$B$10)=0)</f>
        <v>0</v>
      </c>
      <c r="L522" s="45" t="n">
        <f aca="false">$B$8*(A522&lt;=$B$7*12)</f>
        <v>0</v>
      </c>
      <c r="M522" s="45" t="n">
        <f aca="false">Assumptions!$C$15*(A522=1)+K522*Assumptions!$C$16*(A522&lt;=12)</f>
        <v>0</v>
      </c>
      <c r="N522" s="45" t="n">
        <f aca="false">(A522&lt;=$B$6*12)*(Assumptions!$C$18/12)*(1+Assumptions!$E$17)^(A522-1) + K522*Assumptions!$C$19*(A522&lt;=$B$7*12)</f>
        <v>0</v>
      </c>
      <c r="O522" s="45" t="n">
        <f aca="false">K522*VLOOKUP(B522,Assumptions!$A$21:$B$26,2,1)</f>
        <v>0</v>
      </c>
      <c r="P522" s="45" t="n">
        <f aca="false">K522*J521</f>
        <v>0</v>
      </c>
      <c r="Q522" s="45" t="n">
        <f aca="false">L522*H522</f>
        <v>0</v>
      </c>
      <c r="R522" s="45" t="n">
        <f aca="false">M522*J521</f>
        <v>0</v>
      </c>
      <c r="S522" s="45" t="n">
        <f aca="false">N522*J521</f>
        <v>0</v>
      </c>
      <c r="T522" s="55" t="n">
        <f aca="false">O522*J521</f>
        <v>0</v>
      </c>
      <c r="U522" s="46" t="n">
        <f aca="false">(1+VLOOKUP(B522,Assumptions!$A$29:$C$39,3,1))^(1/12)-1</f>
        <v>0.00581065529879377</v>
      </c>
      <c r="V522" s="45" t="n">
        <f aca="false">P523+V523/(1+U523)</f>
        <v>0</v>
      </c>
      <c r="W522" s="45" t="n">
        <f aca="false">(W523+Q523)/(1+U523)</f>
        <v>0</v>
      </c>
      <c r="X522" s="45" t="n">
        <f aca="false">R523+S523+T523+X523/(1+U523)</f>
        <v>0</v>
      </c>
      <c r="Y522" s="45" t="n">
        <f aca="false">IFERROR((W522+X522-V522)/J522,0)</f>
        <v>0</v>
      </c>
    </row>
    <row r="523" customFormat="false" ht="13.8" hidden="false" customHeight="false" outlineLevel="0" collapsed="false">
      <c r="A523" s="40" t="n">
        <f aca="false">A522+1</f>
        <v>508</v>
      </c>
      <c r="B523" s="40" t="n">
        <f aca="false">INT((A523-1)/12)+1</f>
        <v>43</v>
      </c>
      <c r="C523" s="41" t="n">
        <f aca="false">$B$4+B523-1</f>
        <v>62</v>
      </c>
      <c r="D523" s="42" t="n">
        <f aca="false">IF($B$5="M",VLOOKUP(C523,Assumptions!$A$42:$C$140,2,1),VLOOKUP(C523,Assumptions!$A$42:$C$140,3,1))*Assumptions!$C$2</f>
        <v>0.00197327771704255</v>
      </c>
      <c r="E523" s="42" t="n">
        <f aca="false">1-(1-D523)^(1/12)</f>
        <v>0.000164588719999581</v>
      </c>
      <c r="F523" s="42" t="n">
        <f aca="false">VLOOKUP(B523,Assumptions!$A$5:$C$11,3,1)*(MOD(A523,12/$B$10)=0)</f>
        <v>0</v>
      </c>
      <c r="G523" s="43" t="n">
        <f aca="false">1-(1-F523)^(1/$B$10)</f>
        <v>0</v>
      </c>
      <c r="H523" s="42" t="n">
        <f aca="false">J522*E523*(A523&lt;=$B$6*12)</f>
        <v>0</v>
      </c>
      <c r="I523" s="43" t="n">
        <f aca="false">J522*(1-E523)*G523*(A523&lt;=$B$6*12)</f>
        <v>0</v>
      </c>
      <c r="J523" s="44" t="n">
        <f aca="false">(J522-H523-I523)*(A523&lt;=$B$6*12)</f>
        <v>0</v>
      </c>
      <c r="K523" s="45" t="n">
        <f aca="false">($B$9/$B$10)*(A523&lt;=$B$7*12)*(MOD(A522,12/$B$10)=0)</f>
        <v>0</v>
      </c>
      <c r="L523" s="45" t="n">
        <f aca="false">$B$8*(A523&lt;=$B$7*12)</f>
        <v>0</v>
      </c>
      <c r="M523" s="45" t="n">
        <f aca="false">Assumptions!$C$15*(A523=1)+K523*Assumptions!$C$16*(A523&lt;=12)</f>
        <v>0</v>
      </c>
      <c r="N523" s="45" t="n">
        <f aca="false">(A523&lt;=$B$6*12)*(Assumptions!$C$18/12)*(1+Assumptions!$E$17)^(A523-1) + K523*Assumptions!$C$19*(A523&lt;=$B$7*12)</f>
        <v>0</v>
      </c>
      <c r="O523" s="45" t="n">
        <f aca="false">K523*VLOOKUP(B523,Assumptions!$A$21:$B$26,2,1)</f>
        <v>0</v>
      </c>
      <c r="P523" s="45" t="n">
        <f aca="false">K523*J522</f>
        <v>0</v>
      </c>
      <c r="Q523" s="45" t="n">
        <f aca="false">L523*H523</f>
        <v>0</v>
      </c>
      <c r="R523" s="45" t="n">
        <f aca="false">M523*J522</f>
        <v>0</v>
      </c>
      <c r="S523" s="45" t="n">
        <f aca="false">N523*J522</f>
        <v>0</v>
      </c>
      <c r="T523" s="55" t="n">
        <f aca="false">O523*J522</f>
        <v>0</v>
      </c>
      <c r="U523" s="46" t="n">
        <f aca="false">(1+VLOOKUP(B523,Assumptions!$A$29:$C$39,3,1))^(1/12)-1</f>
        <v>0.00581065529879377</v>
      </c>
      <c r="V523" s="45" t="n">
        <f aca="false">P524+V524/(1+U524)</f>
        <v>0</v>
      </c>
      <c r="W523" s="45" t="n">
        <f aca="false">(W524+Q524)/(1+U524)</f>
        <v>0</v>
      </c>
      <c r="X523" s="45" t="n">
        <f aca="false">R524+S524+T524+X524/(1+U524)</f>
        <v>0</v>
      </c>
      <c r="Y523" s="45" t="n">
        <f aca="false">IFERROR((W523+X523-V523)/J523,0)</f>
        <v>0</v>
      </c>
    </row>
    <row r="524" customFormat="false" ht="13.8" hidden="false" customHeight="false" outlineLevel="0" collapsed="false">
      <c r="A524" s="40" t="n">
        <f aca="false">A523+1</f>
        <v>509</v>
      </c>
      <c r="B524" s="40" t="n">
        <f aca="false">INT((A524-1)/12)+1</f>
        <v>43</v>
      </c>
      <c r="C524" s="41" t="n">
        <f aca="false">$B$4+B524-1</f>
        <v>62</v>
      </c>
      <c r="D524" s="42" t="n">
        <f aca="false">IF($B$5="M",VLOOKUP(C524,Assumptions!$A$42:$C$140,2,1),VLOOKUP(C524,Assumptions!$A$42:$C$140,3,1))*Assumptions!$C$2</f>
        <v>0.00197327771704255</v>
      </c>
      <c r="E524" s="42" t="n">
        <f aca="false">1-(1-D524)^(1/12)</f>
        <v>0.000164588719999581</v>
      </c>
      <c r="F524" s="42" t="n">
        <f aca="false">VLOOKUP(B524,Assumptions!$A$5:$C$11,3,1)*(MOD(A524,12/$B$10)=0)</f>
        <v>0</v>
      </c>
      <c r="G524" s="43" t="n">
        <f aca="false">1-(1-F524)^(1/$B$10)</f>
        <v>0</v>
      </c>
      <c r="H524" s="42" t="n">
        <f aca="false">J523*E524*(A524&lt;=$B$6*12)</f>
        <v>0</v>
      </c>
      <c r="I524" s="43" t="n">
        <f aca="false">J523*(1-E524)*G524*(A524&lt;=$B$6*12)</f>
        <v>0</v>
      </c>
      <c r="J524" s="44" t="n">
        <f aca="false">(J523-H524-I524)*(A524&lt;=$B$6*12)</f>
        <v>0</v>
      </c>
      <c r="K524" s="45" t="n">
        <f aca="false">($B$9/$B$10)*(A524&lt;=$B$7*12)*(MOD(A523,12/$B$10)=0)</f>
        <v>0</v>
      </c>
      <c r="L524" s="45" t="n">
        <f aca="false">$B$8*(A524&lt;=$B$7*12)</f>
        <v>0</v>
      </c>
      <c r="M524" s="45" t="n">
        <f aca="false">Assumptions!$C$15*(A524=1)+K524*Assumptions!$C$16*(A524&lt;=12)</f>
        <v>0</v>
      </c>
      <c r="N524" s="45" t="n">
        <f aca="false">(A524&lt;=$B$6*12)*(Assumptions!$C$18/12)*(1+Assumptions!$E$17)^(A524-1) + K524*Assumptions!$C$19*(A524&lt;=$B$7*12)</f>
        <v>0</v>
      </c>
      <c r="O524" s="45" t="n">
        <f aca="false">K524*VLOOKUP(B524,Assumptions!$A$21:$B$26,2,1)</f>
        <v>0</v>
      </c>
      <c r="P524" s="45" t="n">
        <f aca="false">K524*J523</f>
        <v>0</v>
      </c>
      <c r="Q524" s="45" t="n">
        <f aca="false">L524*H524</f>
        <v>0</v>
      </c>
      <c r="R524" s="45" t="n">
        <f aca="false">M524*J523</f>
        <v>0</v>
      </c>
      <c r="S524" s="45" t="n">
        <f aca="false">N524*J523</f>
        <v>0</v>
      </c>
      <c r="T524" s="55" t="n">
        <f aca="false">O524*J523</f>
        <v>0</v>
      </c>
      <c r="U524" s="46" t="n">
        <f aca="false">(1+VLOOKUP(B524,Assumptions!$A$29:$C$39,3,1))^(1/12)-1</f>
        <v>0.00581065529879377</v>
      </c>
      <c r="V524" s="45" t="n">
        <f aca="false">P525+V525/(1+U525)</f>
        <v>0</v>
      </c>
      <c r="W524" s="45" t="n">
        <f aca="false">(W525+Q525)/(1+U525)</f>
        <v>0</v>
      </c>
      <c r="X524" s="45" t="n">
        <f aca="false">R525+S525+T525+X525/(1+U525)</f>
        <v>0</v>
      </c>
      <c r="Y524" s="45" t="n">
        <f aca="false">IFERROR((W524+X524-V524)/J524,0)</f>
        <v>0</v>
      </c>
    </row>
    <row r="525" customFormat="false" ht="13.8" hidden="false" customHeight="false" outlineLevel="0" collapsed="false">
      <c r="A525" s="40" t="n">
        <f aca="false">A524+1</f>
        <v>510</v>
      </c>
      <c r="B525" s="40" t="n">
        <f aca="false">INT((A525-1)/12)+1</f>
        <v>43</v>
      </c>
      <c r="C525" s="41" t="n">
        <f aca="false">$B$4+B525-1</f>
        <v>62</v>
      </c>
      <c r="D525" s="42" t="n">
        <f aca="false">IF($B$5="M",VLOOKUP(C525,Assumptions!$A$42:$C$140,2,1),VLOOKUP(C525,Assumptions!$A$42:$C$140,3,1))*Assumptions!$C$2</f>
        <v>0.00197327771704255</v>
      </c>
      <c r="E525" s="42" t="n">
        <f aca="false">1-(1-D525)^(1/12)</f>
        <v>0.000164588719999581</v>
      </c>
      <c r="F525" s="42" t="n">
        <f aca="false">VLOOKUP(B525,Assumptions!$A$5:$C$11,3,1)*(MOD(A525,12/$B$10)=0)</f>
        <v>0</v>
      </c>
      <c r="G525" s="43" t="n">
        <f aca="false">1-(1-F525)^(1/$B$10)</f>
        <v>0</v>
      </c>
      <c r="H525" s="42" t="n">
        <f aca="false">J524*E525*(A525&lt;=$B$6*12)</f>
        <v>0</v>
      </c>
      <c r="I525" s="43" t="n">
        <f aca="false">J524*(1-E525)*G525*(A525&lt;=$B$6*12)</f>
        <v>0</v>
      </c>
      <c r="J525" s="44" t="n">
        <f aca="false">(J524-H525-I525)*(A525&lt;=$B$6*12)</f>
        <v>0</v>
      </c>
      <c r="K525" s="45" t="n">
        <f aca="false">($B$9/$B$10)*(A525&lt;=$B$7*12)*(MOD(A524,12/$B$10)=0)</f>
        <v>0</v>
      </c>
      <c r="L525" s="45" t="n">
        <f aca="false">$B$8*(A525&lt;=$B$7*12)</f>
        <v>0</v>
      </c>
      <c r="M525" s="45" t="n">
        <f aca="false">Assumptions!$C$15*(A525=1)+K525*Assumptions!$C$16*(A525&lt;=12)</f>
        <v>0</v>
      </c>
      <c r="N525" s="45" t="n">
        <f aca="false">(A525&lt;=$B$6*12)*(Assumptions!$C$18/12)*(1+Assumptions!$E$17)^(A525-1) + K525*Assumptions!$C$19*(A525&lt;=$B$7*12)</f>
        <v>0</v>
      </c>
      <c r="O525" s="45" t="n">
        <f aca="false">K525*VLOOKUP(B525,Assumptions!$A$21:$B$26,2,1)</f>
        <v>0</v>
      </c>
      <c r="P525" s="45" t="n">
        <f aca="false">K525*J524</f>
        <v>0</v>
      </c>
      <c r="Q525" s="45" t="n">
        <f aca="false">L525*H525</f>
        <v>0</v>
      </c>
      <c r="R525" s="45" t="n">
        <f aca="false">M525*J524</f>
        <v>0</v>
      </c>
      <c r="S525" s="45" t="n">
        <f aca="false">N525*J524</f>
        <v>0</v>
      </c>
      <c r="T525" s="55" t="n">
        <f aca="false">O525*J524</f>
        <v>0</v>
      </c>
      <c r="U525" s="46" t="n">
        <f aca="false">(1+VLOOKUP(B525,Assumptions!$A$29:$C$39,3,1))^(1/12)-1</f>
        <v>0.00581065529879377</v>
      </c>
      <c r="V525" s="45" t="n">
        <f aca="false">P526+V526/(1+U526)</f>
        <v>0</v>
      </c>
      <c r="W525" s="45" t="n">
        <f aca="false">(W526+Q526)/(1+U526)</f>
        <v>0</v>
      </c>
      <c r="X525" s="45" t="n">
        <f aca="false">R526+S526+T526+X526/(1+U526)</f>
        <v>0</v>
      </c>
      <c r="Y525" s="45" t="n">
        <f aca="false">IFERROR((W525+X525-V525)/J525,0)</f>
        <v>0</v>
      </c>
    </row>
    <row r="526" customFormat="false" ht="13.8" hidden="false" customHeight="false" outlineLevel="0" collapsed="false">
      <c r="A526" s="40" t="n">
        <f aca="false">A525+1</f>
        <v>511</v>
      </c>
      <c r="B526" s="40" t="n">
        <f aca="false">INT((A526-1)/12)+1</f>
        <v>43</v>
      </c>
      <c r="C526" s="41" t="n">
        <f aca="false">$B$4+B526-1</f>
        <v>62</v>
      </c>
      <c r="D526" s="42" t="n">
        <f aca="false">IF($B$5="M",VLOOKUP(C526,Assumptions!$A$42:$C$140,2,1),VLOOKUP(C526,Assumptions!$A$42:$C$140,3,1))*Assumptions!$C$2</f>
        <v>0.00197327771704255</v>
      </c>
      <c r="E526" s="42" t="n">
        <f aca="false">1-(1-D526)^(1/12)</f>
        <v>0.000164588719999581</v>
      </c>
      <c r="F526" s="42" t="n">
        <f aca="false">VLOOKUP(B526,Assumptions!$A$5:$C$11,3,1)*(MOD(A526,12/$B$10)=0)</f>
        <v>0</v>
      </c>
      <c r="G526" s="43" t="n">
        <f aca="false">1-(1-F526)^(1/$B$10)</f>
        <v>0</v>
      </c>
      <c r="H526" s="42" t="n">
        <f aca="false">J525*E526*(A526&lt;=$B$6*12)</f>
        <v>0</v>
      </c>
      <c r="I526" s="43" t="n">
        <f aca="false">J525*(1-E526)*G526*(A526&lt;=$B$6*12)</f>
        <v>0</v>
      </c>
      <c r="J526" s="44" t="n">
        <f aca="false">(J525-H526-I526)*(A526&lt;=$B$6*12)</f>
        <v>0</v>
      </c>
      <c r="K526" s="45" t="n">
        <f aca="false">($B$9/$B$10)*(A526&lt;=$B$7*12)*(MOD(A525,12/$B$10)=0)</f>
        <v>0</v>
      </c>
      <c r="L526" s="45" t="n">
        <f aca="false">$B$8*(A526&lt;=$B$7*12)</f>
        <v>0</v>
      </c>
      <c r="M526" s="45" t="n">
        <f aca="false">Assumptions!$C$15*(A526=1)+K526*Assumptions!$C$16*(A526&lt;=12)</f>
        <v>0</v>
      </c>
      <c r="N526" s="45" t="n">
        <f aca="false">(A526&lt;=$B$6*12)*(Assumptions!$C$18/12)*(1+Assumptions!$E$17)^(A526-1) + K526*Assumptions!$C$19*(A526&lt;=$B$7*12)</f>
        <v>0</v>
      </c>
      <c r="O526" s="45" t="n">
        <f aca="false">K526*VLOOKUP(B526,Assumptions!$A$21:$B$26,2,1)</f>
        <v>0</v>
      </c>
      <c r="P526" s="45" t="n">
        <f aca="false">K526*J525</f>
        <v>0</v>
      </c>
      <c r="Q526" s="45" t="n">
        <f aca="false">L526*H526</f>
        <v>0</v>
      </c>
      <c r="R526" s="45" t="n">
        <f aca="false">M526*J525</f>
        <v>0</v>
      </c>
      <c r="S526" s="45" t="n">
        <f aca="false">N526*J525</f>
        <v>0</v>
      </c>
      <c r="T526" s="55" t="n">
        <f aca="false">O526*J525</f>
        <v>0</v>
      </c>
      <c r="U526" s="46" t="n">
        <f aca="false">(1+VLOOKUP(B526,Assumptions!$A$29:$C$39,3,1))^(1/12)-1</f>
        <v>0.00581065529879377</v>
      </c>
      <c r="V526" s="45" t="n">
        <f aca="false">P527+V527/(1+U527)</f>
        <v>0</v>
      </c>
      <c r="W526" s="45" t="n">
        <f aca="false">(W527+Q527)/(1+U527)</f>
        <v>0</v>
      </c>
      <c r="X526" s="45" t="n">
        <f aca="false">R527+S527+T527+X527/(1+U527)</f>
        <v>0</v>
      </c>
      <c r="Y526" s="45" t="n">
        <f aca="false">IFERROR((W526+X526-V526)/J526,0)</f>
        <v>0</v>
      </c>
    </row>
    <row r="527" customFormat="false" ht="13.8" hidden="false" customHeight="false" outlineLevel="0" collapsed="false">
      <c r="A527" s="40" t="n">
        <f aca="false">A526+1</f>
        <v>512</v>
      </c>
      <c r="B527" s="40" t="n">
        <f aca="false">INT((A527-1)/12)+1</f>
        <v>43</v>
      </c>
      <c r="C527" s="41" t="n">
        <f aca="false">$B$4+B527-1</f>
        <v>62</v>
      </c>
      <c r="D527" s="42" t="n">
        <f aca="false">IF($B$5="M",VLOOKUP(C527,Assumptions!$A$42:$C$140,2,1),VLOOKUP(C527,Assumptions!$A$42:$C$140,3,1))*Assumptions!$C$2</f>
        <v>0.00197327771704255</v>
      </c>
      <c r="E527" s="42" t="n">
        <f aca="false">1-(1-D527)^(1/12)</f>
        <v>0.000164588719999581</v>
      </c>
      <c r="F527" s="42" t="n">
        <f aca="false">VLOOKUP(B527,Assumptions!$A$5:$C$11,3,1)*(MOD(A527,12/$B$10)=0)</f>
        <v>0</v>
      </c>
      <c r="G527" s="43" t="n">
        <f aca="false">1-(1-F527)^(1/$B$10)</f>
        <v>0</v>
      </c>
      <c r="H527" s="42" t="n">
        <f aca="false">J526*E527*(A527&lt;=$B$6*12)</f>
        <v>0</v>
      </c>
      <c r="I527" s="43" t="n">
        <f aca="false">J526*(1-E527)*G527*(A527&lt;=$B$6*12)</f>
        <v>0</v>
      </c>
      <c r="J527" s="44" t="n">
        <f aca="false">(J526-H527-I527)*(A527&lt;=$B$6*12)</f>
        <v>0</v>
      </c>
      <c r="K527" s="45" t="n">
        <f aca="false">($B$9/$B$10)*(A527&lt;=$B$7*12)*(MOD(A526,12/$B$10)=0)</f>
        <v>0</v>
      </c>
      <c r="L527" s="45" t="n">
        <f aca="false">$B$8*(A527&lt;=$B$7*12)</f>
        <v>0</v>
      </c>
      <c r="M527" s="45" t="n">
        <f aca="false">Assumptions!$C$15*(A527=1)+K527*Assumptions!$C$16*(A527&lt;=12)</f>
        <v>0</v>
      </c>
      <c r="N527" s="45" t="n">
        <f aca="false">(A527&lt;=$B$6*12)*(Assumptions!$C$18/12)*(1+Assumptions!$E$17)^(A527-1) + K527*Assumptions!$C$19*(A527&lt;=$B$7*12)</f>
        <v>0</v>
      </c>
      <c r="O527" s="45" t="n">
        <f aca="false">K527*VLOOKUP(B527,Assumptions!$A$21:$B$26,2,1)</f>
        <v>0</v>
      </c>
      <c r="P527" s="45" t="n">
        <f aca="false">K527*J526</f>
        <v>0</v>
      </c>
      <c r="Q527" s="45" t="n">
        <f aca="false">L527*H527</f>
        <v>0</v>
      </c>
      <c r="R527" s="45" t="n">
        <f aca="false">M527*J526</f>
        <v>0</v>
      </c>
      <c r="S527" s="45" t="n">
        <f aca="false">N527*J526</f>
        <v>0</v>
      </c>
      <c r="T527" s="55" t="n">
        <f aca="false">O527*J526</f>
        <v>0</v>
      </c>
      <c r="U527" s="46" t="n">
        <f aca="false">(1+VLOOKUP(B527,Assumptions!$A$29:$C$39,3,1))^(1/12)-1</f>
        <v>0.00581065529879377</v>
      </c>
      <c r="V527" s="45" t="n">
        <f aca="false">P528+V528/(1+U528)</f>
        <v>0</v>
      </c>
      <c r="W527" s="45" t="n">
        <f aca="false">(W528+Q528)/(1+U528)</f>
        <v>0</v>
      </c>
      <c r="X527" s="45" t="n">
        <f aca="false">R528+S528+T528+X528/(1+U528)</f>
        <v>0</v>
      </c>
      <c r="Y527" s="45" t="n">
        <f aca="false">IFERROR((W527+X527-V527)/J527,0)</f>
        <v>0</v>
      </c>
    </row>
    <row r="528" customFormat="false" ht="13.8" hidden="false" customHeight="false" outlineLevel="0" collapsed="false">
      <c r="A528" s="40" t="n">
        <f aca="false">A527+1</f>
        <v>513</v>
      </c>
      <c r="B528" s="40" t="n">
        <f aca="false">INT((A528-1)/12)+1</f>
        <v>43</v>
      </c>
      <c r="C528" s="41" t="n">
        <f aca="false">$B$4+B528-1</f>
        <v>62</v>
      </c>
      <c r="D528" s="42" t="n">
        <f aca="false">IF($B$5="M",VLOOKUP(C528,Assumptions!$A$42:$C$140,2,1),VLOOKUP(C528,Assumptions!$A$42:$C$140,3,1))*Assumptions!$C$2</f>
        <v>0.00197327771704255</v>
      </c>
      <c r="E528" s="42" t="n">
        <f aca="false">1-(1-D528)^(1/12)</f>
        <v>0.000164588719999581</v>
      </c>
      <c r="F528" s="42" t="n">
        <f aca="false">VLOOKUP(B528,Assumptions!$A$5:$C$11,3,1)*(MOD(A528,12/$B$10)=0)</f>
        <v>0</v>
      </c>
      <c r="G528" s="43" t="n">
        <f aca="false">1-(1-F528)^(1/$B$10)</f>
        <v>0</v>
      </c>
      <c r="H528" s="42" t="n">
        <f aca="false">J527*E528*(A528&lt;=$B$6*12)</f>
        <v>0</v>
      </c>
      <c r="I528" s="43" t="n">
        <f aca="false">J527*(1-E528)*G528*(A528&lt;=$B$6*12)</f>
        <v>0</v>
      </c>
      <c r="J528" s="44" t="n">
        <f aca="false">(J527-H528-I528)*(A528&lt;=$B$6*12)</f>
        <v>0</v>
      </c>
      <c r="K528" s="45" t="n">
        <f aca="false">($B$9/$B$10)*(A528&lt;=$B$7*12)*(MOD(A527,12/$B$10)=0)</f>
        <v>0</v>
      </c>
      <c r="L528" s="45" t="n">
        <f aca="false">$B$8*(A528&lt;=$B$7*12)</f>
        <v>0</v>
      </c>
      <c r="M528" s="45" t="n">
        <f aca="false">Assumptions!$C$15*(A528=1)+K528*Assumptions!$C$16*(A528&lt;=12)</f>
        <v>0</v>
      </c>
      <c r="N528" s="45" t="n">
        <f aca="false">(A528&lt;=$B$6*12)*(Assumptions!$C$18/12)*(1+Assumptions!$E$17)^(A528-1) + K528*Assumptions!$C$19*(A528&lt;=$B$7*12)</f>
        <v>0</v>
      </c>
      <c r="O528" s="45" t="n">
        <f aca="false">K528*VLOOKUP(B528,Assumptions!$A$21:$B$26,2,1)</f>
        <v>0</v>
      </c>
      <c r="P528" s="45" t="n">
        <f aca="false">K528*J527</f>
        <v>0</v>
      </c>
      <c r="Q528" s="45" t="n">
        <f aca="false">L528*H528</f>
        <v>0</v>
      </c>
      <c r="R528" s="45" t="n">
        <f aca="false">M528*J527</f>
        <v>0</v>
      </c>
      <c r="S528" s="45" t="n">
        <f aca="false">N528*J527</f>
        <v>0</v>
      </c>
      <c r="T528" s="55" t="n">
        <f aca="false">O528*J527</f>
        <v>0</v>
      </c>
      <c r="U528" s="46" t="n">
        <f aca="false">(1+VLOOKUP(B528,Assumptions!$A$29:$C$39,3,1))^(1/12)-1</f>
        <v>0.00581065529879377</v>
      </c>
      <c r="V528" s="45" t="n">
        <f aca="false">P529+V529/(1+U529)</f>
        <v>0</v>
      </c>
      <c r="W528" s="45" t="n">
        <f aca="false">(W529+Q529)/(1+U529)</f>
        <v>0</v>
      </c>
      <c r="X528" s="45" t="n">
        <f aca="false">R529+S529+T529+X529/(1+U529)</f>
        <v>0</v>
      </c>
      <c r="Y528" s="45" t="n">
        <f aca="false">IFERROR((W528+X528-V528)/J528,0)</f>
        <v>0</v>
      </c>
    </row>
    <row r="529" customFormat="false" ht="13.8" hidden="false" customHeight="false" outlineLevel="0" collapsed="false">
      <c r="A529" s="40" t="n">
        <f aca="false">A528+1</f>
        <v>514</v>
      </c>
      <c r="B529" s="40" t="n">
        <f aca="false">INT((A529-1)/12)+1</f>
        <v>43</v>
      </c>
      <c r="C529" s="41" t="n">
        <f aca="false">$B$4+B529-1</f>
        <v>62</v>
      </c>
      <c r="D529" s="42" t="n">
        <f aca="false">IF($B$5="M",VLOOKUP(C529,Assumptions!$A$42:$C$140,2,1),VLOOKUP(C529,Assumptions!$A$42:$C$140,3,1))*Assumptions!$C$2</f>
        <v>0.00197327771704255</v>
      </c>
      <c r="E529" s="42" t="n">
        <f aca="false">1-(1-D529)^(1/12)</f>
        <v>0.000164588719999581</v>
      </c>
      <c r="F529" s="42" t="n">
        <f aca="false">VLOOKUP(B529,Assumptions!$A$5:$C$11,3,1)*(MOD(A529,12/$B$10)=0)</f>
        <v>0</v>
      </c>
      <c r="G529" s="43" t="n">
        <f aca="false">1-(1-F529)^(1/$B$10)</f>
        <v>0</v>
      </c>
      <c r="H529" s="42" t="n">
        <f aca="false">J528*E529*(A529&lt;=$B$6*12)</f>
        <v>0</v>
      </c>
      <c r="I529" s="43" t="n">
        <f aca="false">J528*(1-E529)*G529*(A529&lt;=$B$6*12)</f>
        <v>0</v>
      </c>
      <c r="J529" s="44" t="n">
        <f aca="false">(J528-H529-I529)*(A529&lt;=$B$6*12)</f>
        <v>0</v>
      </c>
      <c r="K529" s="45" t="n">
        <f aca="false">($B$9/$B$10)*(A529&lt;=$B$7*12)*(MOD(A528,12/$B$10)=0)</f>
        <v>0</v>
      </c>
      <c r="L529" s="45" t="n">
        <f aca="false">$B$8*(A529&lt;=$B$7*12)</f>
        <v>0</v>
      </c>
      <c r="M529" s="45" t="n">
        <f aca="false">Assumptions!$C$15*(A529=1)+K529*Assumptions!$C$16*(A529&lt;=12)</f>
        <v>0</v>
      </c>
      <c r="N529" s="45" t="n">
        <f aca="false">(A529&lt;=$B$6*12)*(Assumptions!$C$18/12)*(1+Assumptions!$E$17)^(A529-1) + K529*Assumptions!$C$19*(A529&lt;=$B$7*12)</f>
        <v>0</v>
      </c>
      <c r="O529" s="45" t="n">
        <f aca="false">K529*VLOOKUP(B529,Assumptions!$A$21:$B$26,2,1)</f>
        <v>0</v>
      </c>
      <c r="P529" s="45" t="n">
        <f aca="false">K529*J528</f>
        <v>0</v>
      </c>
      <c r="Q529" s="45" t="n">
        <f aca="false">L529*H529</f>
        <v>0</v>
      </c>
      <c r="R529" s="45" t="n">
        <f aca="false">M529*J528</f>
        <v>0</v>
      </c>
      <c r="S529" s="45" t="n">
        <f aca="false">N529*J528</f>
        <v>0</v>
      </c>
      <c r="T529" s="55" t="n">
        <f aca="false">O529*J528</f>
        <v>0</v>
      </c>
      <c r="U529" s="46" t="n">
        <f aca="false">(1+VLOOKUP(B529,Assumptions!$A$29:$C$39,3,1))^(1/12)-1</f>
        <v>0.00581065529879377</v>
      </c>
      <c r="V529" s="45" t="n">
        <f aca="false">P530+V530/(1+U530)</f>
        <v>0</v>
      </c>
      <c r="W529" s="45" t="n">
        <f aca="false">(W530+Q530)/(1+U530)</f>
        <v>0</v>
      </c>
      <c r="X529" s="45" t="n">
        <f aca="false">R530+S530+T530+X530/(1+U530)</f>
        <v>0</v>
      </c>
      <c r="Y529" s="45" t="n">
        <f aca="false">IFERROR((W529+X529-V529)/J529,0)</f>
        <v>0</v>
      </c>
    </row>
    <row r="530" customFormat="false" ht="13.8" hidden="false" customHeight="false" outlineLevel="0" collapsed="false">
      <c r="A530" s="40" t="n">
        <f aca="false">A529+1</f>
        <v>515</v>
      </c>
      <c r="B530" s="40" t="n">
        <f aca="false">INT((A530-1)/12)+1</f>
        <v>43</v>
      </c>
      <c r="C530" s="41" t="n">
        <f aca="false">$B$4+B530-1</f>
        <v>62</v>
      </c>
      <c r="D530" s="42" t="n">
        <f aca="false">IF($B$5="M",VLOOKUP(C530,Assumptions!$A$42:$C$140,2,1),VLOOKUP(C530,Assumptions!$A$42:$C$140,3,1))*Assumptions!$C$2</f>
        <v>0.00197327771704255</v>
      </c>
      <c r="E530" s="42" t="n">
        <f aca="false">1-(1-D530)^(1/12)</f>
        <v>0.000164588719999581</v>
      </c>
      <c r="F530" s="42" t="n">
        <f aca="false">VLOOKUP(B530,Assumptions!$A$5:$C$11,3,1)*(MOD(A530,12/$B$10)=0)</f>
        <v>0</v>
      </c>
      <c r="G530" s="43" t="n">
        <f aca="false">1-(1-F530)^(1/$B$10)</f>
        <v>0</v>
      </c>
      <c r="H530" s="42" t="n">
        <f aca="false">J529*E530*(A530&lt;=$B$6*12)</f>
        <v>0</v>
      </c>
      <c r="I530" s="43" t="n">
        <f aca="false">J529*(1-E530)*G530*(A530&lt;=$B$6*12)</f>
        <v>0</v>
      </c>
      <c r="J530" s="44" t="n">
        <f aca="false">(J529-H530-I530)*(A530&lt;=$B$6*12)</f>
        <v>0</v>
      </c>
      <c r="K530" s="45" t="n">
        <f aca="false">($B$9/$B$10)*(A530&lt;=$B$7*12)*(MOD(A529,12/$B$10)=0)</f>
        <v>0</v>
      </c>
      <c r="L530" s="45" t="n">
        <f aca="false">$B$8*(A530&lt;=$B$7*12)</f>
        <v>0</v>
      </c>
      <c r="M530" s="45" t="n">
        <f aca="false">Assumptions!$C$15*(A530=1)+K530*Assumptions!$C$16*(A530&lt;=12)</f>
        <v>0</v>
      </c>
      <c r="N530" s="45" t="n">
        <f aca="false">(A530&lt;=$B$6*12)*(Assumptions!$C$18/12)*(1+Assumptions!$E$17)^(A530-1) + K530*Assumptions!$C$19*(A530&lt;=$B$7*12)</f>
        <v>0</v>
      </c>
      <c r="O530" s="45" t="n">
        <f aca="false">K530*VLOOKUP(B530,Assumptions!$A$21:$B$26,2,1)</f>
        <v>0</v>
      </c>
      <c r="P530" s="45" t="n">
        <f aca="false">K530*J529</f>
        <v>0</v>
      </c>
      <c r="Q530" s="45" t="n">
        <f aca="false">L530*H530</f>
        <v>0</v>
      </c>
      <c r="R530" s="45" t="n">
        <f aca="false">M530*J529</f>
        <v>0</v>
      </c>
      <c r="S530" s="45" t="n">
        <f aca="false">N530*J529</f>
        <v>0</v>
      </c>
      <c r="T530" s="55" t="n">
        <f aca="false">O530*J529</f>
        <v>0</v>
      </c>
      <c r="U530" s="46" t="n">
        <f aca="false">(1+VLOOKUP(B530,Assumptions!$A$29:$C$39,3,1))^(1/12)-1</f>
        <v>0.00581065529879377</v>
      </c>
      <c r="V530" s="45" t="n">
        <f aca="false">P531+V531/(1+U531)</f>
        <v>0</v>
      </c>
      <c r="W530" s="45" t="n">
        <f aca="false">(W531+Q531)/(1+U531)</f>
        <v>0</v>
      </c>
      <c r="X530" s="45" t="n">
        <f aca="false">R531+S531+T531+X531/(1+U531)</f>
        <v>0</v>
      </c>
      <c r="Y530" s="45" t="n">
        <f aca="false">IFERROR((W530+X530-V530)/J530,0)</f>
        <v>0</v>
      </c>
    </row>
    <row r="531" customFormat="false" ht="13.8" hidden="false" customHeight="false" outlineLevel="0" collapsed="false">
      <c r="A531" s="40" t="n">
        <f aca="false">A530+1</f>
        <v>516</v>
      </c>
      <c r="B531" s="40" t="n">
        <f aca="false">INT((A531-1)/12)+1</f>
        <v>43</v>
      </c>
      <c r="C531" s="41" t="n">
        <f aca="false">$B$4+B531-1</f>
        <v>62</v>
      </c>
      <c r="D531" s="42" t="n">
        <f aca="false">IF($B$5="M",VLOOKUP(C531,Assumptions!$A$42:$C$140,2,1),VLOOKUP(C531,Assumptions!$A$42:$C$140,3,1))*Assumptions!$C$2</f>
        <v>0.00197327771704255</v>
      </c>
      <c r="E531" s="42" t="n">
        <f aca="false">1-(1-D531)^(1/12)</f>
        <v>0.000164588719999581</v>
      </c>
      <c r="F531" s="42" t="n">
        <f aca="false">VLOOKUP(B531,Assumptions!$A$5:$C$11,3,1)*(MOD(A531,12/$B$10)=0)</f>
        <v>0.04</v>
      </c>
      <c r="G531" s="43" t="n">
        <f aca="false">1-(1-F531)^(1/$B$10)</f>
        <v>0.04</v>
      </c>
      <c r="H531" s="42" t="n">
        <f aca="false">J530*E531*(A531&lt;=$B$6*12)</f>
        <v>0</v>
      </c>
      <c r="I531" s="43" t="n">
        <f aca="false">J530*(1-E531)*G531*(A531&lt;=$B$6*12)</f>
        <v>0</v>
      </c>
      <c r="J531" s="44" t="n">
        <f aca="false">(J530-H531-I531)*(A531&lt;=$B$6*12)</f>
        <v>0</v>
      </c>
      <c r="K531" s="45" t="n">
        <f aca="false">($B$9/$B$10)*(A531&lt;=$B$7*12)*(MOD(A530,12/$B$10)=0)</f>
        <v>0</v>
      </c>
      <c r="L531" s="45" t="n">
        <f aca="false">$B$8*(A531&lt;=$B$7*12)</f>
        <v>0</v>
      </c>
      <c r="M531" s="45" t="n">
        <f aca="false">Assumptions!$C$15*(A531=1)+K531*Assumptions!$C$16*(A531&lt;=12)</f>
        <v>0</v>
      </c>
      <c r="N531" s="45" t="n">
        <f aca="false">(A531&lt;=$B$6*12)*(Assumptions!$C$18/12)*(1+Assumptions!$E$17)^(A531-1) + K531*Assumptions!$C$19*(A531&lt;=$B$7*12)</f>
        <v>0</v>
      </c>
      <c r="O531" s="45" t="n">
        <f aca="false">K531*VLOOKUP(B531,Assumptions!$A$21:$B$26,2,1)</f>
        <v>0</v>
      </c>
      <c r="P531" s="45" t="n">
        <f aca="false">K531*J530</f>
        <v>0</v>
      </c>
      <c r="Q531" s="45" t="n">
        <f aca="false">L531*H531</f>
        <v>0</v>
      </c>
      <c r="R531" s="45" t="n">
        <f aca="false">M531*J530</f>
        <v>0</v>
      </c>
      <c r="S531" s="45" t="n">
        <f aca="false">N531*J530</f>
        <v>0</v>
      </c>
      <c r="T531" s="55" t="n">
        <f aca="false">O531*J530</f>
        <v>0</v>
      </c>
      <c r="U531" s="46" t="n">
        <f aca="false">(1+VLOOKUP(B531,Assumptions!$A$29:$C$39,3,1))^(1/12)-1</f>
        <v>0.00581065529879377</v>
      </c>
      <c r="V531" s="45" t="n">
        <f aca="false">P532+V532/(1+U532)</f>
        <v>0</v>
      </c>
      <c r="W531" s="45" t="n">
        <f aca="false">(W532+Q532)/(1+U532)</f>
        <v>0</v>
      </c>
      <c r="X531" s="45" t="n">
        <f aca="false">R532+S532+T532+X532/(1+U532)</f>
        <v>0</v>
      </c>
      <c r="Y531" s="45" t="n">
        <f aca="false">IFERROR((W531+X531-V531)/J531,0)</f>
        <v>0</v>
      </c>
    </row>
    <row r="532" customFormat="false" ht="13.8" hidden="false" customHeight="false" outlineLevel="0" collapsed="false">
      <c r="A532" s="40" t="n">
        <f aca="false">A531+1</f>
        <v>517</v>
      </c>
      <c r="B532" s="40" t="n">
        <f aca="false">INT((A532-1)/12)+1</f>
        <v>44</v>
      </c>
      <c r="C532" s="41" t="n">
        <f aca="false">$B$4+B532-1</f>
        <v>63</v>
      </c>
      <c r="D532" s="42" t="n">
        <f aca="false">IF($B$5="M",VLOOKUP(C532,Assumptions!$A$42:$C$140,2,1),VLOOKUP(C532,Assumptions!$A$42:$C$140,3,1))*Assumptions!$C$2</f>
        <v>0.00213463459663252</v>
      </c>
      <c r="E532" s="42" t="n">
        <f aca="false">1-(1-D532)^(1/12)</f>
        <v>0.000178060493392751</v>
      </c>
      <c r="F532" s="42" t="n">
        <f aca="false">VLOOKUP(B532,Assumptions!$A$5:$C$11,3,1)*(MOD(A532,12/$B$10)=0)</f>
        <v>0</v>
      </c>
      <c r="G532" s="43" t="n">
        <f aca="false">1-(1-F532)^(1/$B$10)</f>
        <v>0</v>
      </c>
      <c r="H532" s="42" t="n">
        <f aca="false">J531*E532*(A532&lt;=$B$6*12)</f>
        <v>0</v>
      </c>
      <c r="I532" s="43" t="n">
        <f aca="false">J531*(1-E532)*G532*(A532&lt;=$B$6*12)</f>
        <v>0</v>
      </c>
      <c r="J532" s="44" t="n">
        <f aca="false">(J531-H532-I532)*(A532&lt;=$B$6*12)</f>
        <v>0</v>
      </c>
      <c r="K532" s="45" t="n">
        <f aca="false">($B$9/$B$10)*(A532&lt;=$B$7*12)*(MOD(A531,12/$B$10)=0)</f>
        <v>0</v>
      </c>
      <c r="L532" s="45" t="n">
        <f aca="false">$B$8*(A532&lt;=$B$7*12)</f>
        <v>0</v>
      </c>
      <c r="M532" s="45" t="n">
        <f aca="false">Assumptions!$C$15*(A532=1)+K532*Assumptions!$C$16*(A532&lt;=12)</f>
        <v>0</v>
      </c>
      <c r="N532" s="45" t="n">
        <f aca="false">(A532&lt;=$B$6*12)*(Assumptions!$C$18/12)*(1+Assumptions!$E$17)^(A532-1) + K532*Assumptions!$C$19*(A532&lt;=$B$7*12)</f>
        <v>0</v>
      </c>
      <c r="O532" s="45" t="n">
        <f aca="false">K532*VLOOKUP(B532,Assumptions!$A$21:$B$26,2,1)</f>
        <v>0</v>
      </c>
      <c r="P532" s="45" t="n">
        <f aca="false">K532*J531</f>
        <v>0</v>
      </c>
      <c r="Q532" s="45" t="n">
        <f aca="false">L532*H532</f>
        <v>0</v>
      </c>
      <c r="R532" s="45" t="n">
        <f aca="false">M532*J531</f>
        <v>0</v>
      </c>
      <c r="S532" s="45" t="n">
        <f aca="false">N532*J531</f>
        <v>0</v>
      </c>
      <c r="T532" s="55" t="n">
        <f aca="false">O532*J531</f>
        <v>0</v>
      </c>
      <c r="U532" s="46" t="n">
        <f aca="false">(1+VLOOKUP(B532,Assumptions!$A$29:$C$39,3,1))^(1/12)-1</f>
        <v>0.00581065529879377</v>
      </c>
      <c r="V532" s="45" t="n">
        <f aca="false">P533+V533/(1+U533)</f>
        <v>0</v>
      </c>
      <c r="W532" s="45" t="n">
        <f aca="false">(W533+Q533)/(1+U533)</f>
        <v>0</v>
      </c>
      <c r="X532" s="45" t="n">
        <f aca="false">R533+S533+T533+X533/(1+U533)</f>
        <v>0</v>
      </c>
      <c r="Y532" s="45" t="n">
        <f aca="false">IFERROR((W532+X532-V532)/J532,0)</f>
        <v>0</v>
      </c>
    </row>
    <row r="533" customFormat="false" ht="13.8" hidden="false" customHeight="false" outlineLevel="0" collapsed="false">
      <c r="A533" s="40" t="n">
        <f aca="false">A532+1</f>
        <v>518</v>
      </c>
      <c r="B533" s="40" t="n">
        <f aca="false">INT((A533-1)/12)+1</f>
        <v>44</v>
      </c>
      <c r="C533" s="41" t="n">
        <f aca="false">$B$4+B533-1</f>
        <v>63</v>
      </c>
      <c r="D533" s="42" t="n">
        <f aca="false">IF($B$5="M",VLOOKUP(C533,Assumptions!$A$42:$C$140,2,1),VLOOKUP(C533,Assumptions!$A$42:$C$140,3,1))*Assumptions!$C$2</f>
        <v>0.00213463459663252</v>
      </c>
      <c r="E533" s="42" t="n">
        <f aca="false">1-(1-D533)^(1/12)</f>
        <v>0.000178060493392751</v>
      </c>
      <c r="F533" s="42" t="n">
        <f aca="false">VLOOKUP(B533,Assumptions!$A$5:$C$11,3,1)*(MOD(A533,12/$B$10)=0)</f>
        <v>0</v>
      </c>
      <c r="G533" s="43" t="n">
        <f aca="false">1-(1-F533)^(1/$B$10)</f>
        <v>0</v>
      </c>
      <c r="H533" s="42" t="n">
        <f aca="false">J532*E533*(A533&lt;=$B$6*12)</f>
        <v>0</v>
      </c>
      <c r="I533" s="43" t="n">
        <f aca="false">J532*(1-E533)*G533*(A533&lt;=$B$6*12)</f>
        <v>0</v>
      </c>
      <c r="J533" s="44" t="n">
        <f aca="false">(J532-H533-I533)*(A533&lt;=$B$6*12)</f>
        <v>0</v>
      </c>
      <c r="K533" s="45" t="n">
        <f aca="false">($B$9/$B$10)*(A533&lt;=$B$7*12)*(MOD(A532,12/$B$10)=0)</f>
        <v>0</v>
      </c>
      <c r="L533" s="45" t="n">
        <f aca="false">$B$8*(A533&lt;=$B$7*12)</f>
        <v>0</v>
      </c>
      <c r="M533" s="45" t="n">
        <f aca="false">Assumptions!$C$15*(A533=1)+K533*Assumptions!$C$16*(A533&lt;=12)</f>
        <v>0</v>
      </c>
      <c r="N533" s="45" t="n">
        <f aca="false">(A533&lt;=$B$6*12)*(Assumptions!$C$18/12)*(1+Assumptions!$E$17)^(A533-1) + K533*Assumptions!$C$19*(A533&lt;=$B$7*12)</f>
        <v>0</v>
      </c>
      <c r="O533" s="45" t="n">
        <f aca="false">K533*VLOOKUP(B533,Assumptions!$A$21:$B$26,2,1)</f>
        <v>0</v>
      </c>
      <c r="P533" s="45" t="n">
        <f aca="false">K533*J532</f>
        <v>0</v>
      </c>
      <c r="Q533" s="45" t="n">
        <f aca="false">L533*H533</f>
        <v>0</v>
      </c>
      <c r="R533" s="45" t="n">
        <f aca="false">M533*J532</f>
        <v>0</v>
      </c>
      <c r="S533" s="45" t="n">
        <f aca="false">N533*J532</f>
        <v>0</v>
      </c>
      <c r="T533" s="55" t="n">
        <f aca="false">O533*J532</f>
        <v>0</v>
      </c>
      <c r="U533" s="46" t="n">
        <f aca="false">(1+VLOOKUP(B533,Assumptions!$A$29:$C$39,3,1))^(1/12)-1</f>
        <v>0.00581065529879377</v>
      </c>
      <c r="V533" s="45" t="n">
        <f aca="false">P534+V534/(1+U534)</f>
        <v>0</v>
      </c>
      <c r="W533" s="45" t="n">
        <f aca="false">(W534+Q534)/(1+U534)</f>
        <v>0</v>
      </c>
      <c r="X533" s="45" t="n">
        <f aca="false">R534+S534+T534+X534/(1+U534)</f>
        <v>0</v>
      </c>
      <c r="Y533" s="45" t="n">
        <f aca="false">IFERROR((W533+X533-V533)/J533,0)</f>
        <v>0</v>
      </c>
    </row>
    <row r="534" customFormat="false" ht="13.8" hidden="false" customHeight="false" outlineLevel="0" collapsed="false">
      <c r="A534" s="40" t="n">
        <f aca="false">A533+1</f>
        <v>519</v>
      </c>
      <c r="B534" s="40" t="n">
        <f aca="false">INT((A534-1)/12)+1</f>
        <v>44</v>
      </c>
      <c r="C534" s="41" t="n">
        <f aca="false">$B$4+B534-1</f>
        <v>63</v>
      </c>
      <c r="D534" s="42" t="n">
        <f aca="false">IF($B$5="M",VLOOKUP(C534,Assumptions!$A$42:$C$140,2,1),VLOOKUP(C534,Assumptions!$A$42:$C$140,3,1))*Assumptions!$C$2</f>
        <v>0.00213463459663252</v>
      </c>
      <c r="E534" s="42" t="n">
        <f aca="false">1-(1-D534)^(1/12)</f>
        <v>0.000178060493392751</v>
      </c>
      <c r="F534" s="42" t="n">
        <f aca="false">VLOOKUP(B534,Assumptions!$A$5:$C$11,3,1)*(MOD(A534,12/$B$10)=0)</f>
        <v>0</v>
      </c>
      <c r="G534" s="43" t="n">
        <f aca="false">1-(1-F534)^(1/$B$10)</f>
        <v>0</v>
      </c>
      <c r="H534" s="42" t="n">
        <f aca="false">J533*E534*(A534&lt;=$B$6*12)</f>
        <v>0</v>
      </c>
      <c r="I534" s="43" t="n">
        <f aca="false">J533*(1-E534)*G534*(A534&lt;=$B$6*12)</f>
        <v>0</v>
      </c>
      <c r="J534" s="44" t="n">
        <f aca="false">(J533-H534-I534)*(A534&lt;=$B$6*12)</f>
        <v>0</v>
      </c>
      <c r="K534" s="45" t="n">
        <f aca="false">($B$9/$B$10)*(A534&lt;=$B$7*12)*(MOD(A533,12/$B$10)=0)</f>
        <v>0</v>
      </c>
      <c r="L534" s="45" t="n">
        <f aca="false">$B$8*(A534&lt;=$B$7*12)</f>
        <v>0</v>
      </c>
      <c r="M534" s="45" t="n">
        <f aca="false">Assumptions!$C$15*(A534=1)+K534*Assumptions!$C$16*(A534&lt;=12)</f>
        <v>0</v>
      </c>
      <c r="N534" s="45" t="n">
        <f aca="false">(A534&lt;=$B$6*12)*(Assumptions!$C$18/12)*(1+Assumptions!$E$17)^(A534-1) + K534*Assumptions!$C$19*(A534&lt;=$B$7*12)</f>
        <v>0</v>
      </c>
      <c r="O534" s="45" t="n">
        <f aca="false">K534*VLOOKUP(B534,Assumptions!$A$21:$B$26,2,1)</f>
        <v>0</v>
      </c>
      <c r="P534" s="45" t="n">
        <f aca="false">K534*J533</f>
        <v>0</v>
      </c>
      <c r="Q534" s="45" t="n">
        <f aca="false">L534*H534</f>
        <v>0</v>
      </c>
      <c r="R534" s="45" t="n">
        <f aca="false">M534*J533</f>
        <v>0</v>
      </c>
      <c r="S534" s="45" t="n">
        <f aca="false">N534*J533</f>
        <v>0</v>
      </c>
      <c r="T534" s="55" t="n">
        <f aca="false">O534*J533</f>
        <v>0</v>
      </c>
      <c r="U534" s="46" t="n">
        <f aca="false">(1+VLOOKUP(B534,Assumptions!$A$29:$C$39,3,1))^(1/12)-1</f>
        <v>0.00581065529879377</v>
      </c>
      <c r="V534" s="45" t="n">
        <f aca="false">P535+V535/(1+U535)</f>
        <v>0</v>
      </c>
      <c r="W534" s="45" t="n">
        <f aca="false">(W535+Q535)/(1+U535)</f>
        <v>0</v>
      </c>
      <c r="X534" s="45" t="n">
        <f aca="false">R535+S535+T535+X535/(1+U535)</f>
        <v>0</v>
      </c>
      <c r="Y534" s="45" t="n">
        <f aca="false">IFERROR((W534+X534-V534)/J534,0)</f>
        <v>0</v>
      </c>
    </row>
    <row r="535" customFormat="false" ht="13.8" hidden="false" customHeight="false" outlineLevel="0" collapsed="false">
      <c r="A535" s="40" t="n">
        <f aca="false">A534+1</f>
        <v>520</v>
      </c>
      <c r="B535" s="40" t="n">
        <f aca="false">INT((A535-1)/12)+1</f>
        <v>44</v>
      </c>
      <c r="C535" s="41" t="n">
        <f aca="false">$B$4+B535-1</f>
        <v>63</v>
      </c>
      <c r="D535" s="42" t="n">
        <f aca="false">IF($B$5="M",VLOOKUP(C535,Assumptions!$A$42:$C$140,2,1),VLOOKUP(C535,Assumptions!$A$42:$C$140,3,1))*Assumptions!$C$2</f>
        <v>0.00213463459663252</v>
      </c>
      <c r="E535" s="42" t="n">
        <f aca="false">1-(1-D535)^(1/12)</f>
        <v>0.000178060493392751</v>
      </c>
      <c r="F535" s="42" t="n">
        <f aca="false">VLOOKUP(B535,Assumptions!$A$5:$C$11,3,1)*(MOD(A535,12/$B$10)=0)</f>
        <v>0</v>
      </c>
      <c r="G535" s="43" t="n">
        <f aca="false">1-(1-F535)^(1/$B$10)</f>
        <v>0</v>
      </c>
      <c r="H535" s="42" t="n">
        <f aca="false">J534*E535*(A535&lt;=$B$6*12)</f>
        <v>0</v>
      </c>
      <c r="I535" s="43" t="n">
        <f aca="false">J534*(1-E535)*G535*(A535&lt;=$B$6*12)</f>
        <v>0</v>
      </c>
      <c r="J535" s="44" t="n">
        <f aca="false">(J534-H535-I535)*(A535&lt;=$B$6*12)</f>
        <v>0</v>
      </c>
      <c r="K535" s="45" t="n">
        <f aca="false">($B$9/$B$10)*(A535&lt;=$B$7*12)*(MOD(A534,12/$B$10)=0)</f>
        <v>0</v>
      </c>
      <c r="L535" s="45" t="n">
        <f aca="false">$B$8*(A535&lt;=$B$7*12)</f>
        <v>0</v>
      </c>
      <c r="M535" s="45" t="n">
        <f aca="false">Assumptions!$C$15*(A535=1)+K535*Assumptions!$C$16*(A535&lt;=12)</f>
        <v>0</v>
      </c>
      <c r="N535" s="45" t="n">
        <f aca="false">(A535&lt;=$B$6*12)*(Assumptions!$C$18/12)*(1+Assumptions!$E$17)^(A535-1) + K535*Assumptions!$C$19*(A535&lt;=$B$7*12)</f>
        <v>0</v>
      </c>
      <c r="O535" s="45" t="n">
        <f aca="false">K535*VLOOKUP(B535,Assumptions!$A$21:$B$26,2,1)</f>
        <v>0</v>
      </c>
      <c r="P535" s="45" t="n">
        <f aca="false">K535*J534</f>
        <v>0</v>
      </c>
      <c r="Q535" s="45" t="n">
        <f aca="false">L535*H535</f>
        <v>0</v>
      </c>
      <c r="R535" s="45" t="n">
        <f aca="false">M535*J534</f>
        <v>0</v>
      </c>
      <c r="S535" s="45" t="n">
        <f aca="false">N535*J534</f>
        <v>0</v>
      </c>
      <c r="T535" s="55" t="n">
        <f aca="false">O535*J534</f>
        <v>0</v>
      </c>
      <c r="U535" s="46" t="n">
        <f aca="false">(1+VLOOKUP(B535,Assumptions!$A$29:$C$39,3,1))^(1/12)-1</f>
        <v>0.00581065529879377</v>
      </c>
      <c r="V535" s="45" t="n">
        <f aca="false">P536+V536/(1+U536)</f>
        <v>0</v>
      </c>
      <c r="W535" s="45" t="n">
        <f aca="false">(W536+Q536)/(1+U536)</f>
        <v>0</v>
      </c>
      <c r="X535" s="45" t="n">
        <f aca="false">R536+S536+T536+X536/(1+U536)</f>
        <v>0</v>
      </c>
      <c r="Y535" s="45" t="n">
        <f aca="false">IFERROR((W535+X535-V535)/J535,0)</f>
        <v>0</v>
      </c>
    </row>
    <row r="536" customFormat="false" ht="13.8" hidden="false" customHeight="false" outlineLevel="0" collapsed="false">
      <c r="A536" s="40" t="n">
        <f aca="false">A535+1</f>
        <v>521</v>
      </c>
      <c r="B536" s="40" t="n">
        <f aca="false">INT((A536-1)/12)+1</f>
        <v>44</v>
      </c>
      <c r="C536" s="41" t="n">
        <f aca="false">$B$4+B536-1</f>
        <v>63</v>
      </c>
      <c r="D536" s="42" t="n">
        <f aca="false">IF($B$5="M",VLOOKUP(C536,Assumptions!$A$42:$C$140,2,1),VLOOKUP(C536,Assumptions!$A$42:$C$140,3,1))*Assumptions!$C$2</f>
        <v>0.00213463459663252</v>
      </c>
      <c r="E536" s="42" t="n">
        <f aca="false">1-(1-D536)^(1/12)</f>
        <v>0.000178060493392751</v>
      </c>
      <c r="F536" s="42" t="n">
        <f aca="false">VLOOKUP(B536,Assumptions!$A$5:$C$11,3,1)*(MOD(A536,12/$B$10)=0)</f>
        <v>0</v>
      </c>
      <c r="G536" s="43" t="n">
        <f aca="false">1-(1-F536)^(1/$B$10)</f>
        <v>0</v>
      </c>
      <c r="H536" s="42" t="n">
        <f aca="false">J535*E536*(A536&lt;=$B$6*12)</f>
        <v>0</v>
      </c>
      <c r="I536" s="43" t="n">
        <f aca="false">J535*(1-E536)*G536*(A536&lt;=$B$6*12)</f>
        <v>0</v>
      </c>
      <c r="J536" s="44" t="n">
        <f aca="false">(J535-H536-I536)*(A536&lt;=$B$6*12)</f>
        <v>0</v>
      </c>
      <c r="K536" s="45" t="n">
        <f aca="false">($B$9/$B$10)*(A536&lt;=$B$7*12)*(MOD(A535,12/$B$10)=0)</f>
        <v>0</v>
      </c>
      <c r="L536" s="45" t="n">
        <f aca="false">$B$8*(A536&lt;=$B$7*12)</f>
        <v>0</v>
      </c>
      <c r="M536" s="45" t="n">
        <f aca="false">Assumptions!$C$15*(A536=1)+K536*Assumptions!$C$16*(A536&lt;=12)</f>
        <v>0</v>
      </c>
      <c r="N536" s="45" t="n">
        <f aca="false">(A536&lt;=$B$6*12)*(Assumptions!$C$18/12)*(1+Assumptions!$E$17)^(A536-1) + K536*Assumptions!$C$19*(A536&lt;=$B$7*12)</f>
        <v>0</v>
      </c>
      <c r="O536" s="45" t="n">
        <f aca="false">K536*VLOOKUP(B536,Assumptions!$A$21:$B$26,2,1)</f>
        <v>0</v>
      </c>
      <c r="P536" s="45" t="n">
        <f aca="false">K536*J535</f>
        <v>0</v>
      </c>
      <c r="Q536" s="45" t="n">
        <f aca="false">L536*H536</f>
        <v>0</v>
      </c>
      <c r="R536" s="45" t="n">
        <f aca="false">M536*J535</f>
        <v>0</v>
      </c>
      <c r="S536" s="45" t="n">
        <f aca="false">N536*J535</f>
        <v>0</v>
      </c>
      <c r="T536" s="55" t="n">
        <f aca="false">O536*J535</f>
        <v>0</v>
      </c>
      <c r="U536" s="46" t="n">
        <f aca="false">(1+VLOOKUP(B536,Assumptions!$A$29:$C$39,3,1))^(1/12)-1</f>
        <v>0.00581065529879377</v>
      </c>
      <c r="V536" s="45" t="n">
        <f aca="false">P537+V537/(1+U537)</f>
        <v>0</v>
      </c>
      <c r="W536" s="45" t="n">
        <f aca="false">(W537+Q537)/(1+U537)</f>
        <v>0</v>
      </c>
      <c r="X536" s="45" t="n">
        <f aca="false">R537+S537+T537+X537/(1+U537)</f>
        <v>0</v>
      </c>
      <c r="Y536" s="45" t="n">
        <f aca="false">IFERROR((W536+X536-V536)/J536,0)</f>
        <v>0</v>
      </c>
    </row>
    <row r="537" customFormat="false" ht="13.8" hidden="false" customHeight="false" outlineLevel="0" collapsed="false">
      <c r="A537" s="40" t="n">
        <f aca="false">A536+1</f>
        <v>522</v>
      </c>
      <c r="B537" s="40" t="n">
        <f aca="false">INT((A537-1)/12)+1</f>
        <v>44</v>
      </c>
      <c r="C537" s="41" t="n">
        <f aca="false">$B$4+B537-1</f>
        <v>63</v>
      </c>
      <c r="D537" s="42" t="n">
        <f aca="false">IF($B$5="M",VLOOKUP(C537,Assumptions!$A$42:$C$140,2,1),VLOOKUP(C537,Assumptions!$A$42:$C$140,3,1))*Assumptions!$C$2</f>
        <v>0.00213463459663252</v>
      </c>
      <c r="E537" s="42" t="n">
        <f aca="false">1-(1-D537)^(1/12)</f>
        <v>0.000178060493392751</v>
      </c>
      <c r="F537" s="42" t="n">
        <f aca="false">VLOOKUP(B537,Assumptions!$A$5:$C$11,3,1)*(MOD(A537,12/$B$10)=0)</f>
        <v>0</v>
      </c>
      <c r="G537" s="43" t="n">
        <f aca="false">1-(1-F537)^(1/$B$10)</f>
        <v>0</v>
      </c>
      <c r="H537" s="42" t="n">
        <f aca="false">J536*E537*(A537&lt;=$B$6*12)</f>
        <v>0</v>
      </c>
      <c r="I537" s="43" t="n">
        <f aca="false">J536*(1-E537)*G537*(A537&lt;=$B$6*12)</f>
        <v>0</v>
      </c>
      <c r="J537" s="44" t="n">
        <f aca="false">(J536-H537-I537)*(A537&lt;=$B$6*12)</f>
        <v>0</v>
      </c>
      <c r="K537" s="45" t="n">
        <f aca="false">($B$9/$B$10)*(A537&lt;=$B$7*12)*(MOD(A536,12/$B$10)=0)</f>
        <v>0</v>
      </c>
      <c r="L537" s="45" t="n">
        <f aca="false">$B$8*(A537&lt;=$B$7*12)</f>
        <v>0</v>
      </c>
      <c r="M537" s="45" t="n">
        <f aca="false">Assumptions!$C$15*(A537=1)+K537*Assumptions!$C$16*(A537&lt;=12)</f>
        <v>0</v>
      </c>
      <c r="N537" s="45" t="n">
        <f aca="false">(A537&lt;=$B$6*12)*(Assumptions!$C$18/12)*(1+Assumptions!$E$17)^(A537-1) + K537*Assumptions!$C$19*(A537&lt;=$B$7*12)</f>
        <v>0</v>
      </c>
      <c r="O537" s="45" t="n">
        <f aca="false">K537*VLOOKUP(B537,Assumptions!$A$21:$B$26,2,1)</f>
        <v>0</v>
      </c>
      <c r="P537" s="45" t="n">
        <f aca="false">K537*J536</f>
        <v>0</v>
      </c>
      <c r="Q537" s="45" t="n">
        <f aca="false">L537*H537</f>
        <v>0</v>
      </c>
      <c r="R537" s="45" t="n">
        <f aca="false">M537*J536</f>
        <v>0</v>
      </c>
      <c r="S537" s="45" t="n">
        <f aca="false">N537*J536</f>
        <v>0</v>
      </c>
      <c r="T537" s="55" t="n">
        <f aca="false">O537*J536</f>
        <v>0</v>
      </c>
      <c r="U537" s="46" t="n">
        <f aca="false">(1+VLOOKUP(B537,Assumptions!$A$29:$C$39,3,1))^(1/12)-1</f>
        <v>0.00581065529879377</v>
      </c>
      <c r="V537" s="45" t="n">
        <f aca="false">P538+V538/(1+U538)</f>
        <v>0</v>
      </c>
      <c r="W537" s="45" t="n">
        <f aca="false">(W538+Q538)/(1+U538)</f>
        <v>0</v>
      </c>
      <c r="X537" s="45" t="n">
        <f aca="false">R538+S538+T538+X538/(1+U538)</f>
        <v>0</v>
      </c>
      <c r="Y537" s="45" t="n">
        <f aca="false">IFERROR((W537+X537-V537)/J537,0)</f>
        <v>0</v>
      </c>
    </row>
    <row r="538" customFormat="false" ht="13.8" hidden="false" customHeight="false" outlineLevel="0" collapsed="false">
      <c r="A538" s="40" t="n">
        <f aca="false">A537+1</f>
        <v>523</v>
      </c>
      <c r="B538" s="40" t="n">
        <f aca="false">INT((A538-1)/12)+1</f>
        <v>44</v>
      </c>
      <c r="C538" s="41" t="n">
        <f aca="false">$B$4+B538-1</f>
        <v>63</v>
      </c>
      <c r="D538" s="42" t="n">
        <f aca="false">IF($B$5="M",VLOOKUP(C538,Assumptions!$A$42:$C$140,2,1),VLOOKUP(C538,Assumptions!$A$42:$C$140,3,1))*Assumptions!$C$2</f>
        <v>0.00213463459663252</v>
      </c>
      <c r="E538" s="42" t="n">
        <f aca="false">1-(1-D538)^(1/12)</f>
        <v>0.000178060493392751</v>
      </c>
      <c r="F538" s="42" t="n">
        <f aca="false">VLOOKUP(B538,Assumptions!$A$5:$C$11,3,1)*(MOD(A538,12/$B$10)=0)</f>
        <v>0</v>
      </c>
      <c r="G538" s="43" t="n">
        <f aca="false">1-(1-F538)^(1/$B$10)</f>
        <v>0</v>
      </c>
      <c r="H538" s="42" t="n">
        <f aca="false">J537*E538*(A538&lt;=$B$6*12)</f>
        <v>0</v>
      </c>
      <c r="I538" s="43" t="n">
        <f aca="false">J537*(1-E538)*G538*(A538&lt;=$B$6*12)</f>
        <v>0</v>
      </c>
      <c r="J538" s="44" t="n">
        <f aca="false">(J537-H538-I538)*(A538&lt;=$B$6*12)</f>
        <v>0</v>
      </c>
      <c r="K538" s="45" t="n">
        <f aca="false">($B$9/$B$10)*(A538&lt;=$B$7*12)*(MOD(A537,12/$B$10)=0)</f>
        <v>0</v>
      </c>
      <c r="L538" s="45" t="n">
        <f aca="false">$B$8*(A538&lt;=$B$7*12)</f>
        <v>0</v>
      </c>
      <c r="M538" s="45" t="n">
        <f aca="false">Assumptions!$C$15*(A538=1)+K538*Assumptions!$C$16*(A538&lt;=12)</f>
        <v>0</v>
      </c>
      <c r="N538" s="45" t="n">
        <f aca="false">(A538&lt;=$B$6*12)*(Assumptions!$C$18/12)*(1+Assumptions!$E$17)^(A538-1) + K538*Assumptions!$C$19*(A538&lt;=$B$7*12)</f>
        <v>0</v>
      </c>
      <c r="O538" s="45" t="n">
        <f aca="false">K538*VLOOKUP(B538,Assumptions!$A$21:$B$26,2,1)</f>
        <v>0</v>
      </c>
      <c r="P538" s="45" t="n">
        <f aca="false">K538*J537</f>
        <v>0</v>
      </c>
      <c r="Q538" s="45" t="n">
        <f aca="false">L538*H538</f>
        <v>0</v>
      </c>
      <c r="R538" s="45" t="n">
        <f aca="false">M538*J537</f>
        <v>0</v>
      </c>
      <c r="S538" s="45" t="n">
        <f aca="false">N538*J537</f>
        <v>0</v>
      </c>
      <c r="T538" s="55" t="n">
        <f aca="false">O538*J537</f>
        <v>0</v>
      </c>
      <c r="U538" s="46" t="n">
        <f aca="false">(1+VLOOKUP(B538,Assumptions!$A$29:$C$39,3,1))^(1/12)-1</f>
        <v>0.00581065529879377</v>
      </c>
      <c r="V538" s="45" t="n">
        <f aca="false">P539+V539/(1+U539)</f>
        <v>0</v>
      </c>
      <c r="W538" s="45" t="n">
        <f aca="false">(W539+Q539)/(1+U539)</f>
        <v>0</v>
      </c>
      <c r="X538" s="45" t="n">
        <f aca="false">R539+S539+T539+X539/(1+U539)</f>
        <v>0</v>
      </c>
      <c r="Y538" s="45" t="n">
        <f aca="false">IFERROR((W538+X538-V538)/J538,0)</f>
        <v>0</v>
      </c>
    </row>
    <row r="539" customFormat="false" ht="13.8" hidden="false" customHeight="false" outlineLevel="0" collapsed="false">
      <c r="A539" s="40" t="n">
        <f aca="false">A538+1</f>
        <v>524</v>
      </c>
      <c r="B539" s="40" t="n">
        <f aca="false">INT((A539-1)/12)+1</f>
        <v>44</v>
      </c>
      <c r="C539" s="41" t="n">
        <f aca="false">$B$4+B539-1</f>
        <v>63</v>
      </c>
      <c r="D539" s="42" t="n">
        <f aca="false">IF($B$5="M",VLOOKUP(C539,Assumptions!$A$42:$C$140,2,1),VLOOKUP(C539,Assumptions!$A$42:$C$140,3,1))*Assumptions!$C$2</f>
        <v>0.00213463459663252</v>
      </c>
      <c r="E539" s="42" t="n">
        <f aca="false">1-(1-D539)^(1/12)</f>
        <v>0.000178060493392751</v>
      </c>
      <c r="F539" s="42" t="n">
        <f aca="false">VLOOKUP(B539,Assumptions!$A$5:$C$11,3,1)*(MOD(A539,12/$B$10)=0)</f>
        <v>0</v>
      </c>
      <c r="G539" s="43" t="n">
        <f aca="false">1-(1-F539)^(1/$B$10)</f>
        <v>0</v>
      </c>
      <c r="H539" s="42" t="n">
        <f aca="false">J538*E539*(A539&lt;=$B$6*12)</f>
        <v>0</v>
      </c>
      <c r="I539" s="43" t="n">
        <f aca="false">J538*(1-E539)*G539*(A539&lt;=$B$6*12)</f>
        <v>0</v>
      </c>
      <c r="J539" s="44" t="n">
        <f aca="false">(J538-H539-I539)*(A539&lt;=$B$6*12)</f>
        <v>0</v>
      </c>
      <c r="K539" s="45" t="n">
        <f aca="false">($B$9/$B$10)*(A539&lt;=$B$7*12)*(MOD(A538,12/$B$10)=0)</f>
        <v>0</v>
      </c>
      <c r="L539" s="45" t="n">
        <f aca="false">$B$8*(A539&lt;=$B$7*12)</f>
        <v>0</v>
      </c>
      <c r="M539" s="45" t="n">
        <f aca="false">Assumptions!$C$15*(A539=1)+K539*Assumptions!$C$16*(A539&lt;=12)</f>
        <v>0</v>
      </c>
      <c r="N539" s="45" t="n">
        <f aca="false">(A539&lt;=$B$6*12)*(Assumptions!$C$18/12)*(1+Assumptions!$E$17)^(A539-1) + K539*Assumptions!$C$19*(A539&lt;=$B$7*12)</f>
        <v>0</v>
      </c>
      <c r="O539" s="45" t="n">
        <f aca="false">K539*VLOOKUP(B539,Assumptions!$A$21:$B$26,2,1)</f>
        <v>0</v>
      </c>
      <c r="P539" s="45" t="n">
        <f aca="false">K539*J538</f>
        <v>0</v>
      </c>
      <c r="Q539" s="45" t="n">
        <f aca="false">L539*H539</f>
        <v>0</v>
      </c>
      <c r="R539" s="45" t="n">
        <f aca="false">M539*J538</f>
        <v>0</v>
      </c>
      <c r="S539" s="45" t="n">
        <f aca="false">N539*J538</f>
        <v>0</v>
      </c>
      <c r="T539" s="55" t="n">
        <f aca="false">O539*J538</f>
        <v>0</v>
      </c>
      <c r="U539" s="46" t="n">
        <f aca="false">(1+VLOOKUP(B539,Assumptions!$A$29:$C$39,3,1))^(1/12)-1</f>
        <v>0.00581065529879377</v>
      </c>
      <c r="V539" s="45" t="n">
        <f aca="false">P540+V540/(1+U540)</f>
        <v>0</v>
      </c>
      <c r="W539" s="45" t="n">
        <f aca="false">(W540+Q540)/(1+U540)</f>
        <v>0</v>
      </c>
      <c r="X539" s="45" t="n">
        <f aca="false">R540+S540+T540+X540/(1+U540)</f>
        <v>0</v>
      </c>
      <c r="Y539" s="45" t="n">
        <f aca="false">IFERROR((W539+X539-V539)/J539,0)</f>
        <v>0</v>
      </c>
    </row>
    <row r="540" customFormat="false" ht="13.8" hidden="false" customHeight="false" outlineLevel="0" collapsed="false">
      <c r="A540" s="40" t="n">
        <f aca="false">A539+1</f>
        <v>525</v>
      </c>
      <c r="B540" s="40" t="n">
        <f aca="false">INT((A540-1)/12)+1</f>
        <v>44</v>
      </c>
      <c r="C540" s="41" t="n">
        <f aca="false">$B$4+B540-1</f>
        <v>63</v>
      </c>
      <c r="D540" s="42" t="n">
        <f aca="false">IF($B$5="M",VLOOKUP(C540,Assumptions!$A$42:$C$140,2,1),VLOOKUP(C540,Assumptions!$A$42:$C$140,3,1))*Assumptions!$C$2</f>
        <v>0.00213463459663252</v>
      </c>
      <c r="E540" s="42" t="n">
        <f aca="false">1-(1-D540)^(1/12)</f>
        <v>0.000178060493392751</v>
      </c>
      <c r="F540" s="42" t="n">
        <f aca="false">VLOOKUP(B540,Assumptions!$A$5:$C$11,3,1)*(MOD(A540,12/$B$10)=0)</f>
        <v>0</v>
      </c>
      <c r="G540" s="43" t="n">
        <f aca="false">1-(1-F540)^(1/$B$10)</f>
        <v>0</v>
      </c>
      <c r="H540" s="42" t="n">
        <f aca="false">J539*E540*(A540&lt;=$B$6*12)</f>
        <v>0</v>
      </c>
      <c r="I540" s="43" t="n">
        <f aca="false">J539*(1-E540)*G540*(A540&lt;=$B$6*12)</f>
        <v>0</v>
      </c>
      <c r="J540" s="44" t="n">
        <f aca="false">(J539-H540-I540)*(A540&lt;=$B$6*12)</f>
        <v>0</v>
      </c>
      <c r="K540" s="45" t="n">
        <f aca="false">($B$9/$B$10)*(A540&lt;=$B$7*12)*(MOD(A539,12/$B$10)=0)</f>
        <v>0</v>
      </c>
      <c r="L540" s="45" t="n">
        <f aca="false">$B$8*(A540&lt;=$B$7*12)</f>
        <v>0</v>
      </c>
      <c r="M540" s="45" t="n">
        <f aca="false">Assumptions!$C$15*(A540=1)+K540*Assumptions!$C$16*(A540&lt;=12)</f>
        <v>0</v>
      </c>
      <c r="N540" s="45" t="n">
        <f aca="false">(A540&lt;=$B$6*12)*(Assumptions!$C$18/12)*(1+Assumptions!$E$17)^(A540-1) + K540*Assumptions!$C$19*(A540&lt;=$B$7*12)</f>
        <v>0</v>
      </c>
      <c r="O540" s="45" t="n">
        <f aca="false">K540*VLOOKUP(B540,Assumptions!$A$21:$B$26,2,1)</f>
        <v>0</v>
      </c>
      <c r="P540" s="45" t="n">
        <f aca="false">K540*J539</f>
        <v>0</v>
      </c>
      <c r="Q540" s="45" t="n">
        <f aca="false">L540*H540</f>
        <v>0</v>
      </c>
      <c r="R540" s="45" t="n">
        <f aca="false">M540*J539</f>
        <v>0</v>
      </c>
      <c r="S540" s="45" t="n">
        <f aca="false">N540*J539</f>
        <v>0</v>
      </c>
      <c r="T540" s="55" t="n">
        <f aca="false">O540*J539</f>
        <v>0</v>
      </c>
      <c r="U540" s="46" t="n">
        <f aca="false">(1+VLOOKUP(B540,Assumptions!$A$29:$C$39,3,1))^(1/12)-1</f>
        <v>0.00581065529879377</v>
      </c>
      <c r="V540" s="45" t="n">
        <f aca="false">P541+V541/(1+U541)</f>
        <v>0</v>
      </c>
      <c r="W540" s="45" t="n">
        <f aca="false">(W541+Q541)/(1+U541)</f>
        <v>0</v>
      </c>
      <c r="X540" s="45" t="n">
        <f aca="false">R541+S541+T541+X541/(1+U541)</f>
        <v>0</v>
      </c>
      <c r="Y540" s="45" t="n">
        <f aca="false">IFERROR((W540+X540-V540)/J540,0)</f>
        <v>0</v>
      </c>
    </row>
    <row r="541" customFormat="false" ht="13.8" hidden="false" customHeight="false" outlineLevel="0" collapsed="false">
      <c r="A541" s="40" t="n">
        <f aca="false">A540+1</f>
        <v>526</v>
      </c>
      <c r="B541" s="40" t="n">
        <f aca="false">INT((A541-1)/12)+1</f>
        <v>44</v>
      </c>
      <c r="C541" s="41" t="n">
        <f aca="false">$B$4+B541-1</f>
        <v>63</v>
      </c>
      <c r="D541" s="42" t="n">
        <f aca="false">IF($B$5="M",VLOOKUP(C541,Assumptions!$A$42:$C$140,2,1),VLOOKUP(C541,Assumptions!$A$42:$C$140,3,1))*Assumptions!$C$2</f>
        <v>0.00213463459663252</v>
      </c>
      <c r="E541" s="42" t="n">
        <f aca="false">1-(1-D541)^(1/12)</f>
        <v>0.000178060493392751</v>
      </c>
      <c r="F541" s="42" t="n">
        <f aca="false">VLOOKUP(B541,Assumptions!$A$5:$C$11,3,1)*(MOD(A541,12/$B$10)=0)</f>
        <v>0</v>
      </c>
      <c r="G541" s="43" t="n">
        <f aca="false">1-(1-F541)^(1/$B$10)</f>
        <v>0</v>
      </c>
      <c r="H541" s="42" t="n">
        <f aca="false">J540*E541*(A541&lt;=$B$6*12)</f>
        <v>0</v>
      </c>
      <c r="I541" s="43" t="n">
        <f aca="false">J540*(1-E541)*G541*(A541&lt;=$B$6*12)</f>
        <v>0</v>
      </c>
      <c r="J541" s="44" t="n">
        <f aca="false">(J540-H541-I541)*(A541&lt;=$B$6*12)</f>
        <v>0</v>
      </c>
      <c r="K541" s="45" t="n">
        <f aca="false">($B$9/$B$10)*(A541&lt;=$B$7*12)*(MOD(A540,12/$B$10)=0)</f>
        <v>0</v>
      </c>
      <c r="L541" s="45" t="n">
        <f aca="false">$B$8*(A541&lt;=$B$7*12)</f>
        <v>0</v>
      </c>
      <c r="M541" s="45" t="n">
        <f aca="false">Assumptions!$C$15*(A541=1)+K541*Assumptions!$C$16*(A541&lt;=12)</f>
        <v>0</v>
      </c>
      <c r="N541" s="45" t="n">
        <f aca="false">(A541&lt;=$B$6*12)*(Assumptions!$C$18/12)*(1+Assumptions!$E$17)^(A541-1) + K541*Assumptions!$C$19*(A541&lt;=$B$7*12)</f>
        <v>0</v>
      </c>
      <c r="O541" s="45" t="n">
        <f aca="false">K541*VLOOKUP(B541,Assumptions!$A$21:$B$26,2,1)</f>
        <v>0</v>
      </c>
      <c r="P541" s="45" t="n">
        <f aca="false">K541*J540</f>
        <v>0</v>
      </c>
      <c r="Q541" s="45" t="n">
        <f aca="false">L541*H541</f>
        <v>0</v>
      </c>
      <c r="R541" s="45" t="n">
        <f aca="false">M541*J540</f>
        <v>0</v>
      </c>
      <c r="S541" s="45" t="n">
        <f aca="false">N541*J540</f>
        <v>0</v>
      </c>
      <c r="T541" s="55" t="n">
        <f aca="false">O541*J540</f>
        <v>0</v>
      </c>
      <c r="U541" s="46" t="n">
        <f aca="false">(1+VLOOKUP(B541,Assumptions!$A$29:$C$39,3,1))^(1/12)-1</f>
        <v>0.00581065529879377</v>
      </c>
      <c r="V541" s="45" t="n">
        <f aca="false">P542+V542/(1+U542)</f>
        <v>0</v>
      </c>
      <c r="W541" s="45" t="n">
        <f aca="false">(W542+Q542)/(1+U542)</f>
        <v>0</v>
      </c>
      <c r="X541" s="45" t="n">
        <f aca="false">R542+S542+T542+X542/(1+U542)</f>
        <v>0</v>
      </c>
      <c r="Y541" s="45" t="n">
        <f aca="false">IFERROR((W541+X541-V541)/J541,0)</f>
        <v>0</v>
      </c>
    </row>
    <row r="542" customFormat="false" ht="13.8" hidden="false" customHeight="false" outlineLevel="0" collapsed="false">
      <c r="A542" s="40" t="n">
        <f aca="false">A541+1</f>
        <v>527</v>
      </c>
      <c r="B542" s="40" t="n">
        <f aca="false">INT((A542-1)/12)+1</f>
        <v>44</v>
      </c>
      <c r="C542" s="41" t="n">
        <f aca="false">$B$4+B542-1</f>
        <v>63</v>
      </c>
      <c r="D542" s="42" t="n">
        <f aca="false">IF($B$5="M",VLOOKUP(C542,Assumptions!$A$42:$C$140,2,1),VLOOKUP(C542,Assumptions!$A$42:$C$140,3,1))*Assumptions!$C$2</f>
        <v>0.00213463459663252</v>
      </c>
      <c r="E542" s="42" t="n">
        <f aca="false">1-(1-D542)^(1/12)</f>
        <v>0.000178060493392751</v>
      </c>
      <c r="F542" s="42" t="n">
        <f aca="false">VLOOKUP(B542,Assumptions!$A$5:$C$11,3,1)*(MOD(A542,12/$B$10)=0)</f>
        <v>0</v>
      </c>
      <c r="G542" s="43" t="n">
        <f aca="false">1-(1-F542)^(1/$B$10)</f>
        <v>0</v>
      </c>
      <c r="H542" s="42" t="n">
        <f aca="false">J541*E542*(A542&lt;=$B$6*12)</f>
        <v>0</v>
      </c>
      <c r="I542" s="43" t="n">
        <f aca="false">J541*(1-E542)*G542*(A542&lt;=$B$6*12)</f>
        <v>0</v>
      </c>
      <c r="J542" s="44" t="n">
        <f aca="false">(J541-H542-I542)*(A542&lt;=$B$6*12)</f>
        <v>0</v>
      </c>
      <c r="K542" s="45" t="n">
        <f aca="false">($B$9/$B$10)*(A542&lt;=$B$7*12)*(MOD(A541,12/$B$10)=0)</f>
        <v>0</v>
      </c>
      <c r="L542" s="45" t="n">
        <f aca="false">$B$8*(A542&lt;=$B$7*12)</f>
        <v>0</v>
      </c>
      <c r="M542" s="45" t="n">
        <f aca="false">Assumptions!$C$15*(A542=1)+K542*Assumptions!$C$16*(A542&lt;=12)</f>
        <v>0</v>
      </c>
      <c r="N542" s="45" t="n">
        <f aca="false">(A542&lt;=$B$6*12)*(Assumptions!$C$18/12)*(1+Assumptions!$E$17)^(A542-1) + K542*Assumptions!$C$19*(A542&lt;=$B$7*12)</f>
        <v>0</v>
      </c>
      <c r="O542" s="45" t="n">
        <f aca="false">K542*VLOOKUP(B542,Assumptions!$A$21:$B$26,2,1)</f>
        <v>0</v>
      </c>
      <c r="P542" s="45" t="n">
        <f aca="false">K542*J541</f>
        <v>0</v>
      </c>
      <c r="Q542" s="45" t="n">
        <f aca="false">L542*H542</f>
        <v>0</v>
      </c>
      <c r="R542" s="45" t="n">
        <f aca="false">M542*J541</f>
        <v>0</v>
      </c>
      <c r="S542" s="45" t="n">
        <f aca="false">N542*J541</f>
        <v>0</v>
      </c>
      <c r="T542" s="55" t="n">
        <f aca="false">O542*J541</f>
        <v>0</v>
      </c>
      <c r="U542" s="46" t="n">
        <f aca="false">(1+VLOOKUP(B542,Assumptions!$A$29:$C$39,3,1))^(1/12)-1</f>
        <v>0.00581065529879377</v>
      </c>
      <c r="V542" s="45" t="n">
        <f aca="false">P543+V543/(1+U543)</f>
        <v>0</v>
      </c>
      <c r="W542" s="45" t="n">
        <f aca="false">(W543+Q543)/(1+U543)</f>
        <v>0</v>
      </c>
      <c r="X542" s="45" t="n">
        <f aca="false">R543+S543+T543+X543/(1+U543)</f>
        <v>0</v>
      </c>
      <c r="Y542" s="45" t="n">
        <f aca="false">IFERROR((W542+X542-V542)/J542,0)</f>
        <v>0</v>
      </c>
    </row>
    <row r="543" customFormat="false" ht="13.8" hidden="false" customHeight="false" outlineLevel="0" collapsed="false">
      <c r="A543" s="40" t="n">
        <f aca="false">A542+1</f>
        <v>528</v>
      </c>
      <c r="B543" s="40" t="n">
        <f aca="false">INT((A543-1)/12)+1</f>
        <v>44</v>
      </c>
      <c r="C543" s="41" t="n">
        <f aca="false">$B$4+B543-1</f>
        <v>63</v>
      </c>
      <c r="D543" s="42" t="n">
        <f aca="false">IF($B$5="M",VLOOKUP(C543,Assumptions!$A$42:$C$140,2,1),VLOOKUP(C543,Assumptions!$A$42:$C$140,3,1))*Assumptions!$C$2</f>
        <v>0.00213463459663252</v>
      </c>
      <c r="E543" s="42" t="n">
        <f aca="false">1-(1-D543)^(1/12)</f>
        <v>0.000178060493392751</v>
      </c>
      <c r="F543" s="42" t="n">
        <f aca="false">VLOOKUP(B543,Assumptions!$A$5:$C$11,3,1)*(MOD(A543,12/$B$10)=0)</f>
        <v>0.04</v>
      </c>
      <c r="G543" s="43" t="n">
        <f aca="false">1-(1-F543)^(1/$B$10)</f>
        <v>0.04</v>
      </c>
      <c r="H543" s="42" t="n">
        <f aca="false">J542*E543*(A543&lt;=$B$6*12)</f>
        <v>0</v>
      </c>
      <c r="I543" s="43" t="n">
        <f aca="false">J542*(1-E543)*G543*(A543&lt;=$B$6*12)</f>
        <v>0</v>
      </c>
      <c r="J543" s="44" t="n">
        <f aca="false">(J542-H543-I543)*(A543&lt;=$B$6*12)</f>
        <v>0</v>
      </c>
      <c r="K543" s="45" t="n">
        <f aca="false">($B$9/$B$10)*(A543&lt;=$B$7*12)*(MOD(A542,12/$B$10)=0)</f>
        <v>0</v>
      </c>
      <c r="L543" s="45" t="n">
        <f aca="false">$B$8*(A543&lt;=$B$7*12)</f>
        <v>0</v>
      </c>
      <c r="M543" s="45" t="n">
        <f aca="false">Assumptions!$C$15*(A543=1)+K543*Assumptions!$C$16*(A543&lt;=12)</f>
        <v>0</v>
      </c>
      <c r="N543" s="45" t="n">
        <f aca="false">(A543&lt;=$B$6*12)*(Assumptions!$C$18/12)*(1+Assumptions!$E$17)^(A543-1) + K543*Assumptions!$C$19*(A543&lt;=$B$7*12)</f>
        <v>0</v>
      </c>
      <c r="O543" s="45" t="n">
        <f aca="false">K543*VLOOKUP(B543,Assumptions!$A$21:$B$26,2,1)</f>
        <v>0</v>
      </c>
      <c r="P543" s="45" t="n">
        <f aca="false">K543*J542</f>
        <v>0</v>
      </c>
      <c r="Q543" s="45" t="n">
        <f aca="false">L543*H543</f>
        <v>0</v>
      </c>
      <c r="R543" s="45" t="n">
        <f aca="false">M543*J542</f>
        <v>0</v>
      </c>
      <c r="S543" s="45" t="n">
        <f aca="false">N543*J542</f>
        <v>0</v>
      </c>
      <c r="T543" s="55" t="n">
        <f aca="false">O543*J542</f>
        <v>0</v>
      </c>
      <c r="U543" s="46" t="n">
        <f aca="false">(1+VLOOKUP(B543,Assumptions!$A$29:$C$39,3,1))^(1/12)-1</f>
        <v>0.00581065529879377</v>
      </c>
      <c r="V543" s="45" t="n">
        <f aca="false">P544+V544/(1+U544)</f>
        <v>0</v>
      </c>
      <c r="W543" s="45" t="n">
        <f aca="false">(W544+Q544)/(1+U544)</f>
        <v>0</v>
      </c>
      <c r="X543" s="45" t="n">
        <f aca="false">R544+S544+T544+X544/(1+U544)</f>
        <v>0</v>
      </c>
      <c r="Y543" s="45" t="n">
        <f aca="false">IFERROR((W543+X543-V543)/J543,0)</f>
        <v>0</v>
      </c>
    </row>
    <row r="544" customFormat="false" ht="13.8" hidden="false" customHeight="false" outlineLevel="0" collapsed="false">
      <c r="A544" s="40" t="n">
        <f aca="false">A543+1</f>
        <v>529</v>
      </c>
      <c r="B544" s="40" t="n">
        <f aca="false">INT((A544-1)/12)+1</f>
        <v>45</v>
      </c>
      <c r="C544" s="41" t="n">
        <f aca="false">$B$4+B544-1</f>
        <v>64</v>
      </c>
      <c r="D544" s="42" t="n">
        <f aca="false">IF($B$5="M",VLOOKUP(C544,Assumptions!$A$42:$C$140,2,1),VLOOKUP(C544,Assumptions!$A$42:$C$140,3,1))*Assumptions!$C$2</f>
        <v>0.00231267878165986</v>
      </c>
      <c r="E544" s="42" t="n">
        <f aca="false">1-(1-D544)^(1/12)</f>
        <v>0.000192927816493604</v>
      </c>
      <c r="F544" s="42" t="n">
        <f aca="false">VLOOKUP(B544,Assumptions!$A$5:$C$11,3,1)*(MOD(A544,12/$B$10)=0)</f>
        <v>0</v>
      </c>
      <c r="G544" s="43" t="n">
        <f aca="false">1-(1-F544)^(1/$B$10)</f>
        <v>0</v>
      </c>
      <c r="H544" s="42" t="n">
        <f aca="false">J543*E544*(A544&lt;=$B$6*12)</f>
        <v>0</v>
      </c>
      <c r="I544" s="43" t="n">
        <f aca="false">J543*(1-E544)*G544*(A544&lt;=$B$6*12)</f>
        <v>0</v>
      </c>
      <c r="J544" s="44" t="n">
        <f aca="false">(J543-H544-I544)*(A544&lt;=$B$6*12)</f>
        <v>0</v>
      </c>
      <c r="K544" s="45" t="n">
        <f aca="false">($B$9/$B$10)*(A544&lt;=$B$7*12)*(MOD(A543,12/$B$10)=0)</f>
        <v>0</v>
      </c>
      <c r="L544" s="45" t="n">
        <f aca="false">$B$8*(A544&lt;=$B$7*12)</f>
        <v>0</v>
      </c>
      <c r="M544" s="45" t="n">
        <f aca="false">Assumptions!$C$15*(A544=1)+K544*Assumptions!$C$16*(A544&lt;=12)</f>
        <v>0</v>
      </c>
      <c r="N544" s="45" t="n">
        <f aca="false">(A544&lt;=$B$6*12)*(Assumptions!$C$18/12)*(1+Assumptions!$E$17)^(A544-1) + K544*Assumptions!$C$19*(A544&lt;=$B$7*12)</f>
        <v>0</v>
      </c>
      <c r="O544" s="45" t="n">
        <f aca="false">K544*VLOOKUP(B544,Assumptions!$A$21:$B$26,2,1)</f>
        <v>0</v>
      </c>
      <c r="P544" s="45" t="n">
        <f aca="false">K544*J543</f>
        <v>0</v>
      </c>
      <c r="Q544" s="45" t="n">
        <f aca="false">L544*H544</f>
        <v>0</v>
      </c>
      <c r="R544" s="45" t="n">
        <f aca="false">M544*J543</f>
        <v>0</v>
      </c>
      <c r="S544" s="45" t="n">
        <f aca="false">N544*J543</f>
        <v>0</v>
      </c>
      <c r="T544" s="55" t="n">
        <f aca="false">O544*J543</f>
        <v>0</v>
      </c>
      <c r="U544" s="46" t="n">
        <f aca="false">(1+VLOOKUP(B544,Assumptions!$A$29:$C$39,3,1))^(1/12)-1</f>
        <v>0.00581065529879377</v>
      </c>
      <c r="V544" s="45" t="n">
        <f aca="false">P545+V545/(1+U545)</f>
        <v>0</v>
      </c>
      <c r="W544" s="45" t="n">
        <f aca="false">(W545+Q545)/(1+U545)</f>
        <v>0</v>
      </c>
      <c r="X544" s="45" t="n">
        <f aca="false">R545+S545+T545+X545/(1+U545)</f>
        <v>0</v>
      </c>
      <c r="Y544" s="45" t="n">
        <f aca="false">IFERROR((W544+X544-V544)/J544,0)</f>
        <v>0</v>
      </c>
    </row>
    <row r="545" customFormat="false" ht="13.8" hidden="false" customHeight="false" outlineLevel="0" collapsed="false">
      <c r="A545" s="40" t="n">
        <f aca="false">A544+1</f>
        <v>530</v>
      </c>
      <c r="B545" s="40" t="n">
        <f aca="false">INT((A545-1)/12)+1</f>
        <v>45</v>
      </c>
      <c r="C545" s="41" t="n">
        <f aca="false">$B$4+B545-1</f>
        <v>64</v>
      </c>
      <c r="D545" s="42" t="n">
        <f aca="false">IF($B$5="M",VLOOKUP(C545,Assumptions!$A$42:$C$140,2,1),VLOOKUP(C545,Assumptions!$A$42:$C$140,3,1))*Assumptions!$C$2</f>
        <v>0.00231267878165986</v>
      </c>
      <c r="E545" s="42" t="n">
        <f aca="false">1-(1-D545)^(1/12)</f>
        <v>0.000192927816493604</v>
      </c>
      <c r="F545" s="42" t="n">
        <f aca="false">VLOOKUP(B545,Assumptions!$A$5:$C$11,3,1)*(MOD(A545,12/$B$10)=0)</f>
        <v>0</v>
      </c>
      <c r="G545" s="43" t="n">
        <f aca="false">1-(1-F545)^(1/$B$10)</f>
        <v>0</v>
      </c>
      <c r="H545" s="42" t="n">
        <f aca="false">J544*E545*(A545&lt;=$B$6*12)</f>
        <v>0</v>
      </c>
      <c r="I545" s="43" t="n">
        <f aca="false">J544*(1-E545)*G545*(A545&lt;=$B$6*12)</f>
        <v>0</v>
      </c>
      <c r="J545" s="44" t="n">
        <f aca="false">(J544-H545-I545)*(A545&lt;=$B$6*12)</f>
        <v>0</v>
      </c>
      <c r="K545" s="45" t="n">
        <f aca="false">($B$9/$B$10)*(A545&lt;=$B$7*12)*(MOD(A544,12/$B$10)=0)</f>
        <v>0</v>
      </c>
      <c r="L545" s="45" t="n">
        <f aca="false">$B$8*(A545&lt;=$B$7*12)</f>
        <v>0</v>
      </c>
      <c r="M545" s="45" t="n">
        <f aca="false">Assumptions!$C$15*(A545=1)+K545*Assumptions!$C$16*(A545&lt;=12)</f>
        <v>0</v>
      </c>
      <c r="N545" s="45" t="n">
        <f aca="false">(A545&lt;=$B$6*12)*(Assumptions!$C$18/12)*(1+Assumptions!$E$17)^(A545-1) + K545*Assumptions!$C$19*(A545&lt;=$B$7*12)</f>
        <v>0</v>
      </c>
      <c r="O545" s="45" t="n">
        <f aca="false">K545*VLOOKUP(B545,Assumptions!$A$21:$B$26,2,1)</f>
        <v>0</v>
      </c>
      <c r="P545" s="45" t="n">
        <f aca="false">K545*J544</f>
        <v>0</v>
      </c>
      <c r="Q545" s="45" t="n">
        <f aca="false">L545*H545</f>
        <v>0</v>
      </c>
      <c r="R545" s="45" t="n">
        <f aca="false">M545*J544</f>
        <v>0</v>
      </c>
      <c r="S545" s="45" t="n">
        <f aca="false">N545*J544</f>
        <v>0</v>
      </c>
      <c r="T545" s="55" t="n">
        <f aca="false">O545*J544</f>
        <v>0</v>
      </c>
      <c r="U545" s="46" t="n">
        <f aca="false">(1+VLOOKUP(B545,Assumptions!$A$29:$C$39,3,1))^(1/12)-1</f>
        <v>0.00581065529879377</v>
      </c>
      <c r="V545" s="45" t="n">
        <f aca="false">P546+V546/(1+U546)</f>
        <v>0</v>
      </c>
      <c r="W545" s="45" t="n">
        <f aca="false">(W546+Q546)/(1+U546)</f>
        <v>0</v>
      </c>
      <c r="X545" s="45" t="n">
        <f aca="false">R546+S546+T546+X546/(1+U546)</f>
        <v>0</v>
      </c>
      <c r="Y545" s="45" t="n">
        <f aca="false">IFERROR((W545+X545-V545)/J545,0)</f>
        <v>0</v>
      </c>
    </row>
    <row r="546" customFormat="false" ht="13.8" hidden="false" customHeight="false" outlineLevel="0" collapsed="false">
      <c r="A546" s="40" t="n">
        <f aca="false">A545+1</f>
        <v>531</v>
      </c>
      <c r="B546" s="40" t="n">
        <f aca="false">INT((A546-1)/12)+1</f>
        <v>45</v>
      </c>
      <c r="C546" s="41" t="n">
        <f aca="false">$B$4+B546-1</f>
        <v>64</v>
      </c>
      <c r="D546" s="42" t="n">
        <f aca="false">IF($B$5="M",VLOOKUP(C546,Assumptions!$A$42:$C$140,2,1),VLOOKUP(C546,Assumptions!$A$42:$C$140,3,1))*Assumptions!$C$2</f>
        <v>0.00231267878165986</v>
      </c>
      <c r="E546" s="42" t="n">
        <f aca="false">1-(1-D546)^(1/12)</f>
        <v>0.000192927816493604</v>
      </c>
      <c r="F546" s="42" t="n">
        <f aca="false">VLOOKUP(B546,Assumptions!$A$5:$C$11,3,1)*(MOD(A546,12/$B$10)=0)</f>
        <v>0</v>
      </c>
      <c r="G546" s="43" t="n">
        <f aca="false">1-(1-F546)^(1/$B$10)</f>
        <v>0</v>
      </c>
      <c r="H546" s="42" t="n">
        <f aca="false">J545*E546*(A546&lt;=$B$6*12)</f>
        <v>0</v>
      </c>
      <c r="I546" s="43" t="n">
        <f aca="false">J545*(1-E546)*G546*(A546&lt;=$B$6*12)</f>
        <v>0</v>
      </c>
      <c r="J546" s="44" t="n">
        <f aca="false">(J545-H546-I546)*(A546&lt;=$B$6*12)</f>
        <v>0</v>
      </c>
      <c r="K546" s="45" t="n">
        <f aca="false">($B$9/$B$10)*(A546&lt;=$B$7*12)*(MOD(A545,12/$B$10)=0)</f>
        <v>0</v>
      </c>
      <c r="L546" s="45" t="n">
        <f aca="false">$B$8*(A546&lt;=$B$7*12)</f>
        <v>0</v>
      </c>
      <c r="M546" s="45" t="n">
        <f aca="false">Assumptions!$C$15*(A546=1)+K546*Assumptions!$C$16*(A546&lt;=12)</f>
        <v>0</v>
      </c>
      <c r="N546" s="45" t="n">
        <f aca="false">(A546&lt;=$B$6*12)*(Assumptions!$C$18/12)*(1+Assumptions!$E$17)^(A546-1) + K546*Assumptions!$C$19*(A546&lt;=$B$7*12)</f>
        <v>0</v>
      </c>
      <c r="O546" s="45" t="n">
        <f aca="false">K546*VLOOKUP(B546,Assumptions!$A$21:$B$26,2,1)</f>
        <v>0</v>
      </c>
      <c r="P546" s="45" t="n">
        <f aca="false">K546*J545</f>
        <v>0</v>
      </c>
      <c r="Q546" s="45" t="n">
        <f aca="false">L546*H546</f>
        <v>0</v>
      </c>
      <c r="R546" s="45" t="n">
        <f aca="false">M546*J545</f>
        <v>0</v>
      </c>
      <c r="S546" s="45" t="n">
        <f aca="false">N546*J545</f>
        <v>0</v>
      </c>
      <c r="T546" s="55" t="n">
        <f aca="false">O546*J545</f>
        <v>0</v>
      </c>
      <c r="U546" s="46" t="n">
        <f aca="false">(1+VLOOKUP(B546,Assumptions!$A$29:$C$39,3,1))^(1/12)-1</f>
        <v>0.00581065529879377</v>
      </c>
      <c r="V546" s="45" t="n">
        <f aca="false">P547+V547/(1+U547)</f>
        <v>0</v>
      </c>
      <c r="W546" s="45" t="n">
        <f aca="false">(W547+Q547)/(1+U547)</f>
        <v>0</v>
      </c>
      <c r="X546" s="45" t="n">
        <f aca="false">R547+S547+T547+X547/(1+U547)</f>
        <v>0</v>
      </c>
      <c r="Y546" s="45" t="n">
        <f aca="false">IFERROR((W546+X546-V546)/J546,0)</f>
        <v>0</v>
      </c>
    </row>
    <row r="547" customFormat="false" ht="13.8" hidden="false" customHeight="false" outlineLevel="0" collapsed="false">
      <c r="A547" s="40" t="n">
        <f aca="false">A546+1</f>
        <v>532</v>
      </c>
      <c r="B547" s="40" t="n">
        <f aca="false">INT((A547-1)/12)+1</f>
        <v>45</v>
      </c>
      <c r="C547" s="41" t="n">
        <f aca="false">$B$4+B547-1</f>
        <v>64</v>
      </c>
      <c r="D547" s="42" t="n">
        <f aca="false">IF($B$5="M",VLOOKUP(C547,Assumptions!$A$42:$C$140,2,1),VLOOKUP(C547,Assumptions!$A$42:$C$140,3,1))*Assumptions!$C$2</f>
        <v>0.00231267878165986</v>
      </c>
      <c r="E547" s="42" t="n">
        <f aca="false">1-(1-D547)^(1/12)</f>
        <v>0.000192927816493604</v>
      </c>
      <c r="F547" s="42" t="n">
        <f aca="false">VLOOKUP(B547,Assumptions!$A$5:$C$11,3,1)*(MOD(A547,12/$B$10)=0)</f>
        <v>0</v>
      </c>
      <c r="G547" s="43" t="n">
        <f aca="false">1-(1-F547)^(1/$B$10)</f>
        <v>0</v>
      </c>
      <c r="H547" s="42" t="n">
        <f aca="false">J546*E547*(A547&lt;=$B$6*12)</f>
        <v>0</v>
      </c>
      <c r="I547" s="43" t="n">
        <f aca="false">J546*(1-E547)*G547*(A547&lt;=$B$6*12)</f>
        <v>0</v>
      </c>
      <c r="J547" s="44" t="n">
        <f aca="false">(J546-H547-I547)*(A547&lt;=$B$6*12)</f>
        <v>0</v>
      </c>
      <c r="K547" s="45" t="n">
        <f aca="false">($B$9/$B$10)*(A547&lt;=$B$7*12)*(MOD(A546,12/$B$10)=0)</f>
        <v>0</v>
      </c>
      <c r="L547" s="45" t="n">
        <f aca="false">$B$8*(A547&lt;=$B$7*12)</f>
        <v>0</v>
      </c>
      <c r="M547" s="45" t="n">
        <f aca="false">Assumptions!$C$15*(A547=1)+K547*Assumptions!$C$16*(A547&lt;=12)</f>
        <v>0</v>
      </c>
      <c r="N547" s="45" t="n">
        <f aca="false">(A547&lt;=$B$6*12)*(Assumptions!$C$18/12)*(1+Assumptions!$E$17)^(A547-1) + K547*Assumptions!$C$19*(A547&lt;=$B$7*12)</f>
        <v>0</v>
      </c>
      <c r="O547" s="45" t="n">
        <f aca="false">K547*VLOOKUP(B547,Assumptions!$A$21:$B$26,2,1)</f>
        <v>0</v>
      </c>
      <c r="P547" s="45" t="n">
        <f aca="false">K547*J546</f>
        <v>0</v>
      </c>
      <c r="Q547" s="45" t="n">
        <f aca="false">L547*H547</f>
        <v>0</v>
      </c>
      <c r="R547" s="45" t="n">
        <f aca="false">M547*J546</f>
        <v>0</v>
      </c>
      <c r="S547" s="45" t="n">
        <f aca="false">N547*J546</f>
        <v>0</v>
      </c>
      <c r="T547" s="55" t="n">
        <f aca="false">O547*J546</f>
        <v>0</v>
      </c>
      <c r="U547" s="46" t="n">
        <f aca="false">(1+VLOOKUP(B547,Assumptions!$A$29:$C$39,3,1))^(1/12)-1</f>
        <v>0.00581065529879377</v>
      </c>
      <c r="V547" s="45" t="n">
        <f aca="false">P548+V548/(1+U548)</f>
        <v>0</v>
      </c>
      <c r="W547" s="45" t="n">
        <f aca="false">(W548+Q548)/(1+U548)</f>
        <v>0</v>
      </c>
      <c r="X547" s="45" t="n">
        <f aca="false">R548+S548+T548+X548/(1+U548)</f>
        <v>0</v>
      </c>
      <c r="Y547" s="45" t="n">
        <f aca="false">IFERROR((W547+X547-V547)/J547,0)</f>
        <v>0</v>
      </c>
    </row>
    <row r="548" customFormat="false" ht="13.8" hidden="false" customHeight="false" outlineLevel="0" collapsed="false">
      <c r="A548" s="40" t="n">
        <f aca="false">A547+1</f>
        <v>533</v>
      </c>
      <c r="B548" s="40" t="n">
        <f aca="false">INT((A548-1)/12)+1</f>
        <v>45</v>
      </c>
      <c r="C548" s="41" t="n">
        <f aca="false">$B$4+B548-1</f>
        <v>64</v>
      </c>
      <c r="D548" s="42" t="n">
        <f aca="false">IF($B$5="M",VLOOKUP(C548,Assumptions!$A$42:$C$140,2,1),VLOOKUP(C548,Assumptions!$A$42:$C$140,3,1))*Assumptions!$C$2</f>
        <v>0.00231267878165986</v>
      </c>
      <c r="E548" s="42" t="n">
        <f aca="false">1-(1-D548)^(1/12)</f>
        <v>0.000192927816493604</v>
      </c>
      <c r="F548" s="42" t="n">
        <f aca="false">VLOOKUP(B548,Assumptions!$A$5:$C$11,3,1)*(MOD(A548,12/$B$10)=0)</f>
        <v>0</v>
      </c>
      <c r="G548" s="43" t="n">
        <f aca="false">1-(1-F548)^(1/$B$10)</f>
        <v>0</v>
      </c>
      <c r="H548" s="42" t="n">
        <f aca="false">J547*E548*(A548&lt;=$B$6*12)</f>
        <v>0</v>
      </c>
      <c r="I548" s="43" t="n">
        <f aca="false">J547*(1-E548)*G548*(A548&lt;=$B$6*12)</f>
        <v>0</v>
      </c>
      <c r="J548" s="44" t="n">
        <f aca="false">(J547-H548-I548)*(A548&lt;=$B$6*12)</f>
        <v>0</v>
      </c>
      <c r="K548" s="45" t="n">
        <f aca="false">($B$9/$B$10)*(A548&lt;=$B$7*12)*(MOD(A547,12/$B$10)=0)</f>
        <v>0</v>
      </c>
      <c r="L548" s="45" t="n">
        <f aca="false">$B$8*(A548&lt;=$B$7*12)</f>
        <v>0</v>
      </c>
      <c r="M548" s="45" t="n">
        <f aca="false">Assumptions!$C$15*(A548=1)+K548*Assumptions!$C$16*(A548&lt;=12)</f>
        <v>0</v>
      </c>
      <c r="N548" s="45" t="n">
        <f aca="false">(A548&lt;=$B$6*12)*(Assumptions!$C$18/12)*(1+Assumptions!$E$17)^(A548-1) + K548*Assumptions!$C$19*(A548&lt;=$B$7*12)</f>
        <v>0</v>
      </c>
      <c r="O548" s="45" t="n">
        <f aca="false">K548*VLOOKUP(B548,Assumptions!$A$21:$B$26,2,1)</f>
        <v>0</v>
      </c>
      <c r="P548" s="45" t="n">
        <f aca="false">K548*J547</f>
        <v>0</v>
      </c>
      <c r="Q548" s="45" t="n">
        <f aca="false">L548*H548</f>
        <v>0</v>
      </c>
      <c r="R548" s="45" t="n">
        <f aca="false">M548*J547</f>
        <v>0</v>
      </c>
      <c r="S548" s="45" t="n">
        <f aca="false">N548*J547</f>
        <v>0</v>
      </c>
      <c r="T548" s="55" t="n">
        <f aca="false">O548*J547</f>
        <v>0</v>
      </c>
      <c r="U548" s="46" t="n">
        <f aca="false">(1+VLOOKUP(B548,Assumptions!$A$29:$C$39,3,1))^(1/12)-1</f>
        <v>0.00581065529879377</v>
      </c>
      <c r="V548" s="45" t="n">
        <f aca="false">P549+V549/(1+U549)</f>
        <v>0</v>
      </c>
      <c r="W548" s="45" t="n">
        <f aca="false">(W549+Q549)/(1+U549)</f>
        <v>0</v>
      </c>
      <c r="X548" s="45" t="n">
        <f aca="false">R549+S549+T549+X549/(1+U549)</f>
        <v>0</v>
      </c>
      <c r="Y548" s="45" t="n">
        <f aca="false">IFERROR((W548+X548-V548)/J548,0)</f>
        <v>0</v>
      </c>
    </row>
    <row r="549" customFormat="false" ht="13.8" hidden="false" customHeight="false" outlineLevel="0" collapsed="false">
      <c r="A549" s="40" t="n">
        <f aca="false">A548+1</f>
        <v>534</v>
      </c>
      <c r="B549" s="40" t="n">
        <f aca="false">INT((A549-1)/12)+1</f>
        <v>45</v>
      </c>
      <c r="C549" s="41" t="n">
        <f aca="false">$B$4+B549-1</f>
        <v>64</v>
      </c>
      <c r="D549" s="42" t="n">
        <f aca="false">IF($B$5="M",VLOOKUP(C549,Assumptions!$A$42:$C$140,2,1),VLOOKUP(C549,Assumptions!$A$42:$C$140,3,1))*Assumptions!$C$2</f>
        <v>0.00231267878165986</v>
      </c>
      <c r="E549" s="42" t="n">
        <f aca="false">1-(1-D549)^(1/12)</f>
        <v>0.000192927816493604</v>
      </c>
      <c r="F549" s="42" t="n">
        <f aca="false">VLOOKUP(B549,Assumptions!$A$5:$C$11,3,1)*(MOD(A549,12/$B$10)=0)</f>
        <v>0</v>
      </c>
      <c r="G549" s="43" t="n">
        <f aca="false">1-(1-F549)^(1/$B$10)</f>
        <v>0</v>
      </c>
      <c r="H549" s="42" t="n">
        <f aca="false">J548*E549*(A549&lt;=$B$6*12)</f>
        <v>0</v>
      </c>
      <c r="I549" s="43" t="n">
        <f aca="false">J548*(1-E549)*G549*(A549&lt;=$B$6*12)</f>
        <v>0</v>
      </c>
      <c r="J549" s="44" t="n">
        <f aca="false">(J548-H549-I549)*(A549&lt;=$B$6*12)</f>
        <v>0</v>
      </c>
      <c r="K549" s="45" t="n">
        <f aca="false">($B$9/$B$10)*(A549&lt;=$B$7*12)*(MOD(A548,12/$B$10)=0)</f>
        <v>0</v>
      </c>
      <c r="L549" s="45" t="n">
        <f aca="false">$B$8*(A549&lt;=$B$7*12)</f>
        <v>0</v>
      </c>
      <c r="M549" s="45" t="n">
        <f aca="false">Assumptions!$C$15*(A549=1)+K549*Assumptions!$C$16*(A549&lt;=12)</f>
        <v>0</v>
      </c>
      <c r="N549" s="45" t="n">
        <f aca="false">(A549&lt;=$B$6*12)*(Assumptions!$C$18/12)*(1+Assumptions!$E$17)^(A549-1) + K549*Assumptions!$C$19*(A549&lt;=$B$7*12)</f>
        <v>0</v>
      </c>
      <c r="O549" s="45" t="n">
        <f aca="false">K549*VLOOKUP(B549,Assumptions!$A$21:$B$26,2,1)</f>
        <v>0</v>
      </c>
      <c r="P549" s="45" t="n">
        <f aca="false">K549*J548</f>
        <v>0</v>
      </c>
      <c r="Q549" s="45" t="n">
        <f aca="false">L549*H549</f>
        <v>0</v>
      </c>
      <c r="R549" s="45" t="n">
        <f aca="false">M549*J548</f>
        <v>0</v>
      </c>
      <c r="S549" s="45" t="n">
        <f aca="false">N549*J548</f>
        <v>0</v>
      </c>
      <c r="T549" s="55" t="n">
        <f aca="false">O549*J548</f>
        <v>0</v>
      </c>
      <c r="U549" s="46" t="n">
        <f aca="false">(1+VLOOKUP(B549,Assumptions!$A$29:$C$39,3,1))^(1/12)-1</f>
        <v>0.00581065529879377</v>
      </c>
      <c r="V549" s="45" t="n">
        <f aca="false">P550+V550/(1+U550)</f>
        <v>0</v>
      </c>
      <c r="W549" s="45" t="n">
        <f aca="false">(W550+Q550)/(1+U550)</f>
        <v>0</v>
      </c>
      <c r="X549" s="45" t="n">
        <f aca="false">R550+S550+T550+X550/(1+U550)</f>
        <v>0</v>
      </c>
      <c r="Y549" s="45" t="n">
        <f aca="false">IFERROR((W549+X549-V549)/J549,0)</f>
        <v>0</v>
      </c>
    </row>
    <row r="550" customFormat="false" ht="13.8" hidden="false" customHeight="false" outlineLevel="0" collapsed="false">
      <c r="A550" s="40" t="n">
        <f aca="false">A549+1</f>
        <v>535</v>
      </c>
      <c r="B550" s="40" t="n">
        <f aca="false">INT((A550-1)/12)+1</f>
        <v>45</v>
      </c>
      <c r="C550" s="41" t="n">
        <f aca="false">$B$4+B550-1</f>
        <v>64</v>
      </c>
      <c r="D550" s="42" t="n">
        <f aca="false">IF($B$5="M",VLOOKUP(C550,Assumptions!$A$42:$C$140,2,1),VLOOKUP(C550,Assumptions!$A$42:$C$140,3,1))*Assumptions!$C$2</f>
        <v>0.00231267878165986</v>
      </c>
      <c r="E550" s="42" t="n">
        <f aca="false">1-(1-D550)^(1/12)</f>
        <v>0.000192927816493604</v>
      </c>
      <c r="F550" s="42" t="n">
        <f aca="false">VLOOKUP(B550,Assumptions!$A$5:$C$11,3,1)*(MOD(A550,12/$B$10)=0)</f>
        <v>0</v>
      </c>
      <c r="G550" s="43" t="n">
        <f aca="false">1-(1-F550)^(1/$B$10)</f>
        <v>0</v>
      </c>
      <c r="H550" s="42" t="n">
        <f aca="false">J549*E550*(A550&lt;=$B$6*12)</f>
        <v>0</v>
      </c>
      <c r="I550" s="43" t="n">
        <f aca="false">J549*(1-E550)*G550*(A550&lt;=$B$6*12)</f>
        <v>0</v>
      </c>
      <c r="J550" s="44" t="n">
        <f aca="false">(J549-H550-I550)*(A550&lt;=$B$6*12)</f>
        <v>0</v>
      </c>
      <c r="K550" s="45" t="n">
        <f aca="false">($B$9/$B$10)*(A550&lt;=$B$7*12)*(MOD(A549,12/$B$10)=0)</f>
        <v>0</v>
      </c>
      <c r="L550" s="45" t="n">
        <f aca="false">$B$8*(A550&lt;=$B$7*12)</f>
        <v>0</v>
      </c>
      <c r="M550" s="45" t="n">
        <f aca="false">Assumptions!$C$15*(A550=1)+K550*Assumptions!$C$16*(A550&lt;=12)</f>
        <v>0</v>
      </c>
      <c r="N550" s="45" t="n">
        <f aca="false">(A550&lt;=$B$6*12)*(Assumptions!$C$18/12)*(1+Assumptions!$E$17)^(A550-1) + K550*Assumptions!$C$19*(A550&lt;=$B$7*12)</f>
        <v>0</v>
      </c>
      <c r="O550" s="45" t="n">
        <f aca="false">K550*VLOOKUP(B550,Assumptions!$A$21:$B$26,2,1)</f>
        <v>0</v>
      </c>
      <c r="P550" s="45" t="n">
        <f aca="false">K550*J549</f>
        <v>0</v>
      </c>
      <c r="Q550" s="45" t="n">
        <f aca="false">L550*H550</f>
        <v>0</v>
      </c>
      <c r="R550" s="45" t="n">
        <f aca="false">M550*J549</f>
        <v>0</v>
      </c>
      <c r="S550" s="45" t="n">
        <f aca="false">N550*J549</f>
        <v>0</v>
      </c>
      <c r="T550" s="55" t="n">
        <f aca="false">O550*J549</f>
        <v>0</v>
      </c>
      <c r="U550" s="46" t="n">
        <f aca="false">(1+VLOOKUP(B550,Assumptions!$A$29:$C$39,3,1))^(1/12)-1</f>
        <v>0.00581065529879377</v>
      </c>
      <c r="V550" s="45" t="n">
        <f aca="false">P551+V551/(1+U551)</f>
        <v>0</v>
      </c>
      <c r="W550" s="45" t="n">
        <f aca="false">(W551+Q551)/(1+U551)</f>
        <v>0</v>
      </c>
      <c r="X550" s="45" t="n">
        <f aca="false">R551+S551+T551+X551/(1+U551)</f>
        <v>0</v>
      </c>
      <c r="Y550" s="45" t="n">
        <f aca="false">IFERROR((W550+X550-V550)/J550,0)</f>
        <v>0</v>
      </c>
    </row>
    <row r="551" customFormat="false" ht="13.8" hidden="false" customHeight="false" outlineLevel="0" collapsed="false">
      <c r="A551" s="40" t="n">
        <f aca="false">A550+1</f>
        <v>536</v>
      </c>
      <c r="B551" s="40" t="n">
        <f aca="false">INT((A551-1)/12)+1</f>
        <v>45</v>
      </c>
      <c r="C551" s="41" t="n">
        <f aca="false">$B$4+B551-1</f>
        <v>64</v>
      </c>
      <c r="D551" s="42" t="n">
        <f aca="false">IF($B$5="M",VLOOKUP(C551,Assumptions!$A$42:$C$140,2,1),VLOOKUP(C551,Assumptions!$A$42:$C$140,3,1))*Assumptions!$C$2</f>
        <v>0.00231267878165986</v>
      </c>
      <c r="E551" s="42" t="n">
        <f aca="false">1-(1-D551)^(1/12)</f>
        <v>0.000192927816493604</v>
      </c>
      <c r="F551" s="42" t="n">
        <f aca="false">VLOOKUP(B551,Assumptions!$A$5:$C$11,3,1)*(MOD(A551,12/$B$10)=0)</f>
        <v>0</v>
      </c>
      <c r="G551" s="43" t="n">
        <f aca="false">1-(1-F551)^(1/$B$10)</f>
        <v>0</v>
      </c>
      <c r="H551" s="42" t="n">
        <f aca="false">J550*E551*(A551&lt;=$B$6*12)</f>
        <v>0</v>
      </c>
      <c r="I551" s="43" t="n">
        <f aca="false">J550*(1-E551)*G551*(A551&lt;=$B$6*12)</f>
        <v>0</v>
      </c>
      <c r="J551" s="44" t="n">
        <f aca="false">(J550-H551-I551)*(A551&lt;=$B$6*12)</f>
        <v>0</v>
      </c>
      <c r="K551" s="45" t="n">
        <f aca="false">($B$9/$B$10)*(A551&lt;=$B$7*12)*(MOD(A550,12/$B$10)=0)</f>
        <v>0</v>
      </c>
      <c r="L551" s="45" t="n">
        <f aca="false">$B$8*(A551&lt;=$B$7*12)</f>
        <v>0</v>
      </c>
      <c r="M551" s="45" t="n">
        <f aca="false">Assumptions!$C$15*(A551=1)+K551*Assumptions!$C$16*(A551&lt;=12)</f>
        <v>0</v>
      </c>
      <c r="N551" s="45" t="n">
        <f aca="false">(A551&lt;=$B$6*12)*(Assumptions!$C$18/12)*(1+Assumptions!$E$17)^(A551-1) + K551*Assumptions!$C$19*(A551&lt;=$B$7*12)</f>
        <v>0</v>
      </c>
      <c r="O551" s="45" t="n">
        <f aca="false">K551*VLOOKUP(B551,Assumptions!$A$21:$B$26,2,1)</f>
        <v>0</v>
      </c>
      <c r="P551" s="45" t="n">
        <f aca="false">K551*J550</f>
        <v>0</v>
      </c>
      <c r="Q551" s="45" t="n">
        <f aca="false">L551*H551</f>
        <v>0</v>
      </c>
      <c r="R551" s="45" t="n">
        <f aca="false">M551*J550</f>
        <v>0</v>
      </c>
      <c r="S551" s="45" t="n">
        <f aca="false">N551*J550</f>
        <v>0</v>
      </c>
      <c r="T551" s="55" t="n">
        <f aca="false">O551*J550</f>
        <v>0</v>
      </c>
      <c r="U551" s="46" t="n">
        <f aca="false">(1+VLOOKUP(B551,Assumptions!$A$29:$C$39,3,1))^(1/12)-1</f>
        <v>0.00581065529879377</v>
      </c>
      <c r="V551" s="45" t="n">
        <f aca="false">P552+V552/(1+U552)</f>
        <v>0</v>
      </c>
      <c r="W551" s="45" t="n">
        <f aca="false">(W552+Q552)/(1+U552)</f>
        <v>0</v>
      </c>
      <c r="X551" s="45" t="n">
        <f aca="false">R552+S552+T552+X552/(1+U552)</f>
        <v>0</v>
      </c>
      <c r="Y551" s="45" t="n">
        <f aca="false">IFERROR((W551+X551-V551)/J551,0)</f>
        <v>0</v>
      </c>
    </row>
    <row r="552" customFormat="false" ht="13.8" hidden="false" customHeight="false" outlineLevel="0" collapsed="false">
      <c r="A552" s="40" t="n">
        <f aca="false">A551+1</f>
        <v>537</v>
      </c>
      <c r="B552" s="40" t="n">
        <f aca="false">INT((A552-1)/12)+1</f>
        <v>45</v>
      </c>
      <c r="C552" s="41" t="n">
        <f aca="false">$B$4+B552-1</f>
        <v>64</v>
      </c>
      <c r="D552" s="42" t="n">
        <f aca="false">IF($B$5="M",VLOOKUP(C552,Assumptions!$A$42:$C$140,2,1),VLOOKUP(C552,Assumptions!$A$42:$C$140,3,1))*Assumptions!$C$2</f>
        <v>0.00231267878165986</v>
      </c>
      <c r="E552" s="42" t="n">
        <f aca="false">1-(1-D552)^(1/12)</f>
        <v>0.000192927816493604</v>
      </c>
      <c r="F552" s="42" t="n">
        <f aca="false">VLOOKUP(B552,Assumptions!$A$5:$C$11,3,1)*(MOD(A552,12/$B$10)=0)</f>
        <v>0</v>
      </c>
      <c r="G552" s="43" t="n">
        <f aca="false">1-(1-F552)^(1/$B$10)</f>
        <v>0</v>
      </c>
      <c r="H552" s="42" t="n">
        <f aca="false">J551*E552*(A552&lt;=$B$6*12)</f>
        <v>0</v>
      </c>
      <c r="I552" s="43" t="n">
        <f aca="false">J551*(1-E552)*G552*(A552&lt;=$B$6*12)</f>
        <v>0</v>
      </c>
      <c r="J552" s="44" t="n">
        <f aca="false">(J551-H552-I552)*(A552&lt;=$B$6*12)</f>
        <v>0</v>
      </c>
      <c r="K552" s="45" t="n">
        <f aca="false">($B$9/$B$10)*(A552&lt;=$B$7*12)*(MOD(A551,12/$B$10)=0)</f>
        <v>0</v>
      </c>
      <c r="L552" s="45" t="n">
        <f aca="false">$B$8*(A552&lt;=$B$7*12)</f>
        <v>0</v>
      </c>
      <c r="M552" s="45" t="n">
        <f aca="false">Assumptions!$C$15*(A552=1)+K552*Assumptions!$C$16*(A552&lt;=12)</f>
        <v>0</v>
      </c>
      <c r="N552" s="45" t="n">
        <f aca="false">(A552&lt;=$B$6*12)*(Assumptions!$C$18/12)*(1+Assumptions!$E$17)^(A552-1) + K552*Assumptions!$C$19*(A552&lt;=$B$7*12)</f>
        <v>0</v>
      </c>
      <c r="O552" s="45" t="n">
        <f aca="false">K552*VLOOKUP(B552,Assumptions!$A$21:$B$26,2,1)</f>
        <v>0</v>
      </c>
      <c r="P552" s="45" t="n">
        <f aca="false">K552*J551</f>
        <v>0</v>
      </c>
      <c r="Q552" s="45" t="n">
        <f aca="false">L552*H552</f>
        <v>0</v>
      </c>
      <c r="R552" s="45" t="n">
        <f aca="false">M552*J551</f>
        <v>0</v>
      </c>
      <c r="S552" s="45" t="n">
        <f aca="false">N552*J551</f>
        <v>0</v>
      </c>
      <c r="T552" s="55" t="n">
        <f aca="false">O552*J551</f>
        <v>0</v>
      </c>
      <c r="U552" s="46" t="n">
        <f aca="false">(1+VLOOKUP(B552,Assumptions!$A$29:$C$39,3,1))^(1/12)-1</f>
        <v>0.00581065529879377</v>
      </c>
      <c r="V552" s="45" t="n">
        <f aca="false">P553+V553/(1+U553)</f>
        <v>0</v>
      </c>
      <c r="W552" s="45" t="n">
        <f aca="false">(W553+Q553)/(1+U553)</f>
        <v>0</v>
      </c>
      <c r="X552" s="45" t="n">
        <f aca="false">R553+S553+T553+X553/(1+U553)</f>
        <v>0</v>
      </c>
      <c r="Y552" s="45" t="n">
        <f aca="false">IFERROR((W552+X552-V552)/J552,0)</f>
        <v>0</v>
      </c>
    </row>
    <row r="553" customFormat="false" ht="13.8" hidden="false" customHeight="false" outlineLevel="0" collapsed="false">
      <c r="A553" s="40" t="n">
        <f aca="false">A552+1</f>
        <v>538</v>
      </c>
      <c r="B553" s="40" t="n">
        <f aca="false">INT((A553-1)/12)+1</f>
        <v>45</v>
      </c>
      <c r="C553" s="41" t="n">
        <f aca="false">$B$4+B553-1</f>
        <v>64</v>
      </c>
      <c r="D553" s="42" t="n">
        <f aca="false">IF($B$5="M",VLOOKUP(C553,Assumptions!$A$42:$C$140,2,1),VLOOKUP(C553,Assumptions!$A$42:$C$140,3,1))*Assumptions!$C$2</f>
        <v>0.00231267878165986</v>
      </c>
      <c r="E553" s="42" t="n">
        <f aca="false">1-(1-D553)^(1/12)</f>
        <v>0.000192927816493604</v>
      </c>
      <c r="F553" s="42" t="n">
        <f aca="false">VLOOKUP(B553,Assumptions!$A$5:$C$11,3,1)*(MOD(A553,12/$B$10)=0)</f>
        <v>0</v>
      </c>
      <c r="G553" s="43" t="n">
        <f aca="false">1-(1-F553)^(1/$B$10)</f>
        <v>0</v>
      </c>
      <c r="H553" s="42" t="n">
        <f aca="false">J552*E553*(A553&lt;=$B$6*12)</f>
        <v>0</v>
      </c>
      <c r="I553" s="43" t="n">
        <f aca="false">J552*(1-E553)*G553*(A553&lt;=$B$6*12)</f>
        <v>0</v>
      </c>
      <c r="J553" s="44" t="n">
        <f aca="false">(J552-H553-I553)*(A553&lt;=$B$6*12)</f>
        <v>0</v>
      </c>
      <c r="K553" s="45" t="n">
        <f aca="false">($B$9/$B$10)*(A553&lt;=$B$7*12)*(MOD(A552,12/$B$10)=0)</f>
        <v>0</v>
      </c>
      <c r="L553" s="45" t="n">
        <f aca="false">$B$8*(A553&lt;=$B$7*12)</f>
        <v>0</v>
      </c>
      <c r="M553" s="45" t="n">
        <f aca="false">Assumptions!$C$15*(A553=1)+K553*Assumptions!$C$16*(A553&lt;=12)</f>
        <v>0</v>
      </c>
      <c r="N553" s="45" t="n">
        <f aca="false">(A553&lt;=$B$6*12)*(Assumptions!$C$18/12)*(1+Assumptions!$E$17)^(A553-1) + K553*Assumptions!$C$19*(A553&lt;=$B$7*12)</f>
        <v>0</v>
      </c>
      <c r="O553" s="45" t="n">
        <f aca="false">K553*VLOOKUP(B553,Assumptions!$A$21:$B$26,2,1)</f>
        <v>0</v>
      </c>
      <c r="P553" s="45" t="n">
        <f aca="false">K553*J552</f>
        <v>0</v>
      </c>
      <c r="Q553" s="45" t="n">
        <f aca="false">L553*H553</f>
        <v>0</v>
      </c>
      <c r="R553" s="45" t="n">
        <f aca="false">M553*J552</f>
        <v>0</v>
      </c>
      <c r="S553" s="45" t="n">
        <f aca="false">N553*J552</f>
        <v>0</v>
      </c>
      <c r="T553" s="55" t="n">
        <f aca="false">O553*J552</f>
        <v>0</v>
      </c>
      <c r="U553" s="46" t="n">
        <f aca="false">(1+VLOOKUP(B553,Assumptions!$A$29:$C$39,3,1))^(1/12)-1</f>
        <v>0.00581065529879377</v>
      </c>
      <c r="V553" s="45" t="n">
        <f aca="false">P554+V554/(1+U554)</f>
        <v>0</v>
      </c>
      <c r="W553" s="45" t="n">
        <f aca="false">(W554+Q554)/(1+U554)</f>
        <v>0</v>
      </c>
      <c r="X553" s="45" t="n">
        <f aca="false">R554+S554+T554+X554/(1+U554)</f>
        <v>0</v>
      </c>
      <c r="Y553" s="45" t="n">
        <f aca="false">IFERROR((W553+X553-V553)/J553,0)</f>
        <v>0</v>
      </c>
    </row>
    <row r="554" customFormat="false" ht="13.8" hidden="false" customHeight="false" outlineLevel="0" collapsed="false">
      <c r="A554" s="40" t="n">
        <f aca="false">A553+1</f>
        <v>539</v>
      </c>
      <c r="B554" s="40" t="n">
        <f aca="false">INT((A554-1)/12)+1</f>
        <v>45</v>
      </c>
      <c r="C554" s="41" t="n">
        <f aca="false">$B$4+B554-1</f>
        <v>64</v>
      </c>
      <c r="D554" s="42" t="n">
        <f aca="false">IF($B$5="M",VLOOKUP(C554,Assumptions!$A$42:$C$140,2,1),VLOOKUP(C554,Assumptions!$A$42:$C$140,3,1))*Assumptions!$C$2</f>
        <v>0.00231267878165986</v>
      </c>
      <c r="E554" s="42" t="n">
        <f aca="false">1-(1-D554)^(1/12)</f>
        <v>0.000192927816493604</v>
      </c>
      <c r="F554" s="42" t="n">
        <f aca="false">VLOOKUP(B554,Assumptions!$A$5:$C$11,3,1)*(MOD(A554,12/$B$10)=0)</f>
        <v>0</v>
      </c>
      <c r="G554" s="43" t="n">
        <f aca="false">1-(1-F554)^(1/$B$10)</f>
        <v>0</v>
      </c>
      <c r="H554" s="42" t="n">
        <f aca="false">J553*E554*(A554&lt;=$B$6*12)</f>
        <v>0</v>
      </c>
      <c r="I554" s="43" t="n">
        <f aca="false">J553*(1-E554)*G554*(A554&lt;=$B$6*12)</f>
        <v>0</v>
      </c>
      <c r="J554" s="44" t="n">
        <f aca="false">(J553-H554-I554)*(A554&lt;=$B$6*12)</f>
        <v>0</v>
      </c>
      <c r="K554" s="45" t="n">
        <f aca="false">($B$9/$B$10)*(A554&lt;=$B$7*12)*(MOD(A553,12/$B$10)=0)</f>
        <v>0</v>
      </c>
      <c r="L554" s="45" t="n">
        <f aca="false">$B$8*(A554&lt;=$B$7*12)</f>
        <v>0</v>
      </c>
      <c r="M554" s="45" t="n">
        <f aca="false">Assumptions!$C$15*(A554=1)+K554*Assumptions!$C$16*(A554&lt;=12)</f>
        <v>0</v>
      </c>
      <c r="N554" s="45" t="n">
        <f aca="false">(A554&lt;=$B$6*12)*(Assumptions!$C$18/12)*(1+Assumptions!$E$17)^(A554-1) + K554*Assumptions!$C$19*(A554&lt;=$B$7*12)</f>
        <v>0</v>
      </c>
      <c r="O554" s="45" t="n">
        <f aca="false">K554*VLOOKUP(B554,Assumptions!$A$21:$B$26,2,1)</f>
        <v>0</v>
      </c>
      <c r="P554" s="45" t="n">
        <f aca="false">K554*J553</f>
        <v>0</v>
      </c>
      <c r="Q554" s="45" t="n">
        <f aca="false">L554*H554</f>
        <v>0</v>
      </c>
      <c r="R554" s="45" t="n">
        <f aca="false">M554*J553</f>
        <v>0</v>
      </c>
      <c r="S554" s="45" t="n">
        <f aca="false">N554*J553</f>
        <v>0</v>
      </c>
      <c r="T554" s="55" t="n">
        <f aca="false">O554*J553</f>
        <v>0</v>
      </c>
      <c r="U554" s="46" t="n">
        <f aca="false">(1+VLOOKUP(B554,Assumptions!$A$29:$C$39,3,1))^(1/12)-1</f>
        <v>0.00581065529879377</v>
      </c>
      <c r="V554" s="45" t="n">
        <f aca="false">P555+V555/(1+U555)</f>
        <v>0</v>
      </c>
      <c r="W554" s="45" t="n">
        <f aca="false">(W555+Q555)/(1+U555)</f>
        <v>0</v>
      </c>
      <c r="X554" s="45" t="n">
        <f aca="false">R555+S555+T555+X555/(1+U555)</f>
        <v>0</v>
      </c>
      <c r="Y554" s="45" t="n">
        <f aca="false">IFERROR((W554+X554-V554)/J554,0)</f>
        <v>0</v>
      </c>
    </row>
    <row r="555" customFormat="false" ht="13.8" hidden="false" customHeight="false" outlineLevel="0" collapsed="false">
      <c r="A555" s="40" t="n">
        <f aca="false">A554+1</f>
        <v>540</v>
      </c>
      <c r="B555" s="40" t="n">
        <f aca="false">INT((A555-1)/12)+1</f>
        <v>45</v>
      </c>
      <c r="C555" s="41" t="n">
        <f aca="false">$B$4+B555-1</f>
        <v>64</v>
      </c>
      <c r="D555" s="42" t="n">
        <f aca="false">IF($B$5="M",VLOOKUP(C555,Assumptions!$A$42:$C$140,2,1),VLOOKUP(C555,Assumptions!$A$42:$C$140,3,1))*Assumptions!$C$2</f>
        <v>0.00231267878165986</v>
      </c>
      <c r="E555" s="42" t="n">
        <f aca="false">1-(1-D555)^(1/12)</f>
        <v>0.000192927816493604</v>
      </c>
      <c r="F555" s="42" t="n">
        <f aca="false">VLOOKUP(B555,Assumptions!$A$5:$C$11,3,1)*(MOD(A555,12/$B$10)=0)</f>
        <v>0.04</v>
      </c>
      <c r="G555" s="43" t="n">
        <f aca="false">1-(1-F555)^(1/$B$10)</f>
        <v>0.04</v>
      </c>
      <c r="H555" s="42" t="n">
        <f aca="false">J554*E555*(A555&lt;=$B$6*12)</f>
        <v>0</v>
      </c>
      <c r="I555" s="43" t="n">
        <f aca="false">J554*(1-E555)*G555*(A555&lt;=$B$6*12)</f>
        <v>0</v>
      </c>
      <c r="J555" s="44" t="n">
        <f aca="false">(J554-H555-I555)*(A555&lt;=$B$6*12)</f>
        <v>0</v>
      </c>
      <c r="K555" s="45" t="n">
        <f aca="false">($B$9/$B$10)*(A555&lt;=$B$7*12)*(MOD(A554,12/$B$10)=0)</f>
        <v>0</v>
      </c>
      <c r="L555" s="45" t="n">
        <f aca="false">$B$8*(A555&lt;=$B$7*12)</f>
        <v>0</v>
      </c>
      <c r="M555" s="45" t="n">
        <f aca="false">Assumptions!$C$15*(A555=1)+K555*Assumptions!$C$16*(A555&lt;=12)</f>
        <v>0</v>
      </c>
      <c r="N555" s="45" t="n">
        <f aca="false">(A555&lt;=$B$6*12)*(Assumptions!$C$18/12)*(1+Assumptions!$E$17)^(A555-1) + K555*Assumptions!$C$19*(A555&lt;=$B$7*12)</f>
        <v>0</v>
      </c>
      <c r="O555" s="45" t="n">
        <f aca="false">K555*VLOOKUP(B555,Assumptions!$A$21:$B$26,2,1)</f>
        <v>0</v>
      </c>
      <c r="P555" s="45" t="n">
        <f aca="false">K555*J554</f>
        <v>0</v>
      </c>
      <c r="Q555" s="45" t="n">
        <f aca="false">L555*H555</f>
        <v>0</v>
      </c>
      <c r="R555" s="45" t="n">
        <f aca="false">M555*J554</f>
        <v>0</v>
      </c>
      <c r="S555" s="45" t="n">
        <f aca="false">N555*J554</f>
        <v>0</v>
      </c>
      <c r="T555" s="55" t="n">
        <f aca="false">O555*J554</f>
        <v>0</v>
      </c>
      <c r="U555" s="46" t="n">
        <f aca="false">(1+VLOOKUP(B555,Assumptions!$A$29:$C$39,3,1))^(1/12)-1</f>
        <v>0.00581065529879377</v>
      </c>
      <c r="V555" s="45" t="n">
        <f aca="false">P556+V556/(1+U556)</f>
        <v>0</v>
      </c>
      <c r="W555" s="45" t="n">
        <f aca="false">(W556+Q556)/(1+U556)</f>
        <v>0</v>
      </c>
      <c r="X555" s="45" t="n">
        <f aca="false">R556+S556+T556+X556/(1+U556)</f>
        <v>0</v>
      </c>
      <c r="Y555" s="45" t="n">
        <f aca="false">IFERROR((W555+X555-V555)/J555,0)</f>
        <v>0</v>
      </c>
    </row>
    <row r="556" customFormat="false" ht="13.8" hidden="false" customHeight="false" outlineLevel="0" collapsed="false">
      <c r="A556" s="40" t="n">
        <f aca="false">A555+1</f>
        <v>541</v>
      </c>
      <c r="B556" s="40" t="n">
        <f aca="false">INT((A556-1)/12)+1</f>
        <v>46</v>
      </c>
      <c r="C556" s="41" t="n">
        <f aca="false">$B$4+B556-1</f>
        <v>65</v>
      </c>
      <c r="D556" s="42" t="n">
        <f aca="false">IF($B$5="M",VLOOKUP(C556,Assumptions!$A$42:$C$140,2,1),VLOOKUP(C556,Assumptions!$A$42:$C$140,3,1))*Assumptions!$C$2</f>
        <v>0.00250937518226406</v>
      </c>
      <c r="E556" s="42" t="n">
        <f aca="false">1-(1-D556)^(1/12)</f>
        <v>0.00020935549385015</v>
      </c>
      <c r="F556" s="42" t="n">
        <f aca="false">VLOOKUP(B556,Assumptions!$A$5:$C$11,3,1)*(MOD(A556,12/$B$10)=0)</f>
        <v>0</v>
      </c>
      <c r="G556" s="43" t="n">
        <f aca="false">1-(1-F556)^(1/$B$10)</f>
        <v>0</v>
      </c>
      <c r="H556" s="42" t="n">
        <f aca="false">J555*E556*(A556&lt;=$B$6*12)</f>
        <v>0</v>
      </c>
      <c r="I556" s="43" t="n">
        <f aca="false">J555*(1-E556)*G556*(A556&lt;=$B$6*12)</f>
        <v>0</v>
      </c>
      <c r="J556" s="44" t="n">
        <f aca="false">(J555-H556-I556)*(A556&lt;=$B$6*12)</f>
        <v>0</v>
      </c>
      <c r="K556" s="45" t="n">
        <f aca="false">($B$9/$B$10)*(A556&lt;=$B$7*12)*(MOD(A555,12/$B$10)=0)</f>
        <v>0</v>
      </c>
      <c r="L556" s="45" t="n">
        <f aca="false">$B$8*(A556&lt;=$B$7*12)</f>
        <v>0</v>
      </c>
      <c r="M556" s="45" t="n">
        <f aca="false">Assumptions!$C$15*(A556=1)+K556*Assumptions!$C$16*(A556&lt;=12)</f>
        <v>0</v>
      </c>
      <c r="N556" s="45" t="n">
        <f aca="false">(A556&lt;=$B$6*12)*(Assumptions!$C$18/12)*(1+Assumptions!$E$17)^(A556-1) + K556*Assumptions!$C$19*(A556&lt;=$B$7*12)</f>
        <v>0</v>
      </c>
      <c r="O556" s="45" t="n">
        <f aca="false">K556*VLOOKUP(B556,Assumptions!$A$21:$B$26,2,1)</f>
        <v>0</v>
      </c>
      <c r="P556" s="45" t="n">
        <f aca="false">K556*J555</f>
        <v>0</v>
      </c>
      <c r="Q556" s="45" t="n">
        <f aca="false">L556*H556</f>
        <v>0</v>
      </c>
      <c r="R556" s="45" t="n">
        <f aca="false">M556*J555</f>
        <v>0</v>
      </c>
      <c r="S556" s="45" t="n">
        <f aca="false">N556*J555</f>
        <v>0</v>
      </c>
      <c r="T556" s="55" t="n">
        <f aca="false">O556*J555</f>
        <v>0</v>
      </c>
      <c r="U556" s="46" t="n">
        <f aca="false">(1+VLOOKUP(B556,Assumptions!$A$29:$C$39,3,1))^(1/12)-1</f>
        <v>0.00581065529879377</v>
      </c>
      <c r="V556" s="45" t="n">
        <f aca="false">P557+V557/(1+U557)</f>
        <v>0</v>
      </c>
      <c r="W556" s="45" t="n">
        <f aca="false">(W557+Q557)/(1+U557)</f>
        <v>0</v>
      </c>
      <c r="X556" s="45" t="n">
        <f aca="false">R557+S557+T557+X557/(1+U557)</f>
        <v>0</v>
      </c>
      <c r="Y556" s="45" t="n">
        <f aca="false">IFERROR((W556+X556-V556)/J556,0)</f>
        <v>0</v>
      </c>
    </row>
    <row r="557" customFormat="false" ht="13.8" hidden="false" customHeight="false" outlineLevel="0" collapsed="false">
      <c r="A557" s="40" t="n">
        <f aca="false">A556+1</f>
        <v>542</v>
      </c>
      <c r="B557" s="40" t="n">
        <f aca="false">INT((A557-1)/12)+1</f>
        <v>46</v>
      </c>
      <c r="C557" s="41" t="n">
        <f aca="false">$B$4+B557-1</f>
        <v>65</v>
      </c>
      <c r="D557" s="42" t="n">
        <f aca="false">IF($B$5="M",VLOOKUP(C557,Assumptions!$A$42:$C$140,2,1),VLOOKUP(C557,Assumptions!$A$42:$C$140,3,1))*Assumptions!$C$2</f>
        <v>0.00250937518226406</v>
      </c>
      <c r="E557" s="42" t="n">
        <f aca="false">1-(1-D557)^(1/12)</f>
        <v>0.00020935549385015</v>
      </c>
      <c r="F557" s="42" t="n">
        <f aca="false">VLOOKUP(B557,Assumptions!$A$5:$C$11,3,1)*(MOD(A557,12/$B$10)=0)</f>
        <v>0</v>
      </c>
      <c r="G557" s="43" t="n">
        <f aca="false">1-(1-F557)^(1/$B$10)</f>
        <v>0</v>
      </c>
      <c r="H557" s="42" t="n">
        <f aca="false">J556*E557*(A557&lt;=$B$6*12)</f>
        <v>0</v>
      </c>
      <c r="I557" s="43" t="n">
        <f aca="false">J556*(1-E557)*G557*(A557&lt;=$B$6*12)</f>
        <v>0</v>
      </c>
      <c r="J557" s="44" t="n">
        <f aca="false">(J556-H557-I557)*(A557&lt;=$B$6*12)</f>
        <v>0</v>
      </c>
      <c r="K557" s="45" t="n">
        <f aca="false">($B$9/$B$10)*(A557&lt;=$B$7*12)*(MOD(A556,12/$B$10)=0)</f>
        <v>0</v>
      </c>
      <c r="L557" s="45" t="n">
        <f aca="false">$B$8*(A557&lt;=$B$7*12)</f>
        <v>0</v>
      </c>
      <c r="M557" s="45" t="n">
        <f aca="false">Assumptions!$C$15*(A557=1)+K557*Assumptions!$C$16*(A557&lt;=12)</f>
        <v>0</v>
      </c>
      <c r="N557" s="45" t="n">
        <f aca="false">(A557&lt;=$B$6*12)*(Assumptions!$C$18/12)*(1+Assumptions!$E$17)^(A557-1) + K557*Assumptions!$C$19*(A557&lt;=$B$7*12)</f>
        <v>0</v>
      </c>
      <c r="O557" s="45" t="n">
        <f aca="false">K557*VLOOKUP(B557,Assumptions!$A$21:$B$26,2,1)</f>
        <v>0</v>
      </c>
      <c r="P557" s="45" t="n">
        <f aca="false">K557*J556</f>
        <v>0</v>
      </c>
      <c r="Q557" s="45" t="n">
        <f aca="false">L557*H557</f>
        <v>0</v>
      </c>
      <c r="R557" s="45" t="n">
        <f aca="false">M557*J556</f>
        <v>0</v>
      </c>
      <c r="S557" s="45" t="n">
        <f aca="false">N557*J556</f>
        <v>0</v>
      </c>
      <c r="T557" s="55" t="n">
        <f aca="false">O557*J556</f>
        <v>0</v>
      </c>
      <c r="U557" s="46" t="n">
        <f aca="false">(1+VLOOKUP(B557,Assumptions!$A$29:$C$39,3,1))^(1/12)-1</f>
        <v>0.00581065529879377</v>
      </c>
      <c r="V557" s="45" t="n">
        <f aca="false">P558+V558/(1+U558)</f>
        <v>0</v>
      </c>
      <c r="W557" s="45" t="n">
        <f aca="false">(W558+Q558)/(1+U558)</f>
        <v>0</v>
      </c>
      <c r="X557" s="45" t="n">
        <f aca="false">R558+S558+T558+X558/(1+U558)</f>
        <v>0</v>
      </c>
      <c r="Y557" s="45" t="n">
        <f aca="false">IFERROR((W557+X557-V557)/J557,0)</f>
        <v>0</v>
      </c>
    </row>
    <row r="558" customFormat="false" ht="13.8" hidden="false" customHeight="false" outlineLevel="0" collapsed="false">
      <c r="A558" s="40" t="n">
        <f aca="false">A557+1</f>
        <v>543</v>
      </c>
      <c r="B558" s="40" t="n">
        <f aca="false">INT((A558-1)/12)+1</f>
        <v>46</v>
      </c>
      <c r="C558" s="41" t="n">
        <f aca="false">$B$4+B558-1</f>
        <v>65</v>
      </c>
      <c r="D558" s="42" t="n">
        <f aca="false">IF($B$5="M",VLOOKUP(C558,Assumptions!$A$42:$C$140,2,1),VLOOKUP(C558,Assumptions!$A$42:$C$140,3,1))*Assumptions!$C$2</f>
        <v>0.00250937518226406</v>
      </c>
      <c r="E558" s="42" t="n">
        <f aca="false">1-(1-D558)^(1/12)</f>
        <v>0.00020935549385015</v>
      </c>
      <c r="F558" s="42" t="n">
        <f aca="false">VLOOKUP(B558,Assumptions!$A$5:$C$11,3,1)*(MOD(A558,12/$B$10)=0)</f>
        <v>0</v>
      </c>
      <c r="G558" s="43" t="n">
        <f aca="false">1-(1-F558)^(1/$B$10)</f>
        <v>0</v>
      </c>
      <c r="H558" s="42" t="n">
        <f aca="false">J557*E558*(A558&lt;=$B$6*12)</f>
        <v>0</v>
      </c>
      <c r="I558" s="43" t="n">
        <f aca="false">J557*(1-E558)*G558*(A558&lt;=$B$6*12)</f>
        <v>0</v>
      </c>
      <c r="J558" s="44" t="n">
        <f aca="false">(J557-H558-I558)*(A558&lt;=$B$6*12)</f>
        <v>0</v>
      </c>
      <c r="K558" s="45" t="n">
        <f aca="false">($B$9/$B$10)*(A558&lt;=$B$7*12)*(MOD(A557,12/$B$10)=0)</f>
        <v>0</v>
      </c>
      <c r="L558" s="45" t="n">
        <f aca="false">$B$8*(A558&lt;=$B$7*12)</f>
        <v>0</v>
      </c>
      <c r="M558" s="45" t="n">
        <f aca="false">Assumptions!$C$15*(A558=1)+K558*Assumptions!$C$16*(A558&lt;=12)</f>
        <v>0</v>
      </c>
      <c r="N558" s="45" t="n">
        <f aca="false">(A558&lt;=$B$6*12)*(Assumptions!$C$18/12)*(1+Assumptions!$E$17)^(A558-1) + K558*Assumptions!$C$19*(A558&lt;=$B$7*12)</f>
        <v>0</v>
      </c>
      <c r="O558" s="45" t="n">
        <f aca="false">K558*VLOOKUP(B558,Assumptions!$A$21:$B$26,2,1)</f>
        <v>0</v>
      </c>
      <c r="P558" s="45" t="n">
        <f aca="false">K558*J557</f>
        <v>0</v>
      </c>
      <c r="Q558" s="45" t="n">
        <f aca="false">L558*H558</f>
        <v>0</v>
      </c>
      <c r="R558" s="45" t="n">
        <f aca="false">M558*J557</f>
        <v>0</v>
      </c>
      <c r="S558" s="45" t="n">
        <f aca="false">N558*J557</f>
        <v>0</v>
      </c>
      <c r="T558" s="55" t="n">
        <f aca="false">O558*J557</f>
        <v>0</v>
      </c>
      <c r="U558" s="46" t="n">
        <f aca="false">(1+VLOOKUP(B558,Assumptions!$A$29:$C$39,3,1))^(1/12)-1</f>
        <v>0.00581065529879377</v>
      </c>
      <c r="V558" s="45" t="n">
        <f aca="false">P559+V559/(1+U559)</f>
        <v>0</v>
      </c>
      <c r="W558" s="45" t="n">
        <f aca="false">(W559+Q559)/(1+U559)</f>
        <v>0</v>
      </c>
      <c r="X558" s="45" t="n">
        <f aca="false">R559+S559+T559+X559/(1+U559)</f>
        <v>0</v>
      </c>
      <c r="Y558" s="45" t="n">
        <f aca="false">IFERROR((W558+X558-V558)/J558,0)</f>
        <v>0</v>
      </c>
    </row>
    <row r="559" customFormat="false" ht="13.8" hidden="false" customHeight="false" outlineLevel="0" collapsed="false">
      <c r="A559" s="40" t="n">
        <f aca="false">A558+1</f>
        <v>544</v>
      </c>
      <c r="B559" s="40" t="n">
        <f aca="false">INT((A559-1)/12)+1</f>
        <v>46</v>
      </c>
      <c r="C559" s="41" t="n">
        <f aca="false">$B$4+B559-1</f>
        <v>65</v>
      </c>
      <c r="D559" s="42" t="n">
        <f aca="false">IF($B$5="M",VLOOKUP(C559,Assumptions!$A$42:$C$140,2,1),VLOOKUP(C559,Assumptions!$A$42:$C$140,3,1))*Assumptions!$C$2</f>
        <v>0.00250937518226406</v>
      </c>
      <c r="E559" s="42" t="n">
        <f aca="false">1-(1-D559)^(1/12)</f>
        <v>0.00020935549385015</v>
      </c>
      <c r="F559" s="42" t="n">
        <f aca="false">VLOOKUP(B559,Assumptions!$A$5:$C$11,3,1)*(MOD(A559,12/$B$10)=0)</f>
        <v>0</v>
      </c>
      <c r="G559" s="43" t="n">
        <f aca="false">1-(1-F559)^(1/$B$10)</f>
        <v>0</v>
      </c>
      <c r="H559" s="42" t="n">
        <f aca="false">J558*E559*(A559&lt;=$B$6*12)</f>
        <v>0</v>
      </c>
      <c r="I559" s="43" t="n">
        <f aca="false">J558*(1-E559)*G559*(A559&lt;=$B$6*12)</f>
        <v>0</v>
      </c>
      <c r="J559" s="44" t="n">
        <f aca="false">(J558-H559-I559)*(A559&lt;=$B$6*12)</f>
        <v>0</v>
      </c>
      <c r="K559" s="45" t="n">
        <f aca="false">($B$9/$B$10)*(A559&lt;=$B$7*12)*(MOD(A558,12/$B$10)=0)</f>
        <v>0</v>
      </c>
      <c r="L559" s="45" t="n">
        <f aca="false">$B$8*(A559&lt;=$B$7*12)</f>
        <v>0</v>
      </c>
      <c r="M559" s="45" t="n">
        <f aca="false">Assumptions!$C$15*(A559=1)+K559*Assumptions!$C$16*(A559&lt;=12)</f>
        <v>0</v>
      </c>
      <c r="N559" s="45" t="n">
        <f aca="false">(A559&lt;=$B$6*12)*(Assumptions!$C$18/12)*(1+Assumptions!$E$17)^(A559-1) + K559*Assumptions!$C$19*(A559&lt;=$B$7*12)</f>
        <v>0</v>
      </c>
      <c r="O559" s="45" t="n">
        <f aca="false">K559*VLOOKUP(B559,Assumptions!$A$21:$B$26,2,1)</f>
        <v>0</v>
      </c>
      <c r="P559" s="45" t="n">
        <f aca="false">K559*J558</f>
        <v>0</v>
      </c>
      <c r="Q559" s="45" t="n">
        <f aca="false">L559*H559</f>
        <v>0</v>
      </c>
      <c r="R559" s="45" t="n">
        <f aca="false">M559*J558</f>
        <v>0</v>
      </c>
      <c r="S559" s="45" t="n">
        <f aca="false">N559*J558</f>
        <v>0</v>
      </c>
      <c r="T559" s="55" t="n">
        <f aca="false">O559*J558</f>
        <v>0</v>
      </c>
      <c r="U559" s="46" t="n">
        <f aca="false">(1+VLOOKUP(B559,Assumptions!$A$29:$C$39,3,1))^(1/12)-1</f>
        <v>0.00581065529879377</v>
      </c>
      <c r="V559" s="45" t="n">
        <f aca="false">P560+V560/(1+U560)</f>
        <v>0</v>
      </c>
      <c r="W559" s="45" t="n">
        <f aca="false">(W560+Q560)/(1+U560)</f>
        <v>0</v>
      </c>
      <c r="X559" s="45" t="n">
        <f aca="false">R560+S560+T560+X560/(1+U560)</f>
        <v>0</v>
      </c>
      <c r="Y559" s="45" t="n">
        <f aca="false">IFERROR((W559+X559-V559)/J559,0)</f>
        <v>0</v>
      </c>
    </row>
    <row r="560" customFormat="false" ht="13.8" hidden="false" customHeight="false" outlineLevel="0" collapsed="false">
      <c r="A560" s="40" t="n">
        <f aca="false">A559+1</f>
        <v>545</v>
      </c>
      <c r="B560" s="40" t="n">
        <f aca="false">INT((A560-1)/12)+1</f>
        <v>46</v>
      </c>
      <c r="C560" s="41" t="n">
        <f aca="false">$B$4+B560-1</f>
        <v>65</v>
      </c>
      <c r="D560" s="42" t="n">
        <f aca="false">IF($B$5="M",VLOOKUP(C560,Assumptions!$A$42:$C$140,2,1),VLOOKUP(C560,Assumptions!$A$42:$C$140,3,1))*Assumptions!$C$2</f>
        <v>0.00250937518226406</v>
      </c>
      <c r="E560" s="42" t="n">
        <f aca="false">1-(1-D560)^(1/12)</f>
        <v>0.00020935549385015</v>
      </c>
      <c r="F560" s="42" t="n">
        <f aca="false">VLOOKUP(B560,Assumptions!$A$5:$C$11,3,1)*(MOD(A560,12/$B$10)=0)</f>
        <v>0</v>
      </c>
      <c r="G560" s="43" t="n">
        <f aca="false">1-(1-F560)^(1/$B$10)</f>
        <v>0</v>
      </c>
      <c r="H560" s="42" t="n">
        <f aca="false">J559*E560*(A560&lt;=$B$6*12)</f>
        <v>0</v>
      </c>
      <c r="I560" s="43" t="n">
        <f aca="false">J559*(1-E560)*G560*(A560&lt;=$B$6*12)</f>
        <v>0</v>
      </c>
      <c r="J560" s="44" t="n">
        <f aca="false">(J559-H560-I560)*(A560&lt;=$B$6*12)</f>
        <v>0</v>
      </c>
      <c r="K560" s="45" t="n">
        <f aca="false">($B$9/$B$10)*(A560&lt;=$B$7*12)*(MOD(A559,12/$B$10)=0)</f>
        <v>0</v>
      </c>
      <c r="L560" s="45" t="n">
        <f aca="false">$B$8*(A560&lt;=$B$7*12)</f>
        <v>0</v>
      </c>
      <c r="M560" s="45" t="n">
        <f aca="false">Assumptions!$C$15*(A560=1)+K560*Assumptions!$C$16*(A560&lt;=12)</f>
        <v>0</v>
      </c>
      <c r="N560" s="45" t="n">
        <f aca="false">(A560&lt;=$B$6*12)*(Assumptions!$C$18/12)*(1+Assumptions!$E$17)^(A560-1) + K560*Assumptions!$C$19*(A560&lt;=$B$7*12)</f>
        <v>0</v>
      </c>
      <c r="O560" s="45" t="n">
        <f aca="false">K560*VLOOKUP(B560,Assumptions!$A$21:$B$26,2,1)</f>
        <v>0</v>
      </c>
      <c r="P560" s="45" t="n">
        <f aca="false">K560*J559</f>
        <v>0</v>
      </c>
      <c r="Q560" s="45" t="n">
        <f aca="false">L560*H560</f>
        <v>0</v>
      </c>
      <c r="R560" s="45" t="n">
        <f aca="false">M560*J559</f>
        <v>0</v>
      </c>
      <c r="S560" s="45" t="n">
        <f aca="false">N560*J559</f>
        <v>0</v>
      </c>
      <c r="T560" s="55" t="n">
        <f aca="false">O560*J559</f>
        <v>0</v>
      </c>
      <c r="U560" s="46" t="n">
        <f aca="false">(1+VLOOKUP(B560,Assumptions!$A$29:$C$39,3,1))^(1/12)-1</f>
        <v>0.00581065529879377</v>
      </c>
      <c r="V560" s="45" t="n">
        <f aca="false">P561+V561/(1+U561)</f>
        <v>0</v>
      </c>
      <c r="W560" s="45" t="n">
        <f aca="false">(W561+Q561)/(1+U561)</f>
        <v>0</v>
      </c>
      <c r="X560" s="45" t="n">
        <f aca="false">R561+S561+T561+X561/(1+U561)</f>
        <v>0</v>
      </c>
      <c r="Y560" s="45" t="n">
        <f aca="false">IFERROR((W560+X560-V560)/J560,0)</f>
        <v>0</v>
      </c>
    </row>
    <row r="561" customFormat="false" ht="13.8" hidden="false" customHeight="false" outlineLevel="0" collapsed="false">
      <c r="A561" s="40" t="n">
        <f aca="false">A560+1</f>
        <v>546</v>
      </c>
      <c r="B561" s="40" t="n">
        <f aca="false">INT((A561-1)/12)+1</f>
        <v>46</v>
      </c>
      <c r="C561" s="41" t="n">
        <f aca="false">$B$4+B561-1</f>
        <v>65</v>
      </c>
      <c r="D561" s="42" t="n">
        <f aca="false">IF($B$5="M",VLOOKUP(C561,Assumptions!$A$42:$C$140,2,1),VLOOKUP(C561,Assumptions!$A$42:$C$140,3,1))*Assumptions!$C$2</f>
        <v>0.00250937518226406</v>
      </c>
      <c r="E561" s="42" t="n">
        <f aca="false">1-(1-D561)^(1/12)</f>
        <v>0.00020935549385015</v>
      </c>
      <c r="F561" s="42" t="n">
        <f aca="false">VLOOKUP(B561,Assumptions!$A$5:$C$11,3,1)*(MOD(A561,12/$B$10)=0)</f>
        <v>0</v>
      </c>
      <c r="G561" s="43" t="n">
        <f aca="false">1-(1-F561)^(1/$B$10)</f>
        <v>0</v>
      </c>
      <c r="H561" s="42" t="n">
        <f aca="false">J560*E561*(A561&lt;=$B$6*12)</f>
        <v>0</v>
      </c>
      <c r="I561" s="43" t="n">
        <f aca="false">J560*(1-E561)*G561*(A561&lt;=$B$6*12)</f>
        <v>0</v>
      </c>
      <c r="J561" s="44" t="n">
        <f aca="false">(J560-H561-I561)*(A561&lt;=$B$6*12)</f>
        <v>0</v>
      </c>
      <c r="K561" s="45" t="n">
        <f aca="false">($B$9/$B$10)*(A561&lt;=$B$7*12)*(MOD(A560,12/$B$10)=0)</f>
        <v>0</v>
      </c>
      <c r="L561" s="45" t="n">
        <f aca="false">$B$8*(A561&lt;=$B$7*12)</f>
        <v>0</v>
      </c>
      <c r="M561" s="45" t="n">
        <f aca="false">Assumptions!$C$15*(A561=1)+K561*Assumptions!$C$16*(A561&lt;=12)</f>
        <v>0</v>
      </c>
      <c r="N561" s="45" t="n">
        <f aca="false">(A561&lt;=$B$6*12)*(Assumptions!$C$18/12)*(1+Assumptions!$E$17)^(A561-1) + K561*Assumptions!$C$19*(A561&lt;=$B$7*12)</f>
        <v>0</v>
      </c>
      <c r="O561" s="45" t="n">
        <f aca="false">K561*VLOOKUP(B561,Assumptions!$A$21:$B$26,2,1)</f>
        <v>0</v>
      </c>
      <c r="P561" s="45" t="n">
        <f aca="false">K561*J560</f>
        <v>0</v>
      </c>
      <c r="Q561" s="45" t="n">
        <f aca="false">L561*H561</f>
        <v>0</v>
      </c>
      <c r="R561" s="45" t="n">
        <f aca="false">M561*J560</f>
        <v>0</v>
      </c>
      <c r="S561" s="45" t="n">
        <f aca="false">N561*J560</f>
        <v>0</v>
      </c>
      <c r="T561" s="55" t="n">
        <f aca="false">O561*J560</f>
        <v>0</v>
      </c>
      <c r="U561" s="46" t="n">
        <f aca="false">(1+VLOOKUP(B561,Assumptions!$A$29:$C$39,3,1))^(1/12)-1</f>
        <v>0.00581065529879377</v>
      </c>
      <c r="V561" s="45" t="n">
        <f aca="false">P562+V562/(1+U562)</f>
        <v>0</v>
      </c>
      <c r="W561" s="45" t="n">
        <f aca="false">(W562+Q562)/(1+U562)</f>
        <v>0</v>
      </c>
      <c r="X561" s="45" t="n">
        <f aca="false">R562+S562+T562+X562/(1+U562)</f>
        <v>0</v>
      </c>
      <c r="Y561" s="45" t="n">
        <f aca="false">IFERROR((W561+X561-V561)/J561,0)</f>
        <v>0</v>
      </c>
    </row>
    <row r="562" customFormat="false" ht="13.8" hidden="false" customHeight="false" outlineLevel="0" collapsed="false">
      <c r="A562" s="40" t="n">
        <f aca="false">A561+1</f>
        <v>547</v>
      </c>
      <c r="B562" s="40" t="n">
        <f aca="false">INT((A562-1)/12)+1</f>
        <v>46</v>
      </c>
      <c r="C562" s="41" t="n">
        <f aca="false">$B$4+B562-1</f>
        <v>65</v>
      </c>
      <c r="D562" s="42" t="n">
        <f aca="false">IF($B$5="M",VLOOKUP(C562,Assumptions!$A$42:$C$140,2,1),VLOOKUP(C562,Assumptions!$A$42:$C$140,3,1))*Assumptions!$C$2</f>
        <v>0.00250937518226406</v>
      </c>
      <c r="E562" s="42" t="n">
        <f aca="false">1-(1-D562)^(1/12)</f>
        <v>0.00020935549385015</v>
      </c>
      <c r="F562" s="42" t="n">
        <f aca="false">VLOOKUP(B562,Assumptions!$A$5:$C$11,3,1)*(MOD(A562,12/$B$10)=0)</f>
        <v>0</v>
      </c>
      <c r="G562" s="43" t="n">
        <f aca="false">1-(1-F562)^(1/$B$10)</f>
        <v>0</v>
      </c>
      <c r="H562" s="42" t="n">
        <f aca="false">J561*E562*(A562&lt;=$B$6*12)</f>
        <v>0</v>
      </c>
      <c r="I562" s="43" t="n">
        <f aca="false">J561*(1-E562)*G562*(A562&lt;=$B$6*12)</f>
        <v>0</v>
      </c>
      <c r="J562" s="44" t="n">
        <f aca="false">(J561-H562-I562)*(A562&lt;=$B$6*12)</f>
        <v>0</v>
      </c>
      <c r="K562" s="45" t="n">
        <f aca="false">($B$9/$B$10)*(A562&lt;=$B$7*12)*(MOD(A561,12/$B$10)=0)</f>
        <v>0</v>
      </c>
      <c r="L562" s="45" t="n">
        <f aca="false">$B$8*(A562&lt;=$B$7*12)</f>
        <v>0</v>
      </c>
      <c r="M562" s="45" t="n">
        <f aca="false">Assumptions!$C$15*(A562=1)+K562*Assumptions!$C$16*(A562&lt;=12)</f>
        <v>0</v>
      </c>
      <c r="N562" s="45" t="n">
        <f aca="false">(A562&lt;=$B$6*12)*(Assumptions!$C$18/12)*(1+Assumptions!$E$17)^(A562-1) + K562*Assumptions!$C$19*(A562&lt;=$B$7*12)</f>
        <v>0</v>
      </c>
      <c r="O562" s="45" t="n">
        <f aca="false">K562*VLOOKUP(B562,Assumptions!$A$21:$B$26,2,1)</f>
        <v>0</v>
      </c>
      <c r="P562" s="45" t="n">
        <f aca="false">K562*J561</f>
        <v>0</v>
      </c>
      <c r="Q562" s="45" t="n">
        <f aca="false">L562*H562</f>
        <v>0</v>
      </c>
      <c r="R562" s="45" t="n">
        <f aca="false">M562*J561</f>
        <v>0</v>
      </c>
      <c r="S562" s="45" t="n">
        <f aca="false">N562*J561</f>
        <v>0</v>
      </c>
      <c r="T562" s="55" t="n">
        <f aca="false">O562*J561</f>
        <v>0</v>
      </c>
      <c r="U562" s="46" t="n">
        <f aca="false">(1+VLOOKUP(B562,Assumptions!$A$29:$C$39,3,1))^(1/12)-1</f>
        <v>0.00581065529879377</v>
      </c>
      <c r="V562" s="45" t="n">
        <f aca="false">P563+V563/(1+U563)</f>
        <v>0</v>
      </c>
      <c r="W562" s="45" t="n">
        <f aca="false">(W563+Q563)/(1+U563)</f>
        <v>0</v>
      </c>
      <c r="X562" s="45" t="n">
        <f aca="false">R563+S563+T563+X563/(1+U563)</f>
        <v>0</v>
      </c>
      <c r="Y562" s="45" t="n">
        <f aca="false">IFERROR((W562+X562-V562)/J562,0)</f>
        <v>0</v>
      </c>
    </row>
    <row r="563" customFormat="false" ht="13.8" hidden="false" customHeight="false" outlineLevel="0" collapsed="false">
      <c r="A563" s="40" t="n">
        <f aca="false">A562+1</f>
        <v>548</v>
      </c>
      <c r="B563" s="40" t="n">
        <f aca="false">INT((A563-1)/12)+1</f>
        <v>46</v>
      </c>
      <c r="C563" s="41" t="n">
        <f aca="false">$B$4+B563-1</f>
        <v>65</v>
      </c>
      <c r="D563" s="42" t="n">
        <f aca="false">IF($B$5="M",VLOOKUP(C563,Assumptions!$A$42:$C$140,2,1),VLOOKUP(C563,Assumptions!$A$42:$C$140,3,1))*Assumptions!$C$2</f>
        <v>0.00250937518226406</v>
      </c>
      <c r="E563" s="42" t="n">
        <f aca="false">1-(1-D563)^(1/12)</f>
        <v>0.00020935549385015</v>
      </c>
      <c r="F563" s="42" t="n">
        <f aca="false">VLOOKUP(B563,Assumptions!$A$5:$C$11,3,1)*(MOD(A563,12/$B$10)=0)</f>
        <v>0</v>
      </c>
      <c r="G563" s="43" t="n">
        <f aca="false">1-(1-F563)^(1/$B$10)</f>
        <v>0</v>
      </c>
      <c r="H563" s="42" t="n">
        <f aca="false">J562*E563*(A563&lt;=$B$6*12)</f>
        <v>0</v>
      </c>
      <c r="I563" s="43" t="n">
        <f aca="false">J562*(1-E563)*G563*(A563&lt;=$B$6*12)</f>
        <v>0</v>
      </c>
      <c r="J563" s="44" t="n">
        <f aca="false">(J562-H563-I563)*(A563&lt;=$B$6*12)</f>
        <v>0</v>
      </c>
      <c r="K563" s="45" t="n">
        <f aca="false">($B$9/$B$10)*(A563&lt;=$B$7*12)*(MOD(A562,12/$B$10)=0)</f>
        <v>0</v>
      </c>
      <c r="L563" s="45" t="n">
        <f aca="false">$B$8*(A563&lt;=$B$7*12)</f>
        <v>0</v>
      </c>
      <c r="M563" s="45" t="n">
        <f aca="false">Assumptions!$C$15*(A563=1)+K563*Assumptions!$C$16*(A563&lt;=12)</f>
        <v>0</v>
      </c>
      <c r="N563" s="45" t="n">
        <f aca="false">(A563&lt;=$B$6*12)*(Assumptions!$C$18/12)*(1+Assumptions!$E$17)^(A563-1) + K563*Assumptions!$C$19*(A563&lt;=$B$7*12)</f>
        <v>0</v>
      </c>
      <c r="O563" s="45" t="n">
        <f aca="false">K563*VLOOKUP(B563,Assumptions!$A$21:$B$26,2,1)</f>
        <v>0</v>
      </c>
      <c r="P563" s="45" t="n">
        <f aca="false">K563*J562</f>
        <v>0</v>
      </c>
      <c r="Q563" s="45" t="n">
        <f aca="false">L563*H563</f>
        <v>0</v>
      </c>
      <c r="R563" s="45" t="n">
        <f aca="false">M563*J562</f>
        <v>0</v>
      </c>
      <c r="S563" s="45" t="n">
        <f aca="false">N563*J562</f>
        <v>0</v>
      </c>
      <c r="T563" s="55" t="n">
        <f aca="false">O563*J562</f>
        <v>0</v>
      </c>
      <c r="U563" s="46" t="n">
        <f aca="false">(1+VLOOKUP(B563,Assumptions!$A$29:$C$39,3,1))^(1/12)-1</f>
        <v>0.00581065529879377</v>
      </c>
      <c r="V563" s="45" t="n">
        <f aca="false">P564+V564/(1+U564)</f>
        <v>0</v>
      </c>
      <c r="W563" s="45" t="n">
        <f aca="false">(W564+Q564)/(1+U564)</f>
        <v>0</v>
      </c>
      <c r="X563" s="45" t="n">
        <f aca="false">R564+S564+T564+X564/(1+U564)</f>
        <v>0</v>
      </c>
      <c r="Y563" s="45" t="n">
        <f aca="false">IFERROR((W563+X563-V563)/J563,0)</f>
        <v>0</v>
      </c>
    </row>
    <row r="564" customFormat="false" ht="13.8" hidden="false" customHeight="false" outlineLevel="0" collapsed="false">
      <c r="A564" s="40" t="n">
        <f aca="false">A563+1</f>
        <v>549</v>
      </c>
      <c r="B564" s="40" t="n">
        <f aca="false">INT((A564-1)/12)+1</f>
        <v>46</v>
      </c>
      <c r="C564" s="41" t="n">
        <f aca="false">$B$4+B564-1</f>
        <v>65</v>
      </c>
      <c r="D564" s="42" t="n">
        <f aca="false">IF($B$5="M",VLOOKUP(C564,Assumptions!$A$42:$C$140,2,1),VLOOKUP(C564,Assumptions!$A$42:$C$140,3,1))*Assumptions!$C$2</f>
        <v>0.00250937518226406</v>
      </c>
      <c r="E564" s="42" t="n">
        <f aca="false">1-(1-D564)^(1/12)</f>
        <v>0.00020935549385015</v>
      </c>
      <c r="F564" s="42" t="n">
        <f aca="false">VLOOKUP(B564,Assumptions!$A$5:$C$11,3,1)*(MOD(A564,12/$B$10)=0)</f>
        <v>0</v>
      </c>
      <c r="G564" s="43" t="n">
        <f aca="false">1-(1-F564)^(1/$B$10)</f>
        <v>0</v>
      </c>
      <c r="H564" s="42" t="n">
        <f aca="false">J563*E564*(A564&lt;=$B$6*12)</f>
        <v>0</v>
      </c>
      <c r="I564" s="43" t="n">
        <f aca="false">J563*(1-E564)*G564*(A564&lt;=$B$6*12)</f>
        <v>0</v>
      </c>
      <c r="J564" s="44" t="n">
        <f aca="false">(J563-H564-I564)*(A564&lt;=$B$6*12)</f>
        <v>0</v>
      </c>
      <c r="K564" s="45" t="n">
        <f aca="false">($B$9/$B$10)*(A564&lt;=$B$7*12)*(MOD(A563,12/$B$10)=0)</f>
        <v>0</v>
      </c>
      <c r="L564" s="45" t="n">
        <f aca="false">$B$8*(A564&lt;=$B$7*12)</f>
        <v>0</v>
      </c>
      <c r="M564" s="45" t="n">
        <f aca="false">Assumptions!$C$15*(A564=1)+K564*Assumptions!$C$16*(A564&lt;=12)</f>
        <v>0</v>
      </c>
      <c r="N564" s="45" t="n">
        <f aca="false">(A564&lt;=$B$6*12)*(Assumptions!$C$18/12)*(1+Assumptions!$E$17)^(A564-1) + K564*Assumptions!$C$19*(A564&lt;=$B$7*12)</f>
        <v>0</v>
      </c>
      <c r="O564" s="45" t="n">
        <f aca="false">K564*VLOOKUP(B564,Assumptions!$A$21:$B$26,2,1)</f>
        <v>0</v>
      </c>
      <c r="P564" s="45" t="n">
        <f aca="false">K564*J563</f>
        <v>0</v>
      </c>
      <c r="Q564" s="45" t="n">
        <f aca="false">L564*H564</f>
        <v>0</v>
      </c>
      <c r="R564" s="45" t="n">
        <f aca="false">M564*J563</f>
        <v>0</v>
      </c>
      <c r="S564" s="45" t="n">
        <f aca="false">N564*J563</f>
        <v>0</v>
      </c>
      <c r="T564" s="55" t="n">
        <f aca="false">O564*J563</f>
        <v>0</v>
      </c>
      <c r="U564" s="46" t="n">
        <f aca="false">(1+VLOOKUP(B564,Assumptions!$A$29:$C$39,3,1))^(1/12)-1</f>
        <v>0.00581065529879377</v>
      </c>
      <c r="V564" s="45" t="n">
        <f aca="false">P565+V565/(1+U565)</f>
        <v>0</v>
      </c>
      <c r="W564" s="45" t="n">
        <f aca="false">(W565+Q565)/(1+U565)</f>
        <v>0</v>
      </c>
      <c r="X564" s="45" t="n">
        <f aca="false">R565+S565+T565+X565/(1+U565)</f>
        <v>0</v>
      </c>
      <c r="Y564" s="45" t="n">
        <f aca="false">IFERROR((W564+X564-V564)/J564,0)</f>
        <v>0</v>
      </c>
    </row>
    <row r="565" customFormat="false" ht="13.8" hidden="false" customHeight="false" outlineLevel="0" collapsed="false">
      <c r="A565" s="40" t="n">
        <f aca="false">A564+1</f>
        <v>550</v>
      </c>
      <c r="B565" s="40" t="n">
        <f aca="false">INT((A565-1)/12)+1</f>
        <v>46</v>
      </c>
      <c r="C565" s="41" t="n">
        <f aca="false">$B$4+B565-1</f>
        <v>65</v>
      </c>
      <c r="D565" s="42" t="n">
        <f aca="false">IF($B$5="M",VLOOKUP(C565,Assumptions!$A$42:$C$140,2,1),VLOOKUP(C565,Assumptions!$A$42:$C$140,3,1))*Assumptions!$C$2</f>
        <v>0.00250937518226406</v>
      </c>
      <c r="E565" s="42" t="n">
        <f aca="false">1-(1-D565)^(1/12)</f>
        <v>0.00020935549385015</v>
      </c>
      <c r="F565" s="42" t="n">
        <f aca="false">VLOOKUP(B565,Assumptions!$A$5:$C$11,3,1)*(MOD(A565,12/$B$10)=0)</f>
        <v>0</v>
      </c>
      <c r="G565" s="43" t="n">
        <f aca="false">1-(1-F565)^(1/$B$10)</f>
        <v>0</v>
      </c>
      <c r="H565" s="42" t="n">
        <f aca="false">J564*E565*(A565&lt;=$B$6*12)</f>
        <v>0</v>
      </c>
      <c r="I565" s="43" t="n">
        <f aca="false">J564*(1-E565)*G565*(A565&lt;=$B$6*12)</f>
        <v>0</v>
      </c>
      <c r="J565" s="44" t="n">
        <f aca="false">(J564-H565-I565)*(A565&lt;=$B$6*12)</f>
        <v>0</v>
      </c>
      <c r="K565" s="45" t="n">
        <f aca="false">($B$9/$B$10)*(A565&lt;=$B$7*12)*(MOD(A564,12/$B$10)=0)</f>
        <v>0</v>
      </c>
      <c r="L565" s="45" t="n">
        <f aca="false">$B$8*(A565&lt;=$B$7*12)</f>
        <v>0</v>
      </c>
      <c r="M565" s="45" t="n">
        <f aca="false">Assumptions!$C$15*(A565=1)+K565*Assumptions!$C$16*(A565&lt;=12)</f>
        <v>0</v>
      </c>
      <c r="N565" s="45" t="n">
        <f aca="false">(A565&lt;=$B$6*12)*(Assumptions!$C$18/12)*(1+Assumptions!$E$17)^(A565-1) + K565*Assumptions!$C$19*(A565&lt;=$B$7*12)</f>
        <v>0</v>
      </c>
      <c r="O565" s="45" t="n">
        <f aca="false">K565*VLOOKUP(B565,Assumptions!$A$21:$B$26,2,1)</f>
        <v>0</v>
      </c>
      <c r="P565" s="45" t="n">
        <f aca="false">K565*J564</f>
        <v>0</v>
      </c>
      <c r="Q565" s="45" t="n">
        <f aca="false">L565*H565</f>
        <v>0</v>
      </c>
      <c r="R565" s="45" t="n">
        <f aca="false">M565*J564</f>
        <v>0</v>
      </c>
      <c r="S565" s="45" t="n">
        <f aca="false">N565*J564</f>
        <v>0</v>
      </c>
      <c r="T565" s="55" t="n">
        <f aca="false">O565*J564</f>
        <v>0</v>
      </c>
      <c r="U565" s="46" t="n">
        <f aca="false">(1+VLOOKUP(B565,Assumptions!$A$29:$C$39,3,1))^(1/12)-1</f>
        <v>0.00581065529879377</v>
      </c>
      <c r="V565" s="45" t="n">
        <f aca="false">P566+V566/(1+U566)</f>
        <v>0</v>
      </c>
      <c r="W565" s="45" t="n">
        <f aca="false">(W566+Q566)/(1+U566)</f>
        <v>0</v>
      </c>
      <c r="X565" s="45" t="n">
        <f aca="false">R566+S566+T566+X566/(1+U566)</f>
        <v>0</v>
      </c>
      <c r="Y565" s="45" t="n">
        <f aca="false">IFERROR((W565+X565-V565)/J565,0)</f>
        <v>0</v>
      </c>
    </row>
    <row r="566" customFormat="false" ht="13.8" hidden="false" customHeight="false" outlineLevel="0" collapsed="false">
      <c r="A566" s="40" t="n">
        <f aca="false">A565+1</f>
        <v>551</v>
      </c>
      <c r="B566" s="40" t="n">
        <f aca="false">INT((A566-1)/12)+1</f>
        <v>46</v>
      </c>
      <c r="C566" s="41" t="n">
        <f aca="false">$B$4+B566-1</f>
        <v>65</v>
      </c>
      <c r="D566" s="42" t="n">
        <f aca="false">IF($B$5="M",VLOOKUP(C566,Assumptions!$A$42:$C$140,2,1),VLOOKUP(C566,Assumptions!$A$42:$C$140,3,1))*Assumptions!$C$2</f>
        <v>0.00250937518226406</v>
      </c>
      <c r="E566" s="42" t="n">
        <f aca="false">1-(1-D566)^(1/12)</f>
        <v>0.00020935549385015</v>
      </c>
      <c r="F566" s="42" t="n">
        <f aca="false">VLOOKUP(B566,Assumptions!$A$5:$C$11,3,1)*(MOD(A566,12/$B$10)=0)</f>
        <v>0</v>
      </c>
      <c r="G566" s="43" t="n">
        <f aca="false">1-(1-F566)^(1/$B$10)</f>
        <v>0</v>
      </c>
      <c r="H566" s="42" t="n">
        <f aca="false">J565*E566*(A566&lt;=$B$6*12)</f>
        <v>0</v>
      </c>
      <c r="I566" s="43" t="n">
        <f aca="false">J565*(1-E566)*G566*(A566&lt;=$B$6*12)</f>
        <v>0</v>
      </c>
      <c r="J566" s="44" t="n">
        <f aca="false">(J565-H566-I566)*(A566&lt;=$B$6*12)</f>
        <v>0</v>
      </c>
      <c r="K566" s="45" t="n">
        <f aca="false">($B$9/$B$10)*(A566&lt;=$B$7*12)*(MOD(A565,12/$B$10)=0)</f>
        <v>0</v>
      </c>
      <c r="L566" s="45" t="n">
        <f aca="false">$B$8*(A566&lt;=$B$7*12)</f>
        <v>0</v>
      </c>
      <c r="M566" s="45" t="n">
        <f aca="false">Assumptions!$C$15*(A566=1)+K566*Assumptions!$C$16*(A566&lt;=12)</f>
        <v>0</v>
      </c>
      <c r="N566" s="45" t="n">
        <f aca="false">(A566&lt;=$B$6*12)*(Assumptions!$C$18/12)*(1+Assumptions!$E$17)^(A566-1) + K566*Assumptions!$C$19*(A566&lt;=$B$7*12)</f>
        <v>0</v>
      </c>
      <c r="O566" s="45" t="n">
        <f aca="false">K566*VLOOKUP(B566,Assumptions!$A$21:$B$26,2,1)</f>
        <v>0</v>
      </c>
      <c r="P566" s="45" t="n">
        <f aca="false">K566*J565</f>
        <v>0</v>
      </c>
      <c r="Q566" s="45" t="n">
        <f aca="false">L566*H566</f>
        <v>0</v>
      </c>
      <c r="R566" s="45" t="n">
        <f aca="false">M566*J565</f>
        <v>0</v>
      </c>
      <c r="S566" s="45" t="n">
        <f aca="false">N566*J565</f>
        <v>0</v>
      </c>
      <c r="T566" s="55" t="n">
        <f aca="false">O566*J565</f>
        <v>0</v>
      </c>
      <c r="U566" s="46" t="n">
        <f aca="false">(1+VLOOKUP(B566,Assumptions!$A$29:$C$39,3,1))^(1/12)-1</f>
        <v>0.00581065529879377</v>
      </c>
      <c r="V566" s="45" t="n">
        <f aca="false">P567+V567/(1+U567)</f>
        <v>0</v>
      </c>
      <c r="W566" s="45" t="n">
        <f aca="false">(W567+Q567)/(1+U567)</f>
        <v>0</v>
      </c>
      <c r="X566" s="45" t="n">
        <f aca="false">R567+S567+T567+X567/(1+U567)</f>
        <v>0</v>
      </c>
      <c r="Y566" s="45" t="n">
        <f aca="false">IFERROR((W566+X566-V566)/J566,0)</f>
        <v>0</v>
      </c>
    </row>
    <row r="567" customFormat="false" ht="13.8" hidden="false" customHeight="false" outlineLevel="0" collapsed="false">
      <c r="A567" s="40" t="n">
        <f aca="false">A566+1</f>
        <v>552</v>
      </c>
      <c r="B567" s="40" t="n">
        <f aca="false">INT((A567-1)/12)+1</f>
        <v>46</v>
      </c>
      <c r="C567" s="41" t="n">
        <f aca="false">$B$4+B567-1</f>
        <v>65</v>
      </c>
      <c r="D567" s="42" t="n">
        <f aca="false">IF($B$5="M",VLOOKUP(C567,Assumptions!$A$42:$C$140,2,1),VLOOKUP(C567,Assumptions!$A$42:$C$140,3,1))*Assumptions!$C$2</f>
        <v>0.00250937518226406</v>
      </c>
      <c r="E567" s="42" t="n">
        <f aca="false">1-(1-D567)^(1/12)</f>
        <v>0.00020935549385015</v>
      </c>
      <c r="F567" s="42" t="n">
        <f aca="false">VLOOKUP(B567,Assumptions!$A$5:$C$11,3,1)*(MOD(A567,12/$B$10)=0)</f>
        <v>0.04</v>
      </c>
      <c r="G567" s="43" t="n">
        <f aca="false">1-(1-F567)^(1/$B$10)</f>
        <v>0.04</v>
      </c>
      <c r="H567" s="42" t="n">
        <f aca="false">J566*E567*(A567&lt;=$B$6*12)</f>
        <v>0</v>
      </c>
      <c r="I567" s="43" t="n">
        <f aca="false">J566*(1-E567)*G567*(A567&lt;=$B$6*12)</f>
        <v>0</v>
      </c>
      <c r="J567" s="44" t="n">
        <f aca="false">(J566-H567-I567)*(A567&lt;=$B$6*12)</f>
        <v>0</v>
      </c>
      <c r="K567" s="45" t="n">
        <f aca="false">($B$9/$B$10)*(A567&lt;=$B$7*12)*(MOD(A566,12/$B$10)=0)</f>
        <v>0</v>
      </c>
      <c r="L567" s="45" t="n">
        <f aca="false">$B$8*(A567&lt;=$B$7*12)</f>
        <v>0</v>
      </c>
      <c r="M567" s="45" t="n">
        <f aca="false">Assumptions!$C$15*(A567=1)+K567*Assumptions!$C$16*(A567&lt;=12)</f>
        <v>0</v>
      </c>
      <c r="N567" s="45" t="n">
        <f aca="false">(A567&lt;=$B$6*12)*(Assumptions!$C$18/12)*(1+Assumptions!$E$17)^(A567-1) + K567*Assumptions!$C$19*(A567&lt;=$B$7*12)</f>
        <v>0</v>
      </c>
      <c r="O567" s="45" t="n">
        <f aca="false">K567*VLOOKUP(B567,Assumptions!$A$21:$B$26,2,1)</f>
        <v>0</v>
      </c>
      <c r="P567" s="45" t="n">
        <f aca="false">K567*J566</f>
        <v>0</v>
      </c>
      <c r="Q567" s="45" t="n">
        <f aca="false">L567*H567</f>
        <v>0</v>
      </c>
      <c r="R567" s="45" t="n">
        <f aca="false">M567*J566</f>
        <v>0</v>
      </c>
      <c r="S567" s="45" t="n">
        <f aca="false">N567*J566</f>
        <v>0</v>
      </c>
      <c r="T567" s="55" t="n">
        <f aca="false">O567*J566</f>
        <v>0</v>
      </c>
      <c r="U567" s="46" t="n">
        <f aca="false">(1+VLOOKUP(B567,Assumptions!$A$29:$C$39,3,1))^(1/12)-1</f>
        <v>0.00581065529879377</v>
      </c>
      <c r="V567" s="45" t="n">
        <f aca="false">P568+V568/(1+U568)</f>
        <v>0</v>
      </c>
      <c r="W567" s="45" t="n">
        <f aca="false">(W568+Q568)/(1+U568)</f>
        <v>0</v>
      </c>
      <c r="X567" s="45" t="n">
        <f aca="false">R568+S568+T568+X568/(1+U568)</f>
        <v>0</v>
      </c>
      <c r="Y567" s="45" t="n">
        <f aca="false">IFERROR((W567+X567-V567)/J567,0)</f>
        <v>0</v>
      </c>
    </row>
    <row r="568" customFormat="false" ht="13.8" hidden="false" customHeight="false" outlineLevel="0" collapsed="false">
      <c r="A568" s="40" t="n">
        <f aca="false">A567+1</f>
        <v>553</v>
      </c>
      <c r="B568" s="40" t="n">
        <f aca="false">INT((A568-1)/12)+1</f>
        <v>47</v>
      </c>
      <c r="C568" s="41" t="n">
        <f aca="false">$B$4+B568-1</f>
        <v>66</v>
      </c>
      <c r="D568" s="42" t="n">
        <f aca="false">IF($B$5="M",VLOOKUP(C568,Assumptions!$A$42:$C$140,2,1),VLOOKUP(C568,Assumptions!$A$42:$C$140,3,1))*Assumptions!$C$2</f>
        <v>0.00272694536612157</v>
      </c>
      <c r="E568" s="42" t="n">
        <f aca="false">1-(1-D568)^(1/12)</f>
        <v>0.000227529965704409</v>
      </c>
      <c r="F568" s="42" t="n">
        <f aca="false">VLOOKUP(B568,Assumptions!$A$5:$C$11,3,1)*(MOD(A568,12/$B$10)=0)</f>
        <v>0</v>
      </c>
      <c r="G568" s="43" t="n">
        <f aca="false">1-(1-F568)^(1/$B$10)</f>
        <v>0</v>
      </c>
      <c r="H568" s="42" t="n">
        <f aca="false">J567*E568*(A568&lt;=$B$6*12)</f>
        <v>0</v>
      </c>
      <c r="I568" s="43" t="n">
        <f aca="false">J567*(1-E568)*G568*(A568&lt;=$B$6*12)</f>
        <v>0</v>
      </c>
      <c r="J568" s="44" t="n">
        <f aca="false">(J567-H568-I568)*(A568&lt;=$B$6*12)</f>
        <v>0</v>
      </c>
      <c r="K568" s="45" t="n">
        <f aca="false">($B$9/$B$10)*(A568&lt;=$B$7*12)*(MOD(A567,12/$B$10)=0)</f>
        <v>0</v>
      </c>
      <c r="L568" s="45" t="n">
        <f aca="false">$B$8*(A568&lt;=$B$7*12)</f>
        <v>0</v>
      </c>
      <c r="M568" s="45" t="n">
        <f aca="false">Assumptions!$C$15*(A568=1)+K568*Assumptions!$C$16*(A568&lt;=12)</f>
        <v>0</v>
      </c>
      <c r="N568" s="45" t="n">
        <f aca="false">(A568&lt;=$B$6*12)*(Assumptions!$C$18/12)*(1+Assumptions!$E$17)^(A568-1) + K568*Assumptions!$C$19*(A568&lt;=$B$7*12)</f>
        <v>0</v>
      </c>
      <c r="O568" s="45" t="n">
        <f aca="false">K568*VLOOKUP(B568,Assumptions!$A$21:$B$26,2,1)</f>
        <v>0</v>
      </c>
      <c r="P568" s="45" t="n">
        <f aca="false">K568*J567</f>
        <v>0</v>
      </c>
      <c r="Q568" s="45" t="n">
        <f aca="false">L568*H568</f>
        <v>0</v>
      </c>
      <c r="R568" s="45" t="n">
        <f aca="false">M568*J567</f>
        <v>0</v>
      </c>
      <c r="S568" s="45" t="n">
        <f aca="false">N568*J567</f>
        <v>0</v>
      </c>
      <c r="T568" s="55" t="n">
        <f aca="false">O568*J567</f>
        <v>0</v>
      </c>
      <c r="U568" s="46" t="n">
        <f aca="false">(1+VLOOKUP(B568,Assumptions!$A$29:$C$39,3,1))^(1/12)-1</f>
        <v>0.00581065529879377</v>
      </c>
      <c r="V568" s="45" t="n">
        <f aca="false">P569+V569/(1+U569)</f>
        <v>0</v>
      </c>
      <c r="W568" s="45" t="n">
        <f aca="false">(W569+Q569)/(1+U569)</f>
        <v>0</v>
      </c>
      <c r="X568" s="45" t="n">
        <f aca="false">R569+S569+T569+X569/(1+U569)</f>
        <v>0</v>
      </c>
      <c r="Y568" s="45" t="n">
        <f aca="false">IFERROR((W568+X568-V568)/J568,0)</f>
        <v>0</v>
      </c>
    </row>
    <row r="569" customFormat="false" ht="13.8" hidden="false" customHeight="false" outlineLevel="0" collapsed="false">
      <c r="A569" s="40" t="n">
        <f aca="false">A568+1</f>
        <v>554</v>
      </c>
      <c r="B569" s="40" t="n">
        <f aca="false">INT((A569-1)/12)+1</f>
        <v>47</v>
      </c>
      <c r="C569" s="41" t="n">
        <f aca="false">$B$4+B569-1</f>
        <v>66</v>
      </c>
      <c r="D569" s="42" t="n">
        <f aca="false">IF($B$5="M",VLOOKUP(C569,Assumptions!$A$42:$C$140,2,1),VLOOKUP(C569,Assumptions!$A$42:$C$140,3,1))*Assumptions!$C$2</f>
        <v>0.00272694536612157</v>
      </c>
      <c r="E569" s="42" t="n">
        <f aca="false">1-(1-D569)^(1/12)</f>
        <v>0.000227529965704409</v>
      </c>
      <c r="F569" s="42" t="n">
        <f aca="false">VLOOKUP(B569,Assumptions!$A$5:$C$11,3,1)*(MOD(A569,12/$B$10)=0)</f>
        <v>0</v>
      </c>
      <c r="G569" s="43" t="n">
        <f aca="false">1-(1-F569)^(1/$B$10)</f>
        <v>0</v>
      </c>
      <c r="H569" s="42" t="n">
        <f aca="false">J568*E569*(A569&lt;=$B$6*12)</f>
        <v>0</v>
      </c>
      <c r="I569" s="43" t="n">
        <f aca="false">J568*(1-E569)*G569*(A569&lt;=$B$6*12)</f>
        <v>0</v>
      </c>
      <c r="J569" s="44" t="n">
        <f aca="false">(J568-H569-I569)*(A569&lt;=$B$6*12)</f>
        <v>0</v>
      </c>
      <c r="K569" s="45" t="n">
        <f aca="false">($B$9/$B$10)*(A569&lt;=$B$7*12)*(MOD(A568,12/$B$10)=0)</f>
        <v>0</v>
      </c>
      <c r="L569" s="45" t="n">
        <f aca="false">$B$8*(A569&lt;=$B$7*12)</f>
        <v>0</v>
      </c>
      <c r="M569" s="45" t="n">
        <f aca="false">Assumptions!$C$15*(A569=1)+K569*Assumptions!$C$16*(A569&lt;=12)</f>
        <v>0</v>
      </c>
      <c r="N569" s="45" t="n">
        <f aca="false">(A569&lt;=$B$6*12)*(Assumptions!$C$18/12)*(1+Assumptions!$E$17)^(A569-1) + K569*Assumptions!$C$19*(A569&lt;=$B$7*12)</f>
        <v>0</v>
      </c>
      <c r="O569" s="45" t="n">
        <f aca="false">K569*VLOOKUP(B569,Assumptions!$A$21:$B$26,2,1)</f>
        <v>0</v>
      </c>
      <c r="P569" s="45" t="n">
        <f aca="false">K569*J568</f>
        <v>0</v>
      </c>
      <c r="Q569" s="45" t="n">
        <f aca="false">L569*H569</f>
        <v>0</v>
      </c>
      <c r="R569" s="45" t="n">
        <f aca="false">M569*J568</f>
        <v>0</v>
      </c>
      <c r="S569" s="45" t="n">
        <f aca="false">N569*J568</f>
        <v>0</v>
      </c>
      <c r="T569" s="55" t="n">
        <f aca="false">O569*J568</f>
        <v>0</v>
      </c>
      <c r="U569" s="46" t="n">
        <f aca="false">(1+VLOOKUP(B569,Assumptions!$A$29:$C$39,3,1))^(1/12)-1</f>
        <v>0.00581065529879377</v>
      </c>
      <c r="V569" s="45" t="n">
        <f aca="false">P570+V570/(1+U570)</f>
        <v>0</v>
      </c>
      <c r="W569" s="45" t="n">
        <f aca="false">(W570+Q570)/(1+U570)</f>
        <v>0</v>
      </c>
      <c r="X569" s="45" t="n">
        <f aca="false">R570+S570+T570+X570/(1+U570)</f>
        <v>0</v>
      </c>
      <c r="Y569" s="45" t="n">
        <f aca="false">IFERROR((W569+X569-V569)/J569,0)</f>
        <v>0</v>
      </c>
    </row>
    <row r="570" customFormat="false" ht="13.8" hidden="false" customHeight="false" outlineLevel="0" collapsed="false">
      <c r="A570" s="40" t="n">
        <f aca="false">A569+1</f>
        <v>555</v>
      </c>
      <c r="B570" s="40" t="n">
        <f aca="false">INT((A570-1)/12)+1</f>
        <v>47</v>
      </c>
      <c r="C570" s="41" t="n">
        <f aca="false">$B$4+B570-1</f>
        <v>66</v>
      </c>
      <c r="D570" s="42" t="n">
        <f aca="false">IF($B$5="M",VLOOKUP(C570,Assumptions!$A$42:$C$140,2,1),VLOOKUP(C570,Assumptions!$A$42:$C$140,3,1))*Assumptions!$C$2</f>
        <v>0.00272694536612157</v>
      </c>
      <c r="E570" s="42" t="n">
        <f aca="false">1-(1-D570)^(1/12)</f>
        <v>0.000227529965704409</v>
      </c>
      <c r="F570" s="42" t="n">
        <f aca="false">VLOOKUP(B570,Assumptions!$A$5:$C$11,3,1)*(MOD(A570,12/$B$10)=0)</f>
        <v>0</v>
      </c>
      <c r="G570" s="43" t="n">
        <f aca="false">1-(1-F570)^(1/$B$10)</f>
        <v>0</v>
      </c>
      <c r="H570" s="42" t="n">
        <f aca="false">J569*E570*(A570&lt;=$B$6*12)</f>
        <v>0</v>
      </c>
      <c r="I570" s="43" t="n">
        <f aca="false">J569*(1-E570)*G570*(A570&lt;=$B$6*12)</f>
        <v>0</v>
      </c>
      <c r="J570" s="44" t="n">
        <f aca="false">(J569-H570-I570)*(A570&lt;=$B$6*12)</f>
        <v>0</v>
      </c>
      <c r="K570" s="45" t="n">
        <f aca="false">($B$9/$B$10)*(A570&lt;=$B$7*12)*(MOD(A569,12/$B$10)=0)</f>
        <v>0</v>
      </c>
      <c r="L570" s="45" t="n">
        <f aca="false">$B$8*(A570&lt;=$B$7*12)</f>
        <v>0</v>
      </c>
      <c r="M570" s="45" t="n">
        <f aca="false">Assumptions!$C$15*(A570=1)+K570*Assumptions!$C$16*(A570&lt;=12)</f>
        <v>0</v>
      </c>
      <c r="N570" s="45" t="n">
        <f aca="false">(A570&lt;=$B$6*12)*(Assumptions!$C$18/12)*(1+Assumptions!$E$17)^(A570-1) + K570*Assumptions!$C$19*(A570&lt;=$B$7*12)</f>
        <v>0</v>
      </c>
      <c r="O570" s="45" t="n">
        <f aca="false">K570*VLOOKUP(B570,Assumptions!$A$21:$B$26,2,1)</f>
        <v>0</v>
      </c>
      <c r="P570" s="45" t="n">
        <f aca="false">K570*J569</f>
        <v>0</v>
      </c>
      <c r="Q570" s="45" t="n">
        <f aca="false">L570*H570</f>
        <v>0</v>
      </c>
      <c r="R570" s="45" t="n">
        <f aca="false">M570*J569</f>
        <v>0</v>
      </c>
      <c r="S570" s="45" t="n">
        <f aca="false">N570*J569</f>
        <v>0</v>
      </c>
      <c r="T570" s="55" t="n">
        <f aca="false">O570*J569</f>
        <v>0</v>
      </c>
      <c r="U570" s="46" t="n">
        <f aca="false">(1+VLOOKUP(B570,Assumptions!$A$29:$C$39,3,1))^(1/12)-1</f>
        <v>0.00581065529879377</v>
      </c>
      <c r="V570" s="45" t="n">
        <f aca="false">P571+V571/(1+U571)</f>
        <v>0</v>
      </c>
      <c r="W570" s="45" t="n">
        <f aca="false">(W571+Q571)/(1+U571)</f>
        <v>0</v>
      </c>
      <c r="X570" s="45" t="n">
        <f aca="false">R571+S571+T571+X571/(1+U571)</f>
        <v>0</v>
      </c>
      <c r="Y570" s="45" t="n">
        <f aca="false">IFERROR((W570+X570-V570)/J570,0)</f>
        <v>0</v>
      </c>
    </row>
    <row r="571" customFormat="false" ht="13.8" hidden="false" customHeight="false" outlineLevel="0" collapsed="false">
      <c r="A571" s="40" t="n">
        <f aca="false">A570+1</f>
        <v>556</v>
      </c>
      <c r="B571" s="40" t="n">
        <f aca="false">INT((A571-1)/12)+1</f>
        <v>47</v>
      </c>
      <c r="C571" s="41" t="n">
        <f aca="false">$B$4+B571-1</f>
        <v>66</v>
      </c>
      <c r="D571" s="42" t="n">
        <f aca="false">IF($B$5="M",VLOOKUP(C571,Assumptions!$A$42:$C$140,2,1),VLOOKUP(C571,Assumptions!$A$42:$C$140,3,1))*Assumptions!$C$2</f>
        <v>0.00272694536612157</v>
      </c>
      <c r="E571" s="42" t="n">
        <f aca="false">1-(1-D571)^(1/12)</f>
        <v>0.000227529965704409</v>
      </c>
      <c r="F571" s="42" t="n">
        <f aca="false">VLOOKUP(B571,Assumptions!$A$5:$C$11,3,1)*(MOD(A571,12/$B$10)=0)</f>
        <v>0</v>
      </c>
      <c r="G571" s="43" t="n">
        <f aca="false">1-(1-F571)^(1/$B$10)</f>
        <v>0</v>
      </c>
      <c r="H571" s="42" t="n">
        <f aca="false">J570*E571*(A571&lt;=$B$6*12)</f>
        <v>0</v>
      </c>
      <c r="I571" s="43" t="n">
        <f aca="false">J570*(1-E571)*G571*(A571&lt;=$B$6*12)</f>
        <v>0</v>
      </c>
      <c r="J571" s="44" t="n">
        <f aca="false">(J570-H571-I571)*(A571&lt;=$B$6*12)</f>
        <v>0</v>
      </c>
      <c r="K571" s="45" t="n">
        <f aca="false">($B$9/$B$10)*(A571&lt;=$B$7*12)*(MOD(A570,12/$B$10)=0)</f>
        <v>0</v>
      </c>
      <c r="L571" s="45" t="n">
        <f aca="false">$B$8*(A571&lt;=$B$7*12)</f>
        <v>0</v>
      </c>
      <c r="M571" s="45" t="n">
        <f aca="false">Assumptions!$C$15*(A571=1)+K571*Assumptions!$C$16*(A571&lt;=12)</f>
        <v>0</v>
      </c>
      <c r="N571" s="45" t="n">
        <f aca="false">(A571&lt;=$B$6*12)*(Assumptions!$C$18/12)*(1+Assumptions!$E$17)^(A571-1) + K571*Assumptions!$C$19*(A571&lt;=$B$7*12)</f>
        <v>0</v>
      </c>
      <c r="O571" s="45" t="n">
        <f aca="false">K571*VLOOKUP(B571,Assumptions!$A$21:$B$26,2,1)</f>
        <v>0</v>
      </c>
      <c r="P571" s="45" t="n">
        <f aca="false">K571*J570</f>
        <v>0</v>
      </c>
      <c r="Q571" s="45" t="n">
        <f aca="false">L571*H571</f>
        <v>0</v>
      </c>
      <c r="R571" s="45" t="n">
        <f aca="false">M571*J570</f>
        <v>0</v>
      </c>
      <c r="S571" s="45" t="n">
        <f aca="false">N571*J570</f>
        <v>0</v>
      </c>
      <c r="T571" s="55" t="n">
        <f aca="false">O571*J570</f>
        <v>0</v>
      </c>
      <c r="U571" s="46" t="n">
        <f aca="false">(1+VLOOKUP(B571,Assumptions!$A$29:$C$39,3,1))^(1/12)-1</f>
        <v>0.00581065529879377</v>
      </c>
      <c r="V571" s="45" t="n">
        <f aca="false">P572+V572/(1+U572)</f>
        <v>0</v>
      </c>
      <c r="W571" s="45" t="n">
        <f aca="false">(W572+Q572)/(1+U572)</f>
        <v>0</v>
      </c>
      <c r="X571" s="45" t="n">
        <f aca="false">R572+S572+T572+X572/(1+U572)</f>
        <v>0</v>
      </c>
      <c r="Y571" s="45" t="n">
        <f aca="false">IFERROR((W571+X571-V571)/J571,0)</f>
        <v>0</v>
      </c>
    </row>
    <row r="572" customFormat="false" ht="13.8" hidden="false" customHeight="false" outlineLevel="0" collapsed="false">
      <c r="A572" s="40" t="n">
        <f aca="false">A571+1</f>
        <v>557</v>
      </c>
      <c r="B572" s="40" t="n">
        <f aca="false">INT((A572-1)/12)+1</f>
        <v>47</v>
      </c>
      <c r="C572" s="41" t="n">
        <f aca="false">$B$4+B572-1</f>
        <v>66</v>
      </c>
      <c r="D572" s="42" t="n">
        <f aca="false">IF($B$5="M",VLOOKUP(C572,Assumptions!$A$42:$C$140,2,1),VLOOKUP(C572,Assumptions!$A$42:$C$140,3,1))*Assumptions!$C$2</f>
        <v>0.00272694536612157</v>
      </c>
      <c r="E572" s="42" t="n">
        <f aca="false">1-(1-D572)^(1/12)</f>
        <v>0.000227529965704409</v>
      </c>
      <c r="F572" s="42" t="n">
        <f aca="false">VLOOKUP(B572,Assumptions!$A$5:$C$11,3,1)*(MOD(A572,12/$B$10)=0)</f>
        <v>0</v>
      </c>
      <c r="G572" s="43" t="n">
        <f aca="false">1-(1-F572)^(1/$B$10)</f>
        <v>0</v>
      </c>
      <c r="H572" s="42" t="n">
        <f aca="false">J571*E572*(A572&lt;=$B$6*12)</f>
        <v>0</v>
      </c>
      <c r="I572" s="43" t="n">
        <f aca="false">J571*(1-E572)*G572*(A572&lt;=$B$6*12)</f>
        <v>0</v>
      </c>
      <c r="J572" s="44" t="n">
        <f aca="false">(J571-H572-I572)*(A572&lt;=$B$6*12)</f>
        <v>0</v>
      </c>
      <c r="K572" s="45" t="n">
        <f aca="false">($B$9/$B$10)*(A572&lt;=$B$7*12)*(MOD(A571,12/$B$10)=0)</f>
        <v>0</v>
      </c>
      <c r="L572" s="45" t="n">
        <f aca="false">$B$8*(A572&lt;=$B$7*12)</f>
        <v>0</v>
      </c>
      <c r="M572" s="45" t="n">
        <f aca="false">Assumptions!$C$15*(A572=1)+K572*Assumptions!$C$16*(A572&lt;=12)</f>
        <v>0</v>
      </c>
      <c r="N572" s="45" t="n">
        <f aca="false">(A572&lt;=$B$6*12)*(Assumptions!$C$18/12)*(1+Assumptions!$E$17)^(A572-1) + K572*Assumptions!$C$19*(A572&lt;=$B$7*12)</f>
        <v>0</v>
      </c>
      <c r="O572" s="45" t="n">
        <f aca="false">K572*VLOOKUP(B572,Assumptions!$A$21:$B$26,2,1)</f>
        <v>0</v>
      </c>
      <c r="P572" s="45" t="n">
        <f aca="false">K572*J571</f>
        <v>0</v>
      </c>
      <c r="Q572" s="45" t="n">
        <f aca="false">L572*H572</f>
        <v>0</v>
      </c>
      <c r="R572" s="45" t="n">
        <f aca="false">M572*J571</f>
        <v>0</v>
      </c>
      <c r="S572" s="45" t="n">
        <f aca="false">N572*J571</f>
        <v>0</v>
      </c>
      <c r="T572" s="55" t="n">
        <f aca="false">O572*J571</f>
        <v>0</v>
      </c>
      <c r="U572" s="46" t="n">
        <f aca="false">(1+VLOOKUP(B572,Assumptions!$A$29:$C$39,3,1))^(1/12)-1</f>
        <v>0.00581065529879377</v>
      </c>
      <c r="V572" s="45" t="n">
        <f aca="false">P573+V573/(1+U573)</f>
        <v>0</v>
      </c>
      <c r="W572" s="45" t="n">
        <f aca="false">(W573+Q573)/(1+U573)</f>
        <v>0</v>
      </c>
      <c r="X572" s="45" t="n">
        <f aca="false">R573+S573+T573+X573/(1+U573)</f>
        <v>0</v>
      </c>
      <c r="Y572" s="45" t="n">
        <f aca="false">IFERROR((W572+X572-V572)/J572,0)</f>
        <v>0</v>
      </c>
    </row>
    <row r="573" customFormat="false" ht="13.8" hidden="false" customHeight="false" outlineLevel="0" collapsed="false">
      <c r="A573" s="40" t="n">
        <f aca="false">A572+1</f>
        <v>558</v>
      </c>
      <c r="B573" s="40" t="n">
        <f aca="false">INT((A573-1)/12)+1</f>
        <v>47</v>
      </c>
      <c r="C573" s="41" t="n">
        <f aca="false">$B$4+B573-1</f>
        <v>66</v>
      </c>
      <c r="D573" s="42" t="n">
        <f aca="false">IF($B$5="M",VLOOKUP(C573,Assumptions!$A$42:$C$140,2,1),VLOOKUP(C573,Assumptions!$A$42:$C$140,3,1))*Assumptions!$C$2</f>
        <v>0.00272694536612157</v>
      </c>
      <c r="E573" s="42" t="n">
        <f aca="false">1-(1-D573)^(1/12)</f>
        <v>0.000227529965704409</v>
      </c>
      <c r="F573" s="42" t="n">
        <f aca="false">VLOOKUP(B573,Assumptions!$A$5:$C$11,3,1)*(MOD(A573,12/$B$10)=0)</f>
        <v>0</v>
      </c>
      <c r="G573" s="43" t="n">
        <f aca="false">1-(1-F573)^(1/$B$10)</f>
        <v>0</v>
      </c>
      <c r="H573" s="42" t="n">
        <f aca="false">J572*E573*(A573&lt;=$B$6*12)</f>
        <v>0</v>
      </c>
      <c r="I573" s="43" t="n">
        <f aca="false">J572*(1-E573)*G573*(A573&lt;=$B$6*12)</f>
        <v>0</v>
      </c>
      <c r="J573" s="44" t="n">
        <f aca="false">(J572-H573-I573)*(A573&lt;=$B$6*12)</f>
        <v>0</v>
      </c>
      <c r="K573" s="45" t="n">
        <f aca="false">($B$9/$B$10)*(A573&lt;=$B$7*12)*(MOD(A572,12/$B$10)=0)</f>
        <v>0</v>
      </c>
      <c r="L573" s="45" t="n">
        <f aca="false">$B$8*(A573&lt;=$B$7*12)</f>
        <v>0</v>
      </c>
      <c r="M573" s="45" t="n">
        <f aca="false">Assumptions!$C$15*(A573=1)+K573*Assumptions!$C$16*(A573&lt;=12)</f>
        <v>0</v>
      </c>
      <c r="N573" s="45" t="n">
        <f aca="false">(A573&lt;=$B$6*12)*(Assumptions!$C$18/12)*(1+Assumptions!$E$17)^(A573-1) + K573*Assumptions!$C$19*(A573&lt;=$B$7*12)</f>
        <v>0</v>
      </c>
      <c r="O573" s="45" t="n">
        <f aca="false">K573*VLOOKUP(B573,Assumptions!$A$21:$B$26,2,1)</f>
        <v>0</v>
      </c>
      <c r="P573" s="45" t="n">
        <f aca="false">K573*J572</f>
        <v>0</v>
      </c>
      <c r="Q573" s="45" t="n">
        <f aca="false">L573*H573</f>
        <v>0</v>
      </c>
      <c r="R573" s="45" t="n">
        <f aca="false">M573*J572</f>
        <v>0</v>
      </c>
      <c r="S573" s="45" t="n">
        <f aca="false">N573*J572</f>
        <v>0</v>
      </c>
      <c r="T573" s="55" t="n">
        <f aca="false">O573*J572</f>
        <v>0</v>
      </c>
      <c r="U573" s="46" t="n">
        <f aca="false">(1+VLOOKUP(B573,Assumptions!$A$29:$C$39,3,1))^(1/12)-1</f>
        <v>0.00581065529879377</v>
      </c>
      <c r="V573" s="45" t="n">
        <f aca="false">P574+V574/(1+U574)</f>
        <v>0</v>
      </c>
      <c r="W573" s="45" t="n">
        <f aca="false">(W574+Q574)/(1+U574)</f>
        <v>0</v>
      </c>
      <c r="X573" s="45" t="n">
        <f aca="false">R574+S574+T574+X574/(1+U574)</f>
        <v>0</v>
      </c>
      <c r="Y573" s="45" t="n">
        <f aca="false">IFERROR((W573+X573-V573)/J573,0)</f>
        <v>0</v>
      </c>
    </row>
    <row r="574" customFormat="false" ht="13.8" hidden="false" customHeight="false" outlineLevel="0" collapsed="false">
      <c r="A574" s="40" t="n">
        <f aca="false">A573+1</f>
        <v>559</v>
      </c>
      <c r="B574" s="40" t="n">
        <f aca="false">INT((A574-1)/12)+1</f>
        <v>47</v>
      </c>
      <c r="C574" s="41" t="n">
        <f aca="false">$B$4+B574-1</f>
        <v>66</v>
      </c>
      <c r="D574" s="42" t="n">
        <f aca="false">IF($B$5="M",VLOOKUP(C574,Assumptions!$A$42:$C$140,2,1),VLOOKUP(C574,Assumptions!$A$42:$C$140,3,1))*Assumptions!$C$2</f>
        <v>0.00272694536612157</v>
      </c>
      <c r="E574" s="42" t="n">
        <f aca="false">1-(1-D574)^(1/12)</f>
        <v>0.000227529965704409</v>
      </c>
      <c r="F574" s="42" t="n">
        <f aca="false">VLOOKUP(B574,Assumptions!$A$5:$C$11,3,1)*(MOD(A574,12/$B$10)=0)</f>
        <v>0</v>
      </c>
      <c r="G574" s="43" t="n">
        <f aca="false">1-(1-F574)^(1/$B$10)</f>
        <v>0</v>
      </c>
      <c r="H574" s="42" t="n">
        <f aca="false">J573*E574*(A574&lt;=$B$6*12)</f>
        <v>0</v>
      </c>
      <c r="I574" s="43" t="n">
        <f aca="false">J573*(1-E574)*G574*(A574&lt;=$B$6*12)</f>
        <v>0</v>
      </c>
      <c r="J574" s="44" t="n">
        <f aca="false">(J573-H574-I574)*(A574&lt;=$B$6*12)</f>
        <v>0</v>
      </c>
      <c r="K574" s="45" t="n">
        <f aca="false">($B$9/$B$10)*(A574&lt;=$B$7*12)*(MOD(A573,12/$B$10)=0)</f>
        <v>0</v>
      </c>
      <c r="L574" s="45" t="n">
        <f aca="false">$B$8*(A574&lt;=$B$7*12)</f>
        <v>0</v>
      </c>
      <c r="M574" s="45" t="n">
        <f aca="false">Assumptions!$C$15*(A574=1)+K574*Assumptions!$C$16*(A574&lt;=12)</f>
        <v>0</v>
      </c>
      <c r="N574" s="45" t="n">
        <f aca="false">(A574&lt;=$B$6*12)*(Assumptions!$C$18/12)*(1+Assumptions!$E$17)^(A574-1) + K574*Assumptions!$C$19*(A574&lt;=$B$7*12)</f>
        <v>0</v>
      </c>
      <c r="O574" s="45" t="n">
        <f aca="false">K574*VLOOKUP(B574,Assumptions!$A$21:$B$26,2,1)</f>
        <v>0</v>
      </c>
      <c r="P574" s="45" t="n">
        <f aca="false">K574*J573</f>
        <v>0</v>
      </c>
      <c r="Q574" s="45" t="n">
        <f aca="false">L574*H574</f>
        <v>0</v>
      </c>
      <c r="R574" s="45" t="n">
        <f aca="false">M574*J573</f>
        <v>0</v>
      </c>
      <c r="S574" s="45" t="n">
        <f aca="false">N574*J573</f>
        <v>0</v>
      </c>
      <c r="T574" s="55" t="n">
        <f aca="false">O574*J573</f>
        <v>0</v>
      </c>
      <c r="U574" s="46" t="n">
        <f aca="false">(1+VLOOKUP(B574,Assumptions!$A$29:$C$39,3,1))^(1/12)-1</f>
        <v>0.00581065529879377</v>
      </c>
      <c r="V574" s="45" t="n">
        <f aca="false">P575+V575/(1+U575)</f>
        <v>0</v>
      </c>
      <c r="W574" s="45" t="n">
        <f aca="false">(W575+Q575)/(1+U575)</f>
        <v>0</v>
      </c>
      <c r="X574" s="45" t="n">
        <f aca="false">R575+S575+T575+X575/(1+U575)</f>
        <v>0</v>
      </c>
      <c r="Y574" s="45" t="n">
        <f aca="false">IFERROR((W574+X574-V574)/J574,0)</f>
        <v>0</v>
      </c>
    </row>
    <row r="575" customFormat="false" ht="13.8" hidden="false" customHeight="false" outlineLevel="0" collapsed="false">
      <c r="A575" s="40" t="n">
        <f aca="false">A574+1</f>
        <v>560</v>
      </c>
      <c r="B575" s="40" t="n">
        <f aca="false">INT((A575-1)/12)+1</f>
        <v>47</v>
      </c>
      <c r="C575" s="41" t="n">
        <f aca="false">$B$4+B575-1</f>
        <v>66</v>
      </c>
      <c r="D575" s="42" t="n">
        <f aca="false">IF($B$5="M",VLOOKUP(C575,Assumptions!$A$42:$C$140,2,1),VLOOKUP(C575,Assumptions!$A$42:$C$140,3,1))*Assumptions!$C$2</f>
        <v>0.00272694536612157</v>
      </c>
      <c r="E575" s="42" t="n">
        <f aca="false">1-(1-D575)^(1/12)</f>
        <v>0.000227529965704409</v>
      </c>
      <c r="F575" s="42" t="n">
        <f aca="false">VLOOKUP(B575,Assumptions!$A$5:$C$11,3,1)*(MOD(A575,12/$B$10)=0)</f>
        <v>0</v>
      </c>
      <c r="G575" s="43" t="n">
        <f aca="false">1-(1-F575)^(1/$B$10)</f>
        <v>0</v>
      </c>
      <c r="H575" s="42" t="n">
        <f aca="false">J574*E575*(A575&lt;=$B$6*12)</f>
        <v>0</v>
      </c>
      <c r="I575" s="43" t="n">
        <f aca="false">J574*(1-E575)*G575*(A575&lt;=$B$6*12)</f>
        <v>0</v>
      </c>
      <c r="J575" s="44" t="n">
        <f aca="false">(J574-H575-I575)*(A575&lt;=$B$6*12)</f>
        <v>0</v>
      </c>
      <c r="K575" s="45" t="n">
        <f aca="false">($B$9/$B$10)*(A575&lt;=$B$7*12)*(MOD(A574,12/$B$10)=0)</f>
        <v>0</v>
      </c>
      <c r="L575" s="45" t="n">
        <f aca="false">$B$8*(A575&lt;=$B$7*12)</f>
        <v>0</v>
      </c>
      <c r="M575" s="45" t="n">
        <f aca="false">Assumptions!$C$15*(A575=1)+K575*Assumptions!$C$16*(A575&lt;=12)</f>
        <v>0</v>
      </c>
      <c r="N575" s="45" t="n">
        <f aca="false">(A575&lt;=$B$6*12)*(Assumptions!$C$18/12)*(1+Assumptions!$E$17)^(A575-1) + K575*Assumptions!$C$19*(A575&lt;=$B$7*12)</f>
        <v>0</v>
      </c>
      <c r="O575" s="45" t="n">
        <f aca="false">K575*VLOOKUP(B575,Assumptions!$A$21:$B$26,2,1)</f>
        <v>0</v>
      </c>
      <c r="P575" s="45" t="n">
        <f aca="false">K575*J574</f>
        <v>0</v>
      </c>
      <c r="Q575" s="45" t="n">
        <f aca="false">L575*H575</f>
        <v>0</v>
      </c>
      <c r="R575" s="45" t="n">
        <f aca="false">M575*J574</f>
        <v>0</v>
      </c>
      <c r="S575" s="45" t="n">
        <f aca="false">N575*J574</f>
        <v>0</v>
      </c>
      <c r="T575" s="55" t="n">
        <f aca="false">O575*J574</f>
        <v>0</v>
      </c>
      <c r="U575" s="46" t="n">
        <f aca="false">(1+VLOOKUP(B575,Assumptions!$A$29:$C$39,3,1))^(1/12)-1</f>
        <v>0.00581065529879377</v>
      </c>
      <c r="V575" s="45" t="n">
        <f aca="false">P576+V576/(1+U576)</f>
        <v>0</v>
      </c>
      <c r="W575" s="45" t="n">
        <f aca="false">(W576+Q576)/(1+U576)</f>
        <v>0</v>
      </c>
      <c r="X575" s="45" t="n">
        <f aca="false">R576+S576+T576+X576/(1+U576)</f>
        <v>0</v>
      </c>
      <c r="Y575" s="45" t="n">
        <f aca="false">IFERROR((W575+X575-V575)/J575,0)</f>
        <v>0</v>
      </c>
    </row>
    <row r="576" customFormat="false" ht="13.8" hidden="false" customHeight="false" outlineLevel="0" collapsed="false">
      <c r="A576" s="40" t="n">
        <f aca="false">A575+1</f>
        <v>561</v>
      </c>
      <c r="B576" s="40" t="n">
        <f aca="false">INT((A576-1)/12)+1</f>
        <v>47</v>
      </c>
      <c r="C576" s="41" t="n">
        <f aca="false">$B$4+B576-1</f>
        <v>66</v>
      </c>
      <c r="D576" s="42" t="n">
        <f aca="false">IF($B$5="M",VLOOKUP(C576,Assumptions!$A$42:$C$140,2,1),VLOOKUP(C576,Assumptions!$A$42:$C$140,3,1))*Assumptions!$C$2</f>
        <v>0.00272694536612157</v>
      </c>
      <c r="E576" s="42" t="n">
        <f aca="false">1-(1-D576)^(1/12)</f>
        <v>0.000227529965704409</v>
      </c>
      <c r="F576" s="42" t="n">
        <f aca="false">VLOOKUP(B576,Assumptions!$A$5:$C$11,3,1)*(MOD(A576,12/$B$10)=0)</f>
        <v>0</v>
      </c>
      <c r="G576" s="43" t="n">
        <f aca="false">1-(1-F576)^(1/$B$10)</f>
        <v>0</v>
      </c>
      <c r="H576" s="42" t="n">
        <f aca="false">J575*E576*(A576&lt;=$B$6*12)</f>
        <v>0</v>
      </c>
      <c r="I576" s="43" t="n">
        <f aca="false">J575*(1-E576)*G576*(A576&lt;=$B$6*12)</f>
        <v>0</v>
      </c>
      <c r="J576" s="44" t="n">
        <f aca="false">(J575-H576-I576)*(A576&lt;=$B$6*12)</f>
        <v>0</v>
      </c>
      <c r="K576" s="45" t="n">
        <f aca="false">($B$9/$B$10)*(A576&lt;=$B$7*12)*(MOD(A575,12/$B$10)=0)</f>
        <v>0</v>
      </c>
      <c r="L576" s="45" t="n">
        <f aca="false">$B$8*(A576&lt;=$B$7*12)</f>
        <v>0</v>
      </c>
      <c r="M576" s="45" t="n">
        <f aca="false">Assumptions!$C$15*(A576=1)+K576*Assumptions!$C$16*(A576&lt;=12)</f>
        <v>0</v>
      </c>
      <c r="N576" s="45" t="n">
        <f aca="false">(A576&lt;=$B$6*12)*(Assumptions!$C$18/12)*(1+Assumptions!$E$17)^(A576-1) + K576*Assumptions!$C$19*(A576&lt;=$B$7*12)</f>
        <v>0</v>
      </c>
      <c r="O576" s="45" t="n">
        <f aca="false">K576*VLOOKUP(B576,Assumptions!$A$21:$B$26,2,1)</f>
        <v>0</v>
      </c>
      <c r="P576" s="45" t="n">
        <f aca="false">K576*J575</f>
        <v>0</v>
      </c>
      <c r="Q576" s="45" t="n">
        <f aca="false">L576*H576</f>
        <v>0</v>
      </c>
      <c r="R576" s="45" t="n">
        <f aca="false">M576*J575</f>
        <v>0</v>
      </c>
      <c r="S576" s="45" t="n">
        <f aca="false">N576*J575</f>
        <v>0</v>
      </c>
      <c r="T576" s="55" t="n">
        <f aca="false">O576*J575</f>
        <v>0</v>
      </c>
      <c r="U576" s="46" t="n">
        <f aca="false">(1+VLOOKUP(B576,Assumptions!$A$29:$C$39,3,1))^(1/12)-1</f>
        <v>0.00581065529879377</v>
      </c>
      <c r="V576" s="45" t="n">
        <f aca="false">P577+V577/(1+U577)</f>
        <v>0</v>
      </c>
      <c r="W576" s="45" t="n">
        <f aca="false">(W577+Q577)/(1+U577)</f>
        <v>0</v>
      </c>
      <c r="X576" s="45" t="n">
        <f aca="false">R577+S577+T577+X577/(1+U577)</f>
        <v>0</v>
      </c>
      <c r="Y576" s="45" t="n">
        <f aca="false">IFERROR((W576+X576-V576)/J576,0)</f>
        <v>0</v>
      </c>
    </row>
    <row r="577" customFormat="false" ht="13.8" hidden="false" customHeight="false" outlineLevel="0" collapsed="false">
      <c r="A577" s="40" t="n">
        <f aca="false">A576+1</f>
        <v>562</v>
      </c>
      <c r="B577" s="40" t="n">
        <f aca="false">INT((A577-1)/12)+1</f>
        <v>47</v>
      </c>
      <c r="C577" s="41" t="n">
        <f aca="false">$B$4+B577-1</f>
        <v>66</v>
      </c>
      <c r="D577" s="42" t="n">
        <f aca="false">IF($B$5="M",VLOOKUP(C577,Assumptions!$A$42:$C$140,2,1),VLOOKUP(C577,Assumptions!$A$42:$C$140,3,1))*Assumptions!$C$2</f>
        <v>0.00272694536612157</v>
      </c>
      <c r="E577" s="42" t="n">
        <f aca="false">1-(1-D577)^(1/12)</f>
        <v>0.000227529965704409</v>
      </c>
      <c r="F577" s="42" t="n">
        <f aca="false">VLOOKUP(B577,Assumptions!$A$5:$C$11,3,1)*(MOD(A577,12/$B$10)=0)</f>
        <v>0</v>
      </c>
      <c r="G577" s="43" t="n">
        <f aca="false">1-(1-F577)^(1/$B$10)</f>
        <v>0</v>
      </c>
      <c r="H577" s="42" t="n">
        <f aca="false">J576*E577*(A577&lt;=$B$6*12)</f>
        <v>0</v>
      </c>
      <c r="I577" s="43" t="n">
        <f aca="false">J576*(1-E577)*G577*(A577&lt;=$B$6*12)</f>
        <v>0</v>
      </c>
      <c r="J577" s="44" t="n">
        <f aca="false">(J576-H577-I577)*(A577&lt;=$B$6*12)</f>
        <v>0</v>
      </c>
      <c r="K577" s="45" t="n">
        <f aca="false">($B$9/$B$10)*(A577&lt;=$B$7*12)*(MOD(A576,12/$B$10)=0)</f>
        <v>0</v>
      </c>
      <c r="L577" s="45" t="n">
        <f aca="false">$B$8*(A577&lt;=$B$7*12)</f>
        <v>0</v>
      </c>
      <c r="M577" s="45" t="n">
        <f aca="false">Assumptions!$C$15*(A577=1)+K577*Assumptions!$C$16*(A577&lt;=12)</f>
        <v>0</v>
      </c>
      <c r="N577" s="45" t="n">
        <f aca="false">(A577&lt;=$B$6*12)*(Assumptions!$C$18/12)*(1+Assumptions!$E$17)^(A577-1) + K577*Assumptions!$C$19*(A577&lt;=$B$7*12)</f>
        <v>0</v>
      </c>
      <c r="O577" s="45" t="n">
        <f aca="false">K577*VLOOKUP(B577,Assumptions!$A$21:$B$26,2,1)</f>
        <v>0</v>
      </c>
      <c r="P577" s="45" t="n">
        <f aca="false">K577*J576</f>
        <v>0</v>
      </c>
      <c r="Q577" s="45" t="n">
        <f aca="false">L577*H577</f>
        <v>0</v>
      </c>
      <c r="R577" s="45" t="n">
        <f aca="false">M577*J576</f>
        <v>0</v>
      </c>
      <c r="S577" s="45" t="n">
        <f aca="false">N577*J576</f>
        <v>0</v>
      </c>
      <c r="T577" s="55" t="n">
        <f aca="false">O577*J576</f>
        <v>0</v>
      </c>
      <c r="U577" s="46" t="n">
        <f aca="false">(1+VLOOKUP(B577,Assumptions!$A$29:$C$39,3,1))^(1/12)-1</f>
        <v>0.00581065529879377</v>
      </c>
      <c r="V577" s="45" t="n">
        <f aca="false">P578+V578/(1+U578)</f>
        <v>0</v>
      </c>
      <c r="W577" s="45" t="n">
        <f aca="false">(W578+Q578)/(1+U578)</f>
        <v>0</v>
      </c>
      <c r="X577" s="45" t="n">
        <f aca="false">R578+S578+T578+X578/(1+U578)</f>
        <v>0</v>
      </c>
      <c r="Y577" s="45" t="n">
        <f aca="false">IFERROR((W577+X577-V577)/J577,0)</f>
        <v>0</v>
      </c>
    </row>
    <row r="578" customFormat="false" ht="13.8" hidden="false" customHeight="false" outlineLevel="0" collapsed="false">
      <c r="A578" s="40" t="n">
        <f aca="false">A577+1</f>
        <v>563</v>
      </c>
      <c r="B578" s="40" t="n">
        <f aca="false">INT((A578-1)/12)+1</f>
        <v>47</v>
      </c>
      <c r="C578" s="41" t="n">
        <f aca="false">$B$4+B578-1</f>
        <v>66</v>
      </c>
      <c r="D578" s="42" t="n">
        <f aca="false">IF($B$5="M",VLOOKUP(C578,Assumptions!$A$42:$C$140,2,1),VLOOKUP(C578,Assumptions!$A$42:$C$140,3,1))*Assumptions!$C$2</f>
        <v>0.00272694536612157</v>
      </c>
      <c r="E578" s="42" t="n">
        <f aca="false">1-(1-D578)^(1/12)</f>
        <v>0.000227529965704409</v>
      </c>
      <c r="F578" s="42" t="n">
        <f aca="false">VLOOKUP(B578,Assumptions!$A$5:$C$11,3,1)*(MOD(A578,12/$B$10)=0)</f>
        <v>0</v>
      </c>
      <c r="G578" s="43" t="n">
        <f aca="false">1-(1-F578)^(1/$B$10)</f>
        <v>0</v>
      </c>
      <c r="H578" s="42" t="n">
        <f aca="false">J577*E578*(A578&lt;=$B$6*12)</f>
        <v>0</v>
      </c>
      <c r="I578" s="43" t="n">
        <f aca="false">J577*(1-E578)*G578*(A578&lt;=$B$6*12)</f>
        <v>0</v>
      </c>
      <c r="J578" s="44" t="n">
        <f aca="false">(J577-H578-I578)*(A578&lt;=$B$6*12)</f>
        <v>0</v>
      </c>
      <c r="K578" s="45" t="n">
        <f aca="false">($B$9/$B$10)*(A578&lt;=$B$7*12)*(MOD(A577,12/$B$10)=0)</f>
        <v>0</v>
      </c>
      <c r="L578" s="45" t="n">
        <f aca="false">$B$8*(A578&lt;=$B$7*12)</f>
        <v>0</v>
      </c>
      <c r="M578" s="45" t="n">
        <f aca="false">Assumptions!$C$15*(A578=1)+K578*Assumptions!$C$16*(A578&lt;=12)</f>
        <v>0</v>
      </c>
      <c r="N578" s="45" t="n">
        <f aca="false">(A578&lt;=$B$6*12)*(Assumptions!$C$18/12)*(1+Assumptions!$E$17)^(A578-1) + K578*Assumptions!$C$19*(A578&lt;=$B$7*12)</f>
        <v>0</v>
      </c>
      <c r="O578" s="45" t="n">
        <f aca="false">K578*VLOOKUP(B578,Assumptions!$A$21:$B$26,2,1)</f>
        <v>0</v>
      </c>
      <c r="P578" s="45" t="n">
        <f aca="false">K578*J577</f>
        <v>0</v>
      </c>
      <c r="Q578" s="45" t="n">
        <f aca="false">L578*H578</f>
        <v>0</v>
      </c>
      <c r="R578" s="45" t="n">
        <f aca="false">M578*J577</f>
        <v>0</v>
      </c>
      <c r="S578" s="45" t="n">
        <f aca="false">N578*J577</f>
        <v>0</v>
      </c>
      <c r="T578" s="55" t="n">
        <f aca="false">O578*J577</f>
        <v>0</v>
      </c>
      <c r="U578" s="46" t="n">
        <f aca="false">(1+VLOOKUP(B578,Assumptions!$A$29:$C$39,3,1))^(1/12)-1</f>
        <v>0.00581065529879377</v>
      </c>
      <c r="V578" s="45" t="n">
        <f aca="false">P579+V579/(1+U579)</f>
        <v>0</v>
      </c>
      <c r="W578" s="45" t="n">
        <f aca="false">(W579+Q579)/(1+U579)</f>
        <v>0</v>
      </c>
      <c r="X578" s="45" t="n">
        <f aca="false">R579+S579+T579+X579/(1+U579)</f>
        <v>0</v>
      </c>
      <c r="Y578" s="45" t="n">
        <f aca="false">IFERROR((W578+X578-V578)/J578,0)</f>
        <v>0</v>
      </c>
    </row>
    <row r="579" customFormat="false" ht="13.8" hidden="false" customHeight="false" outlineLevel="0" collapsed="false">
      <c r="A579" s="40" t="n">
        <f aca="false">A578+1</f>
        <v>564</v>
      </c>
      <c r="B579" s="40" t="n">
        <f aca="false">INT((A579-1)/12)+1</f>
        <v>47</v>
      </c>
      <c r="C579" s="41" t="n">
        <f aca="false">$B$4+B579-1</f>
        <v>66</v>
      </c>
      <c r="D579" s="42" t="n">
        <f aca="false">IF($B$5="M",VLOOKUP(C579,Assumptions!$A$42:$C$140,2,1),VLOOKUP(C579,Assumptions!$A$42:$C$140,3,1))*Assumptions!$C$2</f>
        <v>0.00272694536612157</v>
      </c>
      <c r="E579" s="42" t="n">
        <f aca="false">1-(1-D579)^(1/12)</f>
        <v>0.000227529965704409</v>
      </c>
      <c r="F579" s="42" t="n">
        <f aca="false">VLOOKUP(B579,Assumptions!$A$5:$C$11,3,1)*(MOD(A579,12/$B$10)=0)</f>
        <v>0.04</v>
      </c>
      <c r="G579" s="43" t="n">
        <f aca="false">1-(1-F579)^(1/$B$10)</f>
        <v>0.04</v>
      </c>
      <c r="H579" s="42" t="n">
        <f aca="false">J578*E579*(A579&lt;=$B$6*12)</f>
        <v>0</v>
      </c>
      <c r="I579" s="43" t="n">
        <f aca="false">J578*(1-E579)*G579*(A579&lt;=$B$6*12)</f>
        <v>0</v>
      </c>
      <c r="J579" s="44" t="n">
        <f aca="false">(J578-H579-I579)*(A579&lt;=$B$6*12)</f>
        <v>0</v>
      </c>
      <c r="K579" s="45" t="n">
        <f aca="false">($B$9/$B$10)*(A579&lt;=$B$7*12)*(MOD(A578,12/$B$10)=0)</f>
        <v>0</v>
      </c>
      <c r="L579" s="45" t="n">
        <f aca="false">$B$8*(A579&lt;=$B$7*12)</f>
        <v>0</v>
      </c>
      <c r="M579" s="45" t="n">
        <f aca="false">Assumptions!$C$15*(A579=1)+K579*Assumptions!$C$16*(A579&lt;=12)</f>
        <v>0</v>
      </c>
      <c r="N579" s="45" t="n">
        <f aca="false">(A579&lt;=$B$6*12)*(Assumptions!$C$18/12)*(1+Assumptions!$E$17)^(A579-1) + K579*Assumptions!$C$19*(A579&lt;=$B$7*12)</f>
        <v>0</v>
      </c>
      <c r="O579" s="45" t="n">
        <f aca="false">K579*VLOOKUP(B579,Assumptions!$A$21:$B$26,2,1)</f>
        <v>0</v>
      </c>
      <c r="P579" s="45" t="n">
        <f aca="false">K579*J578</f>
        <v>0</v>
      </c>
      <c r="Q579" s="45" t="n">
        <f aca="false">L579*H579</f>
        <v>0</v>
      </c>
      <c r="R579" s="45" t="n">
        <f aca="false">M579*J578</f>
        <v>0</v>
      </c>
      <c r="S579" s="45" t="n">
        <f aca="false">N579*J578</f>
        <v>0</v>
      </c>
      <c r="T579" s="55" t="n">
        <f aca="false">O579*J578</f>
        <v>0</v>
      </c>
      <c r="U579" s="46" t="n">
        <f aca="false">(1+VLOOKUP(B579,Assumptions!$A$29:$C$39,3,1))^(1/12)-1</f>
        <v>0.00581065529879377</v>
      </c>
      <c r="V579" s="45" t="n">
        <f aca="false">P580+V580/(1+U580)</f>
        <v>0</v>
      </c>
      <c r="W579" s="45" t="n">
        <f aca="false">(W580+Q580)/(1+U580)</f>
        <v>0</v>
      </c>
      <c r="X579" s="45" t="n">
        <f aca="false">R580+S580+T580+X580/(1+U580)</f>
        <v>0</v>
      </c>
      <c r="Y579" s="45" t="n">
        <f aca="false">IFERROR((W579+X579-V579)/J579,0)</f>
        <v>0</v>
      </c>
    </row>
    <row r="580" customFormat="false" ht="13.8" hidden="false" customHeight="false" outlineLevel="0" collapsed="false">
      <c r="A580" s="40" t="n">
        <f aca="false">A579+1</f>
        <v>565</v>
      </c>
      <c r="B580" s="40" t="n">
        <f aca="false">INT((A580-1)/12)+1</f>
        <v>48</v>
      </c>
      <c r="C580" s="41" t="n">
        <f aca="false">$B$4+B580-1</f>
        <v>67</v>
      </c>
      <c r="D580" s="42" t="n">
        <f aca="false">IF($B$5="M",VLOOKUP(C580,Assumptions!$A$42:$C$140,2,1),VLOOKUP(C580,Assumptions!$A$42:$C$140,3,1))*Assumptions!$C$2</f>
        <v>0.00296790401648313</v>
      </c>
      <c r="E580" s="42" t="n">
        <f aca="false">1-(1-D580)^(1/12)</f>
        <v>0.000247662408040306</v>
      </c>
      <c r="F580" s="42" t="n">
        <f aca="false">VLOOKUP(B580,Assumptions!$A$5:$C$11,3,1)*(MOD(A580,12/$B$10)=0)</f>
        <v>0</v>
      </c>
      <c r="G580" s="43" t="n">
        <f aca="false">1-(1-F580)^(1/$B$10)</f>
        <v>0</v>
      </c>
      <c r="H580" s="42" t="n">
        <f aca="false">J579*E580*(A580&lt;=$B$6*12)</f>
        <v>0</v>
      </c>
      <c r="I580" s="43" t="n">
        <f aca="false">J579*(1-E580)*G580*(A580&lt;=$B$6*12)</f>
        <v>0</v>
      </c>
      <c r="J580" s="44" t="n">
        <f aca="false">(J579-H580-I580)*(A580&lt;=$B$6*12)</f>
        <v>0</v>
      </c>
      <c r="K580" s="45" t="n">
        <f aca="false">($B$9/$B$10)*(A580&lt;=$B$7*12)*(MOD(A579,12/$B$10)=0)</f>
        <v>0</v>
      </c>
      <c r="L580" s="45" t="n">
        <f aca="false">$B$8*(A580&lt;=$B$7*12)</f>
        <v>0</v>
      </c>
      <c r="M580" s="45" t="n">
        <f aca="false">Assumptions!$C$15*(A580=1)+K580*Assumptions!$C$16*(A580&lt;=12)</f>
        <v>0</v>
      </c>
      <c r="N580" s="45" t="n">
        <f aca="false">(A580&lt;=$B$6*12)*(Assumptions!$C$18/12)*(1+Assumptions!$E$17)^(A580-1) + K580*Assumptions!$C$19*(A580&lt;=$B$7*12)</f>
        <v>0</v>
      </c>
      <c r="O580" s="45" t="n">
        <f aca="false">K580*VLOOKUP(B580,Assumptions!$A$21:$B$26,2,1)</f>
        <v>0</v>
      </c>
      <c r="P580" s="45" t="n">
        <f aca="false">K580*J579</f>
        <v>0</v>
      </c>
      <c r="Q580" s="45" t="n">
        <f aca="false">L580*H580</f>
        <v>0</v>
      </c>
      <c r="R580" s="45" t="n">
        <f aca="false">M580*J579</f>
        <v>0</v>
      </c>
      <c r="S580" s="45" t="n">
        <f aca="false">N580*J579</f>
        <v>0</v>
      </c>
      <c r="T580" s="55" t="n">
        <f aca="false">O580*J579</f>
        <v>0</v>
      </c>
      <c r="U580" s="46" t="n">
        <f aca="false">(1+VLOOKUP(B580,Assumptions!$A$29:$C$39,3,1))^(1/12)-1</f>
        <v>0.00581065529879377</v>
      </c>
      <c r="V580" s="45" t="n">
        <f aca="false">P581+V581/(1+U581)</f>
        <v>0</v>
      </c>
      <c r="W580" s="45" t="n">
        <f aca="false">(W581+Q581)/(1+U581)</f>
        <v>0</v>
      </c>
      <c r="X580" s="45" t="n">
        <f aca="false">R581+S581+T581+X581/(1+U581)</f>
        <v>0</v>
      </c>
      <c r="Y580" s="45" t="n">
        <f aca="false">IFERROR((W580+X580-V580)/J580,0)</f>
        <v>0</v>
      </c>
    </row>
    <row r="581" customFormat="false" ht="13.8" hidden="false" customHeight="false" outlineLevel="0" collapsed="false">
      <c r="A581" s="40" t="n">
        <f aca="false">A580+1</f>
        <v>566</v>
      </c>
      <c r="B581" s="40" t="n">
        <f aca="false">INT((A581-1)/12)+1</f>
        <v>48</v>
      </c>
      <c r="C581" s="41" t="n">
        <f aca="false">$B$4+B581-1</f>
        <v>67</v>
      </c>
      <c r="D581" s="42" t="n">
        <f aca="false">IF($B$5="M",VLOOKUP(C581,Assumptions!$A$42:$C$140,2,1),VLOOKUP(C581,Assumptions!$A$42:$C$140,3,1))*Assumptions!$C$2</f>
        <v>0.00296790401648313</v>
      </c>
      <c r="E581" s="42" t="n">
        <f aca="false">1-(1-D581)^(1/12)</f>
        <v>0.000247662408040306</v>
      </c>
      <c r="F581" s="42" t="n">
        <f aca="false">VLOOKUP(B581,Assumptions!$A$5:$C$11,3,1)*(MOD(A581,12/$B$10)=0)</f>
        <v>0</v>
      </c>
      <c r="G581" s="43" t="n">
        <f aca="false">1-(1-F581)^(1/$B$10)</f>
        <v>0</v>
      </c>
      <c r="H581" s="42" t="n">
        <f aca="false">J580*E581*(A581&lt;=$B$6*12)</f>
        <v>0</v>
      </c>
      <c r="I581" s="43" t="n">
        <f aca="false">J580*(1-E581)*G581*(A581&lt;=$B$6*12)</f>
        <v>0</v>
      </c>
      <c r="J581" s="44" t="n">
        <f aca="false">(J580-H581-I581)*(A581&lt;=$B$6*12)</f>
        <v>0</v>
      </c>
      <c r="K581" s="45" t="n">
        <f aca="false">($B$9/$B$10)*(A581&lt;=$B$7*12)*(MOD(A580,12/$B$10)=0)</f>
        <v>0</v>
      </c>
      <c r="L581" s="45" t="n">
        <f aca="false">$B$8*(A581&lt;=$B$7*12)</f>
        <v>0</v>
      </c>
      <c r="M581" s="45" t="n">
        <f aca="false">Assumptions!$C$15*(A581=1)+K581*Assumptions!$C$16*(A581&lt;=12)</f>
        <v>0</v>
      </c>
      <c r="N581" s="45" t="n">
        <f aca="false">(A581&lt;=$B$6*12)*(Assumptions!$C$18/12)*(1+Assumptions!$E$17)^(A581-1) + K581*Assumptions!$C$19*(A581&lt;=$B$7*12)</f>
        <v>0</v>
      </c>
      <c r="O581" s="45" t="n">
        <f aca="false">K581*VLOOKUP(B581,Assumptions!$A$21:$B$26,2,1)</f>
        <v>0</v>
      </c>
      <c r="P581" s="45" t="n">
        <f aca="false">K581*J580</f>
        <v>0</v>
      </c>
      <c r="Q581" s="45" t="n">
        <f aca="false">L581*H581</f>
        <v>0</v>
      </c>
      <c r="R581" s="45" t="n">
        <f aca="false">M581*J580</f>
        <v>0</v>
      </c>
      <c r="S581" s="45" t="n">
        <f aca="false">N581*J580</f>
        <v>0</v>
      </c>
      <c r="T581" s="55" t="n">
        <f aca="false">O581*J580</f>
        <v>0</v>
      </c>
      <c r="U581" s="46" t="n">
        <f aca="false">(1+VLOOKUP(B581,Assumptions!$A$29:$C$39,3,1))^(1/12)-1</f>
        <v>0.00581065529879377</v>
      </c>
      <c r="V581" s="45" t="n">
        <f aca="false">P582+V582/(1+U582)</f>
        <v>0</v>
      </c>
      <c r="W581" s="45" t="n">
        <f aca="false">(W582+Q582)/(1+U582)</f>
        <v>0</v>
      </c>
      <c r="X581" s="45" t="n">
        <f aca="false">R582+S582+T582+X582/(1+U582)</f>
        <v>0</v>
      </c>
      <c r="Y581" s="45" t="n">
        <f aca="false">IFERROR((W581+X581-V581)/J581,0)</f>
        <v>0</v>
      </c>
    </row>
    <row r="582" customFormat="false" ht="13.8" hidden="false" customHeight="false" outlineLevel="0" collapsed="false">
      <c r="A582" s="40" t="n">
        <f aca="false">A581+1</f>
        <v>567</v>
      </c>
      <c r="B582" s="40" t="n">
        <f aca="false">INT((A582-1)/12)+1</f>
        <v>48</v>
      </c>
      <c r="C582" s="41" t="n">
        <f aca="false">$B$4+B582-1</f>
        <v>67</v>
      </c>
      <c r="D582" s="42" t="n">
        <f aca="false">IF($B$5="M",VLOOKUP(C582,Assumptions!$A$42:$C$140,2,1),VLOOKUP(C582,Assumptions!$A$42:$C$140,3,1))*Assumptions!$C$2</f>
        <v>0.00296790401648313</v>
      </c>
      <c r="E582" s="42" t="n">
        <f aca="false">1-(1-D582)^(1/12)</f>
        <v>0.000247662408040306</v>
      </c>
      <c r="F582" s="42" t="n">
        <f aca="false">VLOOKUP(B582,Assumptions!$A$5:$C$11,3,1)*(MOD(A582,12/$B$10)=0)</f>
        <v>0</v>
      </c>
      <c r="G582" s="43" t="n">
        <f aca="false">1-(1-F582)^(1/$B$10)</f>
        <v>0</v>
      </c>
      <c r="H582" s="42" t="n">
        <f aca="false">J581*E582*(A582&lt;=$B$6*12)</f>
        <v>0</v>
      </c>
      <c r="I582" s="43" t="n">
        <f aca="false">J581*(1-E582)*G582*(A582&lt;=$B$6*12)</f>
        <v>0</v>
      </c>
      <c r="J582" s="44" t="n">
        <f aca="false">(J581-H582-I582)*(A582&lt;=$B$6*12)</f>
        <v>0</v>
      </c>
      <c r="K582" s="45" t="n">
        <f aca="false">($B$9/$B$10)*(A582&lt;=$B$7*12)*(MOD(A581,12/$B$10)=0)</f>
        <v>0</v>
      </c>
      <c r="L582" s="45" t="n">
        <f aca="false">$B$8*(A582&lt;=$B$7*12)</f>
        <v>0</v>
      </c>
      <c r="M582" s="45" t="n">
        <f aca="false">Assumptions!$C$15*(A582=1)+K582*Assumptions!$C$16*(A582&lt;=12)</f>
        <v>0</v>
      </c>
      <c r="N582" s="45" t="n">
        <f aca="false">(A582&lt;=$B$6*12)*(Assumptions!$C$18/12)*(1+Assumptions!$E$17)^(A582-1) + K582*Assumptions!$C$19*(A582&lt;=$B$7*12)</f>
        <v>0</v>
      </c>
      <c r="O582" s="45" t="n">
        <f aca="false">K582*VLOOKUP(B582,Assumptions!$A$21:$B$26,2,1)</f>
        <v>0</v>
      </c>
      <c r="P582" s="45" t="n">
        <f aca="false">K582*J581</f>
        <v>0</v>
      </c>
      <c r="Q582" s="45" t="n">
        <f aca="false">L582*H582</f>
        <v>0</v>
      </c>
      <c r="R582" s="45" t="n">
        <f aca="false">M582*J581</f>
        <v>0</v>
      </c>
      <c r="S582" s="45" t="n">
        <f aca="false">N582*J581</f>
        <v>0</v>
      </c>
      <c r="T582" s="55" t="n">
        <f aca="false">O582*J581</f>
        <v>0</v>
      </c>
      <c r="U582" s="46" t="n">
        <f aca="false">(1+VLOOKUP(B582,Assumptions!$A$29:$C$39,3,1))^(1/12)-1</f>
        <v>0.00581065529879377</v>
      </c>
      <c r="V582" s="45" t="n">
        <f aca="false">P583+V583/(1+U583)</f>
        <v>0</v>
      </c>
      <c r="W582" s="45" t="n">
        <f aca="false">(W583+Q583)/(1+U583)</f>
        <v>0</v>
      </c>
      <c r="X582" s="45" t="n">
        <f aca="false">R583+S583+T583+X583/(1+U583)</f>
        <v>0</v>
      </c>
      <c r="Y582" s="45" t="n">
        <f aca="false">IFERROR((W582+X582-V582)/J582,0)</f>
        <v>0</v>
      </c>
    </row>
    <row r="583" customFormat="false" ht="13.8" hidden="false" customHeight="false" outlineLevel="0" collapsed="false">
      <c r="A583" s="40" t="n">
        <f aca="false">A582+1</f>
        <v>568</v>
      </c>
      <c r="B583" s="40" t="n">
        <f aca="false">INT((A583-1)/12)+1</f>
        <v>48</v>
      </c>
      <c r="C583" s="41" t="n">
        <f aca="false">$B$4+B583-1</f>
        <v>67</v>
      </c>
      <c r="D583" s="42" t="n">
        <f aca="false">IF($B$5="M",VLOOKUP(C583,Assumptions!$A$42:$C$140,2,1),VLOOKUP(C583,Assumptions!$A$42:$C$140,3,1))*Assumptions!$C$2</f>
        <v>0.00296790401648313</v>
      </c>
      <c r="E583" s="42" t="n">
        <f aca="false">1-(1-D583)^(1/12)</f>
        <v>0.000247662408040306</v>
      </c>
      <c r="F583" s="42" t="n">
        <f aca="false">VLOOKUP(B583,Assumptions!$A$5:$C$11,3,1)*(MOD(A583,12/$B$10)=0)</f>
        <v>0</v>
      </c>
      <c r="G583" s="43" t="n">
        <f aca="false">1-(1-F583)^(1/$B$10)</f>
        <v>0</v>
      </c>
      <c r="H583" s="42" t="n">
        <f aca="false">J582*E583*(A583&lt;=$B$6*12)</f>
        <v>0</v>
      </c>
      <c r="I583" s="43" t="n">
        <f aca="false">J582*(1-E583)*G583*(A583&lt;=$B$6*12)</f>
        <v>0</v>
      </c>
      <c r="J583" s="44" t="n">
        <f aca="false">(J582-H583-I583)*(A583&lt;=$B$6*12)</f>
        <v>0</v>
      </c>
      <c r="K583" s="45" t="n">
        <f aca="false">($B$9/$B$10)*(A583&lt;=$B$7*12)*(MOD(A582,12/$B$10)=0)</f>
        <v>0</v>
      </c>
      <c r="L583" s="45" t="n">
        <f aca="false">$B$8*(A583&lt;=$B$7*12)</f>
        <v>0</v>
      </c>
      <c r="M583" s="45" t="n">
        <f aca="false">Assumptions!$C$15*(A583=1)+K583*Assumptions!$C$16*(A583&lt;=12)</f>
        <v>0</v>
      </c>
      <c r="N583" s="45" t="n">
        <f aca="false">(A583&lt;=$B$6*12)*(Assumptions!$C$18/12)*(1+Assumptions!$E$17)^(A583-1) + K583*Assumptions!$C$19*(A583&lt;=$B$7*12)</f>
        <v>0</v>
      </c>
      <c r="O583" s="45" t="n">
        <f aca="false">K583*VLOOKUP(B583,Assumptions!$A$21:$B$26,2,1)</f>
        <v>0</v>
      </c>
      <c r="P583" s="45" t="n">
        <f aca="false">K583*J582</f>
        <v>0</v>
      </c>
      <c r="Q583" s="45" t="n">
        <f aca="false">L583*H583</f>
        <v>0</v>
      </c>
      <c r="R583" s="45" t="n">
        <f aca="false">M583*J582</f>
        <v>0</v>
      </c>
      <c r="S583" s="45" t="n">
        <f aca="false">N583*J582</f>
        <v>0</v>
      </c>
      <c r="T583" s="55" t="n">
        <f aca="false">O583*J582</f>
        <v>0</v>
      </c>
      <c r="U583" s="46" t="n">
        <f aca="false">(1+VLOOKUP(B583,Assumptions!$A$29:$C$39,3,1))^(1/12)-1</f>
        <v>0.00581065529879377</v>
      </c>
      <c r="V583" s="45" t="n">
        <f aca="false">P584+V584/(1+U584)</f>
        <v>0</v>
      </c>
      <c r="W583" s="45" t="n">
        <f aca="false">(W584+Q584)/(1+U584)</f>
        <v>0</v>
      </c>
      <c r="X583" s="45" t="n">
        <f aca="false">R584+S584+T584+X584/(1+U584)</f>
        <v>0</v>
      </c>
      <c r="Y583" s="45" t="n">
        <f aca="false">IFERROR((W583+X583-V583)/J583,0)</f>
        <v>0</v>
      </c>
    </row>
    <row r="584" customFormat="false" ht="13.8" hidden="false" customHeight="false" outlineLevel="0" collapsed="false">
      <c r="A584" s="40" t="n">
        <f aca="false">A583+1</f>
        <v>569</v>
      </c>
      <c r="B584" s="40" t="n">
        <f aca="false">INT((A584-1)/12)+1</f>
        <v>48</v>
      </c>
      <c r="C584" s="41" t="n">
        <f aca="false">$B$4+B584-1</f>
        <v>67</v>
      </c>
      <c r="D584" s="42" t="n">
        <f aca="false">IF($B$5="M",VLOOKUP(C584,Assumptions!$A$42:$C$140,2,1),VLOOKUP(C584,Assumptions!$A$42:$C$140,3,1))*Assumptions!$C$2</f>
        <v>0.00296790401648313</v>
      </c>
      <c r="E584" s="42" t="n">
        <f aca="false">1-(1-D584)^(1/12)</f>
        <v>0.000247662408040306</v>
      </c>
      <c r="F584" s="42" t="n">
        <f aca="false">VLOOKUP(B584,Assumptions!$A$5:$C$11,3,1)*(MOD(A584,12/$B$10)=0)</f>
        <v>0</v>
      </c>
      <c r="G584" s="43" t="n">
        <f aca="false">1-(1-F584)^(1/$B$10)</f>
        <v>0</v>
      </c>
      <c r="H584" s="42" t="n">
        <f aca="false">J583*E584*(A584&lt;=$B$6*12)</f>
        <v>0</v>
      </c>
      <c r="I584" s="43" t="n">
        <f aca="false">J583*(1-E584)*G584*(A584&lt;=$B$6*12)</f>
        <v>0</v>
      </c>
      <c r="J584" s="44" t="n">
        <f aca="false">(J583-H584-I584)*(A584&lt;=$B$6*12)</f>
        <v>0</v>
      </c>
      <c r="K584" s="45" t="n">
        <f aca="false">($B$9/$B$10)*(A584&lt;=$B$7*12)*(MOD(A583,12/$B$10)=0)</f>
        <v>0</v>
      </c>
      <c r="L584" s="45" t="n">
        <f aca="false">$B$8*(A584&lt;=$B$7*12)</f>
        <v>0</v>
      </c>
      <c r="M584" s="45" t="n">
        <f aca="false">Assumptions!$C$15*(A584=1)+K584*Assumptions!$C$16*(A584&lt;=12)</f>
        <v>0</v>
      </c>
      <c r="N584" s="45" t="n">
        <f aca="false">(A584&lt;=$B$6*12)*(Assumptions!$C$18/12)*(1+Assumptions!$E$17)^(A584-1) + K584*Assumptions!$C$19*(A584&lt;=$B$7*12)</f>
        <v>0</v>
      </c>
      <c r="O584" s="45" t="n">
        <f aca="false">K584*VLOOKUP(B584,Assumptions!$A$21:$B$26,2,1)</f>
        <v>0</v>
      </c>
      <c r="P584" s="45" t="n">
        <f aca="false">K584*J583</f>
        <v>0</v>
      </c>
      <c r="Q584" s="45" t="n">
        <f aca="false">L584*H584</f>
        <v>0</v>
      </c>
      <c r="R584" s="45" t="n">
        <f aca="false">M584*J583</f>
        <v>0</v>
      </c>
      <c r="S584" s="45" t="n">
        <f aca="false">N584*J583</f>
        <v>0</v>
      </c>
      <c r="T584" s="55" t="n">
        <f aca="false">O584*J583</f>
        <v>0</v>
      </c>
      <c r="U584" s="46" t="n">
        <f aca="false">(1+VLOOKUP(B584,Assumptions!$A$29:$C$39,3,1))^(1/12)-1</f>
        <v>0.00581065529879377</v>
      </c>
      <c r="V584" s="45" t="n">
        <f aca="false">P585+V585/(1+U585)</f>
        <v>0</v>
      </c>
      <c r="W584" s="45" t="n">
        <f aca="false">(W585+Q585)/(1+U585)</f>
        <v>0</v>
      </c>
      <c r="X584" s="45" t="n">
        <f aca="false">R585+S585+T585+X585/(1+U585)</f>
        <v>0</v>
      </c>
      <c r="Y584" s="45" t="n">
        <f aca="false">IFERROR((W584+X584-V584)/J584,0)</f>
        <v>0</v>
      </c>
    </row>
    <row r="585" customFormat="false" ht="13.8" hidden="false" customHeight="false" outlineLevel="0" collapsed="false">
      <c r="A585" s="40" t="n">
        <f aca="false">A584+1</f>
        <v>570</v>
      </c>
      <c r="B585" s="40" t="n">
        <f aca="false">INT((A585-1)/12)+1</f>
        <v>48</v>
      </c>
      <c r="C585" s="41" t="n">
        <f aca="false">$B$4+B585-1</f>
        <v>67</v>
      </c>
      <c r="D585" s="42" t="n">
        <f aca="false">IF($B$5="M",VLOOKUP(C585,Assumptions!$A$42:$C$140,2,1),VLOOKUP(C585,Assumptions!$A$42:$C$140,3,1))*Assumptions!$C$2</f>
        <v>0.00296790401648313</v>
      </c>
      <c r="E585" s="42" t="n">
        <f aca="false">1-(1-D585)^(1/12)</f>
        <v>0.000247662408040306</v>
      </c>
      <c r="F585" s="42" t="n">
        <f aca="false">VLOOKUP(B585,Assumptions!$A$5:$C$11,3,1)*(MOD(A585,12/$B$10)=0)</f>
        <v>0</v>
      </c>
      <c r="G585" s="43" t="n">
        <f aca="false">1-(1-F585)^(1/$B$10)</f>
        <v>0</v>
      </c>
      <c r="H585" s="42" t="n">
        <f aca="false">J584*E585*(A585&lt;=$B$6*12)</f>
        <v>0</v>
      </c>
      <c r="I585" s="43" t="n">
        <f aca="false">J584*(1-E585)*G585*(A585&lt;=$B$6*12)</f>
        <v>0</v>
      </c>
      <c r="J585" s="44" t="n">
        <f aca="false">(J584-H585-I585)*(A585&lt;=$B$6*12)</f>
        <v>0</v>
      </c>
      <c r="K585" s="45" t="n">
        <f aca="false">($B$9/$B$10)*(A585&lt;=$B$7*12)*(MOD(A584,12/$B$10)=0)</f>
        <v>0</v>
      </c>
      <c r="L585" s="45" t="n">
        <f aca="false">$B$8*(A585&lt;=$B$7*12)</f>
        <v>0</v>
      </c>
      <c r="M585" s="45" t="n">
        <f aca="false">Assumptions!$C$15*(A585=1)+K585*Assumptions!$C$16*(A585&lt;=12)</f>
        <v>0</v>
      </c>
      <c r="N585" s="45" t="n">
        <f aca="false">(A585&lt;=$B$6*12)*(Assumptions!$C$18/12)*(1+Assumptions!$E$17)^(A585-1) + K585*Assumptions!$C$19*(A585&lt;=$B$7*12)</f>
        <v>0</v>
      </c>
      <c r="O585" s="45" t="n">
        <f aca="false">K585*VLOOKUP(B585,Assumptions!$A$21:$B$26,2,1)</f>
        <v>0</v>
      </c>
      <c r="P585" s="45" t="n">
        <f aca="false">K585*J584</f>
        <v>0</v>
      </c>
      <c r="Q585" s="45" t="n">
        <f aca="false">L585*H585</f>
        <v>0</v>
      </c>
      <c r="R585" s="45" t="n">
        <f aca="false">M585*J584</f>
        <v>0</v>
      </c>
      <c r="S585" s="45" t="n">
        <f aca="false">N585*J584</f>
        <v>0</v>
      </c>
      <c r="T585" s="55" t="n">
        <f aca="false">O585*J584</f>
        <v>0</v>
      </c>
      <c r="U585" s="46" t="n">
        <f aca="false">(1+VLOOKUP(B585,Assumptions!$A$29:$C$39,3,1))^(1/12)-1</f>
        <v>0.00581065529879377</v>
      </c>
      <c r="V585" s="45" t="n">
        <f aca="false">P586+V586/(1+U586)</f>
        <v>0</v>
      </c>
      <c r="W585" s="45" t="n">
        <f aca="false">(W586+Q586)/(1+U586)</f>
        <v>0</v>
      </c>
      <c r="X585" s="45" t="n">
        <f aca="false">R586+S586+T586+X586/(1+U586)</f>
        <v>0</v>
      </c>
      <c r="Y585" s="45" t="n">
        <f aca="false">IFERROR((W585+X585-V585)/J585,0)</f>
        <v>0</v>
      </c>
    </row>
    <row r="586" customFormat="false" ht="13.8" hidden="false" customHeight="false" outlineLevel="0" collapsed="false">
      <c r="A586" s="40" t="n">
        <f aca="false">A585+1</f>
        <v>571</v>
      </c>
      <c r="B586" s="40" t="n">
        <f aca="false">INT((A586-1)/12)+1</f>
        <v>48</v>
      </c>
      <c r="C586" s="41" t="n">
        <f aca="false">$B$4+B586-1</f>
        <v>67</v>
      </c>
      <c r="D586" s="42" t="n">
        <f aca="false">IF($B$5="M",VLOOKUP(C586,Assumptions!$A$42:$C$140,2,1),VLOOKUP(C586,Assumptions!$A$42:$C$140,3,1))*Assumptions!$C$2</f>
        <v>0.00296790401648313</v>
      </c>
      <c r="E586" s="42" t="n">
        <f aca="false">1-(1-D586)^(1/12)</f>
        <v>0.000247662408040306</v>
      </c>
      <c r="F586" s="42" t="n">
        <f aca="false">VLOOKUP(B586,Assumptions!$A$5:$C$11,3,1)*(MOD(A586,12/$B$10)=0)</f>
        <v>0</v>
      </c>
      <c r="G586" s="43" t="n">
        <f aca="false">1-(1-F586)^(1/$B$10)</f>
        <v>0</v>
      </c>
      <c r="H586" s="42" t="n">
        <f aca="false">J585*E586*(A586&lt;=$B$6*12)</f>
        <v>0</v>
      </c>
      <c r="I586" s="43" t="n">
        <f aca="false">J585*(1-E586)*G586*(A586&lt;=$B$6*12)</f>
        <v>0</v>
      </c>
      <c r="J586" s="44" t="n">
        <f aca="false">(J585-H586-I586)*(A586&lt;=$B$6*12)</f>
        <v>0</v>
      </c>
      <c r="K586" s="45" t="n">
        <f aca="false">($B$9/$B$10)*(A586&lt;=$B$7*12)*(MOD(A585,12/$B$10)=0)</f>
        <v>0</v>
      </c>
      <c r="L586" s="45" t="n">
        <f aca="false">$B$8*(A586&lt;=$B$7*12)</f>
        <v>0</v>
      </c>
      <c r="M586" s="45" t="n">
        <f aca="false">Assumptions!$C$15*(A586=1)+K586*Assumptions!$C$16*(A586&lt;=12)</f>
        <v>0</v>
      </c>
      <c r="N586" s="45" t="n">
        <f aca="false">(A586&lt;=$B$6*12)*(Assumptions!$C$18/12)*(1+Assumptions!$E$17)^(A586-1) + K586*Assumptions!$C$19*(A586&lt;=$B$7*12)</f>
        <v>0</v>
      </c>
      <c r="O586" s="45" t="n">
        <f aca="false">K586*VLOOKUP(B586,Assumptions!$A$21:$B$26,2,1)</f>
        <v>0</v>
      </c>
      <c r="P586" s="45" t="n">
        <f aca="false">K586*J585</f>
        <v>0</v>
      </c>
      <c r="Q586" s="45" t="n">
        <f aca="false">L586*H586</f>
        <v>0</v>
      </c>
      <c r="R586" s="45" t="n">
        <f aca="false">M586*J585</f>
        <v>0</v>
      </c>
      <c r="S586" s="45" t="n">
        <f aca="false">N586*J585</f>
        <v>0</v>
      </c>
      <c r="T586" s="55" t="n">
        <f aca="false">O586*J585</f>
        <v>0</v>
      </c>
      <c r="U586" s="46" t="n">
        <f aca="false">(1+VLOOKUP(B586,Assumptions!$A$29:$C$39,3,1))^(1/12)-1</f>
        <v>0.00581065529879377</v>
      </c>
      <c r="V586" s="45" t="n">
        <f aca="false">P587+V587/(1+U587)</f>
        <v>0</v>
      </c>
      <c r="W586" s="45" t="n">
        <f aca="false">(W587+Q587)/(1+U587)</f>
        <v>0</v>
      </c>
      <c r="X586" s="45" t="n">
        <f aca="false">R587+S587+T587+X587/(1+U587)</f>
        <v>0</v>
      </c>
      <c r="Y586" s="45" t="n">
        <f aca="false">IFERROR((W586+X586-V586)/J586,0)</f>
        <v>0</v>
      </c>
    </row>
    <row r="587" customFormat="false" ht="13.8" hidden="false" customHeight="false" outlineLevel="0" collapsed="false">
      <c r="A587" s="40" t="n">
        <f aca="false">A586+1</f>
        <v>572</v>
      </c>
      <c r="B587" s="40" t="n">
        <f aca="false">INT((A587-1)/12)+1</f>
        <v>48</v>
      </c>
      <c r="C587" s="41" t="n">
        <f aca="false">$B$4+B587-1</f>
        <v>67</v>
      </c>
      <c r="D587" s="42" t="n">
        <f aca="false">IF($B$5="M",VLOOKUP(C587,Assumptions!$A$42:$C$140,2,1),VLOOKUP(C587,Assumptions!$A$42:$C$140,3,1))*Assumptions!$C$2</f>
        <v>0.00296790401648313</v>
      </c>
      <c r="E587" s="42" t="n">
        <f aca="false">1-(1-D587)^(1/12)</f>
        <v>0.000247662408040306</v>
      </c>
      <c r="F587" s="42" t="n">
        <f aca="false">VLOOKUP(B587,Assumptions!$A$5:$C$11,3,1)*(MOD(A587,12/$B$10)=0)</f>
        <v>0</v>
      </c>
      <c r="G587" s="43" t="n">
        <f aca="false">1-(1-F587)^(1/$B$10)</f>
        <v>0</v>
      </c>
      <c r="H587" s="42" t="n">
        <f aca="false">J586*E587*(A587&lt;=$B$6*12)</f>
        <v>0</v>
      </c>
      <c r="I587" s="43" t="n">
        <f aca="false">J586*(1-E587)*G587*(A587&lt;=$B$6*12)</f>
        <v>0</v>
      </c>
      <c r="J587" s="44" t="n">
        <f aca="false">(J586-H587-I587)*(A587&lt;=$B$6*12)</f>
        <v>0</v>
      </c>
      <c r="K587" s="45" t="n">
        <f aca="false">($B$9/$B$10)*(A587&lt;=$B$7*12)*(MOD(A586,12/$B$10)=0)</f>
        <v>0</v>
      </c>
      <c r="L587" s="45" t="n">
        <f aca="false">$B$8*(A587&lt;=$B$7*12)</f>
        <v>0</v>
      </c>
      <c r="M587" s="45" t="n">
        <f aca="false">Assumptions!$C$15*(A587=1)+K587*Assumptions!$C$16*(A587&lt;=12)</f>
        <v>0</v>
      </c>
      <c r="N587" s="45" t="n">
        <f aca="false">(A587&lt;=$B$6*12)*(Assumptions!$C$18/12)*(1+Assumptions!$E$17)^(A587-1) + K587*Assumptions!$C$19*(A587&lt;=$B$7*12)</f>
        <v>0</v>
      </c>
      <c r="O587" s="45" t="n">
        <f aca="false">K587*VLOOKUP(B587,Assumptions!$A$21:$B$26,2,1)</f>
        <v>0</v>
      </c>
      <c r="P587" s="45" t="n">
        <f aca="false">K587*J586</f>
        <v>0</v>
      </c>
      <c r="Q587" s="45" t="n">
        <f aca="false">L587*H587</f>
        <v>0</v>
      </c>
      <c r="R587" s="45" t="n">
        <f aca="false">M587*J586</f>
        <v>0</v>
      </c>
      <c r="S587" s="45" t="n">
        <f aca="false">N587*J586</f>
        <v>0</v>
      </c>
      <c r="T587" s="55" t="n">
        <f aca="false">O587*J586</f>
        <v>0</v>
      </c>
      <c r="U587" s="46" t="n">
        <f aca="false">(1+VLOOKUP(B587,Assumptions!$A$29:$C$39,3,1))^(1/12)-1</f>
        <v>0.00581065529879377</v>
      </c>
      <c r="V587" s="45" t="n">
        <f aca="false">P588+V588/(1+U588)</f>
        <v>0</v>
      </c>
      <c r="W587" s="45" t="n">
        <f aca="false">(W588+Q588)/(1+U588)</f>
        <v>0</v>
      </c>
      <c r="X587" s="45" t="n">
        <f aca="false">R588+S588+T588+X588/(1+U588)</f>
        <v>0</v>
      </c>
      <c r="Y587" s="45" t="n">
        <f aca="false">IFERROR((W587+X587-V587)/J587,0)</f>
        <v>0</v>
      </c>
    </row>
    <row r="588" customFormat="false" ht="13.8" hidden="false" customHeight="false" outlineLevel="0" collapsed="false">
      <c r="A588" s="40" t="n">
        <f aca="false">A587+1</f>
        <v>573</v>
      </c>
      <c r="B588" s="40" t="n">
        <f aca="false">INT((A588-1)/12)+1</f>
        <v>48</v>
      </c>
      <c r="C588" s="41" t="n">
        <f aca="false">$B$4+B588-1</f>
        <v>67</v>
      </c>
      <c r="D588" s="42" t="n">
        <f aca="false">IF($B$5="M",VLOOKUP(C588,Assumptions!$A$42:$C$140,2,1),VLOOKUP(C588,Assumptions!$A$42:$C$140,3,1))*Assumptions!$C$2</f>
        <v>0.00296790401648313</v>
      </c>
      <c r="E588" s="42" t="n">
        <f aca="false">1-(1-D588)^(1/12)</f>
        <v>0.000247662408040306</v>
      </c>
      <c r="F588" s="42" t="n">
        <f aca="false">VLOOKUP(B588,Assumptions!$A$5:$C$11,3,1)*(MOD(A588,12/$B$10)=0)</f>
        <v>0</v>
      </c>
      <c r="G588" s="43" t="n">
        <f aca="false">1-(1-F588)^(1/$B$10)</f>
        <v>0</v>
      </c>
      <c r="H588" s="42" t="n">
        <f aca="false">J587*E588*(A588&lt;=$B$6*12)</f>
        <v>0</v>
      </c>
      <c r="I588" s="43" t="n">
        <f aca="false">J587*(1-E588)*G588*(A588&lt;=$B$6*12)</f>
        <v>0</v>
      </c>
      <c r="J588" s="44" t="n">
        <f aca="false">(J587-H588-I588)*(A588&lt;=$B$6*12)</f>
        <v>0</v>
      </c>
      <c r="K588" s="45" t="n">
        <f aca="false">($B$9/$B$10)*(A588&lt;=$B$7*12)*(MOD(A587,12/$B$10)=0)</f>
        <v>0</v>
      </c>
      <c r="L588" s="45" t="n">
        <f aca="false">$B$8*(A588&lt;=$B$7*12)</f>
        <v>0</v>
      </c>
      <c r="M588" s="45" t="n">
        <f aca="false">Assumptions!$C$15*(A588=1)+K588*Assumptions!$C$16*(A588&lt;=12)</f>
        <v>0</v>
      </c>
      <c r="N588" s="45" t="n">
        <f aca="false">(A588&lt;=$B$6*12)*(Assumptions!$C$18/12)*(1+Assumptions!$E$17)^(A588-1) + K588*Assumptions!$C$19*(A588&lt;=$B$7*12)</f>
        <v>0</v>
      </c>
      <c r="O588" s="45" t="n">
        <f aca="false">K588*VLOOKUP(B588,Assumptions!$A$21:$B$26,2,1)</f>
        <v>0</v>
      </c>
      <c r="P588" s="45" t="n">
        <f aca="false">K588*J587</f>
        <v>0</v>
      </c>
      <c r="Q588" s="45" t="n">
        <f aca="false">L588*H588</f>
        <v>0</v>
      </c>
      <c r="R588" s="45" t="n">
        <f aca="false">M588*J587</f>
        <v>0</v>
      </c>
      <c r="S588" s="45" t="n">
        <f aca="false">N588*J587</f>
        <v>0</v>
      </c>
      <c r="T588" s="55" t="n">
        <f aca="false">O588*J587</f>
        <v>0</v>
      </c>
      <c r="U588" s="46" t="n">
        <f aca="false">(1+VLOOKUP(B588,Assumptions!$A$29:$C$39,3,1))^(1/12)-1</f>
        <v>0.00581065529879377</v>
      </c>
      <c r="V588" s="45" t="n">
        <f aca="false">P589+V589/(1+U589)</f>
        <v>0</v>
      </c>
      <c r="W588" s="45" t="n">
        <f aca="false">(W589+Q589)/(1+U589)</f>
        <v>0</v>
      </c>
      <c r="X588" s="45" t="n">
        <f aca="false">R589+S589+T589+X589/(1+U589)</f>
        <v>0</v>
      </c>
      <c r="Y588" s="45" t="n">
        <f aca="false">IFERROR((W588+X588-V588)/J588,0)</f>
        <v>0</v>
      </c>
    </row>
    <row r="589" customFormat="false" ht="13.8" hidden="false" customHeight="false" outlineLevel="0" collapsed="false">
      <c r="A589" s="40" t="n">
        <f aca="false">A588+1</f>
        <v>574</v>
      </c>
      <c r="B589" s="40" t="n">
        <f aca="false">INT((A589-1)/12)+1</f>
        <v>48</v>
      </c>
      <c r="C589" s="41" t="n">
        <f aca="false">$B$4+B589-1</f>
        <v>67</v>
      </c>
      <c r="D589" s="42" t="n">
        <f aca="false">IF($B$5="M",VLOOKUP(C589,Assumptions!$A$42:$C$140,2,1),VLOOKUP(C589,Assumptions!$A$42:$C$140,3,1))*Assumptions!$C$2</f>
        <v>0.00296790401648313</v>
      </c>
      <c r="E589" s="42" t="n">
        <f aca="false">1-(1-D589)^(1/12)</f>
        <v>0.000247662408040306</v>
      </c>
      <c r="F589" s="42" t="n">
        <f aca="false">VLOOKUP(B589,Assumptions!$A$5:$C$11,3,1)*(MOD(A589,12/$B$10)=0)</f>
        <v>0</v>
      </c>
      <c r="G589" s="43" t="n">
        <f aca="false">1-(1-F589)^(1/$B$10)</f>
        <v>0</v>
      </c>
      <c r="H589" s="42" t="n">
        <f aca="false">J588*E589*(A589&lt;=$B$6*12)</f>
        <v>0</v>
      </c>
      <c r="I589" s="43" t="n">
        <f aca="false">J588*(1-E589)*G589*(A589&lt;=$B$6*12)</f>
        <v>0</v>
      </c>
      <c r="J589" s="44" t="n">
        <f aca="false">(J588-H589-I589)*(A589&lt;=$B$6*12)</f>
        <v>0</v>
      </c>
      <c r="K589" s="45" t="n">
        <f aca="false">($B$9/$B$10)*(A589&lt;=$B$7*12)*(MOD(A588,12/$B$10)=0)</f>
        <v>0</v>
      </c>
      <c r="L589" s="45" t="n">
        <f aca="false">$B$8*(A589&lt;=$B$7*12)</f>
        <v>0</v>
      </c>
      <c r="M589" s="45" t="n">
        <f aca="false">Assumptions!$C$15*(A589=1)+K589*Assumptions!$C$16*(A589&lt;=12)</f>
        <v>0</v>
      </c>
      <c r="N589" s="45" t="n">
        <f aca="false">(A589&lt;=$B$6*12)*(Assumptions!$C$18/12)*(1+Assumptions!$E$17)^(A589-1) + K589*Assumptions!$C$19*(A589&lt;=$B$7*12)</f>
        <v>0</v>
      </c>
      <c r="O589" s="45" t="n">
        <f aca="false">K589*VLOOKUP(B589,Assumptions!$A$21:$B$26,2,1)</f>
        <v>0</v>
      </c>
      <c r="P589" s="45" t="n">
        <f aca="false">K589*J588</f>
        <v>0</v>
      </c>
      <c r="Q589" s="45" t="n">
        <f aca="false">L589*H589</f>
        <v>0</v>
      </c>
      <c r="R589" s="45" t="n">
        <f aca="false">M589*J588</f>
        <v>0</v>
      </c>
      <c r="S589" s="45" t="n">
        <f aca="false">N589*J588</f>
        <v>0</v>
      </c>
      <c r="T589" s="55" t="n">
        <f aca="false">O589*J588</f>
        <v>0</v>
      </c>
      <c r="U589" s="46" t="n">
        <f aca="false">(1+VLOOKUP(B589,Assumptions!$A$29:$C$39,3,1))^(1/12)-1</f>
        <v>0.00581065529879377</v>
      </c>
      <c r="V589" s="45" t="n">
        <f aca="false">P590+V590/(1+U590)</f>
        <v>0</v>
      </c>
      <c r="W589" s="45" t="n">
        <f aca="false">(W590+Q590)/(1+U590)</f>
        <v>0</v>
      </c>
      <c r="X589" s="45" t="n">
        <f aca="false">R590+S590+T590+X590/(1+U590)</f>
        <v>0</v>
      </c>
      <c r="Y589" s="45" t="n">
        <f aca="false">IFERROR((W589+X589-V589)/J589,0)</f>
        <v>0</v>
      </c>
    </row>
    <row r="590" customFormat="false" ht="13.8" hidden="false" customHeight="false" outlineLevel="0" collapsed="false">
      <c r="A590" s="40" t="n">
        <f aca="false">A589+1</f>
        <v>575</v>
      </c>
      <c r="B590" s="40" t="n">
        <f aca="false">INT((A590-1)/12)+1</f>
        <v>48</v>
      </c>
      <c r="C590" s="41" t="n">
        <f aca="false">$B$4+B590-1</f>
        <v>67</v>
      </c>
      <c r="D590" s="42" t="n">
        <f aca="false">IF($B$5="M",VLOOKUP(C590,Assumptions!$A$42:$C$140,2,1),VLOOKUP(C590,Assumptions!$A$42:$C$140,3,1))*Assumptions!$C$2</f>
        <v>0.00296790401648313</v>
      </c>
      <c r="E590" s="42" t="n">
        <f aca="false">1-(1-D590)^(1/12)</f>
        <v>0.000247662408040306</v>
      </c>
      <c r="F590" s="42" t="n">
        <f aca="false">VLOOKUP(B590,Assumptions!$A$5:$C$11,3,1)*(MOD(A590,12/$B$10)=0)</f>
        <v>0</v>
      </c>
      <c r="G590" s="43" t="n">
        <f aca="false">1-(1-F590)^(1/$B$10)</f>
        <v>0</v>
      </c>
      <c r="H590" s="42" t="n">
        <f aca="false">J589*E590*(A590&lt;=$B$6*12)</f>
        <v>0</v>
      </c>
      <c r="I590" s="43" t="n">
        <f aca="false">J589*(1-E590)*G590*(A590&lt;=$B$6*12)</f>
        <v>0</v>
      </c>
      <c r="J590" s="44" t="n">
        <f aca="false">(J589-H590-I590)*(A590&lt;=$B$6*12)</f>
        <v>0</v>
      </c>
      <c r="K590" s="45" t="n">
        <f aca="false">($B$9/$B$10)*(A590&lt;=$B$7*12)*(MOD(A589,12/$B$10)=0)</f>
        <v>0</v>
      </c>
      <c r="L590" s="45" t="n">
        <f aca="false">$B$8*(A590&lt;=$B$7*12)</f>
        <v>0</v>
      </c>
      <c r="M590" s="45" t="n">
        <f aca="false">Assumptions!$C$15*(A590=1)+K590*Assumptions!$C$16*(A590&lt;=12)</f>
        <v>0</v>
      </c>
      <c r="N590" s="45" t="n">
        <f aca="false">(A590&lt;=$B$6*12)*(Assumptions!$C$18/12)*(1+Assumptions!$E$17)^(A590-1) + K590*Assumptions!$C$19*(A590&lt;=$B$7*12)</f>
        <v>0</v>
      </c>
      <c r="O590" s="45" t="n">
        <f aca="false">K590*VLOOKUP(B590,Assumptions!$A$21:$B$26,2,1)</f>
        <v>0</v>
      </c>
      <c r="P590" s="45" t="n">
        <f aca="false">K590*J589</f>
        <v>0</v>
      </c>
      <c r="Q590" s="45" t="n">
        <f aca="false">L590*H590</f>
        <v>0</v>
      </c>
      <c r="R590" s="45" t="n">
        <f aca="false">M590*J589</f>
        <v>0</v>
      </c>
      <c r="S590" s="45" t="n">
        <f aca="false">N590*J589</f>
        <v>0</v>
      </c>
      <c r="T590" s="55" t="n">
        <f aca="false">O590*J589</f>
        <v>0</v>
      </c>
      <c r="U590" s="46" t="n">
        <f aca="false">(1+VLOOKUP(B590,Assumptions!$A$29:$C$39,3,1))^(1/12)-1</f>
        <v>0.00581065529879377</v>
      </c>
      <c r="V590" s="45" t="n">
        <f aca="false">P591+V591/(1+U591)</f>
        <v>0</v>
      </c>
      <c r="W590" s="45" t="n">
        <f aca="false">(W591+Q591)/(1+U591)</f>
        <v>0</v>
      </c>
      <c r="X590" s="45" t="n">
        <f aca="false">R591+S591+T591+X591/(1+U591)</f>
        <v>0</v>
      </c>
      <c r="Y590" s="45" t="n">
        <f aca="false">IFERROR((W590+X590-V590)/J590,0)</f>
        <v>0</v>
      </c>
    </row>
    <row r="591" customFormat="false" ht="13.8" hidden="false" customHeight="false" outlineLevel="0" collapsed="false">
      <c r="A591" s="40" t="n">
        <f aca="false">A590+1</f>
        <v>576</v>
      </c>
      <c r="B591" s="40" t="n">
        <f aca="false">INT((A591-1)/12)+1</f>
        <v>48</v>
      </c>
      <c r="C591" s="41" t="n">
        <f aca="false">$B$4+B591-1</f>
        <v>67</v>
      </c>
      <c r="D591" s="42" t="n">
        <f aca="false">IF($B$5="M",VLOOKUP(C591,Assumptions!$A$42:$C$140,2,1),VLOOKUP(C591,Assumptions!$A$42:$C$140,3,1))*Assumptions!$C$2</f>
        <v>0.00296790401648313</v>
      </c>
      <c r="E591" s="42" t="n">
        <f aca="false">1-(1-D591)^(1/12)</f>
        <v>0.000247662408040306</v>
      </c>
      <c r="F591" s="42" t="n">
        <f aca="false">VLOOKUP(B591,Assumptions!$A$5:$C$11,3,1)*(MOD(A591,12/$B$10)=0)</f>
        <v>0.04</v>
      </c>
      <c r="G591" s="43" t="n">
        <f aca="false">1-(1-F591)^(1/$B$10)</f>
        <v>0.04</v>
      </c>
      <c r="H591" s="42" t="n">
        <f aca="false">J590*E591*(A591&lt;=$B$6*12)</f>
        <v>0</v>
      </c>
      <c r="I591" s="43" t="n">
        <f aca="false">J590*(1-E591)*G591*(A591&lt;=$B$6*12)</f>
        <v>0</v>
      </c>
      <c r="J591" s="44" t="n">
        <f aca="false">(J590-H591-I591)*(A591&lt;=$B$6*12)</f>
        <v>0</v>
      </c>
      <c r="K591" s="45" t="n">
        <f aca="false">($B$9/$B$10)*(A591&lt;=$B$7*12)*(MOD(A590,12/$B$10)=0)</f>
        <v>0</v>
      </c>
      <c r="L591" s="45" t="n">
        <f aca="false">$B$8*(A591&lt;=$B$7*12)</f>
        <v>0</v>
      </c>
      <c r="M591" s="45" t="n">
        <f aca="false">Assumptions!$C$15*(A591=1)+K591*Assumptions!$C$16*(A591&lt;=12)</f>
        <v>0</v>
      </c>
      <c r="N591" s="45" t="n">
        <f aca="false">(A591&lt;=$B$6*12)*(Assumptions!$C$18/12)*(1+Assumptions!$E$17)^(A591-1) + K591*Assumptions!$C$19*(A591&lt;=$B$7*12)</f>
        <v>0</v>
      </c>
      <c r="O591" s="45" t="n">
        <f aca="false">K591*VLOOKUP(B591,Assumptions!$A$21:$B$26,2,1)</f>
        <v>0</v>
      </c>
      <c r="P591" s="45" t="n">
        <f aca="false">K591*J590</f>
        <v>0</v>
      </c>
      <c r="Q591" s="45" t="n">
        <f aca="false">L591*H591</f>
        <v>0</v>
      </c>
      <c r="R591" s="45" t="n">
        <f aca="false">M591*J590</f>
        <v>0</v>
      </c>
      <c r="S591" s="45" t="n">
        <f aca="false">N591*J590</f>
        <v>0</v>
      </c>
      <c r="T591" s="55" t="n">
        <f aca="false">O591*J590</f>
        <v>0</v>
      </c>
      <c r="U591" s="46" t="n">
        <f aca="false">(1+VLOOKUP(B591,Assumptions!$A$29:$C$39,3,1))^(1/12)-1</f>
        <v>0.00581065529879377</v>
      </c>
      <c r="V591" s="45" t="n">
        <f aca="false">P592+V592/(1+U592)</f>
        <v>0</v>
      </c>
      <c r="W591" s="45" t="n">
        <f aca="false">(W592+Q592)/(1+U592)</f>
        <v>0</v>
      </c>
      <c r="X591" s="45" t="n">
        <f aca="false">R592+S592+T592+X592/(1+U592)</f>
        <v>0</v>
      </c>
      <c r="Y591" s="45" t="n">
        <f aca="false">IFERROR((W591+X591-V591)/J591,0)</f>
        <v>0</v>
      </c>
    </row>
    <row r="592" customFormat="false" ht="13.8" hidden="false" customHeight="false" outlineLevel="0" collapsed="false">
      <c r="A592" s="40" t="n">
        <f aca="false">A591+1</f>
        <v>577</v>
      </c>
      <c r="B592" s="40" t="n">
        <f aca="false">INT((A592-1)/12)+1</f>
        <v>49</v>
      </c>
      <c r="C592" s="41" t="n">
        <f aca="false">$B$4+B592-1</f>
        <v>68</v>
      </c>
      <c r="D592" s="42" t="n">
        <f aca="false">IF($B$5="M",VLOOKUP(C592,Assumptions!$A$42:$C$140,2,1),VLOOKUP(C592,Assumptions!$A$42:$C$140,3,1))*Assumptions!$C$2</f>
        <v>0.0032351009549419</v>
      </c>
      <c r="E592" s="42" t="n">
        <f aca="false">1-(1-D592)^(1/12)</f>
        <v>0.000269992312809442</v>
      </c>
      <c r="F592" s="42" t="n">
        <f aca="false">VLOOKUP(B592,Assumptions!$A$5:$C$11,3,1)*(MOD(A592,12/$B$10)=0)</f>
        <v>0</v>
      </c>
      <c r="G592" s="43" t="n">
        <f aca="false">1-(1-F592)^(1/$B$10)</f>
        <v>0</v>
      </c>
      <c r="H592" s="42" t="n">
        <f aca="false">J591*E592*(A592&lt;=$B$6*12)</f>
        <v>0</v>
      </c>
      <c r="I592" s="43" t="n">
        <f aca="false">J591*(1-E592)*G592*(A592&lt;=$B$6*12)</f>
        <v>0</v>
      </c>
      <c r="J592" s="44" t="n">
        <f aca="false">(J591-H592-I592)*(A592&lt;=$B$6*12)</f>
        <v>0</v>
      </c>
      <c r="K592" s="45" t="n">
        <f aca="false">($B$9/$B$10)*(A592&lt;=$B$7*12)*(MOD(A591,12/$B$10)=0)</f>
        <v>0</v>
      </c>
      <c r="L592" s="45" t="n">
        <f aca="false">$B$8*(A592&lt;=$B$7*12)</f>
        <v>0</v>
      </c>
      <c r="M592" s="45" t="n">
        <f aca="false">Assumptions!$C$15*(A592=1)+K592*Assumptions!$C$16*(A592&lt;=12)</f>
        <v>0</v>
      </c>
      <c r="N592" s="45" t="n">
        <f aca="false">(A592&lt;=$B$6*12)*(Assumptions!$C$18/12)*(1+Assumptions!$E$17)^(A592-1) + K592*Assumptions!$C$19*(A592&lt;=$B$7*12)</f>
        <v>0</v>
      </c>
      <c r="O592" s="45" t="n">
        <f aca="false">K592*VLOOKUP(B592,Assumptions!$A$21:$B$26,2,1)</f>
        <v>0</v>
      </c>
      <c r="P592" s="45" t="n">
        <f aca="false">K592*J591</f>
        <v>0</v>
      </c>
      <c r="Q592" s="45" t="n">
        <f aca="false">L592*H592</f>
        <v>0</v>
      </c>
      <c r="R592" s="45" t="n">
        <f aca="false">M592*J591</f>
        <v>0</v>
      </c>
      <c r="S592" s="45" t="n">
        <f aca="false">N592*J591</f>
        <v>0</v>
      </c>
      <c r="T592" s="55" t="n">
        <f aca="false">O592*J591</f>
        <v>0</v>
      </c>
      <c r="U592" s="46" t="n">
        <f aca="false">(1+VLOOKUP(B592,Assumptions!$A$29:$C$39,3,1))^(1/12)-1</f>
        <v>0.00581065529879377</v>
      </c>
      <c r="V592" s="45" t="n">
        <f aca="false">P593+V593/(1+U593)</f>
        <v>0</v>
      </c>
      <c r="W592" s="45" t="n">
        <f aca="false">(W593+Q593)/(1+U593)</f>
        <v>0</v>
      </c>
      <c r="X592" s="45" t="n">
        <f aca="false">R593+S593+T593+X593/(1+U593)</f>
        <v>0</v>
      </c>
      <c r="Y592" s="45" t="n">
        <f aca="false">IFERROR((W592+X592-V592)/J592,0)</f>
        <v>0</v>
      </c>
    </row>
    <row r="593" customFormat="false" ht="13.8" hidden="false" customHeight="false" outlineLevel="0" collapsed="false">
      <c r="A593" s="40" t="n">
        <f aca="false">A592+1</f>
        <v>578</v>
      </c>
      <c r="B593" s="40" t="n">
        <f aca="false">INT((A593-1)/12)+1</f>
        <v>49</v>
      </c>
      <c r="C593" s="41" t="n">
        <f aca="false">$B$4+B593-1</f>
        <v>68</v>
      </c>
      <c r="D593" s="42" t="n">
        <f aca="false">IF($B$5="M",VLOOKUP(C593,Assumptions!$A$42:$C$140,2,1),VLOOKUP(C593,Assumptions!$A$42:$C$140,3,1))*Assumptions!$C$2</f>
        <v>0.0032351009549419</v>
      </c>
      <c r="E593" s="42" t="n">
        <f aca="false">1-(1-D593)^(1/12)</f>
        <v>0.000269992312809442</v>
      </c>
      <c r="F593" s="42" t="n">
        <f aca="false">VLOOKUP(B593,Assumptions!$A$5:$C$11,3,1)*(MOD(A593,12/$B$10)=0)</f>
        <v>0</v>
      </c>
      <c r="G593" s="43" t="n">
        <f aca="false">1-(1-F593)^(1/$B$10)</f>
        <v>0</v>
      </c>
      <c r="H593" s="42" t="n">
        <f aca="false">J592*E593*(A593&lt;=$B$6*12)</f>
        <v>0</v>
      </c>
      <c r="I593" s="43" t="n">
        <f aca="false">J592*(1-E593)*G593*(A593&lt;=$B$6*12)</f>
        <v>0</v>
      </c>
      <c r="J593" s="44" t="n">
        <f aca="false">(J592-H593-I593)*(A593&lt;=$B$6*12)</f>
        <v>0</v>
      </c>
      <c r="K593" s="45" t="n">
        <f aca="false">($B$9/$B$10)*(A593&lt;=$B$7*12)*(MOD(A592,12/$B$10)=0)</f>
        <v>0</v>
      </c>
      <c r="L593" s="45" t="n">
        <f aca="false">$B$8*(A593&lt;=$B$7*12)</f>
        <v>0</v>
      </c>
      <c r="M593" s="45" t="n">
        <f aca="false">Assumptions!$C$15*(A593=1)+K593*Assumptions!$C$16*(A593&lt;=12)</f>
        <v>0</v>
      </c>
      <c r="N593" s="45" t="n">
        <f aca="false">(A593&lt;=$B$6*12)*(Assumptions!$C$18/12)*(1+Assumptions!$E$17)^(A593-1) + K593*Assumptions!$C$19*(A593&lt;=$B$7*12)</f>
        <v>0</v>
      </c>
      <c r="O593" s="45" t="n">
        <f aca="false">K593*VLOOKUP(B593,Assumptions!$A$21:$B$26,2,1)</f>
        <v>0</v>
      </c>
      <c r="P593" s="45" t="n">
        <f aca="false">K593*J592</f>
        <v>0</v>
      </c>
      <c r="Q593" s="45" t="n">
        <f aca="false">L593*H593</f>
        <v>0</v>
      </c>
      <c r="R593" s="45" t="n">
        <f aca="false">M593*J592</f>
        <v>0</v>
      </c>
      <c r="S593" s="45" t="n">
        <f aca="false">N593*J592</f>
        <v>0</v>
      </c>
      <c r="T593" s="55" t="n">
        <f aca="false">O593*J592</f>
        <v>0</v>
      </c>
      <c r="U593" s="46" t="n">
        <f aca="false">(1+VLOOKUP(B593,Assumptions!$A$29:$C$39,3,1))^(1/12)-1</f>
        <v>0.00581065529879377</v>
      </c>
      <c r="V593" s="45" t="n">
        <f aca="false">P594+V594/(1+U594)</f>
        <v>0</v>
      </c>
      <c r="W593" s="45" t="n">
        <f aca="false">(W594+Q594)/(1+U594)</f>
        <v>0</v>
      </c>
      <c r="X593" s="45" t="n">
        <f aca="false">R594+S594+T594+X594/(1+U594)</f>
        <v>0</v>
      </c>
      <c r="Y593" s="45" t="n">
        <f aca="false">IFERROR((W593+X593-V593)/J593,0)</f>
        <v>0</v>
      </c>
    </row>
    <row r="594" customFormat="false" ht="13.8" hidden="false" customHeight="false" outlineLevel="0" collapsed="false">
      <c r="A594" s="40" t="n">
        <f aca="false">A593+1</f>
        <v>579</v>
      </c>
      <c r="B594" s="40" t="n">
        <f aca="false">INT((A594-1)/12)+1</f>
        <v>49</v>
      </c>
      <c r="C594" s="41" t="n">
        <f aca="false">$B$4+B594-1</f>
        <v>68</v>
      </c>
      <c r="D594" s="42" t="n">
        <f aca="false">IF($B$5="M",VLOOKUP(C594,Assumptions!$A$42:$C$140,2,1),VLOOKUP(C594,Assumptions!$A$42:$C$140,3,1))*Assumptions!$C$2</f>
        <v>0.0032351009549419</v>
      </c>
      <c r="E594" s="42" t="n">
        <f aca="false">1-(1-D594)^(1/12)</f>
        <v>0.000269992312809442</v>
      </c>
      <c r="F594" s="42" t="n">
        <f aca="false">VLOOKUP(B594,Assumptions!$A$5:$C$11,3,1)*(MOD(A594,12/$B$10)=0)</f>
        <v>0</v>
      </c>
      <c r="G594" s="43" t="n">
        <f aca="false">1-(1-F594)^(1/$B$10)</f>
        <v>0</v>
      </c>
      <c r="H594" s="42" t="n">
        <f aca="false">J593*E594*(A594&lt;=$B$6*12)</f>
        <v>0</v>
      </c>
      <c r="I594" s="43" t="n">
        <f aca="false">J593*(1-E594)*G594*(A594&lt;=$B$6*12)</f>
        <v>0</v>
      </c>
      <c r="J594" s="44" t="n">
        <f aca="false">(J593-H594-I594)*(A594&lt;=$B$6*12)</f>
        <v>0</v>
      </c>
      <c r="K594" s="45" t="n">
        <f aca="false">($B$9/$B$10)*(A594&lt;=$B$7*12)*(MOD(A593,12/$B$10)=0)</f>
        <v>0</v>
      </c>
      <c r="L594" s="45" t="n">
        <f aca="false">$B$8*(A594&lt;=$B$7*12)</f>
        <v>0</v>
      </c>
      <c r="M594" s="45" t="n">
        <f aca="false">Assumptions!$C$15*(A594=1)+K594*Assumptions!$C$16*(A594&lt;=12)</f>
        <v>0</v>
      </c>
      <c r="N594" s="45" t="n">
        <f aca="false">(A594&lt;=$B$6*12)*(Assumptions!$C$18/12)*(1+Assumptions!$E$17)^(A594-1) + K594*Assumptions!$C$19*(A594&lt;=$B$7*12)</f>
        <v>0</v>
      </c>
      <c r="O594" s="45" t="n">
        <f aca="false">K594*VLOOKUP(B594,Assumptions!$A$21:$B$26,2,1)</f>
        <v>0</v>
      </c>
      <c r="P594" s="45" t="n">
        <f aca="false">K594*J593</f>
        <v>0</v>
      </c>
      <c r="Q594" s="45" t="n">
        <f aca="false">L594*H594</f>
        <v>0</v>
      </c>
      <c r="R594" s="45" t="n">
        <f aca="false">M594*J593</f>
        <v>0</v>
      </c>
      <c r="S594" s="45" t="n">
        <f aca="false">N594*J593</f>
        <v>0</v>
      </c>
      <c r="T594" s="55" t="n">
        <f aca="false">O594*J593</f>
        <v>0</v>
      </c>
      <c r="U594" s="46" t="n">
        <f aca="false">(1+VLOOKUP(B594,Assumptions!$A$29:$C$39,3,1))^(1/12)-1</f>
        <v>0.00581065529879377</v>
      </c>
      <c r="V594" s="45" t="n">
        <f aca="false">P595+V595/(1+U595)</f>
        <v>0</v>
      </c>
      <c r="W594" s="45" t="n">
        <f aca="false">(W595+Q595)/(1+U595)</f>
        <v>0</v>
      </c>
      <c r="X594" s="45" t="n">
        <f aca="false">R595+S595+T595+X595/(1+U595)</f>
        <v>0</v>
      </c>
      <c r="Y594" s="45" t="n">
        <f aca="false">IFERROR((W594+X594-V594)/J594,0)</f>
        <v>0</v>
      </c>
    </row>
    <row r="595" customFormat="false" ht="13.8" hidden="false" customHeight="false" outlineLevel="0" collapsed="false">
      <c r="A595" s="40" t="n">
        <f aca="false">A594+1</f>
        <v>580</v>
      </c>
      <c r="B595" s="40" t="n">
        <f aca="false">INT((A595-1)/12)+1</f>
        <v>49</v>
      </c>
      <c r="C595" s="41" t="n">
        <f aca="false">$B$4+B595-1</f>
        <v>68</v>
      </c>
      <c r="D595" s="42" t="n">
        <f aca="false">IF($B$5="M",VLOOKUP(C595,Assumptions!$A$42:$C$140,2,1),VLOOKUP(C595,Assumptions!$A$42:$C$140,3,1))*Assumptions!$C$2</f>
        <v>0.0032351009549419</v>
      </c>
      <c r="E595" s="42" t="n">
        <f aca="false">1-(1-D595)^(1/12)</f>
        <v>0.000269992312809442</v>
      </c>
      <c r="F595" s="42" t="n">
        <f aca="false">VLOOKUP(B595,Assumptions!$A$5:$C$11,3,1)*(MOD(A595,12/$B$10)=0)</f>
        <v>0</v>
      </c>
      <c r="G595" s="43" t="n">
        <f aca="false">1-(1-F595)^(1/$B$10)</f>
        <v>0</v>
      </c>
      <c r="H595" s="42" t="n">
        <f aca="false">J594*E595*(A595&lt;=$B$6*12)</f>
        <v>0</v>
      </c>
      <c r="I595" s="43" t="n">
        <f aca="false">J594*(1-E595)*G595*(A595&lt;=$B$6*12)</f>
        <v>0</v>
      </c>
      <c r="J595" s="44" t="n">
        <f aca="false">(J594-H595-I595)*(A595&lt;=$B$6*12)</f>
        <v>0</v>
      </c>
      <c r="K595" s="45" t="n">
        <f aca="false">($B$9/$B$10)*(A595&lt;=$B$7*12)*(MOD(A594,12/$B$10)=0)</f>
        <v>0</v>
      </c>
      <c r="L595" s="45" t="n">
        <f aca="false">$B$8*(A595&lt;=$B$7*12)</f>
        <v>0</v>
      </c>
      <c r="M595" s="45" t="n">
        <f aca="false">Assumptions!$C$15*(A595=1)+K595*Assumptions!$C$16*(A595&lt;=12)</f>
        <v>0</v>
      </c>
      <c r="N595" s="45" t="n">
        <f aca="false">(A595&lt;=$B$6*12)*(Assumptions!$C$18/12)*(1+Assumptions!$E$17)^(A595-1) + K595*Assumptions!$C$19*(A595&lt;=$B$7*12)</f>
        <v>0</v>
      </c>
      <c r="O595" s="45" t="n">
        <f aca="false">K595*VLOOKUP(B595,Assumptions!$A$21:$B$26,2,1)</f>
        <v>0</v>
      </c>
      <c r="P595" s="45" t="n">
        <f aca="false">K595*J594</f>
        <v>0</v>
      </c>
      <c r="Q595" s="45" t="n">
        <f aca="false">L595*H595</f>
        <v>0</v>
      </c>
      <c r="R595" s="45" t="n">
        <f aca="false">M595*J594</f>
        <v>0</v>
      </c>
      <c r="S595" s="45" t="n">
        <f aca="false">N595*J594</f>
        <v>0</v>
      </c>
      <c r="T595" s="55" t="n">
        <f aca="false">O595*J594</f>
        <v>0</v>
      </c>
      <c r="U595" s="46" t="n">
        <f aca="false">(1+VLOOKUP(B595,Assumptions!$A$29:$C$39,3,1))^(1/12)-1</f>
        <v>0.00581065529879377</v>
      </c>
      <c r="V595" s="45" t="n">
        <f aca="false">P596+V596/(1+U596)</f>
        <v>0</v>
      </c>
      <c r="W595" s="45" t="n">
        <f aca="false">(W596+Q596)/(1+U596)</f>
        <v>0</v>
      </c>
      <c r="X595" s="45" t="n">
        <f aca="false">R596+S596+T596+X596/(1+U596)</f>
        <v>0</v>
      </c>
      <c r="Y595" s="45" t="n">
        <f aca="false">IFERROR((W595+X595-V595)/J595,0)</f>
        <v>0</v>
      </c>
    </row>
    <row r="596" customFormat="false" ht="13.8" hidden="false" customHeight="false" outlineLevel="0" collapsed="false">
      <c r="A596" s="40" t="n">
        <f aca="false">A595+1</f>
        <v>581</v>
      </c>
      <c r="B596" s="40" t="n">
        <f aca="false">INT((A596-1)/12)+1</f>
        <v>49</v>
      </c>
      <c r="C596" s="41" t="n">
        <f aca="false">$B$4+B596-1</f>
        <v>68</v>
      </c>
      <c r="D596" s="42" t="n">
        <f aca="false">IF($B$5="M",VLOOKUP(C596,Assumptions!$A$42:$C$140,2,1),VLOOKUP(C596,Assumptions!$A$42:$C$140,3,1))*Assumptions!$C$2</f>
        <v>0.0032351009549419</v>
      </c>
      <c r="E596" s="42" t="n">
        <f aca="false">1-(1-D596)^(1/12)</f>
        <v>0.000269992312809442</v>
      </c>
      <c r="F596" s="42" t="n">
        <f aca="false">VLOOKUP(B596,Assumptions!$A$5:$C$11,3,1)*(MOD(A596,12/$B$10)=0)</f>
        <v>0</v>
      </c>
      <c r="G596" s="43" t="n">
        <f aca="false">1-(1-F596)^(1/$B$10)</f>
        <v>0</v>
      </c>
      <c r="H596" s="42" t="n">
        <f aca="false">J595*E596*(A596&lt;=$B$6*12)</f>
        <v>0</v>
      </c>
      <c r="I596" s="43" t="n">
        <f aca="false">J595*(1-E596)*G596*(A596&lt;=$B$6*12)</f>
        <v>0</v>
      </c>
      <c r="J596" s="44" t="n">
        <f aca="false">(J595-H596-I596)*(A596&lt;=$B$6*12)</f>
        <v>0</v>
      </c>
      <c r="K596" s="45" t="n">
        <f aca="false">($B$9/$B$10)*(A596&lt;=$B$7*12)*(MOD(A595,12/$B$10)=0)</f>
        <v>0</v>
      </c>
      <c r="L596" s="45" t="n">
        <f aca="false">$B$8*(A596&lt;=$B$7*12)</f>
        <v>0</v>
      </c>
      <c r="M596" s="45" t="n">
        <f aca="false">Assumptions!$C$15*(A596=1)+K596*Assumptions!$C$16*(A596&lt;=12)</f>
        <v>0</v>
      </c>
      <c r="N596" s="45" t="n">
        <f aca="false">(A596&lt;=$B$6*12)*(Assumptions!$C$18/12)*(1+Assumptions!$E$17)^(A596-1) + K596*Assumptions!$C$19*(A596&lt;=$B$7*12)</f>
        <v>0</v>
      </c>
      <c r="O596" s="45" t="n">
        <f aca="false">K596*VLOOKUP(B596,Assumptions!$A$21:$B$26,2,1)</f>
        <v>0</v>
      </c>
      <c r="P596" s="45" t="n">
        <f aca="false">K596*J595</f>
        <v>0</v>
      </c>
      <c r="Q596" s="45" t="n">
        <f aca="false">L596*H596</f>
        <v>0</v>
      </c>
      <c r="R596" s="45" t="n">
        <f aca="false">M596*J595</f>
        <v>0</v>
      </c>
      <c r="S596" s="45" t="n">
        <f aca="false">N596*J595</f>
        <v>0</v>
      </c>
      <c r="T596" s="55" t="n">
        <f aca="false">O596*J595</f>
        <v>0</v>
      </c>
      <c r="U596" s="46" t="n">
        <f aca="false">(1+VLOOKUP(B596,Assumptions!$A$29:$C$39,3,1))^(1/12)-1</f>
        <v>0.00581065529879377</v>
      </c>
      <c r="V596" s="45" t="n">
        <f aca="false">P597+V597/(1+U597)</f>
        <v>0</v>
      </c>
      <c r="W596" s="45" t="n">
        <f aca="false">(W597+Q597)/(1+U597)</f>
        <v>0</v>
      </c>
      <c r="X596" s="45" t="n">
        <f aca="false">R597+S597+T597+X597/(1+U597)</f>
        <v>0</v>
      </c>
      <c r="Y596" s="45" t="n">
        <f aca="false">IFERROR((W596+X596-V596)/J596,0)</f>
        <v>0</v>
      </c>
    </row>
    <row r="597" customFormat="false" ht="13.8" hidden="false" customHeight="false" outlineLevel="0" collapsed="false">
      <c r="A597" s="40" t="n">
        <f aca="false">A596+1</f>
        <v>582</v>
      </c>
      <c r="B597" s="40" t="n">
        <f aca="false">INT((A597-1)/12)+1</f>
        <v>49</v>
      </c>
      <c r="C597" s="41" t="n">
        <f aca="false">$B$4+B597-1</f>
        <v>68</v>
      </c>
      <c r="D597" s="42" t="n">
        <f aca="false">IF($B$5="M",VLOOKUP(C597,Assumptions!$A$42:$C$140,2,1),VLOOKUP(C597,Assumptions!$A$42:$C$140,3,1))*Assumptions!$C$2</f>
        <v>0.0032351009549419</v>
      </c>
      <c r="E597" s="42" t="n">
        <f aca="false">1-(1-D597)^(1/12)</f>
        <v>0.000269992312809442</v>
      </c>
      <c r="F597" s="42" t="n">
        <f aca="false">VLOOKUP(B597,Assumptions!$A$5:$C$11,3,1)*(MOD(A597,12/$B$10)=0)</f>
        <v>0</v>
      </c>
      <c r="G597" s="43" t="n">
        <f aca="false">1-(1-F597)^(1/$B$10)</f>
        <v>0</v>
      </c>
      <c r="H597" s="42" t="n">
        <f aca="false">J596*E597*(A597&lt;=$B$6*12)</f>
        <v>0</v>
      </c>
      <c r="I597" s="43" t="n">
        <f aca="false">J596*(1-E597)*G597*(A597&lt;=$B$6*12)</f>
        <v>0</v>
      </c>
      <c r="J597" s="44" t="n">
        <f aca="false">(J596-H597-I597)*(A597&lt;=$B$6*12)</f>
        <v>0</v>
      </c>
      <c r="K597" s="45" t="n">
        <f aca="false">($B$9/$B$10)*(A597&lt;=$B$7*12)*(MOD(A596,12/$B$10)=0)</f>
        <v>0</v>
      </c>
      <c r="L597" s="45" t="n">
        <f aca="false">$B$8*(A597&lt;=$B$7*12)</f>
        <v>0</v>
      </c>
      <c r="M597" s="45" t="n">
        <f aca="false">Assumptions!$C$15*(A597=1)+K597*Assumptions!$C$16*(A597&lt;=12)</f>
        <v>0</v>
      </c>
      <c r="N597" s="45" t="n">
        <f aca="false">(A597&lt;=$B$6*12)*(Assumptions!$C$18/12)*(1+Assumptions!$E$17)^(A597-1) + K597*Assumptions!$C$19*(A597&lt;=$B$7*12)</f>
        <v>0</v>
      </c>
      <c r="O597" s="45" t="n">
        <f aca="false">K597*VLOOKUP(B597,Assumptions!$A$21:$B$26,2,1)</f>
        <v>0</v>
      </c>
      <c r="P597" s="45" t="n">
        <f aca="false">K597*J596</f>
        <v>0</v>
      </c>
      <c r="Q597" s="45" t="n">
        <f aca="false">L597*H597</f>
        <v>0</v>
      </c>
      <c r="R597" s="45" t="n">
        <f aca="false">M597*J596</f>
        <v>0</v>
      </c>
      <c r="S597" s="45" t="n">
        <f aca="false">N597*J596</f>
        <v>0</v>
      </c>
      <c r="T597" s="55" t="n">
        <f aca="false">O597*J596</f>
        <v>0</v>
      </c>
      <c r="U597" s="46" t="n">
        <f aca="false">(1+VLOOKUP(B597,Assumptions!$A$29:$C$39,3,1))^(1/12)-1</f>
        <v>0.00581065529879377</v>
      </c>
      <c r="V597" s="45" t="n">
        <f aca="false">P598+V598/(1+U598)</f>
        <v>0</v>
      </c>
      <c r="W597" s="45" t="n">
        <f aca="false">(W598+Q598)/(1+U598)</f>
        <v>0</v>
      </c>
      <c r="X597" s="45" t="n">
        <f aca="false">R598+S598+T598+X598/(1+U598)</f>
        <v>0</v>
      </c>
      <c r="Y597" s="45" t="n">
        <f aca="false">IFERROR((W597+X597-V597)/J597,0)</f>
        <v>0</v>
      </c>
    </row>
    <row r="598" customFormat="false" ht="13.8" hidden="false" customHeight="false" outlineLevel="0" collapsed="false">
      <c r="A598" s="40" t="n">
        <f aca="false">A597+1</f>
        <v>583</v>
      </c>
      <c r="B598" s="40" t="n">
        <f aca="false">INT((A598-1)/12)+1</f>
        <v>49</v>
      </c>
      <c r="C598" s="41" t="n">
        <f aca="false">$B$4+B598-1</f>
        <v>68</v>
      </c>
      <c r="D598" s="42" t="n">
        <f aca="false">IF($B$5="M",VLOOKUP(C598,Assumptions!$A$42:$C$140,2,1),VLOOKUP(C598,Assumptions!$A$42:$C$140,3,1))*Assumptions!$C$2</f>
        <v>0.0032351009549419</v>
      </c>
      <c r="E598" s="42" t="n">
        <f aca="false">1-(1-D598)^(1/12)</f>
        <v>0.000269992312809442</v>
      </c>
      <c r="F598" s="42" t="n">
        <f aca="false">VLOOKUP(B598,Assumptions!$A$5:$C$11,3,1)*(MOD(A598,12/$B$10)=0)</f>
        <v>0</v>
      </c>
      <c r="G598" s="43" t="n">
        <f aca="false">1-(1-F598)^(1/$B$10)</f>
        <v>0</v>
      </c>
      <c r="H598" s="42" t="n">
        <f aca="false">J597*E598*(A598&lt;=$B$6*12)</f>
        <v>0</v>
      </c>
      <c r="I598" s="43" t="n">
        <f aca="false">J597*(1-E598)*G598*(A598&lt;=$B$6*12)</f>
        <v>0</v>
      </c>
      <c r="J598" s="44" t="n">
        <f aca="false">(J597-H598-I598)*(A598&lt;=$B$6*12)</f>
        <v>0</v>
      </c>
      <c r="K598" s="45" t="n">
        <f aca="false">($B$9/$B$10)*(A598&lt;=$B$7*12)*(MOD(A597,12/$B$10)=0)</f>
        <v>0</v>
      </c>
      <c r="L598" s="45" t="n">
        <f aca="false">$B$8*(A598&lt;=$B$7*12)</f>
        <v>0</v>
      </c>
      <c r="M598" s="45" t="n">
        <f aca="false">Assumptions!$C$15*(A598=1)+K598*Assumptions!$C$16*(A598&lt;=12)</f>
        <v>0</v>
      </c>
      <c r="N598" s="45" t="n">
        <f aca="false">(A598&lt;=$B$6*12)*(Assumptions!$C$18/12)*(1+Assumptions!$E$17)^(A598-1) + K598*Assumptions!$C$19*(A598&lt;=$B$7*12)</f>
        <v>0</v>
      </c>
      <c r="O598" s="45" t="n">
        <f aca="false">K598*VLOOKUP(B598,Assumptions!$A$21:$B$26,2,1)</f>
        <v>0</v>
      </c>
      <c r="P598" s="45" t="n">
        <f aca="false">K598*J597</f>
        <v>0</v>
      </c>
      <c r="Q598" s="45" t="n">
        <f aca="false">L598*H598</f>
        <v>0</v>
      </c>
      <c r="R598" s="45" t="n">
        <f aca="false">M598*J597</f>
        <v>0</v>
      </c>
      <c r="S598" s="45" t="n">
        <f aca="false">N598*J597</f>
        <v>0</v>
      </c>
      <c r="T598" s="55" t="n">
        <f aca="false">O598*J597</f>
        <v>0</v>
      </c>
      <c r="U598" s="46" t="n">
        <f aca="false">(1+VLOOKUP(B598,Assumptions!$A$29:$C$39,3,1))^(1/12)-1</f>
        <v>0.00581065529879377</v>
      </c>
      <c r="V598" s="45" t="n">
        <f aca="false">P599+V599/(1+U599)</f>
        <v>0</v>
      </c>
      <c r="W598" s="45" t="n">
        <f aca="false">(W599+Q599)/(1+U599)</f>
        <v>0</v>
      </c>
      <c r="X598" s="45" t="n">
        <f aca="false">R599+S599+T599+X599/(1+U599)</f>
        <v>0</v>
      </c>
      <c r="Y598" s="45" t="n">
        <f aca="false">IFERROR((W598+X598-V598)/J598,0)</f>
        <v>0</v>
      </c>
    </row>
    <row r="599" customFormat="false" ht="13.8" hidden="false" customHeight="false" outlineLevel="0" collapsed="false">
      <c r="A599" s="40" t="n">
        <f aca="false">A598+1</f>
        <v>584</v>
      </c>
      <c r="B599" s="40" t="n">
        <f aca="false">INT((A599-1)/12)+1</f>
        <v>49</v>
      </c>
      <c r="C599" s="41" t="n">
        <f aca="false">$B$4+B599-1</f>
        <v>68</v>
      </c>
      <c r="D599" s="42" t="n">
        <f aca="false">IF($B$5="M",VLOOKUP(C599,Assumptions!$A$42:$C$140,2,1),VLOOKUP(C599,Assumptions!$A$42:$C$140,3,1))*Assumptions!$C$2</f>
        <v>0.0032351009549419</v>
      </c>
      <c r="E599" s="42" t="n">
        <f aca="false">1-(1-D599)^(1/12)</f>
        <v>0.000269992312809442</v>
      </c>
      <c r="F599" s="42" t="n">
        <f aca="false">VLOOKUP(B599,Assumptions!$A$5:$C$11,3,1)*(MOD(A599,12/$B$10)=0)</f>
        <v>0</v>
      </c>
      <c r="G599" s="43" t="n">
        <f aca="false">1-(1-F599)^(1/$B$10)</f>
        <v>0</v>
      </c>
      <c r="H599" s="42" t="n">
        <f aca="false">J598*E599*(A599&lt;=$B$6*12)</f>
        <v>0</v>
      </c>
      <c r="I599" s="43" t="n">
        <f aca="false">J598*(1-E599)*G599*(A599&lt;=$B$6*12)</f>
        <v>0</v>
      </c>
      <c r="J599" s="44" t="n">
        <f aca="false">(J598-H599-I599)*(A599&lt;=$B$6*12)</f>
        <v>0</v>
      </c>
      <c r="K599" s="45" t="n">
        <f aca="false">($B$9/$B$10)*(A599&lt;=$B$7*12)*(MOD(A598,12/$B$10)=0)</f>
        <v>0</v>
      </c>
      <c r="L599" s="45" t="n">
        <f aca="false">$B$8*(A599&lt;=$B$7*12)</f>
        <v>0</v>
      </c>
      <c r="M599" s="45" t="n">
        <f aca="false">Assumptions!$C$15*(A599=1)+K599*Assumptions!$C$16*(A599&lt;=12)</f>
        <v>0</v>
      </c>
      <c r="N599" s="45" t="n">
        <f aca="false">(A599&lt;=$B$6*12)*(Assumptions!$C$18/12)*(1+Assumptions!$E$17)^(A599-1) + K599*Assumptions!$C$19*(A599&lt;=$B$7*12)</f>
        <v>0</v>
      </c>
      <c r="O599" s="45" t="n">
        <f aca="false">K599*VLOOKUP(B599,Assumptions!$A$21:$B$26,2,1)</f>
        <v>0</v>
      </c>
      <c r="P599" s="45" t="n">
        <f aca="false">K599*J598</f>
        <v>0</v>
      </c>
      <c r="Q599" s="45" t="n">
        <f aca="false">L599*H599</f>
        <v>0</v>
      </c>
      <c r="R599" s="45" t="n">
        <f aca="false">M599*J598</f>
        <v>0</v>
      </c>
      <c r="S599" s="45" t="n">
        <f aca="false">N599*J598</f>
        <v>0</v>
      </c>
      <c r="T599" s="55" t="n">
        <f aca="false">O599*J598</f>
        <v>0</v>
      </c>
      <c r="U599" s="46" t="n">
        <f aca="false">(1+VLOOKUP(B599,Assumptions!$A$29:$C$39,3,1))^(1/12)-1</f>
        <v>0.00581065529879377</v>
      </c>
      <c r="V599" s="45" t="n">
        <f aca="false">P600+V600/(1+U600)</f>
        <v>0</v>
      </c>
      <c r="W599" s="45" t="n">
        <f aca="false">(W600+Q600)/(1+U600)</f>
        <v>0</v>
      </c>
      <c r="X599" s="45" t="n">
        <f aca="false">R600+S600+T600+X600/(1+U600)</f>
        <v>0</v>
      </c>
      <c r="Y599" s="45" t="n">
        <f aca="false">IFERROR((W599+X599-V599)/J599,0)</f>
        <v>0</v>
      </c>
    </row>
    <row r="600" customFormat="false" ht="13.8" hidden="false" customHeight="false" outlineLevel="0" collapsed="false">
      <c r="A600" s="40" t="n">
        <f aca="false">A599+1</f>
        <v>585</v>
      </c>
      <c r="B600" s="40" t="n">
        <f aca="false">INT((A600-1)/12)+1</f>
        <v>49</v>
      </c>
      <c r="C600" s="41" t="n">
        <f aca="false">$B$4+B600-1</f>
        <v>68</v>
      </c>
      <c r="D600" s="42" t="n">
        <f aca="false">IF($B$5="M",VLOOKUP(C600,Assumptions!$A$42:$C$140,2,1),VLOOKUP(C600,Assumptions!$A$42:$C$140,3,1))*Assumptions!$C$2</f>
        <v>0.0032351009549419</v>
      </c>
      <c r="E600" s="42" t="n">
        <f aca="false">1-(1-D600)^(1/12)</f>
        <v>0.000269992312809442</v>
      </c>
      <c r="F600" s="42" t="n">
        <f aca="false">VLOOKUP(B600,Assumptions!$A$5:$C$11,3,1)*(MOD(A600,12/$B$10)=0)</f>
        <v>0</v>
      </c>
      <c r="G600" s="43" t="n">
        <f aca="false">1-(1-F600)^(1/$B$10)</f>
        <v>0</v>
      </c>
      <c r="H600" s="42" t="n">
        <f aca="false">J599*E600*(A600&lt;=$B$6*12)</f>
        <v>0</v>
      </c>
      <c r="I600" s="43" t="n">
        <f aca="false">J599*(1-E600)*G600*(A600&lt;=$B$6*12)</f>
        <v>0</v>
      </c>
      <c r="J600" s="44" t="n">
        <f aca="false">(J599-H600-I600)*(A600&lt;=$B$6*12)</f>
        <v>0</v>
      </c>
      <c r="K600" s="45" t="n">
        <f aca="false">($B$9/$B$10)*(A600&lt;=$B$7*12)*(MOD(A599,12/$B$10)=0)</f>
        <v>0</v>
      </c>
      <c r="L600" s="45" t="n">
        <f aca="false">$B$8*(A600&lt;=$B$7*12)</f>
        <v>0</v>
      </c>
      <c r="M600" s="45" t="n">
        <f aca="false">Assumptions!$C$15*(A600=1)+K600*Assumptions!$C$16*(A600&lt;=12)</f>
        <v>0</v>
      </c>
      <c r="N600" s="45" t="n">
        <f aca="false">(A600&lt;=$B$6*12)*(Assumptions!$C$18/12)*(1+Assumptions!$E$17)^(A600-1) + K600*Assumptions!$C$19*(A600&lt;=$B$7*12)</f>
        <v>0</v>
      </c>
      <c r="O600" s="45" t="n">
        <f aca="false">K600*VLOOKUP(B600,Assumptions!$A$21:$B$26,2,1)</f>
        <v>0</v>
      </c>
      <c r="P600" s="45" t="n">
        <f aca="false">K600*J599</f>
        <v>0</v>
      </c>
      <c r="Q600" s="45" t="n">
        <f aca="false">L600*H600</f>
        <v>0</v>
      </c>
      <c r="R600" s="45" t="n">
        <f aca="false">M600*J599</f>
        <v>0</v>
      </c>
      <c r="S600" s="45" t="n">
        <f aca="false">N600*J599</f>
        <v>0</v>
      </c>
      <c r="T600" s="55" t="n">
        <f aca="false">O600*J599</f>
        <v>0</v>
      </c>
      <c r="U600" s="46" t="n">
        <f aca="false">(1+VLOOKUP(B600,Assumptions!$A$29:$C$39,3,1))^(1/12)-1</f>
        <v>0.00581065529879377</v>
      </c>
      <c r="V600" s="45" t="n">
        <f aca="false">P601+V601/(1+U601)</f>
        <v>0</v>
      </c>
      <c r="W600" s="45" t="n">
        <f aca="false">(W601+Q601)/(1+U601)</f>
        <v>0</v>
      </c>
      <c r="X600" s="45" t="n">
        <f aca="false">R601+S601+T601+X601/(1+U601)</f>
        <v>0</v>
      </c>
      <c r="Y600" s="45" t="n">
        <f aca="false">IFERROR((W600+X600-V600)/J600,0)</f>
        <v>0</v>
      </c>
    </row>
    <row r="601" customFormat="false" ht="13.8" hidden="false" customHeight="false" outlineLevel="0" collapsed="false">
      <c r="A601" s="40" t="n">
        <f aca="false">A600+1</f>
        <v>586</v>
      </c>
      <c r="B601" s="40" t="n">
        <f aca="false">INT((A601-1)/12)+1</f>
        <v>49</v>
      </c>
      <c r="C601" s="41" t="n">
        <f aca="false">$B$4+B601-1</f>
        <v>68</v>
      </c>
      <c r="D601" s="42" t="n">
        <f aca="false">IF($B$5="M",VLOOKUP(C601,Assumptions!$A$42:$C$140,2,1),VLOOKUP(C601,Assumptions!$A$42:$C$140,3,1))*Assumptions!$C$2</f>
        <v>0.0032351009549419</v>
      </c>
      <c r="E601" s="42" t="n">
        <f aca="false">1-(1-D601)^(1/12)</f>
        <v>0.000269992312809442</v>
      </c>
      <c r="F601" s="42" t="n">
        <f aca="false">VLOOKUP(B601,Assumptions!$A$5:$C$11,3,1)*(MOD(A601,12/$B$10)=0)</f>
        <v>0</v>
      </c>
      <c r="G601" s="43" t="n">
        <f aca="false">1-(1-F601)^(1/$B$10)</f>
        <v>0</v>
      </c>
      <c r="H601" s="42" t="n">
        <f aca="false">J600*E601*(A601&lt;=$B$6*12)</f>
        <v>0</v>
      </c>
      <c r="I601" s="43" t="n">
        <f aca="false">J600*(1-E601)*G601*(A601&lt;=$B$6*12)</f>
        <v>0</v>
      </c>
      <c r="J601" s="44" t="n">
        <f aca="false">(J600-H601-I601)*(A601&lt;=$B$6*12)</f>
        <v>0</v>
      </c>
      <c r="K601" s="45" t="n">
        <f aca="false">($B$9/$B$10)*(A601&lt;=$B$7*12)*(MOD(A600,12/$B$10)=0)</f>
        <v>0</v>
      </c>
      <c r="L601" s="45" t="n">
        <f aca="false">$B$8*(A601&lt;=$B$7*12)</f>
        <v>0</v>
      </c>
      <c r="M601" s="45" t="n">
        <f aca="false">Assumptions!$C$15*(A601=1)+K601*Assumptions!$C$16*(A601&lt;=12)</f>
        <v>0</v>
      </c>
      <c r="N601" s="45" t="n">
        <f aca="false">(A601&lt;=$B$6*12)*(Assumptions!$C$18/12)*(1+Assumptions!$E$17)^(A601-1) + K601*Assumptions!$C$19*(A601&lt;=$B$7*12)</f>
        <v>0</v>
      </c>
      <c r="O601" s="45" t="n">
        <f aca="false">K601*VLOOKUP(B601,Assumptions!$A$21:$B$26,2,1)</f>
        <v>0</v>
      </c>
      <c r="P601" s="45" t="n">
        <f aca="false">K601*J600</f>
        <v>0</v>
      </c>
      <c r="Q601" s="45" t="n">
        <f aca="false">L601*H601</f>
        <v>0</v>
      </c>
      <c r="R601" s="45" t="n">
        <f aca="false">M601*J600</f>
        <v>0</v>
      </c>
      <c r="S601" s="45" t="n">
        <f aca="false">N601*J600</f>
        <v>0</v>
      </c>
      <c r="T601" s="55" t="n">
        <f aca="false">O601*J600</f>
        <v>0</v>
      </c>
      <c r="U601" s="46" t="n">
        <f aca="false">(1+VLOOKUP(B601,Assumptions!$A$29:$C$39,3,1))^(1/12)-1</f>
        <v>0.00581065529879377</v>
      </c>
      <c r="V601" s="45" t="n">
        <f aca="false">P602+V602/(1+U602)</f>
        <v>0</v>
      </c>
      <c r="W601" s="45" t="n">
        <f aca="false">(W602+Q602)/(1+U602)</f>
        <v>0</v>
      </c>
      <c r="X601" s="45" t="n">
        <f aca="false">R602+S602+T602+X602/(1+U602)</f>
        <v>0</v>
      </c>
      <c r="Y601" s="45" t="n">
        <f aca="false">IFERROR((W601+X601-V601)/J601,0)</f>
        <v>0</v>
      </c>
    </row>
    <row r="602" customFormat="false" ht="13.8" hidden="false" customHeight="false" outlineLevel="0" collapsed="false">
      <c r="A602" s="40" t="n">
        <f aca="false">A601+1</f>
        <v>587</v>
      </c>
      <c r="B602" s="40" t="n">
        <f aca="false">INT((A602-1)/12)+1</f>
        <v>49</v>
      </c>
      <c r="C602" s="41" t="n">
        <f aca="false">$B$4+B602-1</f>
        <v>68</v>
      </c>
      <c r="D602" s="42" t="n">
        <f aca="false">IF($B$5="M",VLOOKUP(C602,Assumptions!$A$42:$C$140,2,1),VLOOKUP(C602,Assumptions!$A$42:$C$140,3,1))*Assumptions!$C$2</f>
        <v>0.0032351009549419</v>
      </c>
      <c r="E602" s="42" t="n">
        <f aca="false">1-(1-D602)^(1/12)</f>
        <v>0.000269992312809442</v>
      </c>
      <c r="F602" s="42" t="n">
        <f aca="false">VLOOKUP(B602,Assumptions!$A$5:$C$11,3,1)*(MOD(A602,12/$B$10)=0)</f>
        <v>0</v>
      </c>
      <c r="G602" s="43" t="n">
        <f aca="false">1-(1-F602)^(1/$B$10)</f>
        <v>0</v>
      </c>
      <c r="H602" s="42" t="n">
        <f aca="false">J601*E602*(A602&lt;=$B$6*12)</f>
        <v>0</v>
      </c>
      <c r="I602" s="43" t="n">
        <f aca="false">J601*(1-E602)*G602*(A602&lt;=$B$6*12)</f>
        <v>0</v>
      </c>
      <c r="J602" s="44" t="n">
        <f aca="false">(J601-H602-I602)*(A602&lt;=$B$6*12)</f>
        <v>0</v>
      </c>
      <c r="K602" s="45" t="n">
        <f aca="false">($B$9/$B$10)*(A602&lt;=$B$7*12)*(MOD(A601,12/$B$10)=0)</f>
        <v>0</v>
      </c>
      <c r="L602" s="45" t="n">
        <f aca="false">$B$8*(A602&lt;=$B$7*12)</f>
        <v>0</v>
      </c>
      <c r="M602" s="45" t="n">
        <f aca="false">Assumptions!$C$15*(A602=1)+K602*Assumptions!$C$16*(A602&lt;=12)</f>
        <v>0</v>
      </c>
      <c r="N602" s="45" t="n">
        <f aca="false">(A602&lt;=$B$6*12)*(Assumptions!$C$18/12)*(1+Assumptions!$E$17)^(A602-1) + K602*Assumptions!$C$19*(A602&lt;=$B$7*12)</f>
        <v>0</v>
      </c>
      <c r="O602" s="45" t="n">
        <f aca="false">K602*VLOOKUP(B602,Assumptions!$A$21:$B$26,2,1)</f>
        <v>0</v>
      </c>
      <c r="P602" s="45" t="n">
        <f aca="false">K602*J601</f>
        <v>0</v>
      </c>
      <c r="Q602" s="45" t="n">
        <f aca="false">L602*H602</f>
        <v>0</v>
      </c>
      <c r="R602" s="45" t="n">
        <f aca="false">M602*J601</f>
        <v>0</v>
      </c>
      <c r="S602" s="45" t="n">
        <f aca="false">N602*J601</f>
        <v>0</v>
      </c>
      <c r="T602" s="55" t="n">
        <f aca="false">O602*J601</f>
        <v>0</v>
      </c>
      <c r="U602" s="46" t="n">
        <f aca="false">(1+VLOOKUP(B602,Assumptions!$A$29:$C$39,3,1))^(1/12)-1</f>
        <v>0.00581065529879377</v>
      </c>
      <c r="V602" s="45" t="n">
        <f aca="false">P603+V603/(1+U603)</f>
        <v>0</v>
      </c>
      <c r="W602" s="45" t="n">
        <f aca="false">(W603+Q603)/(1+U603)</f>
        <v>0</v>
      </c>
      <c r="X602" s="45" t="n">
        <f aca="false">R603+S603+T603+X603/(1+U603)</f>
        <v>0</v>
      </c>
      <c r="Y602" s="45" t="n">
        <f aca="false">IFERROR((W602+X602-V602)/J602,0)</f>
        <v>0</v>
      </c>
    </row>
    <row r="603" customFormat="false" ht="13.8" hidden="false" customHeight="false" outlineLevel="0" collapsed="false">
      <c r="A603" s="40" t="n">
        <f aca="false">A602+1</f>
        <v>588</v>
      </c>
      <c r="B603" s="40" t="n">
        <f aca="false">INT((A603-1)/12)+1</f>
        <v>49</v>
      </c>
      <c r="C603" s="41" t="n">
        <f aca="false">$B$4+B603-1</f>
        <v>68</v>
      </c>
      <c r="D603" s="42" t="n">
        <f aca="false">IF($B$5="M",VLOOKUP(C603,Assumptions!$A$42:$C$140,2,1),VLOOKUP(C603,Assumptions!$A$42:$C$140,3,1))*Assumptions!$C$2</f>
        <v>0.0032351009549419</v>
      </c>
      <c r="E603" s="42" t="n">
        <f aca="false">1-(1-D603)^(1/12)</f>
        <v>0.000269992312809442</v>
      </c>
      <c r="F603" s="42" t="n">
        <f aca="false">VLOOKUP(B603,Assumptions!$A$5:$C$11,3,1)*(MOD(A603,12/$B$10)=0)</f>
        <v>0.04</v>
      </c>
      <c r="G603" s="43" t="n">
        <f aca="false">1-(1-F603)^(1/$B$10)</f>
        <v>0.04</v>
      </c>
      <c r="H603" s="42" t="n">
        <f aca="false">J602*E603*(A603&lt;=$B$6*12)</f>
        <v>0</v>
      </c>
      <c r="I603" s="43" t="n">
        <f aca="false">J602*(1-E603)*G603*(A603&lt;=$B$6*12)</f>
        <v>0</v>
      </c>
      <c r="J603" s="44" t="n">
        <f aca="false">(J602-H603-I603)*(A603&lt;=$B$6*12)</f>
        <v>0</v>
      </c>
      <c r="K603" s="45" t="n">
        <f aca="false">($B$9/$B$10)*(A603&lt;=$B$7*12)*(MOD(A602,12/$B$10)=0)</f>
        <v>0</v>
      </c>
      <c r="L603" s="45" t="n">
        <f aca="false">$B$8*(A603&lt;=$B$7*12)</f>
        <v>0</v>
      </c>
      <c r="M603" s="45" t="n">
        <f aca="false">Assumptions!$C$15*(A603=1)+K603*Assumptions!$C$16*(A603&lt;=12)</f>
        <v>0</v>
      </c>
      <c r="N603" s="45" t="n">
        <f aca="false">(A603&lt;=$B$6*12)*(Assumptions!$C$18/12)*(1+Assumptions!$E$17)^(A603-1) + K603*Assumptions!$C$19*(A603&lt;=$B$7*12)</f>
        <v>0</v>
      </c>
      <c r="O603" s="45" t="n">
        <f aca="false">K603*VLOOKUP(B603,Assumptions!$A$21:$B$26,2,1)</f>
        <v>0</v>
      </c>
      <c r="P603" s="45" t="n">
        <f aca="false">K603*J602</f>
        <v>0</v>
      </c>
      <c r="Q603" s="45" t="n">
        <f aca="false">L603*H603</f>
        <v>0</v>
      </c>
      <c r="R603" s="45" t="n">
        <f aca="false">M603*J602</f>
        <v>0</v>
      </c>
      <c r="S603" s="45" t="n">
        <f aca="false">N603*J602</f>
        <v>0</v>
      </c>
      <c r="T603" s="55" t="n">
        <f aca="false">O603*J602</f>
        <v>0</v>
      </c>
      <c r="U603" s="46" t="n">
        <f aca="false">(1+VLOOKUP(B603,Assumptions!$A$29:$C$39,3,1))^(1/12)-1</f>
        <v>0.00581065529879377</v>
      </c>
      <c r="V603" s="45" t="n">
        <f aca="false">P604+V604/(1+U604)</f>
        <v>0</v>
      </c>
      <c r="W603" s="45" t="n">
        <f aca="false">(W604+Q604)/(1+U604)</f>
        <v>0</v>
      </c>
      <c r="X603" s="45" t="n">
        <f aca="false">R604+S604+T604+X604/(1+U604)</f>
        <v>0</v>
      </c>
      <c r="Y603" s="45" t="n">
        <f aca="false">IFERROR((W603+X603-V603)/J603,0)</f>
        <v>0</v>
      </c>
    </row>
    <row r="604" customFormat="false" ht="13.8" hidden="false" customHeight="false" outlineLevel="0" collapsed="false">
      <c r="A604" s="40" t="n">
        <f aca="false">A603+1</f>
        <v>589</v>
      </c>
      <c r="B604" s="40" t="n">
        <f aca="false">INT((A604-1)/12)+1</f>
        <v>50</v>
      </c>
      <c r="C604" s="41" t="n">
        <f aca="false">$B$4+B604-1</f>
        <v>69</v>
      </c>
      <c r="D604" s="42" t="n">
        <f aca="false">IF($B$5="M",VLOOKUP(C604,Assumptions!$A$42:$C$140,2,1),VLOOKUP(C604,Assumptions!$A$42:$C$140,3,1))*Assumptions!$C$2</f>
        <v>0.0035317696333983</v>
      </c>
      <c r="E604" s="42" t="n">
        <f aca="false">1-(1-D604)^(1/12)</f>
        <v>0.000294791628337121</v>
      </c>
      <c r="F604" s="42" t="n">
        <f aca="false">VLOOKUP(B604,Assumptions!$A$5:$C$11,3,1)*(MOD(A604,12/$B$10)=0)</f>
        <v>0</v>
      </c>
      <c r="G604" s="43" t="n">
        <f aca="false">1-(1-F604)^(1/$B$10)</f>
        <v>0</v>
      </c>
      <c r="H604" s="42" t="n">
        <f aca="false">J603*E604*(A604&lt;=$B$6*12)</f>
        <v>0</v>
      </c>
      <c r="I604" s="43" t="n">
        <f aca="false">J603*(1-E604)*G604*(A604&lt;=$B$6*12)</f>
        <v>0</v>
      </c>
      <c r="J604" s="44" t="n">
        <f aca="false">(J603-H604-I604)*(A604&lt;=$B$6*12)</f>
        <v>0</v>
      </c>
      <c r="K604" s="45" t="n">
        <f aca="false">($B$9/$B$10)*(A604&lt;=$B$7*12)*(MOD(A603,12/$B$10)=0)</f>
        <v>0</v>
      </c>
      <c r="L604" s="45" t="n">
        <f aca="false">$B$8*(A604&lt;=$B$7*12)</f>
        <v>0</v>
      </c>
      <c r="M604" s="45" t="n">
        <f aca="false">Assumptions!$C$15*(A604=1)+K604*Assumptions!$C$16*(A604&lt;=12)</f>
        <v>0</v>
      </c>
      <c r="N604" s="45" t="n">
        <f aca="false">(A604&lt;=$B$6*12)*(Assumptions!$C$18/12)*(1+Assumptions!$E$17)^(A604-1) + K604*Assumptions!$C$19*(A604&lt;=$B$7*12)</f>
        <v>0</v>
      </c>
      <c r="O604" s="45" t="n">
        <f aca="false">K604*VLOOKUP(B604,Assumptions!$A$21:$B$26,2,1)</f>
        <v>0</v>
      </c>
      <c r="P604" s="45" t="n">
        <f aca="false">K604*J603</f>
        <v>0</v>
      </c>
      <c r="Q604" s="45" t="n">
        <f aca="false">L604*H604</f>
        <v>0</v>
      </c>
      <c r="R604" s="45" t="n">
        <f aca="false">M604*J603</f>
        <v>0</v>
      </c>
      <c r="S604" s="45" t="n">
        <f aca="false">N604*J603</f>
        <v>0</v>
      </c>
      <c r="T604" s="55" t="n">
        <f aca="false">O604*J603</f>
        <v>0</v>
      </c>
      <c r="U604" s="46" t="n">
        <f aca="false">(1+VLOOKUP(B604,Assumptions!$A$29:$C$39,3,1))^(1/12)-1</f>
        <v>0.00581065529879377</v>
      </c>
      <c r="V604" s="45" t="n">
        <f aca="false">P605+V605/(1+U605)</f>
        <v>0</v>
      </c>
      <c r="W604" s="45" t="n">
        <f aca="false">(W605+Q605)/(1+U605)</f>
        <v>0</v>
      </c>
      <c r="X604" s="45" t="n">
        <f aca="false">R605+S605+T605+X605/(1+U605)</f>
        <v>0</v>
      </c>
      <c r="Y604" s="45" t="n">
        <f aca="false">IFERROR((W604+X604-V604)/J604,0)</f>
        <v>0</v>
      </c>
    </row>
    <row r="605" customFormat="false" ht="13.8" hidden="false" customHeight="false" outlineLevel="0" collapsed="false">
      <c r="A605" s="40" t="n">
        <f aca="false">A604+1</f>
        <v>590</v>
      </c>
      <c r="B605" s="40" t="n">
        <f aca="false">INT((A605-1)/12)+1</f>
        <v>50</v>
      </c>
      <c r="C605" s="41" t="n">
        <f aca="false">$B$4+B605-1</f>
        <v>69</v>
      </c>
      <c r="D605" s="42" t="n">
        <f aca="false">IF($B$5="M",VLOOKUP(C605,Assumptions!$A$42:$C$140,2,1),VLOOKUP(C605,Assumptions!$A$42:$C$140,3,1))*Assumptions!$C$2</f>
        <v>0.0035317696333983</v>
      </c>
      <c r="E605" s="42" t="n">
        <f aca="false">1-(1-D605)^(1/12)</f>
        <v>0.000294791628337121</v>
      </c>
      <c r="F605" s="42" t="n">
        <f aca="false">VLOOKUP(B605,Assumptions!$A$5:$C$11,3,1)*(MOD(A605,12/$B$10)=0)</f>
        <v>0</v>
      </c>
      <c r="G605" s="43" t="n">
        <f aca="false">1-(1-F605)^(1/$B$10)</f>
        <v>0</v>
      </c>
      <c r="H605" s="42" t="n">
        <f aca="false">J604*E605*(A605&lt;=$B$6*12)</f>
        <v>0</v>
      </c>
      <c r="I605" s="43" t="n">
        <f aca="false">J604*(1-E605)*G605*(A605&lt;=$B$6*12)</f>
        <v>0</v>
      </c>
      <c r="J605" s="44" t="n">
        <f aca="false">(J604-H605-I605)*(A605&lt;=$B$6*12)</f>
        <v>0</v>
      </c>
      <c r="K605" s="45" t="n">
        <f aca="false">($B$9/$B$10)*(A605&lt;=$B$7*12)*(MOD(A604,12/$B$10)=0)</f>
        <v>0</v>
      </c>
      <c r="L605" s="45" t="n">
        <f aca="false">$B$8*(A605&lt;=$B$7*12)</f>
        <v>0</v>
      </c>
      <c r="M605" s="45" t="n">
        <f aca="false">Assumptions!$C$15*(A605=1)+K605*Assumptions!$C$16*(A605&lt;=12)</f>
        <v>0</v>
      </c>
      <c r="N605" s="45" t="n">
        <f aca="false">(A605&lt;=$B$6*12)*(Assumptions!$C$18/12)*(1+Assumptions!$E$17)^(A605-1) + K605*Assumptions!$C$19*(A605&lt;=$B$7*12)</f>
        <v>0</v>
      </c>
      <c r="O605" s="45" t="n">
        <f aca="false">K605*VLOOKUP(B605,Assumptions!$A$21:$B$26,2,1)</f>
        <v>0</v>
      </c>
      <c r="P605" s="45" t="n">
        <f aca="false">K605*J604</f>
        <v>0</v>
      </c>
      <c r="Q605" s="45" t="n">
        <f aca="false">L605*H605</f>
        <v>0</v>
      </c>
      <c r="R605" s="45" t="n">
        <f aca="false">M605*J604</f>
        <v>0</v>
      </c>
      <c r="S605" s="45" t="n">
        <f aca="false">N605*J604</f>
        <v>0</v>
      </c>
      <c r="T605" s="55" t="n">
        <f aca="false">O605*J604</f>
        <v>0</v>
      </c>
      <c r="U605" s="46" t="n">
        <f aca="false">(1+VLOOKUP(B605,Assumptions!$A$29:$C$39,3,1))^(1/12)-1</f>
        <v>0.00581065529879377</v>
      </c>
      <c r="V605" s="45" t="n">
        <f aca="false">P606+V606/(1+U606)</f>
        <v>0</v>
      </c>
      <c r="W605" s="45" t="n">
        <f aca="false">(W606+Q606)/(1+U606)</f>
        <v>0</v>
      </c>
      <c r="X605" s="45" t="n">
        <f aca="false">R606+S606+T606+X606/(1+U606)</f>
        <v>0</v>
      </c>
      <c r="Y605" s="45" t="n">
        <f aca="false">IFERROR((W605+X605-V605)/J605,0)</f>
        <v>0</v>
      </c>
    </row>
    <row r="606" customFormat="false" ht="13.8" hidden="false" customHeight="false" outlineLevel="0" collapsed="false">
      <c r="A606" s="40" t="n">
        <f aca="false">A605+1</f>
        <v>591</v>
      </c>
      <c r="B606" s="40" t="n">
        <f aca="false">INT((A606-1)/12)+1</f>
        <v>50</v>
      </c>
      <c r="C606" s="41" t="n">
        <f aca="false">$B$4+B606-1</f>
        <v>69</v>
      </c>
      <c r="D606" s="42" t="n">
        <f aca="false">IF($B$5="M",VLOOKUP(C606,Assumptions!$A$42:$C$140,2,1),VLOOKUP(C606,Assumptions!$A$42:$C$140,3,1))*Assumptions!$C$2</f>
        <v>0.0035317696333983</v>
      </c>
      <c r="E606" s="42" t="n">
        <f aca="false">1-(1-D606)^(1/12)</f>
        <v>0.000294791628337121</v>
      </c>
      <c r="F606" s="42" t="n">
        <f aca="false">VLOOKUP(B606,Assumptions!$A$5:$C$11,3,1)*(MOD(A606,12/$B$10)=0)</f>
        <v>0</v>
      </c>
      <c r="G606" s="43" t="n">
        <f aca="false">1-(1-F606)^(1/$B$10)</f>
        <v>0</v>
      </c>
      <c r="H606" s="42" t="n">
        <f aca="false">J605*E606*(A606&lt;=$B$6*12)</f>
        <v>0</v>
      </c>
      <c r="I606" s="43" t="n">
        <f aca="false">J605*(1-E606)*G606*(A606&lt;=$B$6*12)</f>
        <v>0</v>
      </c>
      <c r="J606" s="44" t="n">
        <f aca="false">(J605-H606-I606)*(A606&lt;=$B$6*12)</f>
        <v>0</v>
      </c>
      <c r="K606" s="45" t="n">
        <f aca="false">($B$9/$B$10)*(A606&lt;=$B$7*12)*(MOD(A605,12/$B$10)=0)</f>
        <v>0</v>
      </c>
      <c r="L606" s="45" t="n">
        <f aca="false">$B$8*(A606&lt;=$B$7*12)</f>
        <v>0</v>
      </c>
      <c r="M606" s="45" t="n">
        <f aca="false">Assumptions!$C$15*(A606=1)+K606*Assumptions!$C$16*(A606&lt;=12)</f>
        <v>0</v>
      </c>
      <c r="N606" s="45" t="n">
        <f aca="false">(A606&lt;=$B$6*12)*(Assumptions!$C$18/12)*(1+Assumptions!$E$17)^(A606-1) + K606*Assumptions!$C$19*(A606&lt;=$B$7*12)</f>
        <v>0</v>
      </c>
      <c r="O606" s="45" t="n">
        <f aca="false">K606*VLOOKUP(B606,Assumptions!$A$21:$B$26,2,1)</f>
        <v>0</v>
      </c>
      <c r="P606" s="45" t="n">
        <f aca="false">K606*J605</f>
        <v>0</v>
      </c>
      <c r="Q606" s="45" t="n">
        <f aca="false">L606*H606</f>
        <v>0</v>
      </c>
      <c r="R606" s="45" t="n">
        <f aca="false">M606*J605</f>
        <v>0</v>
      </c>
      <c r="S606" s="45" t="n">
        <f aca="false">N606*J605</f>
        <v>0</v>
      </c>
      <c r="T606" s="55" t="n">
        <f aca="false">O606*J605</f>
        <v>0</v>
      </c>
      <c r="U606" s="46" t="n">
        <f aca="false">(1+VLOOKUP(B606,Assumptions!$A$29:$C$39,3,1))^(1/12)-1</f>
        <v>0.00581065529879377</v>
      </c>
      <c r="V606" s="45" t="n">
        <f aca="false">P607+V607/(1+U607)</f>
        <v>0</v>
      </c>
      <c r="W606" s="45" t="n">
        <f aca="false">(W607+Q607)/(1+U607)</f>
        <v>0</v>
      </c>
      <c r="X606" s="45" t="n">
        <f aca="false">R607+S607+T607+X607/(1+U607)</f>
        <v>0</v>
      </c>
      <c r="Y606" s="45" t="n">
        <f aca="false">IFERROR((W606+X606-V606)/J606,0)</f>
        <v>0</v>
      </c>
    </row>
    <row r="607" customFormat="false" ht="13.8" hidden="false" customHeight="false" outlineLevel="0" collapsed="false">
      <c r="A607" s="40" t="n">
        <f aca="false">A606+1</f>
        <v>592</v>
      </c>
      <c r="B607" s="40" t="n">
        <f aca="false">INT((A607-1)/12)+1</f>
        <v>50</v>
      </c>
      <c r="C607" s="41" t="n">
        <f aca="false">$B$4+B607-1</f>
        <v>69</v>
      </c>
      <c r="D607" s="42" t="n">
        <f aca="false">IF($B$5="M",VLOOKUP(C607,Assumptions!$A$42:$C$140,2,1),VLOOKUP(C607,Assumptions!$A$42:$C$140,3,1))*Assumptions!$C$2</f>
        <v>0.0035317696333983</v>
      </c>
      <c r="E607" s="42" t="n">
        <f aca="false">1-(1-D607)^(1/12)</f>
        <v>0.000294791628337121</v>
      </c>
      <c r="F607" s="42" t="n">
        <f aca="false">VLOOKUP(B607,Assumptions!$A$5:$C$11,3,1)*(MOD(A607,12/$B$10)=0)</f>
        <v>0</v>
      </c>
      <c r="G607" s="43" t="n">
        <f aca="false">1-(1-F607)^(1/$B$10)</f>
        <v>0</v>
      </c>
      <c r="H607" s="42" t="n">
        <f aca="false">J606*E607*(A607&lt;=$B$6*12)</f>
        <v>0</v>
      </c>
      <c r="I607" s="43" t="n">
        <f aca="false">J606*(1-E607)*G607*(A607&lt;=$B$6*12)</f>
        <v>0</v>
      </c>
      <c r="J607" s="44" t="n">
        <f aca="false">(J606-H607-I607)*(A607&lt;=$B$6*12)</f>
        <v>0</v>
      </c>
      <c r="K607" s="45" t="n">
        <f aca="false">($B$9/$B$10)*(A607&lt;=$B$7*12)*(MOD(A606,12/$B$10)=0)</f>
        <v>0</v>
      </c>
      <c r="L607" s="45" t="n">
        <f aca="false">$B$8*(A607&lt;=$B$7*12)</f>
        <v>0</v>
      </c>
      <c r="M607" s="45" t="n">
        <f aca="false">Assumptions!$C$15*(A607=1)+K607*Assumptions!$C$16*(A607&lt;=12)</f>
        <v>0</v>
      </c>
      <c r="N607" s="45" t="n">
        <f aca="false">(A607&lt;=$B$6*12)*(Assumptions!$C$18/12)*(1+Assumptions!$E$17)^(A607-1) + K607*Assumptions!$C$19*(A607&lt;=$B$7*12)</f>
        <v>0</v>
      </c>
      <c r="O607" s="45" t="n">
        <f aca="false">K607*VLOOKUP(B607,Assumptions!$A$21:$B$26,2,1)</f>
        <v>0</v>
      </c>
      <c r="P607" s="45" t="n">
        <f aca="false">K607*J606</f>
        <v>0</v>
      </c>
      <c r="Q607" s="45" t="n">
        <f aca="false">L607*H607</f>
        <v>0</v>
      </c>
      <c r="R607" s="45" t="n">
        <f aca="false">M607*J606</f>
        <v>0</v>
      </c>
      <c r="S607" s="45" t="n">
        <f aca="false">N607*J606</f>
        <v>0</v>
      </c>
      <c r="T607" s="55" t="n">
        <f aca="false">O607*J606</f>
        <v>0</v>
      </c>
      <c r="U607" s="46" t="n">
        <f aca="false">(1+VLOOKUP(B607,Assumptions!$A$29:$C$39,3,1))^(1/12)-1</f>
        <v>0.00581065529879377</v>
      </c>
      <c r="V607" s="45" t="n">
        <f aca="false">P608+V608/(1+U608)</f>
        <v>0</v>
      </c>
      <c r="W607" s="45" t="n">
        <f aca="false">(W608+Q608)/(1+U608)</f>
        <v>0</v>
      </c>
      <c r="X607" s="45" t="n">
        <f aca="false">R608+S608+T608+X608/(1+U608)</f>
        <v>0</v>
      </c>
      <c r="Y607" s="45" t="n">
        <f aca="false">IFERROR((W607+X607-V607)/J607,0)</f>
        <v>0</v>
      </c>
    </row>
    <row r="608" customFormat="false" ht="13.8" hidden="false" customHeight="false" outlineLevel="0" collapsed="false">
      <c r="A608" s="40" t="n">
        <f aca="false">A607+1</f>
        <v>593</v>
      </c>
      <c r="B608" s="40" t="n">
        <f aca="false">INT((A608-1)/12)+1</f>
        <v>50</v>
      </c>
      <c r="C608" s="41" t="n">
        <f aca="false">$B$4+B608-1</f>
        <v>69</v>
      </c>
      <c r="D608" s="42" t="n">
        <f aca="false">IF($B$5="M",VLOOKUP(C608,Assumptions!$A$42:$C$140,2,1),VLOOKUP(C608,Assumptions!$A$42:$C$140,3,1))*Assumptions!$C$2</f>
        <v>0.0035317696333983</v>
      </c>
      <c r="E608" s="42" t="n">
        <f aca="false">1-(1-D608)^(1/12)</f>
        <v>0.000294791628337121</v>
      </c>
      <c r="F608" s="42" t="n">
        <f aca="false">VLOOKUP(B608,Assumptions!$A$5:$C$11,3,1)*(MOD(A608,12/$B$10)=0)</f>
        <v>0</v>
      </c>
      <c r="G608" s="43" t="n">
        <f aca="false">1-(1-F608)^(1/$B$10)</f>
        <v>0</v>
      </c>
      <c r="H608" s="42" t="n">
        <f aca="false">J607*E608*(A608&lt;=$B$6*12)</f>
        <v>0</v>
      </c>
      <c r="I608" s="43" t="n">
        <f aca="false">J607*(1-E608)*G608*(A608&lt;=$B$6*12)</f>
        <v>0</v>
      </c>
      <c r="J608" s="44" t="n">
        <f aca="false">(J607-H608-I608)*(A608&lt;=$B$6*12)</f>
        <v>0</v>
      </c>
      <c r="K608" s="45" t="n">
        <f aca="false">($B$9/$B$10)*(A608&lt;=$B$7*12)*(MOD(A607,12/$B$10)=0)</f>
        <v>0</v>
      </c>
      <c r="L608" s="45" t="n">
        <f aca="false">$B$8*(A608&lt;=$B$7*12)</f>
        <v>0</v>
      </c>
      <c r="M608" s="45" t="n">
        <f aca="false">Assumptions!$C$15*(A608=1)+K608*Assumptions!$C$16*(A608&lt;=12)</f>
        <v>0</v>
      </c>
      <c r="N608" s="45" t="n">
        <f aca="false">(A608&lt;=$B$6*12)*(Assumptions!$C$18/12)*(1+Assumptions!$E$17)^(A608-1) + K608*Assumptions!$C$19*(A608&lt;=$B$7*12)</f>
        <v>0</v>
      </c>
      <c r="O608" s="45" t="n">
        <f aca="false">K608*VLOOKUP(B608,Assumptions!$A$21:$B$26,2,1)</f>
        <v>0</v>
      </c>
      <c r="P608" s="45" t="n">
        <f aca="false">K608*J607</f>
        <v>0</v>
      </c>
      <c r="Q608" s="45" t="n">
        <f aca="false">L608*H608</f>
        <v>0</v>
      </c>
      <c r="R608" s="45" t="n">
        <f aca="false">M608*J607</f>
        <v>0</v>
      </c>
      <c r="S608" s="45" t="n">
        <f aca="false">N608*J607</f>
        <v>0</v>
      </c>
      <c r="T608" s="55" t="n">
        <f aca="false">O608*J607</f>
        <v>0</v>
      </c>
      <c r="U608" s="46" t="n">
        <f aca="false">(1+VLOOKUP(B608,Assumptions!$A$29:$C$39,3,1))^(1/12)-1</f>
        <v>0.00581065529879377</v>
      </c>
      <c r="V608" s="45" t="n">
        <f aca="false">P609+V609/(1+U609)</f>
        <v>0</v>
      </c>
      <c r="W608" s="45" t="n">
        <f aca="false">(W609+Q609)/(1+U609)</f>
        <v>0</v>
      </c>
      <c r="X608" s="45" t="n">
        <f aca="false">R609+S609+T609+X609/(1+U609)</f>
        <v>0</v>
      </c>
      <c r="Y608" s="45" t="n">
        <f aca="false">IFERROR((W608+X608-V608)/J608,0)</f>
        <v>0</v>
      </c>
    </row>
    <row r="609" customFormat="false" ht="13.8" hidden="false" customHeight="false" outlineLevel="0" collapsed="false">
      <c r="A609" s="40" t="n">
        <f aca="false">A608+1</f>
        <v>594</v>
      </c>
      <c r="B609" s="40" t="n">
        <f aca="false">INT((A609-1)/12)+1</f>
        <v>50</v>
      </c>
      <c r="C609" s="41" t="n">
        <f aca="false">$B$4+B609-1</f>
        <v>69</v>
      </c>
      <c r="D609" s="42" t="n">
        <f aca="false">IF($B$5="M",VLOOKUP(C609,Assumptions!$A$42:$C$140,2,1),VLOOKUP(C609,Assumptions!$A$42:$C$140,3,1))*Assumptions!$C$2</f>
        <v>0.0035317696333983</v>
      </c>
      <c r="E609" s="42" t="n">
        <f aca="false">1-(1-D609)^(1/12)</f>
        <v>0.000294791628337121</v>
      </c>
      <c r="F609" s="42" t="n">
        <f aca="false">VLOOKUP(B609,Assumptions!$A$5:$C$11,3,1)*(MOD(A609,12/$B$10)=0)</f>
        <v>0</v>
      </c>
      <c r="G609" s="43" t="n">
        <f aca="false">1-(1-F609)^(1/$B$10)</f>
        <v>0</v>
      </c>
      <c r="H609" s="42" t="n">
        <f aca="false">J608*E609*(A609&lt;=$B$6*12)</f>
        <v>0</v>
      </c>
      <c r="I609" s="43" t="n">
        <f aca="false">J608*(1-E609)*G609*(A609&lt;=$B$6*12)</f>
        <v>0</v>
      </c>
      <c r="J609" s="44" t="n">
        <f aca="false">(J608-H609-I609)*(A609&lt;=$B$6*12)</f>
        <v>0</v>
      </c>
      <c r="K609" s="45" t="n">
        <f aca="false">($B$9/$B$10)*(A609&lt;=$B$7*12)*(MOD(A608,12/$B$10)=0)</f>
        <v>0</v>
      </c>
      <c r="L609" s="45" t="n">
        <f aca="false">$B$8*(A609&lt;=$B$7*12)</f>
        <v>0</v>
      </c>
      <c r="M609" s="45" t="n">
        <f aca="false">Assumptions!$C$15*(A609=1)+K609*Assumptions!$C$16*(A609&lt;=12)</f>
        <v>0</v>
      </c>
      <c r="N609" s="45" t="n">
        <f aca="false">(A609&lt;=$B$6*12)*(Assumptions!$C$18/12)*(1+Assumptions!$E$17)^(A609-1) + K609*Assumptions!$C$19*(A609&lt;=$B$7*12)</f>
        <v>0</v>
      </c>
      <c r="O609" s="45" t="n">
        <f aca="false">K609*VLOOKUP(B609,Assumptions!$A$21:$B$26,2,1)</f>
        <v>0</v>
      </c>
      <c r="P609" s="45" t="n">
        <f aca="false">K609*J608</f>
        <v>0</v>
      </c>
      <c r="Q609" s="45" t="n">
        <f aca="false">L609*H609</f>
        <v>0</v>
      </c>
      <c r="R609" s="45" t="n">
        <f aca="false">M609*J608</f>
        <v>0</v>
      </c>
      <c r="S609" s="45" t="n">
        <f aca="false">N609*J608</f>
        <v>0</v>
      </c>
      <c r="T609" s="55" t="n">
        <f aca="false">O609*J608</f>
        <v>0</v>
      </c>
      <c r="U609" s="46" t="n">
        <f aca="false">(1+VLOOKUP(B609,Assumptions!$A$29:$C$39,3,1))^(1/12)-1</f>
        <v>0.00581065529879377</v>
      </c>
      <c r="V609" s="45" t="n">
        <f aca="false">P610+V610/(1+U610)</f>
        <v>0</v>
      </c>
      <c r="W609" s="45" t="n">
        <f aca="false">(W610+Q610)/(1+U610)</f>
        <v>0</v>
      </c>
      <c r="X609" s="45" t="n">
        <f aca="false">R610+S610+T610+X610/(1+U610)</f>
        <v>0</v>
      </c>
      <c r="Y609" s="45" t="n">
        <f aca="false">IFERROR((W609+X609-V609)/J609,0)</f>
        <v>0</v>
      </c>
    </row>
    <row r="610" customFormat="false" ht="13.8" hidden="false" customHeight="false" outlineLevel="0" collapsed="false">
      <c r="A610" s="40" t="n">
        <f aca="false">A609+1</f>
        <v>595</v>
      </c>
      <c r="B610" s="40" t="n">
        <f aca="false">INT((A610-1)/12)+1</f>
        <v>50</v>
      </c>
      <c r="C610" s="41" t="n">
        <f aca="false">$B$4+B610-1</f>
        <v>69</v>
      </c>
      <c r="D610" s="42" t="n">
        <f aca="false">IF($B$5="M",VLOOKUP(C610,Assumptions!$A$42:$C$140,2,1),VLOOKUP(C610,Assumptions!$A$42:$C$140,3,1))*Assumptions!$C$2</f>
        <v>0.0035317696333983</v>
      </c>
      <c r="E610" s="42" t="n">
        <f aca="false">1-(1-D610)^(1/12)</f>
        <v>0.000294791628337121</v>
      </c>
      <c r="F610" s="42" t="n">
        <f aca="false">VLOOKUP(B610,Assumptions!$A$5:$C$11,3,1)*(MOD(A610,12/$B$10)=0)</f>
        <v>0</v>
      </c>
      <c r="G610" s="43" t="n">
        <f aca="false">1-(1-F610)^(1/$B$10)</f>
        <v>0</v>
      </c>
      <c r="H610" s="42" t="n">
        <f aca="false">J609*E610*(A610&lt;=$B$6*12)</f>
        <v>0</v>
      </c>
      <c r="I610" s="43" t="n">
        <f aca="false">J609*(1-E610)*G610*(A610&lt;=$B$6*12)</f>
        <v>0</v>
      </c>
      <c r="J610" s="44" t="n">
        <f aca="false">(J609-H610-I610)*(A610&lt;=$B$6*12)</f>
        <v>0</v>
      </c>
      <c r="K610" s="45" t="n">
        <f aca="false">($B$9/$B$10)*(A610&lt;=$B$7*12)*(MOD(A609,12/$B$10)=0)</f>
        <v>0</v>
      </c>
      <c r="L610" s="45" t="n">
        <f aca="false">$B$8*(A610&lt;=$B$7*12)</f>
        <v>0</v>
      </c>
      <c r="M610" s="45" t="n">
        <f aca="false">Assumptions!$C$15*(A610=1)+K610*Assumptions!$C$16*(A610&lt;=12)</f>
        <v>0</v>
      </c>
      <c r="N610" s="45" t="n">
        <f aca="false">(A610&lt;=$B$6*12)*(Assumptions!$C$18/12)*(1+Assumptions!$E$17)^(A610-1) + K610*Assumptions!$C$19*(A610&lt;=$B$7*12)</f>
        <v>0</v>
      </c>
      <c r="O610" s="45" t="n">
        <f aca="false">K610*VLOOKUP(B610,Assumptions!$A$21:$B$26,2,1)</f>
        <v>0</v>
      </c>
      <c r="P610" s="45" t="n">
        <f aca="false">K610*J609</f>
        <v>0</v>
      </c>
      <c r="Q610" s="45" t="n">
        <f aca="false">L610*H610</f>
        <v>0</v>
      </c>
      <c r="R610" s="45" t="n">
        <f aca="false">M610*J609</f>
        <v>0</v>
      </c>
      <c r="S610" s="45" t="n">
        <f aca="false">N610*J609</f>
        <v>0</v>
      </c>
      <c r="T610" s="55" t="n">
        <f aca="false">O610*J609</f>
        <v>0</v>
      </c>
      <c r="U610" s="46" t="n">
        <f aca="false">(1+VLOOKUP(B610,Assumptions!$A$29:$C$39,3,1))^(1/12)-1</f>
        <v>0.00581065529879377</v>
      </c>
      <c r="V610" s="45" t="n">
        <f aca="false">P611+V611/(1+U611)</f>
        <v>0</v>
      </c>
      <c r="W610" s="45" t="n">
        <f aca="false">(W611+Q611)/(1+U611)</f>
        <v>0</v>
      </c>
      <c r="X610" s="45" t="n">
        <f aca="false">R611+S611+T611+X611/(1+U611)</f>
        <v>0</v>
      </c>
      <c r="Y610" s="45" t="n">
        <f aca="false">IFERROR((W610+X610-V610)/J610,0)</f>
        <v>0</v>
      </c>
    </row>
    <row r="611" customFormat="false" ht="13.8" hidden="false" customHeight="false" outlineLevel="0" collapsed="false">
      <c r="A611" s="40" t="n">
        <f aca="false">A610+1</f>
        <v>596</v>
      </c>
      <c r="B611" s="40" t="n">
        <f aca="false">INT((A611-1)/12)+1</f>
        <v>50</v>
      </c>
      <c r="C611" s="41" t="n">
        <f aca="false">$B$4+B611-1</f>
        <v>69</v>
      </c>
      <c r="D611" s="42" t="n">
        <f aca="false">IF($B$5="M",VLOOKUP(C611,Assumptions!$A$42:$C$140,2,1),VLOOKUP(C611,Assumptions!$A$42:$C$140,3,1))*Assumptions!$C$2</f>
        <v>0.0035317696333983</v>
      </c>
      <c r="E611" s="42" t="n">
        <f aca="false">1-(1-D611)^(1/12)</f>
        <v>0.000294791628337121</v>
      </c>
      <c r="F611" s="42" t="n">
        <f aca="false">VLOOKUP(B611,Assumptions!$A$5:$C$11,3,1)*(MOD(A611,12/$B$10)=0)</f>
        <v>0</v>
      </c>
      <c r="G611" s="43" t="n">
        <f aca="false">1-(1-F611)^(1/$B$10)</f>
        <v>0</v>
      </c>
      <c r="H611" s="42" t="n">
        <f aca="false">J610*E611*(A611&lt;=$B$6*12)</f>
        <v>0</v>
      </c>
      <c r="I611" s="43" t="n">
        <f aca="false">J610*(1-E611)*G611*(A611&lt;=$B$6*12)</f>
        <v>0</v>
      </c>
      <c r="J611" s="44" t="n">
        <f aca="false">(J610-H611-I611)*(A611&lt;=$B$6*12)</f>
        <v>0</v>
      </c>
      <c r="K611" s="45" t="n">
        <f aca="false">($B$9/$B$10)*(A611&lt;=$B$7*12)*(MOD(A610,12/$B$10)=0)</f>
        <v>0</v>
      </c>
      <c r="L611" s="45" t="n">
        <f aca="false">$B$8*(A611&lt;=$B$7*12)</f>
        <v>0</v>
      </c>
      <c r="M611" s="45" t="n">
        <f aca="false">Assumptions!$C$15*(A611=1)+K611*Assumptions!$C$16*(A611&lt;=12)</f>
        <v>0</v>
      </c>
      <c r="N611" s="45" t="n">
        <f aca="false">(A611&lt;=$B$6*12)*(Assumptions!$C$18/12)*(1+Assumptions!$E$17)^(A611-1) + K611*Assumptions!$C$19*(A611&lt;=$B$7*12)</f>
        <v>0</v>
      </c>
      <c r="O611" s="45" t="n">
        <f aca="false">K611*VLOOKUP(B611,Assumptions!$A$21:$B$26,2,1)</f>
        <v>0</v>
      </c>
      <c r="P611" s="45" t="n">
        <f aca="false">K611*J610</f>
        <v>0</v>
      </c>
      <c r="Q611" s="45" t="n">
        <f aca="false">L611*H611</f>
        <v>0</v>
      </c>
      <c r="R611" s="45" t="n">
        <f aca="false">M611*J610</f>
        <v>0</v>
      </c>
      <c r="S611" s="45" t="n">
        <f aca="false">N611*J610</f>
        <v>0</v>
      </c>
      <c r="T611" s="55" t="n">
        <f aca="false">O611*J610</f>
        <v>0</v>
      </c>
      <c r="U611" s="46" t="n">
        <f aca="false">(1+VLOOKUP(B611,Assumptions!$A$29:$C$39,3,1))^(1/12)-1</f>
        <v>0.00581065529879377</v>
      </c>
      <c r="V611" s="45" t="n">
        <f aca="false">P612+V612/(1+U612)</f>
        <v>0</v>
      </c>
      <c r="W611" s="45" t="n">
        <f aca="false">(W612+Q612)/(1+U612)</f>
        <v>0</v>
      </c>
      <c r="X611" s="45" t="n">
        <f aca="false">R612+S612+T612+X612/(1+U612)</f>
        <v>0</v>
      </c>
      <c r="Y611" s="45" t="n">
        <f aca="false">IFERROR((W611+X611-V611)/J611,0)</f>
        <v>0</v>
      </c>
    </row>
    <row r="612" customFormat="false" ht="13.8" hidden="false" customHeight="false" outlineLevel="0" collapsed="false">
      <c r="A612" s="40" t="n">
        <f aca="false">A611+1</f>
        <v>597</v>
      </c>
      <c r="B612" s="40" t="n">
        <f aca="false">INT((A612-1)/12)+1</f>
        <v>50</v>
      </c>
      <c r="C612" s="41" t="n">
        <f aca="false">$B$4+B612-1</f>
        <v>69</v>
      </c>
      <c r="D612" s="42" t="n">
        <f aca="false">IF($B$5="M",VLOOKUP(C612,Assumptions!$A$42:$C$140,2,1),VLOOKUP(C612,Assumptions!$A$42:$C$140,3,1))*Assumptions!$C$2</f>
        <v>0.0035317696333983</v>
      </c>
      <c r="E612" s="42" t="n">
        <f aca="false">1-(1-D612)^(1/12)</f>
        <v>0.000294791628337121</v>
      </c>
      <c r="F612" s="42" t="n">
        <f aca="false">VLOOKUP(B612,Assumptions!$A$5:$C$11,3,1)*(MOD(A612,12/$B$10)=0)</f>
        <v>0</v>
      </c>
      <c r="G612" s="43" t="n">
        <f aca="false">1-(1-F612)^(1/$B$10)</f>
        <v>0</v>
      </c>
      <c r="H612" s="42" t="n">
        <f aca="false">J611*E612*(A612&lt;=$B$6*12)</f>
        <v>0</v>
      </c>
      <c r="I612" s="43" t="n">
        <f aca="false">J611*(1-E612)*G612*(A612&lt;=$B$6*12)</f>
        <v>0</v>
      </c>
      <c r="J612" s="44" t="n">
        <f aca="false">(J611-H612-I612)*(A612&lt;=$B$6*12)</f>
        <v>0</v>
      </c>
      <c r="K612" s="45" t="n">
        <f aca="false">($B$9/$B$10)*(A612&lt;=$B$7*12)*(MOD(A611,12/$B$10)=0)</f>
        <v>0</v>
      </c>
      <c r="L612" s="45" t="n">
        <f aca="false">$B$8*(A612&lt;=$B$7*12)</f>
        <v>0</v>
      </c>
      <c r="M612" s="45" t="n">
        <f aca="false">Assumptions!$C$15*(A612=1)+K612*Assumptions!$C$16*(A612&lt;=12)</f>
        <v>0</v>
      </c>
      <c r="N612" s="45" t="n">
        <f aca="false">(A612&lt;=$B$6*12)*(Assumptions!$C$18/12)*(1+Assumptions!$E$17)^(A612-1) + K612*Assumptions!$C$19*(A612&lt;=$B$7*12)</f>
        <v>0</v>
      </c>
      <c r="O612" s="45" t="n">
        <f aca="false">K612*VLOOKUP(B612,Assumptions!$A$21:$B$26,2,1)</f>
        <v>0</v>
      </c>
      <c r="P612" s="45" t="n">
        <f aca="false">K612*J611</f>
        <v>0</v>
      </c>
      <c r="Q612" s="45" t="n">
        <f aca="false">L612*H612</f>
        <v>0</v>
      </c>
      <c r="R612" s="45" t="n">
        <f aca="false">M612*J611</f>
        <v>0</v>
      </c>
      <c r="S612" s="45" t="n">
        <f aca="false">N612*J611</f>
        <v>0</v>
      </c>
      <c r="T612" s="55" t="n">
        <f aca="false">O612*J611</f>
        <v>0</v>
      </c>
      <c r="U612" s="46" t="n">
        <f aca="false">(1+VLOOKUP(B612,Assumptions!$A$29:$C$39,3,1))^(1/12)-1</f>
        <v>0.00581065529879377</v>
      </c>
      <c r="V612" s="45" t="n">
        <f aca="false">P613+V613/(1+U613)</f>
        <v>0</v>
      </c>
      <c r="W612" s="45" t="n">
        <f aca="false">(W613+Q613)/(1+U613)</f>
        <v>0</v>
      </c>
      <c r="X612" s="45" t="n">
        <f aca="false">R613+S613+T613+X613/(1+U613)</f>
        <v>0</v>
      </c>
      <c r="Y612" s="45" t="n">
        <f aca="false">IFERROR((W612+X612-V612)/J612,0)</f>
        <v>0</v>
      </c>
    </row>
    <row r="613" customFormat="false" ht="13.8" hidden="false" customHeight="false" outlineLevel="0" collapsed="false">
      <c r="A613" s="40" t="n">
        <f aca="false">A612+1</f>
        <v>598</v>
      </c>
      <c r="B613" s="40" t="n">
        <f aca="false">INT((A613-1)/12)+1</f>
        <v>50</v>
      </c>
      <c r="C613" s="41" t="n">
        <f aca="false">$B$4+B613-1</f>
        <v>69</v>
      </c>
      <c r="D613" s="42" t="n">
        <f aca="false">IF($B$5="M",VLOOKUP(C613,Assumptions!$A$42:$C$140,2,1),VLOOKUP(C613,Assumptions!$A$42:$C$140,3,1))*Assumptions!$C$2</f>
        <v>0.0035317696333983</v>
      </c>
      <c r="E613" s="42" t="n">
        <f aca="false">1-(1-D613)^(1/12)</f>
        <v>0.000294791628337121</v>
      </c>
      <c r="F613" s="42" t="n">
        <f aca="false">VLOOKUP(B613,Assumptions!$A$5:$C$11,3,1)*(MOD(A613,12/$B$10)=0)</f>
        <v>0</v>
      </c>
      <c r="G613" s="43" t="n">
        <f aca="false">1-(1-F613)^(1/$B$10)</f>
        <v>0</v>
      </c>
      <c r="H613" s="42" t="n">
        <f aca="false">J612*E613*(A613&lt;=$B$6*12)</f>
        <v>0</v>
      </c>
      <c r="I613" s="43" t="n">
        <f aca="false">J612*(1-E613)*G613*(A613&lt;=$B$6*12)</f>
        <v>0</v>
      </c>
      <c r="J613" s="44" t="n">
        <f aca="false">(J612-H613-I613)*(A613&lt;=$B$6*12)</f>
        <v>0</v>
      </c>
      <c r="K613" s="45" t="n">
        <f aca="false">($B$9/$B$10)*(A613&lt;=$B$7*12)*(MOD(A612,12/$B$10)=0)</f>
        <v>0</v>
      </c>
      <c r="L613" s="45" t="n">
        <f aca="false">$B$8*(A613&lt;=$B$7*12)</f>
        <v>0</v>
      </c>
      <c r="M613" s="45" t="n">
        <f aca="false">Assumptions!$C$15*(A613=1)+K613*Assumptions!$C$16*(A613&lt;=12)</f>
        <v>0</v>
      </c>
      <c r="N613" s="45" t="n">
        <f aca="false">(A613&lt;=$B$6*12)*(Assumptions!$C$18/12)*(1+Assumptions!$E$17)^(A613-1) + K613*Assumptions!$C$19*(A613&lt;=$B$7*12)</f>
        <v>0</v>
      </c>
      <c r="O613" s="45" t="n">
        <f aca="false">K613*VLOOKUP(B613,Assumptions!$A$21:$B$26,2,1)</f>
        <v>0</v>
      </c>
      <c r="P613" s="45" t="n">
        <f aca="false">K613*J612</f>
        <v>0</v>
      </c>
      <c r="Q613" s="45" t="n">
        <f aca="false">L613*H613</f>
        <v>0</v>
      </c>
      <c r="R613" s="45" t="n">
        <f aca="false">M613*J612</f>
        <v>0</v>
      </c>
      <c r="S613" s="45" t="n">
        <f aca="false">N613*J612</f>
        <v>0</v>
      </c>
      <c r="T613" s="55" t="n">
        <f aca="false">O613*J612</f>
        <v>0</v>
      </c>
      <c r="U613" s="46" t="n">
        <f aca="false">(1+VLOOKUP(B613,Assumptions!$A$29:$C$39,3,1))^(1/12)-1</f>
        <v>0.00581065529879377</v>
      </c>
      <c r="V613" s="45" t="n">
        <f aca="false">P614+V614/(1+U614)</f>
        <v>0</v>
      </c>
      <c r="W613" s="45" t="n">
        <f aca="false">(W614+Q614)/(1+U614)</f>
        <v>0</v>
      </c>
      <c r="X613" s="45" t="n">
        <f aca="false">R614+S614+T614+X614/(1+U614)</f>
        <v>0</v>
      </c>
      <c r="Y613" s="45" t="n">
        <f aca="false">IFERROR((W613+X613-V613)/J613,0)</f>
        <v>0</v>
      </c>
    </row>
    <row r="614" customFormat="false" ht="13.8" hidden="false" customHeight="false" outlineLevel="0" collapsed="false">
      <c r="A614" s="40" t="n">
        <f aca="false">A613+1</f>
        <v>599</v>
      </c>
      <c r="B614" s="40" t="n">
        <f aca="false">INT((A614-1)/12)+1</f>
        <v>50</v>
      </c>
      <c r="C614" s="41" t="n">
        <f aca="false">$B$4+B614-1</f>
        <v>69</v>
      </c>
      <c r="D614" s="42" t="n">
        <f aca="false">IF($B$5="M",VLOOKUP(C614,Assumptions!$A$42:$C$140,2,1),VLOOKUP(C614,Assumptions!$A$42:$C$140,3,1))*Assumptions!$C$2</f>
        <v>0.0035317696333983</v>
      </c>
      <c r="E614" s="42" t="n">
        <f aca="false">1-(1-D614)^(1/12)</f>
        <v>0.000294791628337121</v>
      </c>
      <c r="F614" s="42" t="n">
        <f aca="false">VLOOKUP(B614,Assumptions!$A$5:$C$11,3,1)*(MOD(A614,12/$B$10)=0)</f>
        <v>0</v>
      </c>
      <c r="G614" s="43" t="n">
        <f aca="false">1-(1-F614)^(1/$B$10)</f>
        <v>0</v>
      </c>
      <c r="H614" s="42" t="n">
        <f aca="false">J613*E614*(A614&lt;=$B$6*12)</f>
        <v>0</v>
      </c>
      <c r="I614" s="43" t="n">
        <f aca="false">J613*(1-E614)*G614*(A614&lt;=$B$6*12)</f>
        <v>0</v>
      </c>
      <c r="J614" s="44" t="n">
        <f aca="false">(J613-H614-I614)*(A614&lt;=$B$6*12)</f>
        <v>0</v>
      </c>
      <c r="K614" s="45" t="n">
        <f aca="false">($B$9/$B$10)*(A614&lt;=$B$7*12)*(MOD(A613,12/$B$10)=0)</f>
        <v>0</v>
      </c>
      <c r="L614" s="45" t="n">
        <f aca="false">$B$8*(A614&lt;=$B$7*12)</f>
        <v>0</v>
      </c>
      <c r="M614" s="45" t="n">
        <f aca="false">Assumptions!$C$15*(A614=1)+K614*Assumptions!$C$16*(A614&lt;=12)</f>
        <v>0</v>
      </c>
      <c r="N614" s="45" t="n">
        <f aca="false">(A614&lt;=$B$6*12)*(Assumptions!$C$18/12)*(1+Assumptions!$E$17)^(A614-1) + K614*Assumptions!$C$19*(A614&lt;=$B$7*12)</f>
        <v>0</v>
      </c>
      <c r="O614" s="45" t="n">
        <f aca="false">K614*VLOOKUP(B614,Assumptions!$A$21:$B$26,2,1)</f>
        <v>0</v>
      </c>
      <c r="P614" s="45" t="n">
        <f aca="false">K614*J613</f>
        <v>0</v>
      </c>
      <c r="Q614" s="45" t="n">
        <f aca="false">L614*H614</f>
        <v>0</v>
      </c>
      <c r="R614" s="45" t="n">
        <f aca="false">M614*J613</f>
        <v>0</v>
      </c>
      <c r="S614" s="45" t="n">
        <f aca="false">N614*J613</f>
        <v>0</v>
      </c>
      <c r="T614" s="55" t="n">
        <f aca="false">O614*J613</f>
        <v>0</v>
      </c>
      <c r="U614" s="46" t="n">
        <f aca="false">(1+VLOOKUP(B614,Assumptions!$A$29:$C$39,3,1))^(1/12)-1</f>
        <v>0.00581065529879377</v>
      </c>
      <c r="V614" s="45" t="n">
        <f aca="false">P615+V615/(1+U615)</f>
        <v>0</v>
      </c>
      <c r="W614" s="45" t="n">
        <f aca="false">(W615+Q615)/(1+U615)</f>
        <v>0</v>
      </c>
      <c r="X614" s="45" t="n">
        <f aca="false">R615+S615+T615+X615/(1+U615)</f>
        <v>0</v>
      </c>
      <c r="Y614" s="45" t="n">
        <f aca="false">IFERROR((W614+X614-V614)/J614,0)</f>
        <v>0</v>
      </c>
    </row>
    <row r="615" customFormat="false" ht="13.8" hidden="false" customHeight="false" outlineLevel="0" collapsed="false">
      <c r="A615" s="20" t="n">
        <f aca="false">A614+1</f>
        <v>600</v>
      </c>
      <c r="B615" s="20" t="n">
        <f aca="false">INT((A615-1)/12)+1</f>
        <v>50</v>
      </c>
      <c r="C615" s="48" t="n">
        <f aca="false">$B$4+B615-1</f>
        <v>69</v>
      </c>
      <c r="D615" s="49" t="n">
        <f aca="false">IF($B$5="M",VLOOKUP(C615,Assumptions!$A$42:$C$140,2,1),VLOOKUP(C615,Assumptions!$A$42:$C$140,3,1))*Assumptions!$C$2</f>
        <v>0.0035317696333983</v>
      </c>
      <c r="E615" s="49" t="n">
        <f aca="false">1-(1-D615)^(1/12)</f>
        <v>0.000294791628337121</v>
      </c>
      <c r="F615" s="49" t="n">
        <f aca="false">VLOOKUP(B615,Assumptions!$A$5:$C$11,3,1)*(MOD(A615,12/$B$10)=0)</f>
        <v>0.04</v>
      </c>
      <c r="G615" s="50" t="n">
        <f aca="false">1-(1-F615)^(1/$B$10)</f>
        <v>0.04</v>
      </c>
      <c r="H615" s="49" t="n">
        <f aca="false">J614*E615*(A615&lt;=$B$6*12)</f>
        <v>0</v>
      </c>
      <c r="I615" s="50" t="n">
        <f aca="false">J614*(1-E615)*G615*(A615&lt;=$B$6*12)</f>
        <v>0</v>
      </c>
      <c r="J615" s="51" t="n">
        <f aca="false">(J614-H615-I615)*(A615&lt;=$B$6*12)</f>
        <v>0</v>
      </c>
      <c r="K615" s="52" t="n">
        <f aca="false">($B$9/$B$10)*(A615&lt;=$B$7*12)*(MOD(A614,12/$B$10)=0)</f>
        <v>0</v>
      </c>
      <c r="L615" s="52" t="n">
        <f aca="false">$B$8*(A615&lt;=$B$7*12)</f>
        <v>0</v>
      </c>
      <c r="M615" s="52" t="n">
        <f aca="false">Assumptions!$C$15*(A615=1)+K615*Assumptions!$C$16*(A615&lt;=12)</f>
        <v>0</v>
      </c>
      <c r="N615" s="52" t="n">
        <f aca="false">(A615&lt;=$B$6*12)*(Assumptions!$C$18/12)*(1+Assumptions!$E$17)^(A615-1) + K615*Assumptions!$C$19*(A615&lt;=$B$7*12)</f>
        <v>0</v>
      </c>
      <c r="O615" s="52" t="n">
        <f aca="false">K615*VLOOKUP(B615,Assumptions!$A$21:$B$26,2,1)</f>
        <v>0</v>
      </c>
      <c r="P615" s="52" t="n">
        <f aca="false">K615*J614</f>
        <v>0</v>
      </c>
      <c r="Q615" s="52" t="n">
        <f aca="false">L615*H615</f>
        <v>0</v>
      </c>
      <c r="R615" s="52" t="n">
        <f aca="false">M615*J614</f>
        <v>0</v>
      </c>
      <c r="S615" s="52" t="n">
        <f aca="false">N615*J614</f>
        <v>0</v>
      </c>
      <c r="T615" s="56" t="n">
        <f aca="false">O615*J614</f>
        <v>0</v>
      </c>
      <c r="U615" s="53" t="n">
        <f aca="false">(1+VLOOKUP(B615,Assumptions!$A$29:$C$39,3,1))^(1/12)-1</f>
        <v>0.00581065529879377</v>
      </c>
      <c r="V615" s="52" t="n">
        <f aca="false">P616+V616/(1+U616)</f>
        <v>0</v>
      </c>
      <c r="W615" s="52" t="n">
        <f aca="false">(W616+Q616)/(1+U616)</f>
        <v>0</v>
      </c>
      <c r="X615" s="52" t="n">
        <f aca="false">R616+S616+T616+X616/(1+U616)</f>
        <v>0</v>
      </c>
      <c r="Y615" s="52" t="n">
        <f aca="false">IFERROR((W615+X615-V615)/J615,0)</f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2021-11-14T07:23:39Z</dcterms:created>
  <dc:creator/>
  <dc:description/>
  <dc:language>en-IN</dc:language>
  <cp:lastModifiedBy/>
  <dcterms:modified xsi:type="dcterms:W3CDTF">2021-11-15T16:22:11Z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