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videy/Sync/Mudd/FA24/E157/dp_02/receiver/"/>
    </mc:Choice>
  </mc:AlternateContent>
  <xr:revisionPtr revIDLastSave="0" documentId="13_ncr:1_{5DFC9D0A-CE2C-A942-952D-1B1FEBD803FA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T3" i="5"/>
  <c r="S3" i="5"/>
  <c r="R3" i="5"/>
  <c r="Q3" i="5"/>
  <c r="P3" i="5"/>
  <c r="O3" i="5"/>
  <c r="N12" i="5" l="1"/>
  <c r="N13" i="5" s="1"/>
  <c r="N14" i="5" s="1"/>
  <c r="T15" i="5" s="1"/>
  <c r="T16" i="5" s="1"/>
  <c r="M12" i="5"/>
  <c r="M13" i="5" s="1"/>
  <c r="M14" i="5" s="1"/>
  <c r="S15" i="5" s="1"/>
  <c r="S16" i="5" s="1"/>
  <c r="N3" i="5"/>
  <c r="M3" i="5"/>
  <c r="H8" i="5"/>
  <c r="H9" i="5" s="1"/>
  <c r="H10" i="5" s="1"/>
  <c r="G8" i="5"/>
  <c r="G9" i="5" s="1"/>
  <c r="G10" i="5" s="1"/>
  <c r="J3" i="5"/>
  <c r="I3" i="5"/>
  <c r="F3" i="5"/>
  <c r="L3" i="5" s="1"/>
  <c r="E3" i="5"/>
  <c r="K3" i="5" s="1"/>
  <c r="D5" i="5"/>
  <c r="D6" i="5" s="1"/>
  <c r="C5" i="5"/>
  <c r="C6" i="5" s="1"/>
  <c r="C8" i="5" s="1"/>
  <c r="C9" i="5" s="1"/>
  <c r="C10" i="5" s="1"/>
  <c r="C11" i="5" s="1"/>
  <c r="I12" i="5" s="1"/>
  <c r="I13" i="5" s="1"/>
  <c r="I14" i="5" l="1"/>
  <c r="O15" i="5" s="1"/>
  <c r="O16" i="5" s="1"/>
  <c r="E11" i="5"/>
  <c r="K12" i="5" s="1"/>
  <c r="K13" i="5" s="1"/>
  <c r="K14" i="5" s="1"/>
  <c r="Q15" i="5" s="1"/>
  <c r="Q16" i="5" s="1"/>
  <c r="D7" i="5"/>
  <c r="D8" i="5" s="1"/>
  <c r="D9" i="5" s="1"/>
  <c r="D10" i="5" s="1"/>
  <c r="D11" i="5" l="1"/>
  <c r="J12" i="5" s="1"/>
  <c r="J13" i="5" s="1"/>
  <c r="F11" i="5"/>
  <c r="L12" i="5" s="1"/>
  <c r="L13" i="5" s="1"/>
  <c r="L14" i="5" l="1"/>
  <c r="R15" i="5" s="1"/>
  <c r="R16" i="5" s="1"/>
  <c r="J14" i="5"/>
  <c r="P15" i="5" s="1"/>
  <c r="P16" i="5" s="1"/>
</calcChain>
</file>

<file path=xl/sharedStrings.xml><?xml version="1.0" encoding="utf-8"?>
<sst xmlns="http://schemas.openxmlformats.org/spreadsheetml/2006/main" count="63" uniqueCount="45">
  <si>
    <t>Stage</t>
  </si>
  <si>
    <t>Description</t>
  </si>
  <si>
    <t>input</t>
  </si>
  <si>
    <t>amplifier</t>
  </si>
  <si>
    <t>IIP3</t>
  </si>
  <si>
    <t>OIP3</t>
  </si>
  <si>
    <t>Gain [dB]</t>
  </si>
  <si>
    <t>Antenna Return Loss [dB]</t>
  </si>
  <si>
    <t>Antenna Directionality [dBi]</t>
  </si>
  <si>
    <t>path loss</t>
  </si>
  <si>
    <t>Distance [m]</t>
  </si>
  <si>
    <t>Physical Parameters</t>
  </si>
  <si>
    <t>transmit antenna directionality</t>
  </si>
  <si>
    <t>receive antenna directionality</t>
  </si>
  <si>
    <t>receive antenna return loss</t>
  </si>
  <si>
    <t>wide bandpass filter</t>
  </si>
  <si>
    <t>Insertion Loss [dB]</t>
  </si>
  <si>
    <t>mixer</t>
  </si>
  <si>
    <t>filter</t>
  </si>
  <si>
    <t>Band Start [MHz]</t>
  </si>
  <si>
    <t>Band Stop [MHz]</t>
  </si>
  <si>
    <t>mixer (1950 MHz)</t>
  </si>
  <si>
    <t>Conversion Loss [dB]</t>
  </si>
  <si>
    <t>IM3</t>
  </si>
  <si>
    <t>ODFM Blocker</t>
  </si>
  <si>
    <t>WiFi</t>
  </si>
  <si>
    <t>Antenna</t>
  </si>
  <si>
    <t>VBFZ-2340-S+ BPF</t>
  </si>
  <si>
    <t>ZX60-2531-M-S+ Amplifier</t>
  </si>
  <si>
    <t>ZX05-C24+ Mixer</t>
  </si>
  <si>
    <t>Custom BPF</t>
  </si>
  <si>
    <t>226 MHz Attenuation [dB]</t>
  </si>
  <si>
    <t>386 MHz Attenuation [dB]</t>
  </si>
  <si>
    <t>200 MHz Attenuation [dB]</t>
  </si>
  <si>
    <t>450 MHz Attenuation [dB]</t>
  </si>
  <si>
    <t>ZX75LP-40-S+ LPF</t>
  </si>
  <si>
    <t>100 MHz Attenuation [dB]</t>
  </si>
  <si>
    <t>150 MHz Attenuation [dB]</t>
  </si>
  <si>
    <t>75 MHz Attenuation [dB]</t>
  </si>
  <si>
    <t>Base</t>
  </si>
  <si>
    <t>Base Signal</t>
  </si>
  <si>
    <t>First Mixer</t>
  </si>
  <si>
    <t>Second Mixer</t>
  </si>
  <si>
    <t>transmit antenna return loss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</si>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</sst>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0E+0"/>
    <numFmt numFmtId="165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1" fontId="0" fillId="0" borderId="0" xfId="0" applyNumberFormat="1"/>
    <xf numFmtId="1" fontId="2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32"/>
  <sheetViews>
    <sheetView tabSelected="1" zoomScale="142" workbookViewId="0">
      <selection activeCell="N35" sqref="N35"/>
    </sheetView>
  </sheetViews>
  <sheetFormatPr baseColWidth="10" defaultColWidth="12.6640625" defaultRowHeight="15.75" customHeight="1" x14ac:dyDescent="0.15"/>
  <cols>
    <col min="1" max="1" width="6.1640625" customWidth="1"/>
    <col min="2" max="2" width="23.83203125" customWidth="1"/>
    <col min="3" max="3" width="5.83203125" style="5" customWidth="1"/>
    <col min="4" max="20" width="5.83203125" customWidth="1"/>
    <col min="21" max="21" width="11" customWidth="1"/>
    <col min="22" max="22" width="20.33203125" customWidth="1"/>
  </cols>
  <sheetData>
    <row r="1" spans="1:23" ht="15.75" customHeight="1" x14ac:dyDescent="0.15">
      <c r="C1" s="14" t="s">
        <v>40</v>
      </c>
      <c r="D1" s="15"/>
      <c r="E1" s="15"/>
      <c r="F1" s="15"/>
      <c r="G1" s="15"/>
      <c r="H1" s="15"/>
      <c r="I1" s="16" t="s">
        <v>41</v>
      </c>
      <c r="J1" s="17"/>
      <c r="K1" s="17"/>
      <c r="L1" s="17"/>
      <c r="M1" s="17"/>
      <c r="N1" s="17"/>
      <c r="O1" s="16" t="s">
        <v>42</v>
      </c>
      <c r="P1" s="17"/>
      <c r="Q1" s="17"/>
      <c r="R1" s="17"/>
      <c r="S1" s="17"/>
      <c r="T1" s="17"/>
      <c r="V1" s="8" t="s">
        <v>26</v>
      </c>
    </row>
    <row r="2" spans="1:23" ht="15.75" customHeight="1" x14ac:dyDescent="0.15">
      <c r="C2" s="6" t="s">
        <v>39</v>
      </c>
      <c r="D2" s="3" t="s">
        <v>39</v>
      </c>
      <c r="E2" s="3" t="s">
        <v>23</v>
      </c>
      <c r="F2" s="3" t="s">
        <v>23</v>
      </c>
      <c r="G2" s="3" t="s">
        <v>24</v>
      </c>
      <c r="H2" s="3" t="s">
        <v>25</v>
      </c>
      <c r="I2" s="6" t="s">
        <v>39</v>
      </c>
      <c r="J2" s="3" t="s">
        <v>39</v>
      </c>
      <c r="K2" s="3" t="s">
        <v>23</v>
      </c>
      <c r="L2" s="3" t="s">
        <v>23</v>
      </c>
      <c r="M2" s="3" t="s">
        <v>24</v>
      </c>
      <c r="N2" s="3" t="s">
        <v>25</v>
      </c>
      <c r="O2" s="6" t="s">
        <v>39</v>
      </c>
      <c r="P2" s="3" t="s">
        <v>39</v>
      </c>
      <c r="Q2" s="3" t="s">
        <v>23</v>
      </c>
      <c r="R2" s="3" t="s">
        <v>23</v>
      </c>
      <c r="S2" s="3" t="s">
        <v>24</v>
      </c>
      <c r="T2" s="3" t="s">
        <v>25</v>
      </c>
      <c r="V2" s="3" t="s">
        <v>7</v>
      </c>
      <c r="W2" s="1">
        <v>-10</v>
      </c>
    </row>
    <row r="3" spans="1:23" ht="15.75" customHeight="1" x14ac:dyDescent="0.15">
      <c r="A3" s="1" t="s">
        <v>0</v>
      </c>
      <c r="B3" s="1" t="s">
        <v>1</v>
      </c>
      <c r="C3" s="7">
        <v>2256</v>
      </c>
      <c r="D3" s="7">
        <v>2296</v>
      </c>
      <c r="E3" s="9">
        <f>2*C3-D3</f>
        <v>2216</v>
      </c>
      <c r="F3" s="9">
        <f>2*D3-C3</f>
        <v>2336</v>
      </c>
      <c r="G3">
        <v>2150</v>
      </c>
      <c r="H3">
        <v>2400</v>
      </c>
      <c r="I3" s="10">
        <f t="shared" ref="I3:N3" si="0">C3-1950</f>
        <v>306</v>
      </c>
      <c r="J3" s="10">
        <f t="shared" si="0"/>
        <v>346</v>
      </c>
      <c r="K3" s="10">
        <f t="shared" si="0"/>
        <v>266</v>
      </c>
      <c r="L3" s="10">
        <f t="shared" si="0"/>
        <v>386</v>
      </c>
      <c r="M3" s="10">
        <f t="shared" si="0"/>
        <v>200</v>
      </c>
      <c r="N3" s="10">
        <f t="shared" si="0"/>
        <v>450</v>
      </c>
      <c r="O3" s="9">
        <f>ABS(I3-345)</f>
        <v>39</v>
      </c>
      <c r="P3" s="9">
        <f>ABS(J3-345)</f>
        <v>1</v>
      </c>
      <c r="Q3" s="9">
        <f>ABS(K3-345)</f>
        <v>79</v>
      </c>
      <c r="R3" s="9">
        <f>ABS(L3-345)</f>
        <v>41</v>
      </c>
      <c r="S3" s="9">
        <f>ABS(M3-345)</f>
        <v>145</v>
      </c>
      <c r="T3" s="9">
        <f>ABS(N3-345)</f>
        <v>105</v>
      </c>
      <c r="V3" s="3" t="s">
        <v>8</v>
      </c>
      <c r="W3">
        <v>6</v>
      </c>
    </row>
    <row r="4" spans="1:23" ht="15.75" customHeight="1" x14ac:dyDescent="0.15">
      <c r="A4" s="1">
        <v>0</v>
      </c>
      <c r="B4" s="1" t="s">
        <v>2</v>
      </c>
      <c r="C4" s="11">
        <v>-29</v>
      </c>
      <c r="D4" s="11">
        <v>-29</v>
      </c>
      <c r="E4" s="11"/>
      <c r="F4" s="11"/>
      <c r="G4">
        <v>-80</v>
      </c>
      <c r="H4" s="11">
        <v>-55</v>
      </c>
      <c r="I4" s="12"/>
      <c r="J4" s="12"/>
      <c r="K4" s="12"/>
      <c r="L4" s="12"/>
      <c r="M4" s="12"/>
    </row>
    <row r="5" spans="1:23" ht="15.75" customHeight="1" x14ac:dyDescent="0.15">
      <c r="A5" s="1">
        <v>1</v>
      </c>
      <c r="B5" s="1" t="s">
        <v>43</v>
      </c>
      <c r="C5" s="11">
        <f>10*LOG10(POWER(10,C4/10) * (1-POWER(10, $W$2/10)))</f>
        <v>-29.457574905606755</v>
      </c>
      <c r="D5" s="11">
        <f>10*LOG10(POWER(10,D4/10) * (1-POWER(10, $W$2/10)))</f>
        <v>-29.457574905606755</v>
      </c>
      <c r="E5" s="11"/>
      <c r="F5" s="11"/>
      <c r="I5" s="12"/>
      <c r="J5" s="12"/>
      <c r="K5" s="12"/>
      <c r="L5" s="12"/>
      <c r="M5" s="12"/>
      <c r="V5" s="8" t="s">
        <v>11</v>
      </c>
    </row>
    <row r="6" spans="1:23" ht="15.75" customHeight="1" x14ac:dyDescent="0.15">
      <c r="A6" s="1">
        <v>2</v>
      </c>
      <c r="B6" s="1" t="s">
        <v>12</v>
      </c>
      <c r="C6" s="11">
        <f>C5+$W$3</f>
        <v>-23.457574905606755</v>
      </c>
      <c r="D6" s="11">
        <f>D5+$W$3</f>
        <v>-23.457574905606755</v>
      </c>
      <c r="E6" s="11"/>
      <c r="F6" s="11"/>
      <c r="I6" s="12"/>
      <c r="J6" s="12"/>
      <c r="K6" s="12"/>
      <c r="L6" s="12"/>
      <c r="M6" s="12"/>
      <c r="V6" s="3" t="s">
        <v>10</v>
      </c>
      <c r="W6">
        <v>3</v>
      </c>
    </row>
    <row r="7" spans="1:23" ht="15.75" customHeight="1" x14ac:dyDescent="0.15">
      <c r="A7" s="1">
        <v>3</v>
      </c>
      <c r="B7" s="1" t="s">
        <v>9</v>
      </c>
      <c r="C7" s="11">
        <f>C6+20*LOG10(300000000/(C3*1000000) / (4 * PI() * $W$6))</f>
        <v>-72.508554092274778</v>
      </c>
      <c r="D7" s="11">
        <f>D6+20*LOG10(300000000/(D3*1000000) / (4 * PI() * $W$6))</f>
        <v>-72.661209860567396</v>
      </c>
      <c r="E7" s="11"/>
      <c r="F7" s="11"/>
      <c r="G7" s="3">
        <v>-80</v>
      </c>
      <c r="H7" s="13">
        <v>-55</v>
      </c>
      <c r="I7" s="12"/>
      <c r="J7" s="12"/>
      <c r="K7" s="12"/>
      <c r="L7" s="12"/>
      <c r="M7" s="12"/>
    </row>
    <row r="8" spans="1:23" ht="15.75" customHeight="1" x14ac:dyDescent="0.15">
      <c r="A8" s="1">
        <v>4</v>
      </c>
      <c r="B8" s="1" t="s">
        <v>13</v>
      </c>
      <c r="C8" s="12">
        <f>C7+6</f>
        <v>-66.508554092274778</v>
      </c>
      <c r="D8" s="12">
        <f>D7+6</f>
        <v>-66.661209860567396</v>
      </c>
      <c r="E8" s="12"/>
      <c r="F8" s="12"/>
      <c r="G8" s="12">
        <f>G7+6</f>
        <v>-74</v>
      </c>
      <c r="H8" s="12">
        <f>H7+6</f>
        <v>-49</v>
      </c>
      <c r="I8" s="12"/>
      <c r="J8" s="12"/>
      <c r="K8" s="12"/>
      <c r="L8" s="12"/>
      <c r="M8" s="12"/>
      <c r="V8" s="8" t="s">
        <v>27</v>
      </c>
    </row>
    <row r="9" spans="1:23" ht="15.75" customHeight="1" x14ac:dyDescent="0.15">
      <c r="A9" s="1">
        <v>6</v>
      </c>
      <c r="B9" s="1" t="s">
        <v>14</v>
      </c>
      <c r="C9" s="12">
        <f>10*LOG10(POWER(10,C8/10) * (1-POWER(10, $W$2/10)))</f>
        <v>-66.966128997881526</v>
      </c>
      <c r="D9" s="12">
        <f>10*LOG10(POWER(10,D8/10) * (1-POWER(10, $W$2/10)))</f>
        <v>-67.118784766174159</v>
      </c>
      <c r="E9" s="12"/>
      <c r="F9" s="12"/>
      <c r="G9" s="12">
        <f>10*LOG10(POWER(10,G8/10) * (1-POWER(10, $W$2/10)))</f>
        <v>-74.457574905606776</v>
      </c>
      <c r="H9" s="12">
        <f>10*LOG10(POWER(10,H8/10) * (1-POWER(10, $W$2/10)))</f>
        <v>-49.457574905606762</v>
      </c>
      <c r="I9" s="12"/>
      <c r="J9" s="12"/>
      <c r="K9" s="13"/>
      <c r="L9" s="12"/>
      <c r="M9" s="12"/>
      <c r="V9" s="3" t="s">
        <v>16</v>
      </c>
      <c r="W9">
        <v>1.4</v>
      </c>
    </row>
    <row r="10" spans="1:23" ht="15.75" customHeight="1" x14ac:dyDescent="0.15">
      <c r="A10" s="1">
        <v>7</v>
      </c>
      <c r="B10" s="1" t="s">
        <v>15</v>
      </c>
      <c r="C10" s="11">
        <f>C9-$W$9</f>
        <v>-68.366128997881532</v>
      </c>
      <c r="D10" s="11">
        <f>D9-$W$9</f>
        <v>-68.518784766174164</v>
      </c>
      <c r="E10" s="12"/>
      <c r="F10" s="12"/>
      <c r="G10" s="11">
        <f>G9-$W$9</f>
        <v>-75.857574905606782</v>
      </c>
      <c r="H10" s="11">
        <f>H9-$W$9</f>
        <v>-50.857574905606761</v>
      </c>
      <c r="I10" s="12"/>
      <c r="J10" s="12"/>
      <c r="K10" s="12"/>
      <c r="L10" s="12"/>
      <c r="M10" s="12"/>
      <c r="V10" s="3" t="s">
        <v>19</v>
      </c>
      <c r="W10">
        <v>2020</v>
      </c>
    </row>
    <row r="11" spans="1:23" ht="15.75" customHeight="1" x14ac:dyDescent="0.15">
      <c r="A11" s="1">
        <v>8</v>
      </c>
      <c r="B11" s="1" t="s">
        <v>3</v>
      </c>
      <c r="C11" s="11">
        <f>C10+$W$14</f>
        <v>-35.866128997881532</v>
      </c>
      <c r="D11" s="11">
        <f>D10+$W$14</f>
        <v>-36.018784766174164</v>
      </c>
      <c r="E11" s="11">
        <f>$W$16 - 3*($W$15-C10)</f>
        <v>-167.89838699364458</v>
      </c>
      <c r="F11" s="11">
        <f>$W$16 - 3*($W$15-D10)</f>
        <v>-168.35635429852249</v>
      </c>
      <c r="G11" s="13">
        <v>-35.9</v>
      </c>
      <c r="H11" s="13">
        <v>-36</v>
      </c>
      <c r="I11" s="12"/>
      <c r="J11" s="12"/>
      <c r="K11" s="12"/>
      <c r="L11" s="12"/>
      <c r="M11" s="12"/>
      <c r="V11" s="3" t="s">
        <v>20</v>
      </c>
      <c r="W11">
        <v>2660</v>
      </c>
    </row>
    <row r="12" spans="1:23" ht="15.75" customHeight="1" x14ac:dyDescent="0.15">
      <c r="A12" s="1">
        <v>9</v>
      </c>
      <c r="B12" s="1" t="s">
        <v>21</v>
      </c>
      <c r="C12" s="11"/>
      <c r="D12" s="11"/>
      <c r="E12" s="11"/>
      <c r="F12" s="11"/>
      <c r="I12" s="12">
        <f t="shared" ref="I12:N12" si="1">C11-$W$19</f>
        <v>-41.866128997881532</v>
      </c>
      <c r="J12" s="12">
        <f t="shared" si="1"/>
        <v>-42.018784766174164</v>
      </c>
      <c r="K12" s="12">
        <f t="shared" si="1"/>
        <v>-173.89838699364458</v>
      </c>
      <c r="L12" s="12">
        <f t="shared" si="1"/>
        <v>-174.35635429852249</v>
      </c>
      <c r="M12" s="12">
        <f t="shared" si="1"/>
        <v>-41.9</v>
      </c>
      <c r="N12" s="12">
        <f t="shared" si="1"/>
        <v>-42</v>
      </c>
    </row>
    <row r="13" spans="1:23" ht="15.75" customHeight="1" x14ac:dyDescent="0.15">
      <c r="A13" s="1">
        <v>10</v>
      </c>
      <c r="B13" s="1" t="s">
        <v>18</v>
      </c>
      <c r="C13" s="4"/>
      <c r="D13" s="1"/>
      <c r="E13" s="1"/>
      <c r="F13" s="1"/>
      <c r="I13" s="12">
        <f>I12-$W$22</f>
        <v>-47.366128997881532</v>
      </c>
      <c r="J13" s="12">
        <f>J12-$W$22</f>
        <v>-47.518784766174164</v>
      </c>
      <c r="K13" s="12">
        <f>K12-$W$23</f>
        <v>-193.89838699364458</v>
      </c>
      <c r="L13" s="12">
        <f>L12-$W$24</f>
        <v>-184.35635429852249</v>
      </c>
      <c r="M13" s="12">
        <f>M12-$W$25</f>
        <v>-65.900000000000006</v>
      </c>
      <c r="N13" s="12">
        <f>N12-$W$26</f>
        <v>-62</v>
      </c>
      <c r="V13" s="8" t="s">
        <v>28</v>
      </c>
    </row>
    <row r="14" spans="1:23" ht="15.75" customHeight="1" x14ac:dyDescent="0.15">
      <c r="A14" s="1">
        <v>11</v>
      </c>
      <c r="B14" s="1" t="s">
        <v>3</v>
      </c>
      <c r="C14" s="4"/>
      <c r="D14" s="1"/>
      <c r="E14" s="1"/>
      <c r="F14" s="1"/>
      <c r="I14" s="12">
        <f>I13+$W$14</f>
        <v>-14.866128997881532</v>
      </c>
      <c r="J14" s="12">
        <f>J13+$W$14</f>
        <v>-15.018784766174164</v>
      </c>
      <c r="K14" s="12">
        <f>MAX($W$16 - 3*($W$15-I13),K13+$W$14)</f>
        <v>-104.89838699364461</v>
      </c>
      <c r="L14" s="12">
        <f>MAX($W$16 - 3*($W$15-J13),L13+$W$14)</f>
        <v>-105.35635429852249</v>
      </c>
      <c r="M14" s="12">
        <f>M13+$W$14</f>
        <v>-33.400000000000006</v>
      </c>
      <c r="N14" s="12">
        <f>N13+$W$14</f>
        <v>-29.5</v>
      </c>
      <c r="V14" s="3" t="s">
        <v>6</v>
      </c>
      <c r="W14">
        <v>32.5</v>
      </c>
    </row>
    <row r="15" spans="1:23" ht="15.75" customHeight="1" x14ac:dyDescent="0.15">
      <c r="A15" s="1">
        <v>12</v>
      </c>
      <c r="B15" s="1" t="s">
        <v>17</v>
      </c>
      <c r="O15" s="12">
        <f t="shared" ref="O15:T15" si="2">I14-$W$19</f>
        <v>-20.866128997881532</v>
      </c>
      <c r="P15" s="12">
        <f t="shared" si="2"/>
        <v>-21.018784766174164</v>
      </c>
      <c r="Q15" s="12">
        <f t="shared" si="2"/>
        <v>-110.89838699364461</v>
      </c>
      <c r="R15" s="12">
        <f t="shared" si="2"/>
        <v>-111.35635429852249</v>
      </c>
      <c r="S15" s="12">
        <f t="shared" si="2"/>
        <v>-39.400000000000006</v>
      </c>
      <c r="T15" s="12">
        <f t="shared" si="2"/>
        <v>-35.5</v>
      </c>
      <c r="V15" s="3" t="s">
        <v>4</v>
      </c>
      <c r="W15" s="3">
        <v>-2.4</v>
      </c>
    </row>
    <row r="16" spans="1:23" ht="15.75" customHeight="1" x14ac:dyDescent="0.15">
      <c r="A16" s="1">
        <v>13</v>
      </c>
      <c r="B16" s="1" t="s">
        <v>18</v>
      </c>
      <c r="O16" s="12">
        <f>O15-$W$29</f>
        <v>-21.866128997881532</v>
      </c>
      <c r="P16" s="12">
        <f>P15-$W$29</f>
        <v>-22.018784766174164</v>
      </c>
      <c r="Q16" s="12">
        <f>Q15-$W$29</f>
        <v>-111.89838699364461</v>
      </c>
      <c r="R16" s="12">
        <f>R15-$W$30</f>
        <v>-155.35635429852249</v>
      </c>
      <c r="S16" s="12">
        <f>S15-$W$31</f>
        <v>-99.4</v>
      </c>
      <c r="T16" s="12">
        <f>T15-$W$32</f>
        <v>-92.5</v>
      </c>
      <c r="V16" s="3" t="s">
        <v>5</v>
      </c>
      <c r="W16" s="3">
        <v>30</v>
      </c>
    </row>
    <row r="17" spans="1:25" ht="15.75" customHeight="1" x14ac:dyDescent="0.15">
      <c r="C17" s="6"/>
    </row>
    <row r="18" spans="1:25" ht="15.75" customHeight="1" x14ac:dyDescent="0.15">
      <c r="V18" s="8" t="s">
        <v>29</v>
      </c>
    </row>
    <row r="19" spans="1:25" ht="15.75" customHeight="1" x14ac:dyDescent="0.15">
      <c r="V19" s="3" t="s">
        <v>22</v>
      </c>
      <c r="W19">
        <v>6</v>
      </c>
    </row>
    <row r="20" spans="1:25" ht="15.75" customHeight="1" x14ac:dyDescent="0.15">
      <c r="A20" s="1"/>
      <c r="B20" s="1"/>
      <c r="C20" s="4"/>
      <c r="D20" s="2"/>
      <c r="E20" s="1"/>
      <c r="F20" s="1"/>
      <c r="G20" s="1"/>
    </row>
    <row r="21" spans="1:25" ht="15.75" customHeight="1" x14ac:dyDescent="0.15">
      <c r="A21" s="1"/>
      <c r="B21" s="1"/>
      <c r="C21" s="4"/>
      <c r="D21" s="1"/>
      <c r="V21" s="8" t="s">
        <v>30</v>
      </c>
    </row>
    <row r="22" spans="1:25" ht="15.75" customHeight="1" x14ac:dyDescent="0.15">
      <c r="A22" s="1"/>
      <c r="B22" s="1"/>
      <c r="D22" s="1"/>
      <c r="V22" s="3" t="s">
        <v>16</v>
      </c>
      <c r="W22">
        <v>5.5</v>
      </c>
    </row>
    <row r="23" spans="1:25" ht="15.75" customHeight="1" x14ac:dyDescent="0.15">
      <c r="A23" s="1"/>
      <c r="B23" s="1"/>
      <c r="D23" s="1"/>
      <c r="V23" s="3" t="s">
        <v>31</v>
      </c>
      <c r="W23">
        <v>20</v>
      </c>
    </row>
    <row r="24" spans="1:25" ht="15.75" customHeight="1" x14ac:dyDescent="0.15">
      <c r="A24" s="1"/>
      <c r="B24" s="1"/>
      <c r="D24" s="1"/>
      <c r="V24" s="3" t="s">
        <v>32</v>
      </c>
      <c r="W24">
        <v>10</v>
      </c>
    </row>
    <row r="25" spans="1:25" ht="15.75" customHeight="1" x14ac:dyDescent="0.15">
      <c r="V25" s="3" t="s">
        <v>33</v>
      </c>
      <c r="W25">
        <v>24</v>
      </c>
      <c r="Y25" s="3" t="s">
        <v>44</v>
      </c>
    </row>
    <row r="26" spans="1:25" ht="15.75" customHeight="1" x14ac:dyDescent="0.15">
      <c r="V26" s="3" t="s">
        <v>34</v>
      </c>
      <c r="W26">
        <v>20</v>
      </c>
    </row>
    <row r="28" spans="1:25" ht="15.75" customHeight="1" x14ac:dyDescent="0.15">
      <c r="V28" s="8" t="s">
        <v>35</v>
      </c>
    </row>
    <row r="29" spans="1:25" ht="15.75" customHeight="1" x14ac:dyDescent="0.15">
      <c r="V29" s="3" t="s">
        <v>16</v>
      </c>
      <c r="W29">
        <v>1</v>
      </c>
    </row>
    <row r="30" spans="1:25" ht="15.75" customHeight="1" x14ac:dyDescent="0.15">
      <c r="V30" s="3" t="s">
        <v>38</v>
      </c>
      <c r="W30">
        <v>44</v>
      </c>
    </row>
    <row r="31" spans="1:25" ht="15.75" customHeight="1" x14ac:dyDescent="0.15">
      <c r="V31" s="3" t="s">
        <v>36</v>
      </c>
      <c r="W31">
        <v>60</v>
      </c>
    </row>
    <row r="32" spans="1:25" ht="15.75" customHeight="1" x14ac:dyDescent="0.15">
      <c r="V32" s="3" t="s">
        <v>37</v>
      </c>
      <c r="W32">
        <v>57</v>
      </c>
    </row>
  </sheetData>
  <mergeCells count="3">
    <mergeCell ref="C1:H1"/>
    <mergeCell ref="I1:N1"/>
    <mergeCell ref="O1:T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 Dey</cp:lastModifiedBy>
  <dcterms:modified xsi:type="dcterms:W3CDTF">2024-12-13T09:52:24Z</dcterms:modified>
</cp:coreProperties>
</file>