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videy/Sync/Mudd/FA24/E157/dp_02/receiver/"/>
    </mc:Choice>
  </mc:AlternateContent>
  <xr:revisionPtr revIDLastSave="0" documentId="13_ncr:1_{6BA13921-809B-2044-B2CC-499735E761FA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M14" i="5"/>
  <c r="N14" i="5"/>
  <c r="H11" i="5"/>
  <c r="G11" i="5"/>
  <c r="N12" i="5" l="1"/>
  <c r="N13" i="5" s="1"/>
  <c r="M12" i="5"/>
  <c r="M13" i="5" s="1"/>
  <c r="N3" i="5"/>
  <c r="T3" i="5" s="1"/>
  <c r="M3" i="5"/>
  <c r="S3" i="5" s="1"/>
  <c r="H10" i="5"/>
  <c r="G10" i="5"/>
  <c r="J3" i="5"/>
  <c r="P3" i="5" s="1"/>
  <c r="I3" i="5"/>
  <c r="O3" i="5" s="1"/>
  <c r="F3" i="5"/>
  <c r="L3" i="5" s="1"/>
  <c r="R3" i="5" s="1"/>
  <c r="E3" i="5"/>
  <c r="K3" i="5" s="1"/>
  <c r="Q3" i="5" s="1"/>
  <c r="D5" i="5"/>
  <c r="D6" i="5" s="1"/>
  <c r="C6" i="5"/>
  <c r="C7" i="5" l="1"/>
  <c r="C8" i="5" s="1"/>
  <c r="C9" i="5" s="1"/>
  <c r="C10" i="5" s="1"/>
  <c r="E11" i="5" s="1"/>
  <c r="D7" i="5"/>
  <c r="D8" i="5" s="1"/>
  <c r="D9" i="5" s="1"/>
  <c r="D10" i="5" s="1"/>
  <c r="K12" i="5" l="1"/>
  <c r="K13" i="5" s="1"/>
  <c r="F11" i="5"/>
  <c r="L12" i="5" s="1"/>
  <c r="L13" i="5" s="1"/>
  <c r="D11" i="5" l="1"/>
  <c r="J12" i="5"/>
  <c r="J13" i="5"/>
  <c r="L14" i="5"/>
  <c r="L15" i="5" s="1"/>
  <c r="N15" i="5"/>
  <c r="N16" i="5" s="1"/>
  <c r="T17" i="5" s="1"/>
  <c r="T18" i="5" s="1"/>
  <c r="M15" i="5"/>
  <c r="M16" i="5"/>
  <c r="S17" i="5" s="1"/>
  <c r="S18" i="5" s="1"/>
  <c r="C11" i="5"/>
  <c r="I12" i="5"/>
  <c r="I13" i="5"/>
  <c r="K14" i="5" l="1"/>
  <c r="K15" i="5" s="1"/>
  <c r="I14" i="5"/>
  <c r="I15" i="5" s="1"/>
  <c r="I16" i="5" s="1"/>
  <c r="O17" i="5" s="1"/>
  <c r="O18" i="5" s="1"/>
  <c r="J14" i="5"/>
  <c r="J15" i="5" s="1"/>
  <c r="K16" i="5" l="1"/>
  <c r="Q17" i="5" s="1"/>
  <c r="Q18" i="5" s="1"/>
  <c r="L16" i="5"/>
  <c r="R17" i="5" s="1"/>
  <c r="R18" i="5" s="1"/>
  <c r="J16" i="5"/>
  <c r="P17" i="5" s="1"/>
  <c r="P18" i="5" s="1"/>
</calcChain>
</file>

<file path=xl/sharedStrings.xml><?xml version="1.0" encoding="utf-8"?>
<sst xmlns="http://schemas.openxmlformats.org/spreadsheetml/2006/main" count="127" uniqueCount="58">
  <si>
    <t>Stage</t>
  </si>
  <si>
    <t>Description</t>
  </si>
  <si>
    <t>input</t>
  </si>
  <si>
    <t>amplifier</t>
  </si>
  <si>
    <t>Gain [dB]</t>
  </si>
  <si>
    <t>Antenna Return Loss [dB]</t>
  </si>
  <si>
    <t>Antenna Directionality [dBi]</t>
  </si>
  <si>
    <t>path loss</t>
  </si>
  <si>
    <t>Distance [m]</t>
  </si>
  <si>
    <t>Physical Parameters</t>
  </si>
  <si>
    <t>transmit antenna directionality</t>
  </si>
  <si>
    <t>receive antenna directionality</t>
  </si>
  <si>
    <t>receive antenna return loss</t>
  </si>
  <si>
    <t>wide bandpass filter</t>
  </si>
  <si>
    <t>Insertion Loss [dB]</t>
  </si>
  <si>
    <t>mixer</t>
  </si>
  <si>
    <t>filter</t>
  </si>
  <si>
    <t>Band Start [MHz]</t>
  </si>
  <si>
    <t>Band Stop [MHz]</t>
  </si>
  <si>
    <t>mixer (1950 MHz)</t>
  </si>
  <si>
    <t>Conversion Loss [dB]</t>
  </si>
  <si>
    <t>IM3</t>
  </si>
  <si>
    <t>ODFM Blocker</t>
  </si>
  <si>
    <t>WiFi</t>
  </si>
  <si>
    <t>VBFZ-2340-S+ BPF</t>
  </si>
  <si>
    <t>ZX05-C24+ Mixer</t>
  </si>
  <si>
    <t>Custom BPF</t>
  </si>
  <si>
    <t>226 MHz Attenuation [dB]</t>
  </si>
  <si>
    <t>386 MHz Attenuation [dB]</t>
  </si>
  <si>
    <t>200 MHz Attenuation [dB]</t>
  </si>
  <si>
    <t>450 MHz Attenuation [dB]</t>
  </si>
  <si>
    <t>ZX75LP-40-S+ LPF</t>
  </si>
  <si>
    <t>100 MHz Attenuation [dB]</t>
  </si>
  <si>
    <t>150 MHz Attenuation [dB]</t>
  </si>
  <si>
    <t>75 MHz Attenuation [dB]</t>
  </si>
  <si>
    <t>Base</t>
  </si>
  <si>
    <t>Base Signal</t>
  </si>
  <si>
    <t>First Mixer</t>
  </si>
  <si>
    <t>Second Mixer</t>
  </si>
  <si>
    <t>transmit antenna return loss</t>
  </si>
  <si>
    <t>receive antenna input</t>
  </si>
  <si>
    <t>&lt; DANL</t>
  </si>
  <si>
    <t>&lt;DANL</t>
  </si>
  <si>
    <t>attenuator</t>
  </si>
  <si>
    <t>Transmit Antenna</t>
  </si>
  <si>
    <t>Receive Antenna</t>
  </si>
  <si>
    <t>ZFL-1000LN Amplifier</t>
  </si>
  <si>
    <t>ZX60-2531MA+ Amplifier</t>
  </si>
  <si>
    <t>FIX</t>
  </si>
  <si>
    <t>attenuator (3 dB)</t>
  </si>
  <si>
    <t>amplifier (2531MA+)</t>
  </si>
  <si>
    <t>amplifier (1000LN)</t>
  </si>
  <si>
    <t>USE LOW FREQ GAIN</t>
  </si>
  <si>
    <t>Gain @ 2200 MHz [dB]</t>
  </si>
  <si>
    <t>IIP3 [dB]</t>
  </si>
  <si>
    <t>OIP3 [dB]</t>
  </si>
  <si>
    <t>Gain @ 300 MHz [dB]</t>
  </si>
  <si>
    <t>NF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</si>
</sst>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1" fontId="0" fillId="0" borderId="0" xfId="0" applyNumberFormat="1"/>
    <xf numFmtId="1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44"/>
  <sheetViews>
    <sheetView tabSelected="1" zoomScale="150" zoomScaleNormal="83" workbookViewId="0">
      <selection activeCell="D6" sqref="D6"/>
    </sheetView>
  </sheetViews>
  <sheetFormatPr baseColWidth="10" defaultColWidth="12.6640625" defaultRowHeight="15.75" customHeight="1" x14ac:dyDescent="0.15"/>
  <cols>
    <col min="1" max="1" width="6.1640625" customWidth="1"/>
    <col min="2" max="2" width="23.83203125" customWidth="1"/>
    <col min="3" max="3" width="5.83203125" style="4" customWidth="1"/>
    <col min="4" max="20" width="5.83203125" customWidth="1"/>
    <col min="21" max="21" width="11" customWidth="1"/>
    <col min="22" max="22" width="20.33203125" customWidth="1"/>
  </cols>
  <sheetData>
    <row r="1" spans="1:23" ht="15.75" customHeight="1" x14ac:dyDescent="0.15">
      <c r="C1" s="13" t="s">
        <v>36</v>
      </c>
      <c r="D1" s="14"/>
      <c r="E1" s="14"/>
      <c r="F1" s="14"/>
      <c r="G1" s="14"/>
      <c r="H1" s="14"/>
      <c r="I1" s="15" t="s">
        <v>37</v>
      </c>
      <c r="J1" s="16"/>
      <c r="K1" s="16"/>
      <c r="L1" s="16"/>
      <c r="M1" s="16"/>
      <c r="N1" s="16"/>
      <c r="O1" s="15" t="s">
        <v>38</v>
      </c>
      <c r="P1" s="16"/>
      <c r="Q1" s="16"/>
      <c r="R1" s="16"/>
      <c r="S1" s="16"/>
      <c r="T1" s="16"/>
      <c r="V1" s="7" t="s">
        <v>44</v>
      </c>
    </row>
    <row r="2" spans="1:23" ht="15.75" customHeight="1" x14ac:dyDescent="0.15">
      <c r="C2" s="5" t="s">
        <v>35</v>
      </c>
      <c r="D2" s="2" t="s">
        <v>35</v>
      </c>
      <c r="E2" s="2" t="s">
        <v>21</v>
      </c>
      <c r="F2" s="2" t="s">
        <v>21</v>
      </c>
      <c r="G2" s="2" t="s">
        <v>22</v>
      </c>
      <c r="H2" s="2" t="s">
        <v>23</v>
      </c>
      <c r="I2" s="5" t="s">
        <v>35</v>
      </c>
      <c r="J2" s="2" t="s">
        <v>35</v>
      </c>
      <c r="K2" s="2" t="s">
        <v>21</v>
      </c>
      <c r="L2" s="2" t="s">
        <v>21</v>
      </c>
      <c r="M2" s="2" t="s">
        <v>22</v>
      </c>
      <c r="N2" s="2" t="s">
        <v>23</v>
      </c>
      <c r="O2" s="5" t="s">
        <v>35</v>
      </c>
      <c r="P2" s="2" t="s">
        <v>35</v>
      </c>
      <c r="Q2" s="2" t="s">
        <v>21</v>
      </c>
      <c r="R2" s="2" t="s">
        <v>21</v>
      </c>
      <c r="S2" s="2" t="s">
        <v>22</v>
      </c>
      <c r="T2" s="2" t="s">
        <v>23</v>
      </c>
      <c r="V2" s="2" t="s">
        <v>5</v>
      </c>
      <c r="W2" s="1">
        <v>-10</v>
      </c>
    </row>
    <row r="3" spans="1:23" ht="15.75" customHeight="1" x14ac:dyDescent="0.15">
      <c r="A3" s="1" t="s">
        <v>0</v>
      </c>
      <c r="B3" s="1" t="s">
        <v>1</v>
      </c>
      <c r="C3" s="6">
        <v>2256</v>
      </c>
      <c r="D3" s="6">
        <v>2296</v>
      </c>
      <c r="E3" s="8">
        <f>2*C3-D3</f>
        <v>2216</v>
      </c>
      <c r="F3" s="8">
        <f>2*D3-C3</f>
        <v>2336</v>
      </c>
      <c r="G3">
        <v>2150</v>
      </c>
      <c r="H3">
        <v>2400</v>
      </c>
      <c r="I3" s="9">
        <f t="shared" ref="I3:N3" si="0">C3-1950</f>
        <v>306</v>
      </c>
      <c r="J3" s="9">
        <f t="shared" si="0"/>
        <v>346</v>
      </c>
      <c r="K3" s="9">
        <f t="shared" si="0"/>
        <v>266</v>
      </c>
      <c r="L3" s="9">
        <f t="shared" si="0"/>
        <v>386</v>
      </c>
      <c r="M3" s="9">
        <f t="shared" si="0"/>
        <v>200</v>
      </c>
      <c r="N3" s="9">
        <f t="shared" si="0"/>
        <v>450</v>
      </c>
      <c r="O3" s="8">
        <f t="shared" ref="O3:T3" si="1">ABS(I3-345)</f>
        <v>39</v>
      </c>
      <c r="P3" s="8">
        <f t="shared" si="1"/>
        <v>1</v>
      </c>
      <c r="Q3" s="8">
        <f t="shared" si="1"/>
        <v>79</v>
      </c>
      <c r="R3" s="8">
        <f t="shared" si="1"/>
        <v>41</v>
      </c>
      <c r="S3" s="8">
        <f t="shared" si="1"/>
        <v>145</v>
      </c>
      <c r="T3" s="8">
        <f t="shared" si="1"/>
        <v>105</v>
      </c>
      <c r="V3" s="2" t="s">
        <v>6</v>
      </c>
      <c r="W3">
        <v>4</v>
      </c>
    </row>
    <row r="4" spans="1:23" ht="15.75" customHeight="1" x14ac:dyDescent="0.15">
      <c r="A4" s="1">
        <v>0</v>
      </c>
      <c r="B4" s="1" t="s">
        <v>2</v>
      </c>
      <c r="C4" s="10">
        <v>-29</v>
      </c>
      <c r="D4" s="10">
        <v>-29</v>
      </c>
      <c r="E4" s="10"/>
      <c r="F4" s="10"/>
      <c r="H4" s="10"/>
      <c r="I4" s="11"/>
      <c r="J4" s="11"/>
      <c r="K4" s="11"/>
      <c r="L4" s="11"/>
      <c r="M4" s="11"/>
    </row>
    <row r="5" spans="1:23" ht="15.75" customHeight="1" x14ac:dyDescent="0.15">
      <c r="A5" s="1">
        <v>1</v>
      </c>
      <c r="B5" s="1" t="s">
        <v>39</v>
      </c>
      <c r="C5" s="10">
        <f>10*LOG10(POWER(10,C4/10) * (1-POWER(10, $W$2/10)))</f>
        <v>-29.457574905606755</v>
      </c>
      <c r="D5" s="10">
        <f>10*LOG10(POWER(10,D4/10) * (1-POWER(10, $W$2/10)))</f>
        <v>-29.457574905606755</v>
      </c>
      <c r="E5" s="10"/>
      <c r="F5" s="10"/>
      <c r="I5" s="11"/>
      <c r="J5" s="11"/>
      <c r="K5" s="11"/>
      <c r="L5" s="11"/>
      <c r="M5" s="11"/>
      <c r="V5" s="7" t="s">
        <v>45</v>
      </c>
    </row>
    <row r="6" spans="1:23" ht="15.75" customHeight="1" x14ac:dyDescent="0.15">
      <c r="A6" s="1">
        <v>2</v>
      </c>
      <c r="B6" s="1" t="s">
        <v>10</v>
      </c>
      <c r="C6" s="10">
        <f>C5+$W$3</f>
        <v>-25.457574905606755</v>
      </c>
      <c r="D6" s="10">
        <f>D5+$W$3</f>
        <v>-25.457574905606755</v>
      </c>
      <c r="E6" s="10"/>
      <c r="F6" s="10"/>
      <c r="I6" s="11"/>
      <c r="J6" s="11"/>
      <c r="K6" s="11"/>
      <c r="L6" s="11"/>
      <c r="M6" s="11"/>
      <c r="V6" s="2" t="s">
        <v>5</v>
      </c>
      <c r="W6" s="1">
        <v>-10</v>
      </c>
    </row>
    <row r="7" spans="1:23" ht="15.75" customHeight="1" x14ac:dyDescent="0.15">
      <c r="A7" s="1">
        <v>3</v>
      </c>
      <c r="B7" s="1" t="s">
        <v>7</v>
      </c>
      <c r="C7" s="10">
        <f>C6+20*LOG10(300000000/(C3*1000000) / (4 * PI() * $W$10))</f>
        <v>-74.508554092274778</v>
      </c>
      <c r="D7" s="10">
        <f>D6+20*LOG10(300000000/(D3*1000000) / (4 * PI() * $W$10))</f>
        <v>-74.661209860567396</v>
      </c>
      <c r="E7" s="10"/>
      <c r="F7" s="10"/>
      <c r="G7" s="2"/>
      <c r="H7" s="12"/>
      <c r="I7" s="11"/>
      <c r="J7" s="11"/>
      <c r="K7" s="11"/>
      <c r="L7" s="11"/>
      <c r="M7" s="11"/>
      <c r="V7" s="2" t="s">
        <v>6</v>
      </c>
      <c r="W7">
        <v>4</v>
      </c>
    </row>
    <row r="8" spans="1:23" ht="15.75" customHeight="1" x14ac:dyDescent="0.15">
      <c r="A8" s="1">
        <v>4</v>
      </c>
      <c r="B8" s="1" t="s">
        <v>11</v>
      </c>
      <c r="C8" s="11">
        <f>C7+6</f>
        <v>-68.508554092274778</v>
      </c>
      <c r="D8" s="11">
        <f>D7+6</f>
        <v>-68.661209860567396</v>
      </c>
      <c r="E8" s="11"/>
      <c r="F8" s="11"/>
      <c r="G8" s="11"/>
      <c r="H8" s="11"/>
      <c r="I8" s="11"/>
      <c r="J8" s="11"/>
      <c r="K8" s="11"/>
      <c r="L8" s="11"/>
      <c r="M8" s="11"/>
    </row>
    <row r="9" spans="1:23" ht="15.75" customHeight="1" x14ac:dyDescent="0.15">
      <c r="A9" s="1">
        <v>6</v>
      </c>
      <c r="B9" s="1" t="s">
        <v>12</v>
      </c>
      <c r="C9" s="11">
        <f>10*LOG10(POWER(10,C8/10) * (1-POWER(10, $W$2/10)))</f>
        <v>-68.96612899788154</v>
      </c>
      <c r="D9" s="11">
        <f>10*LOG10(POWER(10,D8/10) * (1-POWER(10, $W$2/10)))</f>
        <v>-69.118784766174159</v>
      </c>
      <c r="E9" s="11"/>
      <c r="F9" s="11"/>
      <c r="G9" s="2">
        <v>-80</v>
      </c>
      <c r="H9" s="12">
        <v>-55</v>
      </c>
      <c r="I9" s="11"/>
      <c r="J9" s="11"/>
      <c r="K9" s="12"/>
      <c r="L9" s="11"/>
      <c r="M9" s="11"/>
      <c r="V9" s="7" t="s">
        <v>9</v>
      </c>
    </row>
    <row r="10" spans="1:23" ht="15.75" customHeight="1" x14ac:dyDescent="0.15">
      <c r="A10" s="1">
        <v>7</v>
      </c>
      <c r="B10" s="1" t="s">
        <v>13</v>
      </c>
      <c r="C10" s="10">
        <f>C9-$W$13</f>
        <v>-70.366128997881546</v>
      </c>
      <c r="D10" s="10">
        <f>D9-$W$13</f>
        <v>-70.518784766174164</v>
      </c>
      <c r="E10" s="11"/>
      <c r="F10" s="11"/>
      <c r="G10" s="10">
        <f>G9-$W$13</f>
        <v>-81.400000000000006</v>
      </c>
      <c r="H10" s="10">
        <f>H9-$W$13</f>
        <v>-56.4</v>
      </c>
      <c r="I10" s="11"/>
      <c r="J10" s="11"/>
      <c r="K10" s="11"/>
      <c r="L10" s="11"/>
      <c r="M10" s="11"/>
      <c r="V10" s="2" t="s">
        <v>8</v>
      </c>
      <c r="W10">
        <v>3</v>
      </c>
    </row>
    <row r="11" spans="1:23" ht="15.75" customHeight="1" x14ac:dyDescent="0.15">
      <c r="A11" s="1">
        <v>8</v>
      </c>
      <c r="B11" s="1" t="s">
        <v>50</v>
      </c>
      <c r="C11" s="10">
        <f>C10+$W$18</f>
        <v>-33.366128997881546</v>
      </c>
      <c r="D11" s="10">
        <f>D10+$W$18</f>
        <v>-33.518784766174164</v>
      </c>
      <c r="E11" s="10">
        <f>$W$21 - 3*($W$20-C10)</f>
        <v>-176.89838699364464</v>
      </c>
      <c r="F11" s="10">
        <f>$W$21 - 3*($W$20-D10)</f>
        <v>-177.35635429852249</v>
      </c>
      <c r="G11" s="10">
        <f>G10+$W$18</f>
        <v>-44.400000000000006</v>
      </c>
      <c r="H11" s="10">
        <f>H10+$W$18</f>
        <v>-19.399999999999999</v>
      </c>
      <c r="I11" s="11"/>
      <c r="J11" s="11"/>
      <c r="K11" s="11"/>
      <c r="L11" s="11"/>
      <c r="M11" s="11"/>
    </row>
    <row r="12" spans="1:23" ht="15.75" customHeight="1" x14ac:dyDescent="0.15">
      <c r="A12" s="1">
        <v>9</v>
      </c>
      <c r="B12" s="1" t="s">
        <v>19</v>
      </c>
      <c r="C12" s="10"/>
      <c r="D12" s="10"/>
      <c r="E12" s="10"/>
      <c r="F12" s="10"/>
      <c r="I12" s="11">
        <f t="shared" ref="I12:N12" si="2">C11-$W$25</f>
        <v>-39.366128997881546</v>
      </c>
      <c r="J12" s="11">
        <f t="shared" si="2"/>
        <v>-39.518784766174164</v>
      </c>
      <c r="K12" s="11">
        <f t="shared" si="2"/>
        <v>-182.89838699364464</v>
      </c>
      <c r="L12" s="11">
        <f t="shared" si="2"/>
        <v>-183.35635429852249</v>
      </c>
      <c r="M12" s="11">
        <f t="shared" si="2"/>
        <v>-50.400000000000006</v>
      </c>
      <c r="N12" s="11">
        <f t="shared" si="2"/>
        <v>-25.4</v>
      </c>
      <c r="V12" s="7" t="s">
        <v>24</v>
      </c>
    </row>
    <row r="13" spans="1:23" ht="15.75" customHeight="1" x14ac:dyDescent="0.15">
      <c r="A13" s="1">
        <v>10</v>
      </c>
      <c r="B13" s="1" t="s">
        <v>16</v>
      </c>
      <c r="C13" s="3"/>
      <c r="D13" s="1"/>
      <c r="E13" s="1"/>
      <c r="F13" s="1"/>
      <c r="I13" s="11">
        <f>I12-$W$28</f>
        <v>-44.866128997881546</v>
      </c>
      <c r="J13" s="11">
        <f>J12-$W$28</f>
        <v>-45.018784766174164</v>
      </c>
      <c r="K13" s="11">
        <f>K12-$W$29</f>
        <v>-202.89838699364464</v>
      </c>
      <c r="L13" s="11">
        <f>L12-$W$30</f>
        <v>-193.35635429852249</v>
      </c>
      <c r="M13" s="11">
        <f>M12-$W$31</f>
        <v>-74.400000000000006</v>
      </c>
      <c r="N13" s="11">
        <f>N12-$W$32</f>
        <v>-45.4</v>
      </c>
      <c r="V13" s="2" t="s">
        <v>14</v>
      </c>
      <c r="W13">
        <v>1.4</v>
      </c>
    </row>
    <row r="14" spans="1:23" ht="15.75" customHeight="1" x14ac:dyDescent="0.15">
      <c r="A14" s="1">
        <v>11</v>
      </c>
      <c r="B14" s="1" t="s">
        <v>50</v>
      </c>
      <c r="C14" s="3"/>
      <c r="D14" s="1"/>
      <c r="E14" s="1"/>
      <c r="F14" s="1"/>
      <c r="I14" s="11">
        <f>I13+$W$19</f>
        <v>-9.8661289978815461</v>
      </c>
      <c r="J14" s="11">
        <f>J13+$W$19</f>
        <v>-10.018784766174164</v>
      </c>
      <c r="K14" s="11">
        <f>MAX($W$21 - 3*($W$20-I13),K13+$W$18)</f>
        <v>-100.39838699364464</v>
      </c>
      <c r="L14" s="11">
        <f>MAX($W$21 - 3*($W$20-J13),L13+$W$18)</f>
        <v>-100.85635429852249</v>
      </c>
      <c r="M14" s="11">
        <f>M13+$W$19</f>
        <v>-39.400000000000006</v>
      </c>
      <c r="N14" s="11">
        <f>N13+$W$19</f>
        <v>-10.399999999999999</v>
      </c>
      <c r="O14" s="2" t="s">
        <v>52</v>
      </c>
      <c r="V14" s="2" t="s">
        <v>17</v>
      </c>
      <c r="W14">
        <v>2020</v>
      </c>
    </row>
    <row r="15" spans="1:23" ht="15.75" customHeight="1" x14ac:dyDescent="0.15">
      <c r="A15" s="1">
        <v>12</v>
      </c>
      <c r="B15" s="1" t="s">
        <v>49</v>
      </c>
      <c r="I15" s="11">
        <f>I14-3</f>
        <v>-12.866128997881546</v>
      </c>
      <c r="J15" s="11">
        <f t="shared" ref="J15:N15" si="3">J14-3</f>
        <v>-13.018784766174164</v>
      </c>
      <c r="K15" s="11">
        <f t="shared" si="3"/>
        <v>-103.39838699364464</v>
      </c>
      <c r="L15" s="11">
        <f t="shared" si="3"/>
        <v>-103.85635429852249</v>
      </c>
      <c r="M15" s="11">
        <f t="shared" si="3"/>
        <v>-42.400000000000006</v>
      </c>
      <c r="N15" s="11">
        <f t="shared" si="3"/>
        <v>-13.399999999999999</v>
      </c>
      <c r="V15" s="2" t="s">
        <v>18</v>
      </c>
      <c r="W15">
        <v>2660</v>
      </c>
    </row>
    <row r="16" spans="1:23" ht="15.75" customHeight="1" x14ac:dyDescent="0.15">
      <c r="A16" s="1">
        <v>13</v>
      </c>
      <c r="B16" s="1" t="s">
        <v>51</v>
      </c>
      <c r="I16" s="11">
        <f>I15+$W$35</f>
        <v>10.133871002118454</v>
      </c>
      <c r="J16" s="11">
        <f>J15+$W$35</f>
        <v>9.9812152338258358</v>
      </c>
      <c r="K16" s="11">
        <f>MAX($W$37 - 3*($W$36-I15),K15+$W$35)</f>
        <v>-6.5983869936446382</v>
      </c>
      <c r="L16" s="11">
        <f>MAX($W$37 - 3*($W$36-J15),L15+$W$35)</f>
        <v>-7.0563542985224927</v>
      </c>
      <c r="M16" s="11">
        <f>M15+$W$35</f>
        <v>-19.400000000000006</v>
      </c>
      <c r="N16" s="11">
        <f>N15+$W$35</f>
        <v>9.6000000000000014</v>
      </c>
    </row>
    <row r="17" spans="1:25" ht="15.75" customHeight="1" x14ac:dyDescent="0.15">
      <c r="A17" s="1">
        <v>14</v>
      </c>
      <c r="B17" s="1" t="s">
        <v>15</v>
      </c>
      <c r="K17" s="12"/>
      <c r="O17" s="11">
        <f t="shared" ref="O17:T17" si="4">I16-$W$25</f>
        <v>4.1338710021184539</v>
      </c>
      <c r="P17" s="11">
        <f t="shared" si="4"/>
        <v>3.9812152338258358</v>
      </c>
      <c r="Q17" s="11">
        <f t="shared" si="4"/>
        <v>-12.598386993644638</v>
      </c>
      <c r="R17" s="11">
        <f t="shared" si="4"/>
        <v>-13.056354298522493</v>
      </c>
      <c r="S17" s="11">
        <f t="shared" si="4"/>
        <v>-25.400000000000006</v>
      </c>
      <c r="T17" s="11">
        <f t="shared" si="4"/>
        <v>3.6000000000000014</v>
      </c>
      <c r="V17" s="7" t="s">
        <v>47</v>
      </c>
    </row>
    <row r="18" spans="1:25" ht="15.75" customHeight="1" x14ac:dyDescent="0.15">
      <c r="A18" s="1">
        <v>15</v>
      </c>
      <c r="B18" s="1" t="s">
        <v>16</v>
      </c>
      <c r="K18" s="11"/>
      <c r="O18" s="11">
        <f>O17-$W$41</f>
        <v>3.1338710021184539</v>
      </c>
      <c r="P18" s="11">
        <f>P17-$W$41</f>
        <v>2.9812152338258358</v>
      </c>
      <c r="Q18" s="11">
        <f>Q17-$W$41</f>
        <v>-13.598386993644638</v>
      </c>
      <c r="R18" s="11">
        <f>R17-$W$42</f>
        <v>-57.056354298522493</v>
      </c>
      <c r="S18" s="11">
        <f>S17-$W$43</f>
        <v>-85.4</v>
      </c>
      <c r="T18" s="11">
        <f>T17-$W$44</f>
        <v>-53.4</v>
      </c>
      <c r="V18" s="2" t="s">
        <v>53</v>
      </c>
      <c r="W18">
        <v>37</v>
      </c>
    </row>
    <row r="19" spans="1:25" ht="15.75" customHeight="1" x14ac:dyDescent="0.15">
      <c r="V19" s="2" t="s">
        <v>56</v>
      </c>
      <c r="W19">
        <v>35</v>
      </c>
    </row>
    <row r="20" spans="1:25" ht="15.75" customHeight="1" x14ac:dyDescent="0.15">
      <c r="V20" s="2" t="s">
        <v>54</v>
      </c>
      <c r="W20" s="2">
        <v>-2.4</v>
      </c>
      <c r="X20" s="2" t="s">
        <v>48</v>
      </c>
    </row>
    <row r="21" spans="1:25" ht="15.75" customHeight="1" x14ac:dyDescent="0.15">
      <c r="A21" s="2" t="s">
        <v>0</v>
      </c>
      <c r="B21" s="2" t="s">
        <v>1</v>
      </c>
      <c r="C21" s="9">
        <v>2258</v>
      </c>
      <c r="D21" s="9">
        <v>2298</v>
      </c>
      <c r="E21" s="9">
        <v>2216</v>
      </c>
      <c r="F21" s="9">
        <v>2336</v>
      </c>
      <c r="G21" s="2">
        <v>2150</v>
      </c>
      <c r="H21" s="2">
        <v>2400</v>
      </c>
      <c r="I21" s="9">
        <v>308</v>
      </c>
      <c r="J21" s="9">
        <v>349</v>
      </c>
      <c r="K21" s="9">
        <v>266</v>
      </c>
      <c r="L21" s="9">
        <v>386</v>
      </c>
      <c r="M21" s="9">
        <v>200</v>
      </c>
      <c r="N21" s="9">
        <v>450</v>
      </c>
      <c r="O21" s="9">
        <v>41</v>
      </c>
      <c r="P21" s="9">
        <v>1</v>
      </c>
      <c r="Q21" s="9">
        <v>79</v>
      </c>
      <c r="R21" s="9">
        <v>41</v>
      </c>
      <c r="S21" s="9">
        <v>145</v>
      </c>
      <c r="T21" s="9">
        <v>105</v>
      </c>
      <c r="V21" s="2" t="s">
        <v>55</v>
      </c>
      <c r="W21" s="2">
        <v>27</v>
      </c>
      <c r="X21" s="2" t="s">
        <v>48</v>
      </c>
    </row>
    <row r="22" spans="1:25" ht="15.75" customHeight="1" x14ac:dyDescent="0.15">
      <c r="A22" s="2">
        <v>6</v>
      </c>
      <c r="B22" s="2" t="s">
        <v>40</v>
      </c>
      <c r="C22" s="12" t="s">
        <v>42</v>
      </c>
      <c r="D22" s="12" t="s">
        <v>42</v>
      </c>
      <c r="E22" s="12"/>
      <c r="F22" s="12"/>
      <c r="G22" s="12" t="s">
        <v>42</v>
      </c>
      <c r="H22" s="12" t="s">
        <v>42</v>
      </c>
      <c r="I22" s="12"/>
      <c r="J22" s="12"/>
      <c r="K22" s="12"/>
      <c r="L22" s="12"/>
      <c r="M22" s="12"/>
      <c r="N22" s="2"/>
      <c r="O22" s="2"/>
      <c r="P22" s="2"/>
      <c r="Q22" s="2"/>
      <c r="R22" s="2"/>
      <c r="S22" s="2"/>
      <c r="T22" s="2"/>
      <c r="V22" s="2" t="s">
        <v>57</v>
      </c>
      <c r="W22" s="2">
        <v>3</v>
      </c>
    </row>
    <row r="23" spans="1:25" ht="15.75" customHeight="1" x14ac:dyDescent="0.15">
      <c r="A23" s="2">
        <v>7</v>
      </c>
      <c r="B23" s="2" t="s">
        <v>13</v>
      </c>
      <c r="C23" s="12" t="s">
        <v>42</v>
      </c>
      <c r="D23" s="12" t="s">
        <v>42</v>
      </c>
      <c r="E23" s="12"/>
      <c r="F23" s="12"/>
      <c r="G23" s="12" t="s">
        <v>42</v>
      </c>
      <c r="H23" s="12" t="s">
        <v>42</v>
      </c>
      <c r="I23" s="12"/>
      <c r="J23" s="12"/>
      <c r="K23" s="12"/>
      <c r="L23" s="12"/>
      <c r="M23" s="12"/>
      <c r="N23" s="2"/>
      <c r="O23" s="2"/>
      <c r="P23" s="2"/>
      <c r="Q23" s="2"/>
      <c r="R23" s="2"/>
      <c r="S23" s="2"/>
      <c r="T23" s="2"/>
    </row>
    <row r="24" spans="1:25" ht="15.75" customHeight="1" x14ac:dyDescent="0.15">
      <c r="A24" s="2">
        <v>8</v>
      </c>
      <c r="B24" s="2" t="s">
        <v>3</v>
      </c>
      <c r="C24" s="12">
        <v>-53.9</v>
      </c>
      <c r="D24" s="12">
        <v>-50.78</v>
      </c>
      <c r="E24" s="12" t="s">
        <v>41</v>
      </c>
      <c r="F24" s="12" t="s">
        <v>41</v>
      </c>
      <c r="G24" s="12">
        <v>-75</v>
      </c>
      <c r="H24" s="12">
        <v>-45</v>
      </c>
      <c r="I24" s="12"/>
      <c r="J24" s="12"/>
      <c r="K24" s="12"/>
      <c r="L24" s="12"/>
      <c r="M24" s="12"/>
      <c r="N24" s="2"/>
      <c r="O24" s="2"/>
      <c r="P24" s="2"/>
      <c r="Q24" s="2"/>
      <c r="R24" s="2"/>
      <c r="S24" s="2"/>
      <c r="T24" s="2"/>
      <c r="V24" s="7" t="s">
        <v>25</v>
      </c>
    </row>
    <row r="25" spans="1:25" ht="15.75" customHeight="1" x14ac:dyDescent="0.15">
      <c r="A25" s="2">
        <v>9</v>
      </c>
      <c r="B25" s="2" t="s">
        <v>19</v>
      </c>
      <c r="C25" s="12"/>
      <c r="D25" s="12"/>
      <c r="E25" s="12"/>
      <c r="F25" s="12"/>
      <c r="G25" s="2"/>
      <c r="H25" s="2"/>
      <c r="I25" s="12">
        <v>-62.07</v>
      </c>
      <c r="J25" s="12">
        <v>-59.4</v>
      </c>
      <c r="K25" s="12" t="s">
        <v>42</v>
      </c>
      <c r="L25" s="12" t="s">
        <v>42</v>
      </c>
      <c r="M25" s="12" t="s">
        <v>42</v>
      </c>
      <c r="N25" s="12">
        <v>-59</v>
      </c>
      <c r="O25" s="2"/>
      <c r="P25" s="2"/>
      <c r="Q25" s="2"/>
      <c r="R25" s="2"/>
      <c r="S25" s="2"/>
      <c r="T25" s="2"/>
      <c r="V25" s="2" t="s">
        <v>20</v>
      </c>
      <c r="W25">
        <v>6</v>
      </c>
      <c r="Y25" s="2"/>
    </row>
    <row r="26" spans="1:25" ht="15.75" customHeight="1" x14ac:dyDescent="0.15">
      <c r="A26" s="2">
        <v>10</v>
      </c>
      <c r="B26" s="2" t="s">
        <v>16</v>
      </c>
      <c r="C26" s="5"/>
      <c r="D26" s="2"/>
      <c r="E26" s="2"/>
      <c r="F26" s="2"/>
      <c r="G26" s="2"/>
      <c r="H26" s="2"/>
      <c r="I26" s="12">
        <v>-63.78</v>
      </c>
      <c r="J26" s="12">
        <v>-65.81</v>
      </c>
      <c r="K26" s="12" t="s">
        <v>42</v>
      </c>
      <c r="L26" s="12" t="s">
        <v>42</v>
      </c>
      <c r="M26" s="12" t="s">
        <v>42</v>
      </c>
      <c r="N26" s="12" t="s">
        <v>42</v>
      </c>
      <c r="O26" s="2"/>
      <c r="P26" s="2"/>
      <c r="Q26" s="2"/>
      <c r="R26" s="2"/>
      <c r="S26" s="2"/>
      <c r="T26" s="2"/>
      <c r="Y26" s="2"/>
    </row>
    <row r="27" spans="1:25" ht="15.75" customHeight="1" x14ac:dyDescent="0.15">
      <c r="A27" s="2">
        <v>11</v>
      </c>
      <c r="B27" s="2" t="s">
        <v>3</v>
      </c>
      <c r="C27" s="5"/>
      <c r="D27" s="2"/>
      <c r="E27" s="2"/>
      <c r="F27" s="2"/>
      <c r="G27" s="2"/>
      <c r="H27" s="2"/>
      <c r="I27" s="12">
        <v>-47.13</v>
      </c>
      <c r="J27" s="12">
        <v>-51.34</v>
      </c>
      <c r="K27" s="12" t="s">
        <v>42</v>
      </c>
      <c r="L27" s="12" t="s">
        <v>42</v>
      </c>
      <c r="M27" s="12" t="s">
        <v>42</v>
      </c>
      <c r="N27" s="12">
        <v>-45</v>
      </c>
      <c r="O27" s="2"/>
      <c r="P27" s="2"/>
      <c r="Q27" s="2"/>
      <c r="R27" s="2"/>
      <c r="S27" s="2"/>
      <c r="T27" s="2"/>
      <c r="V27" s="7" t="s">
        <v>26</v>
      </c>
      <c r="Y27" s="2"/>
    </row>
    <row r="28" spans="1:25" ht="15.75" customHeight="1" x14ac:dyDescent="0.15">
      <c r="A28" s="2">
        <v>12</v>
      </c>
      <c r="B28" s="2" t="s">
        <v>43</v>
      </c>
      <c r="C28" s="5"/>
      <c r="D28" s="2"/>
      <c r="E28" s="2"/>
      <c r="F28" s="2"/>
      <c r="G28" s="2"/>
      <c r="H28" s="2"/>
      <c r="I28" s="12">
        <v>-43.68</v>
      </c>
      <c r="J28" s="12">
        <v>-45.86</v>
      </c>
      <c r="K28" s="12" t="s">
        <v>42</v>
      </c>
      <c r="L28" s="12" t="s">
        <v>42</v>
      </c>
      <c r="M28" s="12" t="s">
        <v>42</v>
      </c>
      <c r="N28" s="12">
        <v>-55.06</v>
      </c>
      <c r="O28" s="2"/>
      <c r="P28" s="2"/>
      <c r="Q28" s="2"/>
      <c r="R28" s="2"/>
      <c r="S28" s="2"/>
      <c r="T28" s="2"/>
      <c r="V28" s="2" t="s">
        <v>14</v>
      </c>
      <c r="W28">
        <v>5.5</v>
      </c>
    </row>
    <row r="29" spans="1:25" ht="15.75" customHeight="1" x14ac:dyDescent="0.15">
      <c r="A29" s="2">
        <v>13</v>
      </c>
      <c r="B29" s="2" t="s">
        <v>3</v>
      </c>
      <c r="C29" s="5"/>
      <c r="D29" s="2"/>
      <c r="E29" s="2"/>
      <c r="F29" s="2"/>
      <c r="G29" s="2"/>
      <c r="H29" s="2"/>
      <c r="I29" s="12">
        <v>-22.3</v>
      </c>
      <c r="J29" s="12">
        <v>-22.7</v>
      </c>
      <c r="K29" s="12" t="s">
        <v>42</v>
      </c>
      <c r="L29" s="12" t="s">
        <v>42</v>
      </c>
      <c r="M29" s="12" t="s">
        <v>42</v>
      </c>
      <c r="N29" s="12">
        <v>-30.68</v>
      </c>
      <c r="O29" s="2"/>
      <c r="P29" s="2"/>
      <c r="Q29" s="2"/>
      <c r="R29" s="2"/>
      <c r="S29" s="2"/>
      <c r="T29" s="2"/>
      <c r="V29" s="2" t="s">
        <v>27</v>
      </c>
      <c r="W29">
        <v>20</v>
      </c>
    </row>
    <row r="30" spans="1:25" ht="15.75" customHeight="1" x14ac:dyDescent="0.15">
      <c r="A30" s="2">
        <v>14</v>
      </c>
      <c r="B30" s="2" t="s">
        <v>15</v>
      </c>
      <c r="C30" s="5"/>
      <c r="D30" s="2"/>
      <c r="E30" s="2"/>
      <c r="F30" s="2"/>
      <c r="G30" s="2"/>
      <c r="H30" s="2"/>
      <c r="I30" s="12">
        <v>-37</v>
      </c>
      <c r="J30" s="12">
        <v>-54</v>
      </c>
      <c r="K30" s="2">
        <v>-54</v>
      </c>
      <c r="L30" s="12" t="s">
        <v>42</v>
      </c>
      <c r="M30" s="12">
        <v>-46</v>
      </c>
      <c r="N30" s="12">
        <v>-48.22</v>
      </c>
      <c r="O30" s="12">
        <v>-52</v>
      </c>
      <c r="P30" s="12" t="s">
        <v>42</v>
      </c>
      <c r="Q30" s="12" t="s">
        <v>42</v>
      </c>
      <c r="R30" s="12" t="s">
        <v>42</v>
      </c>
      <c r="S30" s="12" t="s">
        <v>42</v>
      </c>
      <c r="T30" s="12" t="s">
        <v>42</v>
      </c>
      <c r="V30" s="2" t="s">
        <v>28</v>
      </c>
      <c r="W30">
        <v>10</v>
      </c>
    </row>
    <row r="31" spans="1:25" ht="15.75" customHeight="1" x14ac:dyDescent="0.15">
      <c r="A31" s="2">
        <v>15</v>
      </c>
      <c r="B31" s="2" t="s">
        <v>16</v>
      </c>
      <c r="C31" s="5"/>
      <c r="D31" s="2"/>
      <c r="E31" s="2"/>
      <c r="F31" s="2"/>
      <c r="G31" s="2"/>
      <c r="H31" s="2"/>
      <c r="I31" s="12" t="s">
        <v>42</v>
      </c>
      <c r="J31" s="12" t="s">
        <v>42</v>
      </c>
      <c r="K31" s="12" t="s">
        <v>42</v>
      </c>
      <c r="L31" s="12" t="s">
        <v>42</v>
      </c>
      <c r="M31" s="12" t="s">
        <v>42</v>
      </c>
      <c r="N31" s="12" t="s">
        <v>42</v>
      </c>
      <c r="O31" s="12">
        <v>-54</v>
      </c>
      <c r="P31" s="12"/>
      <c r="Q31" s="12"/>
      <c r="R31" s="12"/>
      <c r="S31" s="12"/>
      <c r="T31" s="12"/>
      <c r="V31" s="2" t="s">
        <v>29</v>
      </c>
      <c r="W31">
        <v>24</v>
      </c>
    </row>
    <row r="32" spans="1:25" ht="15.75" customHeight="1" x14ac:dyDescent="0.15">
      <c r="V32" s="2" t="s">
        <v>30</v>
      </c>
      <c r="W32">
        <v>20</v>
      </c>
    </row>
    <row r="33" spans="22:24" ht="15.75" customHeight="1" x14ac:dyDescent="0.15">
      <c r="V33" s="2"/>
    </row>
    <row r="34" spans="22:24" ht="15.75" customHeight="1" x14ac:dyDescent="0.15">
      <c r="V34" s="7" t="s">
        <v>46</v>
      </c>
      <c r="X34" s="2"/>
    </row>
    <row r="35" spans="22:24" ht="15.75" customHeight="1" x14ac:dyDescent="0.15">
      <c r="V35" s="2" t="s">
        <v>4</v>
      </c>
      <c r="W35">
        <v>23</v>
      </c>
    </row>
    <row r="36" spans="22:24" ht="15.75" customHeight="1" x14ac:dyDescent="0.15">
      <c r="V36" s="2" t="s">
        <v>54</v>
      </c>
      <c r="W36" s="2">
        <v>-6</v>
      </c>
    </row>
    <row r="37" spans="22:24" ht="15.75" customHeight="1" x14ac:dyDescent="0.15">
      <c r="V37" s="2" t="s">
        <v>55</v>
      </c>
      <c r="W37" s="2">
        <v>14</v>
      </c>
    </row>
    <row r="38" spans="22:24" ht="15.75" customHeight="1" x14ac:dyDescent="0.15">
      <c r="V38" s="2" t="s">
        <v>57</v>
      </c>
    </row>
    <row r="40" spans="22:24" ht="15.75" customHeight="1" x14ac:dyDescent="0.15">
      <c r="V40" s="7" t="s">
        <v>31</v>
      </c>
    </row>
    <row r="41" spans="22:24" ht="15.75" customHeight="1" x14ac:dyDescent="0.15">
      <c r="V41" s="2" t="s">
        <v>14</v>
      </c>
      <c r="W41">
        <v>1</v>
      </c>
    </row>
    <row r="42" spans="22:24" ht="15.75" customHeight="1" x14ac:dyDescent="0.15">
      <c r="V42" s="2" t="s">
        <v>34</v>
      </c>
      <c r="W42">
        <v>44</v>
      </c>
    </row>
    <row r="43" spans="22:24" ht="15.75" customHeight="1" x14ac:dyDescent="0.15">
      <c r="V43" s="2" t="s">
        <v>32</v>
      </c>
      <c r="W43">
        <v>60</v>
      </c>
    </row>
    <row r="44" spans="22:24" ht="15.75" customHeight="1" x14ac:dyDescent="0.15">
      <c r="V44" s="2" t="s">
        <v>33</v>
      </c>
      <c r="W44">
        <v>57</v>
      </c>
    </row>
  </sheetData>
  <mergeCells count="3">
    <mergeCell ref="C1:H1"/>
    <mergeCell ref="I1:N1"/>
    <mergeCell ref="O1:T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 Dey</cp:lastModifiedBy>
  <dcterms:modified xsi:type="dcterms:W3CDTF">2024-12-13T23:51:15Z</dcterms:modified>
</cp:coreProperties>
</file>