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avidey/Sync/Mudd/FA24/E157/lab_06/data/"/>
    </mc:Choice>
  </mc:AlternateContent>
  <xr:revisionPtr revIDLastSave="0" documentId="13_ncr:1_{D0399539-918B-D44C-B443-5E3ACDB7CF27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4" l="1"/>
  <c r="E25" i="4"/>
  <c r="F32" i="4"/>
  <c r="C32" i="4"/>
  <c r="F33" i="4"/>
  <c r="D33" i="4"/>
  <c r="F31" i="4"/>
  <c r="D31" i="4"/>
  <c r="F30" i="4"/>
  <c r="D30" i="4"/>
  <c r="E30" i="4" s="1"/>
  <c r="C30" i="4"/>
  <c r="C31" i="4" s="1"/>
  <c r="E23" i="4"/>
  <c r="F24" i="4"/>
  <c r="F26" i="4"/>
  <c r="F23" i="4"/>
  <c r="D23" i="4" s="1"/>
  <c r="D26" i="4"/>
  <c r="F25" i="4"/>
  <c r="D24" i="4"/>
  <c r="F4" i="4"/>
  <c r="D4" i="4" s="1"/>
  <c r="F3" i="4"/>
  <c r="C3" i="4" s="1"/>
  <c r="F16" i="4"/>
  <c r="F17" i="4"/>
  <c r="D17" i="4"/>
  <c r="F15" i="4"/>
  <c r="D15" i="4"/>
  <c r="F14" i="4"/>
  <c r="F13" i="4"/>
  <c r="D13" i="4" s="1"/>
  <c r="E13" i="4" s="1"/>
  <c r="F7" i="4"/>
  <c r="F5" i="4"/>
  <c r="L2" i="4"/>
  <c r="L4" i="4"/>
  <c r="D7" i="4"/>
  <c r="D5" i="4"/>
  <c r="F6" i="4"/>
  <c r="D6" i="4" s="1"/>
  <c r="D32" i="4" l="1"/>
  <c r="I32" i="4" s="1"/>
  <c r="C33" i="4"/>
  <c r="E31" i="4"/>
  <c r="I30" i="4"/>
  <c r="I23" i="4"/>
  <c r="I13" i="4"/>
  <c r="C4" i="4"/>
  <c r="C5" i="4" s="1"/>
  <c r="C6" i="4" s="1"/>
  <c r="C7" i="4" s="1"/>
  <c r="C13" i="4"/>
  <c r="D25" i="4"/>
  <c r="C14" i="4"/>
  <c r="C15" i="4" s="1"/>
  <c r="C16" i="4" s="1"/>
  <c r="C17" i="4" s="1"/>
  <c r="D3" i="4"/>
  <c r="E3" i="4" s="1"/>
  <c r="D16" i="4"/>
  <c r="D14" i="4"/>
  <c r="E14" i="4" s="1"/>
  <c r="I31" i="4" l="1"/>
  <c r="C23" i="4"/>
  <c r="C24" i="4" s="1"/>
  <c r="C25" i="4" s="1"/>
  <c r="C26" i="4" s="1"/>
  <c r="E4" i="4"/>
  <c r="I4" i="4" s="1"/>
  <c r="I3" i="4"/>
  <c r="E15" i="4"/>
  <c r="I14" i="4"/>
  <c r="E33" i="4" l="1"/>
  <c r="I33" i="4" s="1"/>
  <c r="E24" i="4"/>
  <c r="E5" i="4"/>
  <c r="I15" i="4"/>
  <c r="E16" i="4"/>
  <c r="I24" i="4" l="1"/>
  <c r="E26" i="4"/>
  <c r="E6" i="4"/>
  <c r="I5" i="4"/>
  <c r="E17" i="4"/>
  <c r="I17" i="4" s="1"/>
  <c r="I16" i="4"/>
  <c r="I25" i="4" l="1"/>
  <c r="I26" i="4"/>
  <c r="E7" i="4"/>
  <c r="I7" i="4" s="1"/>
  <c r="I6" i="4"/>
</calcChain>
</file>

<file path=xl/sharedStrings.xml><?xml version="1.0" encoding="utf-8"?>
<sst xmlns="http://schemas.openxmlformats.org/spreadsheetml/2006/main" count="65" uniqueCount="22">
  <si>
    <t>Stage</t>
  </si>
  <si>
    <t>Description</t>
  </si>
  <si>
    <t>Signal Power [dBm]</t>
  </si>
  <si>
    <t>Stage Noise Contribution [K]</t>
  </si>
  <si>
    <t>Total Noise Temperature [K]</t>
  </si>
  <si>
    <t>Gain</t>
  </si>
  <si>
    <t>Bandwidth</t>
  </si>
  <si>
    <t>20 dB Attenuator</t>
  </si>
  <si>
    <t>10 dB Attenuator</t>
  </si>
  <si>
    <t>30 dB Amplifier</t>
  </si>
  <si>
    <t>1 dB Attenuator</t>
  </si>
  <si>
    <t>Input</t>
  </si>
  <si>
    <t>Carrier Frequency [Hz]</t>
  </si>
  <si>
    <t>Room Temperature [K]</t>
  </si>
  <si>
    <t>infinity</t>
  </si>
  <si>
    <t>Noise Power [dBm]</t>
  </si>
  <si>
    <t>Boltzmann Constant</t>
  </si>
  <si>
    <t>RBW</t>
  </si>
  <si>
    <t>Insertion Loss / Noise Figure [dB]</t>
  </si>
  <si>
    <t>Bandpass Filter</t>
  </si>
  <si>
    <t>30 dB Attenuator</t>
  </si>
  <si>
    <t>fixed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</si>
</sst>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4"/>
  <sheetViews>
    <sheetView tabSelected="1" zoomScale="137" workbookViewId="0">
      <selection activeCell="D36" sqref="D36"/>
    </sheetView>
  </sheetViews>
  <sheetFormatPr baseColWidth="10" defaultColWidth="12.6640625" defaultRowHeight="15.75" customHeight="1" x14ac:dyDescent="0.15"/>
  <cols>
    <col min="3" max="3" width="15.1640625" customWidth="1"/>
    <col min="4" max="4" width="22.33203125" style="8" customWidth="1"/>
    <col min="5" max="5" width="22.5" style="4" customWidth="1"/>
    <col min="6" max="6" width="7" customWidth="1"/>
    <col min="7" max="7" width="26.1640625" customWidth="1"/>
    <col min="9" max="9" width="17.33203125" style="6" customWidth="1"/>
    <col min="10" max="10" width="14.33203125" customWidth="1"/>
  </cols>
  <sheetData>
    <row r="1" spans="1:12" ht="15.75" customHeight="1" x14ac:dyDescent="0.15">
      <c r="A1" s="2" t="s">
        <v>0</v>
      </c>
      <c r="B1" s="2" t="s">
        <v>1</v>
      </c>
      <c r="C1" s="1" t="s">
        <v>2</v>
      </c>
      <c r="D1" s="7" t="s">
        <v>3</v>
      </c>
      <c r="E1" s="3" t="s">
        <v>4</v>
      </c>
      <c r="F1" s="1" t="s">
        <v>5</v>
      </c>
      <c r="G1" s="1" t="s">
        <v>18</v>
      </c>
      <c r="H1" s="1" t="s">
        <v>6</v>
      </c>
      <c r="I1" s="5" t="s">
        <v>15</v>
      </c>
    </row>
    <row r="2" spans="1:12" ht="15.75" customHeight="1" x14ac:dyDescent="0.15">
      <c r="A2">
        <v>0</v>
      </c>
      <c r="B2" t="s">
        <v>11</v>
      </c>
      <c r="C2">
        <v>-40</v>
      </c>
      <c r="D2" s="8">
        <v>0</v>
      </c>
      <c r="E2" s="4">
        <v>0</v>
      </c>
      <c r="F2">
        <v>0</v>
      </c>
      <c r="H2" t="s">
        <v>14</v>
      </c>
      <c r="I2"/>
      <c r="K2" t="s">
        <v>12</v>
      </c>
      <c r="L2" s="4">
        <f>2400000000</f>
        <v>2400000000</v>
      </c>
    </row>
    <row r="3" spans="1:12" ht="15.75" customHeight="1" x14ac:dyDescent="0.15">
      <c r="A3">
        <v>1</v>
      </c>
      <c r="B3" t="s">
        <v>7</v>
      </c>
      <c r="C3">
        <f>C2+10*LOG10(F3)</f>
        <v>-60</v>
      </c>
      <c r="D3" s="8">
        <f>(1/F3 - 1)*$L$3</f>
        <v>29700</v>
      </c>
      <c r="E3" s="4">
        <f>F3*(E2+D3)</f>
        <v>297</v>
      </c>
      <c r="F3">
        <f>POWER(10,(-20/10))</f>
        <v>0.01</v>
      </c>
      <c r="I3">
        <f>10*LOG10(E3*$L$4*$L$5)</f>
        <v>-163.87364464281549</v>
      </c>
      <c r="K3" t="s">
        <v>13</v>
      </c>
      <c r="L3">
        <v>300</v>
      </c>
    </row>
    <row r="4" spans="1:12" ht="15.75" customHeight="1" x14ac:dyDescent="0.15">
      <c r="A4">
        <v>2</v>
      </c>
      <c r="B4" t="s">
        <v>8</v>
      </c>
      <c r="C4">
        <f>C3+10*LOG10(F4)</f>
        <v>-70</v>
      </c>
      <c r="D4" s="8">
        <f>(1/F4 - 1)*$L$3</f>
        <v>2700</v>
      </c>
      <c r="E4" s="4">
        <f>F4*(E3+D4)</f>
        <v>299.7</v>
      </c>
      <c r="F4">
        <f>POWER(10,-10/10)</f>
        <v>0.1</v>
      </c>
      <c r="I4">
        <f>10*LOG10(E4*$L$4*$L$5)</f>
        <v>-163.83434170653118</v>
      </c>
      <c r="K4" t="s">
        <v>16</v>
      </c>
      <c r="L4">
        <f>1.38E-23</f>
        <v>1.3800000000000001E-23</v>
      </c>
    </row>
    <row r="5" spans="1:12" ht="15.75" customHeight="1" x14ac:dyDescent="0.15">
      <c r="A5">
        <v>3</v>
      </c>
      <c r="B5" t="s">
        <v>9</v>
      </c>
      <c r="C5">
        <f>C4+10*LOG10(F5)</f>
        <v>-33.089999999999996</v>
      </c>
      <c r="D5" s="8">
        <f>(POWER(10,G5/10)-1)*$L$3</f>
        <v>431.34324551062576</v>
      </c>
      <c r="E5" s="4">
        <f>F5*(E4+D5)</f>
        <v>3588748.8702932764</v>
      </c>
      <c r="F5">
        <f>POWER(10,36.91/10)</f>
        <v>4909.078761526036</v>
      </c>
      <c r="G5">
        <v>3.87</v>
      </c>
      <c r="I5">
        <f>10*LOG10(E5*$L$4*$L$5)</f>
        <v>-123.05177844806281</v>
      </c>
      <c r="K5" t="s">
        <v>17</v>
      </c>
      <c r="L5" s="4">
        <v>10000</v>
      </c>
    </row>
    <row r="6" spans="1:12" ht="15.75" customHeight="1" x14ac:dyDescent="0.15">
      <c r="A6">
        <v>4</v>
      </c>
      <c r="B6" t="s">
        <v>10</v>
      </c>
      <c r="C6">
        <f>C5+10*LOG10(F6)</f>
        <v>-34.089999999999996</v>
      </c>
      <c r="D6" s="8">
        <f>(1/F6 - 1)*$L$3</f>
        <v>77.677623538250188</v>
      </c>
      <c r="E6" s="4">
        <f>F6*(E5+D6)</f>
        <v>2850706.2565384004</v>
      </c>
      <c r="F6">
        <f>POWER(10,-1/10)</f>
        <v>0.79432823472428149</v>
      </c>
      <c r="I6">
        <f>10*LOG10(E6*$L$4*$L$5)</f>
        <v>-124.051684447063</v>
      </c>
    </row>
    <row r="7" spans="1:12" ht="15.75" customHeight="1" x14ac:dyDescent="0.15">
      <c r="A7">
        <v>5</v>
      </c>
      <c r="B7" t="s">
        <v>9</v>
      </c>
      <c r="C7">
        <f>C6+10*LOG10(F7)</f>
        <v>2.8200000000000074</v>
      </c>
      <c r="D7" s="8">
        <f>(POWER(10,G7/10)-1)*$L$3</f>
        <v>431.34324551062576</v>
      </c>
      <c r="E7" s="4">
        <f>F7*(E6+D7)</f>
        <v>13996459037.287516</v>
      </c>
      <c r="F7">
        <f>POWER(10,36.91/10)</f>
        <v>4909.078761526036</v>
      </c>
      <c r="G7">
        <v>3.87</v>
      </c>
      <c r="I7">
        <f>10*LOG10(E7*$L$4*$L$5)</f>
        <v>-87.141027361402962</v>
      </c>
    </row>
    <row r="8" spans="1:12" ht="15.75" customHeight="1" x14ac:dyDescent="0.15">
      <c r="I8"/>
    </row>
    <row r="9" spans="1:12" ht="15.75" customHeight="1" x14ac:dyDescent="0.15">
      <c r="I9"/>
    </row>
    <row r="10" spans="1:12" ht="15.75" customHeight="1" x14ac:dyDescent="0.15">
      <c r="I10"/>
    </row>
    <row r="11" spans="1:12" ht="15.75" customHeight="1" x14ac:dyDescent="0.15">
      <c r="A11" t="s">
        <v>0</v>
      </c>
      <c r="B11" t="s">
        <v>1</v>
      </c>
      <c r="C11" t="s">
        <v>2</v>
      </c>
      <c r="D11" s="8" t="s">
        <v>3</v>
      </c>
      <c r="E11" s="4" t="s">
        <v>4</v>
      </c>
      <c r="F11" t="s">
        <v>5</v>
      </c>
      <c r="G11" t="s">
        <v>18</v>
      </c>
      <c r="H11" t="s">
        <v>6</v>
      </c>
      <c r="I11" t="s">
        <v>15</v>
      </c>
    </row>
    <row r="12" spans="1:12" ht="15.75" customHeight="1" x14ac:dyDescent="0.15">
      <c r="A12">
        <v>0</v>
      </c>
      <c r="B12" t="s">
        <v>11</v>
      </c>
      <c r="C12">
        <v>-40</v>
      </c>
      <c r="D12" s="8">
        <v>0</v>
      </c>
      <c r="E12" s="4">
        <v>0</v>
      </c>
      <c r="F12">
        <v>0</v>
      </c>
      <c r="H12" t="s">
        <v>14</v>
      </c>
      <c r="I12"/>
    </row>
    <row r="13" spans="1:12" ht="15.75" customHeight="1" x14ac:dyDescent="0.15">
      <c r="A13">
        <v>1</v>
      </c>
      <c r="B13" t="s">
        <v>7</v>
      </c>
      <c r="C13">
        <f>C12+10*LOG10(F13)</f>
        <v>-60</v>
      </c>
      <c r="D13" s="8">
        <f>(1/F13 - 1)*$L$3</f>
        <v>29700</v>
      </c>
      <c r="E13" s="4">
        <f>F13*(E12+D13)</f>
        <v>297</v>
      </c>
      <c r="F13">
        <f>POWER(10,(-20/10))</f>
        <v>0.01</v>
      </c>
      <c r="I13">
        <f>10*LOG10(E13*$L$4*$L$5)</f>
        <v>-163.87364464281549</v>
      </c>
    </row>
    <row r="14" spans="1:12" ht="15.75" customHeight="1" x14ac:dyDescent="0.15">
      <c r="A14">
        <v>2</v>
      </c>
      <c r="B14" t="s">
        <v>8</v>
      </c>
      <c r="C14">
        <f>C13+10*LOG10(F14)</f>
        <v>-70</v>
      </c>
      <c r="D14" s="8">
        <f>(1/F14 - 1)*$L$3</f>
        <v>2700</v>
      </c>
      <c r="E14" s="4">
        <f>F14*(E13+D14)</f>
        <v>299.7</v>
      </c>
      <c r="F14">
        <f>POWER(10,-10/10)</f>
        <v>0.1</v>
      </c>
      <c r="I14">
        <f>10*LOG10(E14*$L$4*$L$5)</f>
        <v>-163.83434170653118</v>
      </c>
    </row>
    <row r="15" spans="1:12" ht="15.75" customHeight="1" x14ac:dyDescent="0.15">
      <c r="A15">
        <v>3</v>
      </c>
      <c r="B15" t="s">
        <v>9</v>
      </c>
      <c r="C15">
        <f>C14+10*LOG10(F15)</f>
        <v>-33.089999999999996</v>
      </c>
      <c r="D15" s="8">
        <f>(POWER(10,G15/10)-1)*$L$3</f>
        <v>431.34324551062576</v>
      </c>
      <c r="E15" s="4">
        <f>F15*(E14+D15)</f>
        <v>3588748.8702932764</v>
      </c>
      <c r="F15">
        <f>POWER(10,36.91/10)</f>
        <v>4909.078761526036</v>
      </c>
      <c r="G15">
        <v>3.87</v>
      </c>
      <c r="I15">
        <f>10*LOG10(E15*$L$4*$L$5)</f>
        <v>-123.05177844806281</v>
      </c>
    </row>
    <row r="16" spans="1:12" ht="15.75" customHeight="1" x14ac:dyDescent="0.15">
      <c r="A16">
        <v>4</v>
      </c>
      <c r="B16" t="s">
        <v>19</v>
      </c>
      <c r="C16">
        <f>C15+10*LOG10(F16)</f>
        <v>-34.69</v>
      </c>
      <c r="D16" s="8">
        <f>(1/F16 - 1)*$L$3</f>
        <v>133.63193122377822</v>
      </c>
      <c r="E16" s="4">
        <f>F16*(E15+D16)</f>
        <v>2482900.0660279584</v>
      </c>
      <c r="F16">
        <f>POWER(10,-1.6/10)</f>
        <v>0.69183097091893653</v>
      </c>
      <c r="I16">
        <f>10*LOG10(E16*$L$4*$L$5)</f>
        <v>-124.65161673563337</v>
      </c>
    </row>
    <row r="17" spans="1:9" ht="15.75" customHeight="1" x14ac:dyDescent="0.15">
      <c r="A17">
        <v>5</v>
      </c>
      <c r="B17" t="s">
        <v>9</v>
      </c>
      <c r="C17">
        <f>C16+10*LOG10(F17)</f>
        <v>2.220000000000006</v>
      </c>
      <c r="D17" s="8">
        <f>(POWER(10,G17/10)-1)*$L$3</f>
        <v>448.37841808288658</v>
      </c>
      <c r="E17" s="4">
        <f>F17*(E16+D17)</f>
        <v>12190953106.09878</v>
      </c>
      <c r="F17">
        <f>POWER(10,36.91/10)</f>
        <v>4909.078761526036</v>
      </c>
      <c r="G17">
        <v>3.97</v>
      </c>
      <c r="I17">
        <f>10*LOG10(E17*$L$4*$L$5)</f>
        <v>-87.740832528911142</v>
      </c>
    </row>
    <row r="18" spans="1:9" ht="15.75" customHeight="1" x14ac:dyDescent="0.15">
      <c r="I18"/>
    </row>
    <row r="19" spans="1:9" ht="15.75" customHeight="1" x14ac:dyDescent="0.15">
      <c r="I19"/>
    </row>
    <row r="20" spans="1:9" ht="15.75" customHeight="1" x14ac:dyDescent="0.15">
      <c r="A20" s="2" t="s">
        <v>21</v>
      </c>
      <c r="I20"/>
    </row>
    <row r="21" spans="1:9" ht="15.75" customHeight="1" x14ac:dyDescent="0.15">
      <c r="A21" s="2" t="s">
        <v>0</v>
      </c>
      <c r="B21" s="2" t="s">
        <v>1</v>
      </c>
      <c r="C21" s="1" t="s">
        <v>2</v>
      </c>
      <c r="D21" s="7" t="s">
        <v>3</v>
      </c>
      <c r="E21" s="3" t="s">
        <v>4</v>
      </c>
      <c r="F21" s="1" t="s">
        <v>5</v>
      </c>
      <c r="G21" s="1" t="s">
        <v>18</v>
      </c>
      <c r="H21" s="1" t="s">
        <v>6</v>
      </c>
      <c r="I21" s="5" t="s">
        <v>15</v>
      </c>
    </row>
    <row r="22" spans="1:9" ht="15.75" customHeight="1" x14ac:dyDescent="0.15">
      <c r="A22">
        <v>1</v>
      </c>
      <c r="B22" s="2" t="s">
        <v>11</v>
      </c>
      <c r="C22">
        <v>-40</v>
      </c>
      <c r="D22" s="8">
        <v>0</v>
      </c>
      <c r="E22" s="4">
        <v>0</v>
      </c>
      <c r="F22">
        <v>0</v>
      </c>
      <c r="I22"/>
    </row>
    <row r="23" spans="1:9" ht="15.75" customHeight="1" x14ac:dyDescent="0.15">
      <c r="A23">
        <v>2</v>
      </c>
      <c r="B23" s="2" t="s">
        <v>20</v>
      </c>
      <c r="C23">
        <f>C22+10*LOG10(F23)</f>
        <v>-70</v>
      </c>
      <c r="D23" s="8">
        <f>(1/F23 - 1)*$L$3</f>
        <v>299700</v>
      </c>
      <c r="E23" s="4">
        <f>(E22+D23)</f>
        <v>299700</v>
      </c>
      <c r="F23">
        <f>POWER(10,-30/10)</f>
        <v>1E-3</v>
      </c>
      <c r="I23">
        <f>10*LOG10(E23*$L$4*$L$5)</f>
        <v>-133.83434170653121</v>
      </c>
    </row>
    <row r="24" spans="1:9" ht="15.75" customHeight="1" x14ac:dyDescent="0.15">
      <c r="A24">
        <v>3</v>
      </c>
      <c r="B24" t="s">
        <v>9</v>
      </c>
      <c r="C24">
        <f>C23+10*LOG10(F24)</f>
        <v>-33.089999999999996</v>
      </c>
      <c r="D24" s="8">
        <f>(POWER(10,G24/10)-1)*$L$3</f>
        <v>431.34324551062576</v>
      </c>
      <c r="E24" s="4">
        <f>F24*(E23+D24)</f>
        <v>1473368402.794817</v>
      </c>
      <c r="F24">
        <f>POWER(10,36.91/10)</f>
        <v>4909.078761526036</v>
      </c>
      <c r="G24">
        <v>3.87</v>
      </c>
      <c r="I24">
        <f>10*LOG10(E24*$L$4*$L$5)</f>
        <v>-96.918095616668381</v>
      </c>
    </row>
    <row r="25" spans="1:9" ht="15.75" customHeight="1" x14ac:dyDescent="0.15">
      <c r="A25">
        <v>4</v>
      </c>
      <c r="B25" t="s">
        <v>10</v>
      </c>
      <c r="C25">
        <f>C24+10*LOG10(F25)</f>
        <v>-34.089999999999996</v>
      </c>
      <c r="D25" s="8">
        <f>(1/F25 - 1)*$L$3</f>
        <v>77.677623538250188</v>
      </c>
      <c r="E25" s="4">
        <f>F25*E24+D25</f>
        <v>1170338200.1681645</v>
      </c>
      <c r="F25">
        <f>POWER(10,-1/10)</f>
        <v>0.79432823472428149</v>
      </c>
      <c r="I25">
        <f>10*LOG10(E25*$L$4*$L$5)</f>
        <v>-97.918095328418673</v>
      </c>
    </row>
    <row r="26" spans="1:9" ht="15.75" customHeight="1" x14ac:dyDescent="0.15">
      <c r="A26">
        <v>5</v>
      </c>
      <c r="B26" t="s">
        <v>9</v>
      </c>
      <c r="C26">
        <f>C25+10*LOG10(F26)</f>
        <v>2.8200000000000074</v>
      </c>
      <c r="D26" s="8">
        <f>(POWER(10,G26/10)-1)*$L$3</f>
        <v>431.34324551062576</v>
      </c>
      <c r="E26" s="4">
        <f>F26*(E25+D26)</f>
        <v>5745284519746.1084</v>
      </c>
      <c r="F26">
        <f>POWER(10,36.91/10)</f>
        <v>4909.078761526036</v>
      </c>
      <c r="G26">
        <v>3.87</v>
      </c>
      <c r="I26">
        <f>10*LOG10(E26*$L$4*$L$5)</f>
        <v>-61.008093727770607</v>
      </c>
    </row>
    <row r="27" spans="1:9" ht="15.75" customHeight="1" x14ac:dyDescent="0.15">
      <c r="I27"/>
    </row>
    <row r="28" spans="1:9" ht="15.75" customHeight="1" x14ac:dyDescent="0.15">
      <c r="A28" s="2" t="s">
        <v>0</v>
      </c>
      <c r="B28" s="2" t="s">
        <v>1</v>
      </c>
      <c r="C28" s="1" t="s">
        <v>2</v>
      </c>
      <c r="D28" s="7" t="s">
        <v>3</v>
      </c>
      <c r="E28" s="3" t="s">
        <v>4</v>
      </c>
      <c r="F28" s="1" t="s">
        <v>5</v>
      </c>
      <c r="G28" s="1" t="s">
        <v>18</v>
      </c>
      <c r="H28" s="1" t="s">
        <v>6</v>
      </c>
      <c r="I28" s="5" t="s">
        <v>15</v>
      </c>
    </row>
    <row r="29" spans="1:9" ht="15.75" customHeight="1" x14ac:dyDescent="0.15">
      <c r="A29">
        <v>1</v>
      </c>
      <c r="B29" s="2" t="s">
        <v>11</v>
      </c>
      <c r="C29">
        <v>-40</v>
      </c>
      <c r="D29" s="8">
        <v>0</v>
      </c>
      <c r="E29" s="4">
        <v>0</v>
      </c>
      <c r="F29">
        <v>0</v>
      </c>
      <c r="I29"/>
    </row>
    <row r="30" spans="1:9" ht="15.75" customHeight="1" x14ac:dyDescent="0.15">
      <c r="A30">
        <v>2</v>
      </c>
      <c r="B30" s="2" t="s">
        <v>20</v>
      </c>
      <c r="C30">
        <f>C29+10*LOG10(F30)</f>
        <v>-70</v>
      </c>
      <c r="D30" s="8">
        <f>(1/F30 - 1)*$L$3</f>
        <v>299700</v>
      </c>
      <c r="E30" s="4">
        <f>(E29+D30)</f>
        <v>299700</v>
      </c>
      <c r="F30">
        <f>POWER(10,-30/10)</f>
        <v>1E-3</v>
      </c>
      <c r="I30">
        <f>10*LOG10(E30*$L$4*$L$5)</f>
        <v>-133.83434170653121</v>
      </c>
    </row>
    <row r="31" spans="1:9" ht="15.75" customHeight="1" x14ac:dyDescent="0.15">
      <c r="A31">
        <v>3</v>
      </c>
      <c r="B31" t="s">
        <v>9</v>
      </c>
      <c r="C31">
        <f>C30+10*LOG10(F31)</f>
        <v>-33.089999999999996</v>
      </c>
      <c r="D31" s="8">
        <f>(POWER(10,G31/10)-1)*$L$3</f>
        <v>431.34324551062576</v>
      </c>
      <c r="E31" s="4">
        <f>F31*(E30+D31)</f>
        <v>1473368402.794817</v>
      </c>
      <c r="F31">
        <f>POWER(10,36.91/10)</f>
        <v>4909.078761526036</v>
      </c>
      <c r="G31">
        <v>3.87</v>
      </c>
      <c r="I31">
        <f>10*LOG10(E31*$L$4*$L$5)</f>
        <v>-96.918095616668381</v>
      </c>
    </row>
    <row r="32" spans="1:9" ht="15.75" customHeight="1" x14ac:dyDescent="0.15">
      <c r="A32">
        <v>4</v>
      </c>
      <c r="B32" t="s">
        <v>19</v>
      </c>
      <c r="C32">
        <f>C31+10*LOG10(F32)</f>
        <v>-34.69</v>
      </c>
      <c r="D32" s="8">
        <f>(1/F32 - 1)*$L$3</f>
        <v>133.63193122377822</v>
      </c>
      <c r="E32" s="4">
        <f>F32*E31+D32</f>
        <v>1019322026.2587521</v>
      </c>
      <c r="F32">
        <f>POWER(10,-1.6/10)</f>
        <v>0.69183097091893653</v>
      </c>
      <c r="I32">
        <f>10*LOG10(E32*$L$4*$L$5)</f>
        <v>-98.518095047313338</v>
      </c>
    </row>
    <row r="33" spans="1:9" ht="15.75" customHeight="1" x14ac:dyDescent="0.15">
      <c r="A33">
        <v>5</v>
      </c>
      <c r="B33" t="s">
        <v>9</v>
      </c>
      <c r="C33">
        <f>C32+10*LOG10(F33)</f>
        <v>2.220000000000006</v>
      </c>
      <c r="D33" s="8">
        <f>(POWER(10,G33/10)-1)*$L$3</f>
        <v>431.34324551062576</v>
      </c>
      <c r="E33" s="4">
        <f>F33*(E32+D33)</f>
        <v>5003934227760.4902</v>
      </c>
      <c r="F33">
        <f>POWER(10,36.91/10)</f>
        <v>4909.078761526036</v>
      </c>
      <c r="G33">
        <v>3.87</v>
      </c>
      <c r="I33">
        <f>10*LOG10(E33*$L$4*$L$5)</f>
        <v>-61.608093209523631</v>
      </c>
    </row>
    <row r="34" spans="1:9" ht="15.75" customHeight="1" x14ac:dyDescent="0.15">
      <c r="I34"/>
    </row>
  </sheetData>
  <pageMargins left="0.7" right="0.7" top="0.75" bottom="0.75" header="0.3" footer="0.3"/>
  <pageSetup orientation="portrait" horizontalDpi="0" verticalDpi="0"/>
  <ignoredErrors>
    <ignoredError sqref="F6 D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 Dey</cp:lastModifiedBy>
  <dcterms:modified xsi:type="dcterms:W3CDTF">2024-12-07T07:22:52Z</dcterms:modified>
</cp:coreProperties>
</file>