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re\Documents\Spring24\Performance-Design\"/>
    </mc:Choice>
  </mc:AlternateContent>
  <xr:revisionPtr revIDLastSave="0" documentId="8_{59A9688E-2483-4B17-9EF0-8ADFF323A44A}" xr6:coauthVersionLast="47" xr6:coauthVersionMax="47" xr10:uidLastSave="{00000000-0000-0000-0000-000000000000}"/>
  <bookViews>
    <workbookView xWindow="19095" yWindow="0" windowWidth="19410" windowHeight="21105" tabRatio="702" activeTab="3" xr2:uid="{00000000-000D-0000-FFFF-FFFF00000000}"/>
  </bookViews>
  <sheets>
    <sheet name="HW 1 - Airspeed" sheetId="61" r:id="rId1"/>
    <sheet name="Question 1" sheetId="62" r:id="rId2"/>
    <sheet name="Question 2" sheetId="63" r:id="rId3"/>
    <sheet name="Question 3a" sheetId="64" r:id="rId4"/>
    <sheet name="Question 3b" sheetId="65" r:id="rId5"/>
    <sheet name="Question 3c" sheetId="6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63" l="1"/>
  <c r="H7" i="63"/>
  <c r="H5" i="63"/>
  <c r="G6" i="63"/>
  <c r="G7" i="63"/>
  <c r="G5" i="63"/>
  <c r="F6" i="63"/>
  <c r="F7" i="63"/>
  <c r="F5" i="63"/>
  <c r="E7" i="63"/>
  <c r="E6" i="63"/>
  <c r="E5" i="63"/>
  <c r="B3" i="62"/>
  <c r="M2" i="62"/>
  <c r="O4" i="62"/>
  <c r="O5" i="62"/>
  <c r="O6" i="62"/>
  <c r="O7" i="62"/>
  <c r="O8" i="62"/>
  <c r="O9" i="62"/>
  <c r="O10" i="62"/>
  <c r="O11" i="62"/>
  <c r="O12" i="62"/>
  <c r="O13" i="62"/>
  <c r="O14" i="62"/>
  <c r="O15" i="62"/>
  <c r="O16" i="62"/>
  <c r="O17" i="62"/>
  <c r="O18" i="62"/>
  <c r="O19" i="62"/>
  <c r="O20" i="62"/>
  <c r="O21" i="62"/>
  <c r="O22" i="62"/>
  <c r="O23" i="62"/>
  <c r="O24" i="62"/>
  <c r="O25" i="62"/>
  <c r="O26" i="62"/>
  <c r="O27" i="62"/>
  <c r="O28" i="62"/>
  <c r="O29" i="62"/>
  <c r="O30" i="62"/>
  <c r="O31" i="62"/>
  <c r="O32" i="62"/>
  <c r="O33" i="62"/>
  <c r="O34" i="62"/>
  <c r="O35" i="62"/>
  <c r="O36" i="62"/>
  <c r="O37" i="62"/>
  <c r="O38" i="62"/>
  <c r="O39" i="62"/>
  <c r="O40" i="62"/>
  <c r="O41" i="62"/>
  <c r="O42" i="62"/>
  <c r="O43" i="62"/>
  <c r="O44" i="62"/>
  <c r="O45" i="62"/>
  <c r="O46" i="62"/>
  <c r="O47" i="62"/>
  <c r="O48" i="62"/>
  <c r="O49" i="62"/>
  <c r="O50" i="62"/>
  <c r="O51" i="62"/>
  <c r="O52" i="62"/>
  <c r="O53" i="62"/>
  <c r="O54" i="62"/>
  <c r="O55" i="62"/>
  <c r="O56" i="62"/>
  <c r="O57" i="62"/>
  <c r="O58" i="62"/>
  <c r="O59" i="62"/>
  <c r="O60" i="62"/>
  <c r="O61" i="62"/>
  <c r="O62" i="62"/>
  <c r="O2" i="62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2" i="62"/>
  <c r="M3" i="62"/>
  <c r="N3" i="62" s="1"/>
  <c r="M4" i="62"/>
  <c r="M5" i="62"/>
  <c r="M6" i="62"/>
  <c r="M7" i="62"/>
  <c r="M8" i="62"/>
  <c r="M9" i="62"/>
  <c r="M10" i="62"/>
  <c r="M11" i="62"/>
  <c r="M12" i="62"/>
  <c r="M13" i="62"/>
  <c r="M14" i="62"/>
  <c r="M15" i="62"/>
  <c r="M16" i="62"/>
  <c r="M17" i="62"/>
  <c r="M18" i="62"/>
  <c r="M19" i="62"/>
  <c r="M20" i="62"/>
  <c r="M21" i="62"/>
  <c r="M22" i="62"/>
  <c r="M23" i="62"/>
  <c r="M24" i="62"/>
  <c r="M25" i="62"/>
  <c r="M26" i="62"/>
  <c r="M27" i="62"/>
  <c r="M28" i="62"/>
  <c r="M29" i="62"/>
  <c r="M30" i="62"/>
  <c r="M31" i="62"/>
  <c r="M32" i="62"/>
  <c r="M33" i="62"/>
  <c r="M34" i="62"/>
  <c r="M35" i="62"/>
  <c r="M36" i="62"/>
  <c r="M37" i="62"/>
  <c r="M38" i="62"/>
  <c r="M39" i="62"/>
  <c r="M40" i="62"/>
  <c r="M41" i="62"/>
  <c r="M42" i="62"/>
  <c r="M43" i="62"/>
  <c r="M44" i="62"/>
  <c r="M45" i="62"/>
  <c r="M46" i="62"/>
  <c r="M47" i="62"/>
  <c r="M48" i="62"/>
  <c r="M49" i="62"/>
  <c r="M50" i="62"/>
  <c r="M51" i="62"/>
  <c r="M52" i="62"/>
  <c r="M53" i="62"/>
  <c r="M54" i="62"/>
  <c r="M55" i="62"/>
  <c r="M56" i="62"/>
  <c r="M57" i="62"/>
  <c r="M58" i="62"/>
  <c r="M59" i="62"/>
  <c r="M60" i="62"/>
  <c r="M61" i="62"/>
  <c r="M62" i="62"/>
  <c r="L4" i="62"/>
  <c r="L5" i="62"/>
  <c r="L6" i="62"/>
  <c r="L7" i="62"/>
  <c r="L8" i="62"/>
  <c r="L9" i="62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55" i="62"/>
  <c r="L56" i="62"/>
  <c r="L57" i="62"/>
  <c r="L58" i="62"/>
  <c r="L59" i="62"/>
  <c r="L60" i="62"/>
  <c r="L61" i="62"/>
  <c r="L62" i="62"/>
  <c r="L2" i="62"/>
  <c r="K4" i="62"/>
  <c r="K5" i="62"/>
  <c r="K6" i="62"/>
  <c r="K7" i="62"/>
  <c r="K8" i="62"/>
  <c r="K9" i="62"/>
  <c r="K10" i="62"/>
  <c r="K11" i="62"/>
  <c r="K12" i="62"/>
  <c r="K13" i="62"/>
  <c r="K14" i="62"/>
  <c r="K15" i="62"/>
  <c r="K16" i="62"/>
  <c r="K17" i="62"/>
  <c r="K18" i="62"/>
  <c r="K19" i="62"/>
  <c r="K20" i="62"/>
  <c r="K21" i="62"/>
  <c r="K22" i="62"/>
  <c r="K23" i="62"/>
  <c r="K24" i="62"/>
  <c r="K25" i="62"/>
  <c r="K26" i="62"/>
  <c r="K27" i="62"/>
  <c r="K28" i="62"/>
  <c r="K29" i="62"/>
  <c r="K30" i="62"/>
  <c r="K31" i="62"/>
  <c r="K32" i="62"/>
  <c r="K33" i="62"/>
  <c r="K34" i="62"/>
  <c r="K35" i="62"/>
  <c r="K36" i="62"/>
  <c r="K37" i="62"/>
  <c r="K38" i="62"/>
  <c r="K39" i="62"/>
  <c r="K40" i="62"/>
  <c r="K41" i="62"/>
  <c r="K42" i="62"/>
  <c r="K43" i="62"/>
  <c r="K44" i="62"/>
  <c r="K45" i="62"/>
  <c r="K46" i="62"/>
  <c r="K47" i="62"/>
  <c r="K48" i="62"/>
  <c r="K49" i="62"/>
  <c r="K50" i="62"/>
  <c r="K51" i="62"/>
  <c r="K52" i="62"/>
  <c r="K53" i="62"/>
  <c r="K54" i="62"/>
  <c r="K55" i="62"/>
  <c r="K56" i="62"/>
  <c r="K57" i="62"/>
  <c r="K58" i="62"/>
  <c r="K59" i="62"/>
  <c r="K60" i="62"/>
  <c r="K61" i="62"/>
  <c r="K62" i="62"/>
  <c r="K2" i="62"/>
  <c r="J4" i="62"/>
  <c r="J5" i="62"/>
  <c r="J6" i="62"/>
  <c r="J7" i="62"/>
  <c r="J8" i="62"/>
  <c r="J9" i="62"/>
  <c r="J10" i="62"/>
  <c r="J11" i="62"/>
  <c r="J12" i="62"/>
  <c r="J13" i="62"/>
  <c r="J14" i="62"/>
  <c r="J15" i="62"/>
  <c r="J16" i="62"/>
  <c r="J17" i="62"/>
  <c r="J18" i="62"/>
  <c r="J19" i="62"/>
  <c r="J20" i="62"/>
  <c r="J21" i="62"/>
  <c r="J22" i="62"/>
  <c r="J23" i="62"/>
  <c r="J24" i="62"/>
  <c r="J25" i="62"/>
  <c r="J26" i="62"/>
  <c r="J27" i="62"/>
  <c r="J28" i="62"/>
  <c r="J29" i="62"/>
  <c r="J30" i="62"/>
  <c r="J31" i="62"/>
  <c r="J32" i="62"/>
  <c r="J33" i="62"/>
  <c r="J34" i="62"/>
  <c r="J35" i="62"/>
  <c r="J36" i="62"/>
  <c r="J37" i="62"/>
  <c r="J38" i="62"/>
  <c r="J39" i="62"/>
  <c r="J40" i="62"/>
  <c r="J41" i="62"/>
  <c r="J42" i="62"/>
  <c r="J43" i="62"/>
  <c r="J44" i="62"/>
  <c r="J45" i="62"/>
  <c r="J46" i="62"/>
  <c r="J47" i="62"/>
  <c r="J48" i="62"/>
  <c r="J49" i="62"/>
  <c r="J50" i="62"/>
  <c r="J51" i="62"/>
  <c r="J52" i="62"/>
  <c r="J53" i="62"/>
  <c r="J54" i="62"/>
  <c r="J55" i="62"/>
  <c r="J56" i="62"/>
  <c r="J57" i="62"/>
  <c r="J58" i="62"/>
  <c r="J59" i="62"/>
  <c r="J60" i="62"/>
  <c r="J61" i="62"/>
  <c r="J62" i="62"/>
  <c r="J2" i="62"/>
  <c r="I4" i="62"/>
  <c r="I5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2" i="62"/>
  <c r="H4" i="62"/>
  <c r="H5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54" i="62"/>
  <c r="H55" i="62"/>
  <c r="H56" i="62"/>
  <c r="H57" i="62"/>
  <c r="H58" i="62"/>
  <c r="H59" i="62"/>
  <c r="H60" i="62"/>
  <c r="H61" i="62"/>
  <c r="H62" i="62"/>
  <c r="H2" i="62"/>
  <c r="G4" i="62"/>
  <c r="G5" i="62"/>
  <c r="G6" i="62"/>
  <c r="G7" i="62"/>
  <c r="G8" i="62"/>
  <c r="G9" i="62"/>
  <c r="G10" i="62"/>
  <c r="G11" i="62"/>
  <c r="G12" i="62"/>
  <c r="G13" i="62"/>
  <c r="G14" i="62"/>
  <c r="G15" i="62"/>
  <c r="G16" i="62"/>
  <c r="G17" i="62"/>
  <c r="G18" i="62"/>
  <c r="G19" i="62"/>
  <c r="G20" i="62"/>
  <c r="G21" i="62"/>
  <c r="G22" i="62"/>
  <c r="G23" i="62"/>
  <c r="G24" i="62"/>
  <c r="G25" i="62"/>
  <c r="G26" i="62"/>
  <c r="G27" i="62"/>
  <c r="G28" i="62"/>
  <c r="G29" i="62"/>
  <c r="G30" i="62"/>
  <c r="G31" i="62"/>
  <c r="G32" i="62"/>
  <c r="G33" i="62"/>
  <c r="G34" i="62"/>
  <c r="G35" i="62"/>
  <c r="G36" i="62"/>
  <c r="G37" i="62"/>
  <c r="G38" i="62"/>
  <c r="G39" i="62"/>
  <c r="G40" i="62"/>
  <c r="G41" i="62"/>
  <c r="G42" i="62"/>
  <c r="G43" i="62"/>
  <c r="G44" i="62"/>
  <c r="G45" i="62"/>
  <c r="G46" i="62"/>
  <c r="G47" i="62"/>
  <c r="G48" i="62"/>
  <c r="G49" i="62"/>
  <c r="G50" i="62"/>
  <c r="G51" i="62"/>
  <c r="G52" i="62"/>
  <c r="G53" i="62"/>
  <c r="G54" i="62"/>
  <c r="G55" i="62"/>
  <c r="G56" i="62"/>
  <c r="G57" i="62"/>
  <c r="G58" i="62"/>
  <c r="G59" i="62"/>
  <c r="G60" i="62"/>
  <c r="G61" i="62"/>
  <c r="G62" i="62"/>
  <c r="G2" i="62"/>
  <c r="F4" i="62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30" i="62"/>
  <c r="F31" i="62"/>
  <c r="F32" i="62"/>
  <c r="F33" i="62"/>
  <c r="F34" i="62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2" i="62"/>
  <c r="E3" i="62"/>
  <c r="F3" i="62" s="1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1" i="62"/>
  <c r="E62" i="62"/>
  <c r="E2" i="62"/>
  <c r="D4" i="62"/>
  <c r="D5" i="62"/>
  <c r="D6" i="62"/>
  <c r="D7" i="62"/>
  <c r="D8" i="62"/>
  <c r="D9" i="62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34" i="62"/>
  <c r="D35" i="62"/>
  <c r="D36" i="62"/>
  <c r="D37" i="62"/>
  <c r="D38" i="62"/>
  <c r="D39" i="62"/>
  <c r="D40" i="62"/>
  <c r="D41" i="62"/>
  <c r="D42" i="62"/>
  <c r="D43" i="62"/>
  <c r="D44" i="62"/>
  <c r="D45" i="62"/>
  <c r="D46" i="62"/>
  <c r="D47" i="62"/>
  <c r="D48" i="62"/>
  <c r="D49" i="62"/>
  <c r="D50" i="62"/>
  <c r="D51" i="62"/>
  <c r="D52" i="62"/>
  <c r="D53" i="62"/>
  <c r="D54" i="62"/>
  <c r="D55" i="62"/>
  <c r="D56" i="62"/>
  <c r="D57" i="62"/>
  <c r="D58" i="62"/>
  <c r="D59" i="62"/>
  <c r="D60" i="62"/>
  <c r="D61" i="62"/>
  <c r="D62" i="62"/>
  <c r="C3" i="62"/>
  <c r="D3" i="62" s="1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B54" i="62"/>
  <c r="B55" i="62"/>
  <c r="B56" i="62"/>
  <c r="B57" i="62"/>
  <c r="B58" i="62"/>
  <c r="B59" i="62"/>
  <c r="B60" i="62"/>
  <c r="B61" i="62"/>
  <c r="B62" i="62"/>
  <c r="B4" i="62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B20" i="62"/>
  <c r="B21" i="62"/>
  <c r="B22" i="62"/>
  <c r="B23" i="62"/>
  <c r="B24" i="62"/>
  <c r="B25" i="62"/>
  <c r="B26" i="62"/>
  <c r="B27" i="62"/>
  <c r="B28" i="62"/>
  <c r="B29" i="62"/>
  <c r="B30" i="62"/>
  <c r="B31" i="62"/>
  <c r="B32" i="62"/>
  <c r="B33" i="62"/>
  <c r="B34" i="62"/>
  <c r="B35" i="62"/>
  <c r="B36" i="62"/>
  <c r="B37" i="62"/>
  <c r="B38" i="62"/>
  <c r="B39" i="62"/>
  <c r="B40" i="62"/>
  <c r="B41" i="62"/>
  <c r="B42" i="62"/>
  <c r="B43" i="62"/>
  <c r="B44" i="62"/>
  <c r="B45" i="62"/>
  <c r="B46" i="62"/>
  <c r="B47" i="62"/>
  <c r="B48" i="62"/>
  <c r="B49" i="62"/>
  <c r="B50" i="62"/>
  <c r="B51" i="62"/>
  <c r="B52" i="62"/>
  <c r="B53" i="62"/>
  <c r="B2" i="62"/>
  <c r="C2" i="62" s="1"/>
  <c r="D2" i="62" s="1"/>
  <c r="I3" i="62" l="1"/>
  <c r="J3" i="62" s="1"/>
  <c r="K3" i="62"/>
  <c r="G3" i="62"/>
  <c r="H3" i="62" s="1"/>
  <c r="L3" i="62" s="1"/>
  <c r="O3" i="62"/>
</calcChain>
</file>

<file path=xl/sharedStrings.xml><?xml version="1.0" encoding="utf-8"?>
<sst xmlns="http://schemas.openxmlformats.org/spreadsheetml/2006/main" count="120" uniqueCount="56">
  <si>
    <t>Altitude</t>
  </si>
  <si>
    <t>Mach</t>
  </si>
  <si>
    <t>SQRTDR</t>
  </si>
  <si>
    <t>VELA</t>
  </si>
  <si>
    <t>(ft)</t>
  </si>
  <si>
    <t>Homework #1</t>
  </si>
  <si>
    <t>KCAS</t>
  </si>
  <si>
    <t>KTAS</t>
  </si>
  <si>
    <t>KEAS</t>
  </si>
  <si>
    <t>(---)</t>
  </si>
  <si>
    <t>(NM/hr)</t>
  </si>
  <si>
    <t>Airspeed Calculations</t>
  </si>
  <si>
    <t>X</t>
  </si>
  <si>
    <t>X.Y</t>
  </si>
  <si>
    <t>X.YY</t>
  </si>
  <si>
    <t>X.YYYY</t>
  </si>
  <si>
    <t>Atmospheric Table</t>
  </si>
  <si>
    <t>h</t>
  </si>
  <si>
    <t>TEMPF</t>
  </si>
  <si>
    <t>TEMPR</t>
  </si>
  <si>
    <t>TEMPC</t>
  </si>
  <si>
    <t>TR</t>
  </si>
  <si>
    <t>PR</t>
  </si>
  <si>
    <t>PRES</t>
  </si>
  <si>
    <t>RHO</t>
  </si>
  <si>
    <t>DR</t>
  </si>
  <si>
    <t>QMS</t>
  </si>
  <si>
    <t>SPW</t>
  </si>
  <si>
    <t>ASPEED</t>
  </si>
  <si>
    <t>VRKIN</t>
  </si>
  <si>
    <t>Temperature (degrees Fahrenheit)</t>
  </si>
  <si>
    <t>Density Ratio</t>
  </si>
  <si>
    <t>Temperature (degrees Rankine)</t>
  </si>
  <si>
    <t>Square root of the Density Ratio</t>
  </si>
  <si>
    <t>Temperature (degrees Celsius)</t>
  </si>
  <si>
    <t>Temperature Ratio</t>
  </si>
  <si>
    <t>Specific Weight (lbs/cu ft)</t>
  </si>
  <si>
    <t>Pressure Ratio</t>
  </si>
  <si>
    <t>Speed of Sound (ft/sec)</t>
  </si>
  <si>
    <t>Pressure (lbs/sq ft)</t>
  </si>
  <si>
    <t>Speed of Sound (knots)</t>
  </si>
  <si>
    <t>Density (slugs/cu ft)</t>
  </si>
  <si>
    <t>Kinematic Viscosity (sq ft/sec)</t>
  </si>
  <si>
    <t>X.YYYYYYYY</t>
  </si>
  <si>
    <t>Atmosphere Table</t>
  </si>
  <si>
    <t>Dynamic Pressure / Mach squared (lbs/sq ft)</t>
  </si>
  <si>
    <t>Temperature (°F)</t>
  </si>
  <si>
    <t>Temperature (R)</t>
  </si>
  <si>
    <t>Temperature (°C)</t>
  </si>
  <si>
    <t>Density (slug/ft^3)</t>
  </si>
  <si>
    <t>Specific Weight (lb/ft^3)</t>
  </si>
  <si>
    <t>QMS (lb/ft^2)</t>
  </si>
  <si>
    <t>Pressure (lb/ft^2)</t>
  </si>
  <si>
    <t>Altitude (ft)</t>
  </si>
  <si>
    <t>Speed of Sound (ft/s)</t>
  </si>
  <si>
    <t>Kinematic Viscosity (ft^2/s)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</si>
</sst>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"/>
    <numFmt numFmtId="167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4" borderId="4" xfId="0" applyFill="1" applyBorder="1"/>
    <xf numFmtId="0" fontId="1" fillId="3" borderId="2" xfId="0" applyFont="1" applyFill="1" applyBorder="1" applyAlignment="1">
      <alignment horizontal="center"/>
    </xf>
    <xf numFmtId="0" fontId="0" fillId="4" borderId="2" xfId="0" applyFill="1" applyBorder="1"/>
    <xf numFmtId="0" fontId="1" fillId="3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/>
    <xf numFmtId="164" fontId="7" fillId="0" borderId="0" xfId="0" applyNumberFormat="1" applyFont="1"/>
    <xf numFmtId="2" fontId="7" fillId="0" borderId="0" xfId="0" applyNumberFormat="1" applyFont="1"/>
    <xf numFmtId="167" fontId="6" fillId="0" borderId="0" xfId="0" applyNumberFormat="1" applyFont="1"/>
    <xf numFmtId="0" fontId="1" fillId="2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Rankine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'Question 1'!$B$2:$B$1000</c:f>
              <c:numCache>
                <c:formatCode>General</c:formatCode>
                <c:ptCount val="999"/>
                <c:pt idx="0">
                  <c:v>518.70000000000005</c:v>
                </c:pt>
                <c:pt idx="1">
                  <c:v>515.1</c:v>
                </c:pt>
                <c:pt idx="2">
                  <c:v>511.6</c:v>
                </c:pt>
                <c:pt idx="3">
                  <c:v>508</c:v>
                </c:pt>
                <c:pt idx="4">
                  <c:v>504.4</c:v>
                </c:pt>
                <c:pt idx="5">
                  <c:v>500.9</c:v>
                </c:pt>
                <c:pt idx="6">
                  <c:v>497.3</c:v>
                </c:pt>
                <c:pt idx="7">
                  <c:v>493.7</c:v>
                </c:pt>
                <c:pt idx="8">
                  <c:v>490.2</c:v>
                </c:pt>
                <c:pt idx="9">
                  <c:v>486.6</c:v>
                </c:pt>
                <c:pt idx="10">
                  <c:v>483</c:v>
                </c:pt>
                <c:pt idx="11">
                  <c:v>479.5</c:v>
                </c:pt>
                <c:pt idx="12">
                  <c:v>475.9</c:v>
                </c:pt>
                <c:pt idx="13">
                  <c:v>472.3</c:v>
                </c:pt>
                <c:pt idx="14">
                  <c:v>468.8</c:v>
                </c:pt>
                <c:pt idx="15">
                  <c:v>465.2</c:v>
                </c:pt>
                <c:pt idx="16">
                  <c:v>461.6</c:v>
                </c:pt>
                <c:pt idx="17">
                  <c:v>458.1</c:v>
                </c:pt>
                <c:pt idx="18">
                  <c:v>454.5</c:v>
                </c:pt>
                <c:pt idx="19">
                  <c:v>450.9</c:v>
                </c:pt>
                <c:pt idx="20">
                  <c:v>447.4</c:v>
                </c:pt>
                <c:pt idx="21">
                  <c:v>443.8</c:v>
                </c:pt>
                <c:pt idx="22">
                  <c:v>440.2</c:v>
                </c:pt>
                <c:pt idx="23">
                  <c:v>436.7</c:v>
                </c:pt>
                <c:pt idx="24">
                  <c:v>433.1</c:v>
                </c:pt>
                <c:pt idx="25">
                  <c:v>429.6</c:v>
                </c:pt>
                <c:pt idx="26">
                  <c:v>426</c:v>
                </c:pt>
                <c:pt idx="27">
                  <c:v>422.4</c:v>
                </c:pt>
                <c:pt idx="28">
                  <c:v>418.9</c:v>
                </c:pt>
                <c:pt idx="29">
                  <c:v>415.3</c:v>
                </c:pt>
                <c:pt idx="30">
                  <c:v>411.7</c:v>
                </c:pt>
                <c:pt idx="31">
                  <c:v>408.2</c:v>
                </c:pt>
                <c:pt idx="32">
                  <c:v>404.6</c:v>
                </c:pt>
                <c:pt idx="33">
                  <c:v>401</c:v>
                </c:pt>
                <c:pt idx="34">
                  <c:v>397.5</c:v>
                </c:pt>
                <c:pt idx="35">
                  <c:v>393.9</c:v>
                </c:pt>
                <c:pt idx="36">
                  <c:v>390.3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390</c:v>
                </c:pt>
                <c:pt idx="51">
                  <c:v>390</c:v>
                </c:pt>
                <c:pt idx="52">
                  <c:v>390</c:v>
                </c:pt>
                <c:pt idx="53">
                  <c:v>390</c:v>
                </c:pt>
                <c:pt idx="54">
                  <c:v>390</c:v>
                </c:pt>
                <c:pt idx="55">
                  <c:v>390</c:v>
                </c:pt>
                <c:pt idx="56">
                  <c:v>390</c:v>
                </c:pt>
                <c:pt idx="57">
                  <c:v>390</c:v>
                </c:pt>
                <c:pt idx="58">
                  <c:v>390</c:v>
                </c:pt>
                <c:pt idx="59">
                  <c:v>390</c:v>
                </c:pt>
                <c:pt idx="6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4-4D2B-B347-2C6B4A370819}"/>
            </c:ext>
          </c:extLst>
        </c:ser>
        <c:ser>
          <c:idx val="1"/>
          <c:order val="1"/>
          <c:tx>
            <c:v>Fahrenheit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'Question 1'!$C$2:$C$1000</c:f>
              <c:numCache>
                <c:formatCode>General</c:formatCode>
                <c:ptCount val="999"/>
                <c:pt idx="0">
                  <c:v>59</c:v>
                </c:pt>
                <c:pt idx="1">
                  <c:v>55.4</c:v>
                </c:pt>
                <c:pt idx="2">
                  <c:v>51.9</c:v>
                </c:pt>
                <c:pt idx="3">
                  <c:v>48.3</c:v>
                </c:pt>
                <c:pt idx="4">
                  <c:v>44.7</c:v>
                </c:pt>
                <c:pt idx="5">
                  <c:v>41.2</c:v>
                </c:pt>
                <c:pt idx="6">
                  <c:v>37.6</c:v>
                </c:pt>
                <c:pt idx="7">
                  <c:v>34</c:v>
                </c:pt>
                <c:pt idx="8">
                  <c:v>30.5</c:v>
                </c:pt>
                <c:pt idx="9">
                  <c:v>26.9</c:v>
                </c:pt>
                <c:pt idx="10">
                  <c:v>23.3</c:v>
                </c:pt>
                <c:pt idx="11">
                  <c:v>19.8</c:v>
                </c:pt>
                <c:pt idx="12">
                  <c:v>16.2</c:v>
                </c:pt>
                <c:pt idx="13">
                  <c:v>12.6</c:v>
                </c:pt>
                <c:pt idx="14">
                  <c:v>9.1</c:v>
                </c:pt>
                <c:pt idx="15">
                  <c:v>5.5</c:v>
                </c:pt>
                <c:pt idx="16">
                  <c:v>1.9</c:v>
                </c:pt>
                <c:pt idx="17">
                  <c:v>-1.6</c:v>
                </c:pt>
                <c:pt idx="18">
                  <c:v>-5.2</c:v>
                </c:pt>
                <c:pt idx="19">
                  <c:v>-8.8000000000000007</c:v>
                </c:pt>
                <c:pt idx="20">
                  <c:v>-12.3</c:v>
                </c:pt>
                <c:pt idx="21">
                  <c:v>-15.9</c:v>
                </c:pt>
                <c:pt idx="22">
                  <c:v>-19.5</c:v>
                </c:pt>
                <c:pt idx="23">
                  <c:v>-23</c:v>
                </c:pt>
                <c:pt idx="24">
                  <c:v>-26.6</c:v>
                </c:pt>
                <c:pt idx="25">
                  <c:v>-30.1</c:v>
                </c:pt>
                <c:pt idx="26">
                  <c:v>-33.700000000000003</c:v>
                </c:pt>
                <c:pt idx="27">
                  <c:v>-37.299999999999997</c:v>
                </c:pt>
                <c:pt idx="28">
                  <c:v>-40.799999999999997</c:v>
                </c:pt>
                <c:pt idx="29">
                  <c:v>-44.4</c:v>
                </c:pt>
                <c:pt idx="30">
                  <c:v>-48</c:v>
                </c:pt>
                <c:pt idx="31">
                  <c:v>-51.5</c:v>
                </c:pt>
                <c:pt idx="32">
                  <c:v>-55.1</c:v>
                </c:pt>
                <c:pt idx="33">
                  <c:v>-58.7</c:v>
                </c:pt>
                <c:pt idx="34">
                  <c:v>-62.2</c:v>
                </c:pt>
                <c:pt idx="35">
                  <c:v>-65.8</c:v>
                </c:pt>
                <c:pt idx="36">
                  <c:v>-69.400000000000006</c:v>
                </c:pt>
                <c:pt idx="37">
                  <c:v>-69.7</c:v>
                </c:pt>
                <c:pt idx="38">
                  <c:v>-69.7</c:v>
                </c:pt>
                <c:pt idx="39">
                  <c:v>-69.7</c:v>
                </c:pt>
                <c:pt idx="40">
                  <c:v>-69.7</c:v>
                </c:pt>
                <c:pt idx="41">
                  <c:v>-69.7</c:v>
                </c:pt>
                <c:pt idx="42">
                  <c:v>-69.7</c:v>
                </c:pt>
                <c:pt idx="43">
                  <c:v>-69.7</c:v>
                </c:pt>
                <c:pt idx="44">
                  <c:v>-69.7</c:v>
                </c:pt>
                <c:pt idx="45">
                  <c:v>-69.7</c:v>
                </c:pt>
                <c:pt idx="46">
                  <c:v>-69.7</c:v>
                </c:pt>
                <c:pt idx="47">
                  <c:v>-69.7</c:v>
                </c:pt>
                <c:pt idx="48">
                  <c:v>-69.7</c:v>
                </c:pt>
                <c:pt idx="49">
                  <c:v>-69.7</c:v>
                </c:pt>
                <c:pt idx="50">
                  <c:v>-69.7</c:v>
                </c:pt>
                <c:pt idx="51">
                  <c:v>-69.7</c:v>
                </c:pt>
                <c:pt idx="52">
                  <c:v>-69.7</c:v>
                </c:pt>
                <c:pt idx="53">
                  <c:v>-69.7</c:v>
                </c:pt>
                <c:pt idx="54">
                  <c:v>-69.7</c:v>
                </c:pt>
                <c:pt idx="55">
                  <c:v>-69.7</c:v>
                </c:pt>
                <c:pt idx="56">
                  <c:v>-69.7</c:v>
                </c:pt>
                <c:pt idx="57">
                  <c:v>-69.7</c:v>
                </c:pt>
                <c:pt idx="58">
                  <c:v>-69.7</c:v>
                </c:pt>
                <c:pt idx="59">
                  <c:v>-69.7</c:v>
                </c:pt>
                <c:pt idx="60">
                  <c:v>-69.7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4-4D2B-B347-2C6B4A370819}"/>
            </c:ext>
          </c:extLst>
        </c:ser>
        <c:ser>
          <c:idx val="2"/>
          <c:order val="2"/>
          <c:tx>
            <c:v>Celcius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'Question 1'!$D$2:$D$1000</c:f>
              <c:numCache>
                <c:formatCode>General</c:formatCode>
                <c:ptCount val="999"/>
                <c:pt idx="0">
                  <c:v>15</c:v>
                </c:pt>
                <c:pt idx="1">
                  <c:v>13</c:v>
                </c:pt>
                <c:pt idx="2">
                  <c:v>11.1</c:v>
                </c:pt>
                <c:pt idx="3">
                  <c:v>9.1</c:v>
                </c:pt>
                <c:pt idx="4">
                  <c:v>7.1</c:v>
                </c:pt>
                <c:pt idx="5">
                  <c:v>5.0999999999999996</c:v>
                </c:pt>
                <c:pt idx="6">
                  <c:v>3.1</c:v>
                </c:pt>
                <c:pt idx="7">
                  <c:v>1.1000000000000001</c:v>
                </c:pt>
                <c:pt idx="8">
                  <c:v>-0.8</c:v>
                </c:pt>
                <c:pt idx="9">
                  <c:v>-2.8</c:v>
                </c:pt>
                <c:pt idx="10">
                  <c:v>-4.8</c:v>
                </c:pt>
                <c:pt idx="11">
                  <c:v>-6.8</c:v>
                </c:pt>
                <c:pt idx="12">
                  <c:v>-8.8000000000000007</c:v>
                </c:pt>
                <c:pt idx="13">
                  <c:v>-10.8</c:v>
                </c:pt>
                <c:pt idx="14">
                  <c:v>-12.7</c:v>
                </c:pt>
                <c:pt idx="15">
                  <c:v>-14.7</c:v>
                </c:pt>
                <c:pt idx="16">
                  <c:v>-16.7</c:v>
                </c:pt>
                <c:pt idx="17">
                  <c:v>-18.7</c:v>
                </c:pt>
                <c:pt idx="18">
                  <c:v>-20.7</c:v>
                </c:pt>
                <c:pt idx="19">
                  <c:v>-22.7</c:v>
                </c:pt>
                <c:pt idx="20">
                  <c:v>-24.6</c:v>
                </c:pt>
                <c:pt idx="21">
                  <c:v>-26.6</c:v>
                </c:pt>
                <c:pt idx="22">
                  <c:v>-28.6</c:v>
                </c:pt>
                <c:pt idx="23">
                  <c:v>-30.6</c:v>
                </c:pt>
                <c:pt idx="24">
                  <c:v>-32.6</c:v>
                </c:pt>
                <c:pt idx="25">
                  <c:v>-34.5</c:v>
                </c:pt>
                <c:pt idx="26">
                  <c:v>-36.5</c:v>
                </c:pt>
                <c:pt idx="27">
                  <c:v>-38.5</c:v>
                </c:pt>
                <c:pt idx="28">
                  <c:v>-40.4</c:v>
                </c:pt>
                <c:pt idx="29">
                  <c:v>-42.4</c:v>
                </c:pt>
                <c:pt idx="30">
                  <c:v>-44.4</c:v>
                </c:pt>
                <c:pt idx="31">
                  <c:v>-46.4</c:v>
                </c:pt>
                <c:pt idx="32">
                  <c:v>-48.4</c:v>
                </c:pt>
                <c:pt idx="33">
                  <c:v>-50.4</c:v>
                </c:pt>
                <c:pt idx="34">
                  <c:v>-52.3</c:v>
                </c:pt>
                <c:pt idx="35">
                  <c:v>-54.3</c:v>
                </c:pt>
                <c:pt idx="36">
                  <c:v>-56.3</c:v>
                </c:pt>
                <c:pt idx="37">
                  <c:v>-56.5</c:v>
                </c:pt>
                <c:pt idx="38">
                  <c:v>-56.5</c:v>
                </c:pt>
                <c:pt idx="39">
                  <c:v>-56.5</c:v>
                </c:pt>
                <c:pt idx="40">
                  <c:v>-56.5</c:v>
                </c:pt>
                <c:pt idx="41">
                  <c:v>-56.5</c:v>
                </c:pt>
                <c:pt idx="42">
                  <c:v>-56.5</c:v>
                </c:pt>
                <c:pt idx="43">
                  <c:v>-56.5</c:v>
                </c:pt>
                <c:pt idx="44">
                  <c:v>-56.5</c:v>
                </c:pt>
                <c:pt idx="45">
                  <c:v>-56.5</c:v>
                </c:pt>
                <c:pt idx="46">
                  <c:v>-56.5</c:v>
                </c:pt>
                <c:pt idx="47">
                  <c:v>-56.5</c:v>
                </c:pt>
                <c:pt idx="48">
                  <c:v>-56.5</c:v>
                </c:pt>
                <c:pt idx="49">
                  <c:v>-56.5</c:v>
                </c:pt>
                <c:pt idx="50">
                  <c:v>-56.5</c:v>
                </c:pt>
                <c:pt idx="51">
                  <c:v>-56.5</c:v>
                </c:pt>
                <c:pt idx="52">
                  <c:v>-56.5</c:v>
                </c:pt>
                <c:pt idx="53">
                  <c:v>-56.5</c:v>
                </c:pt>
                <c:pt idx="54">
                  <c:v>-56.5</c:v>
                </c:pt>
                <c:pt idx="55">
                  <c:v>-56.5</c:v>
                </c:pt>
                <c:pt idx="56">
                  <c:v>-56.5</c:v>
                </c:pt>
                <c:pt idx="57">
                  <c:v>-56.5</c:v>
                </c:pt>
                <c:pt idx="58">
                  <c:v>-56.5</c:v>
                </c:pt>
                <c:pt idx="59">
                  <c:v>-56.5</c:v>
                </c:pt>
                <c:pt idx="60">
                  <c:v>-56.5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4-4D2B-B347-2C6B4A37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71471"/>
        <c:axId val="398435599"/>
      </c:scatterChart>
      <c:valAx>
        <c:axId val="4120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5599"/>
        <c:crosses val="autoZero"/>
        <c:crossBetween val="midCat"/>
      </c:valAx>
      <c:valAx>
        <c:axId val="3984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'Question 1'!$G$2:$G$1000</c:f>
              <c:numCache>
                <c:formatCode>General</c:formatCode>
                <c:ptCount val="999"/>
                <c:pt idx="0">
                  <c:v>2116.2199999999998</c:v>
                </c:pt>
                <c:pt idx="1">
                  <c:v>2040.67</c:v>
                </c:pt>
                <c:pt idx="2">
                  <c:v>1968.3</c:v>
                </c:pt>
                <c:pt idx="3">
                  <c:v>1896.98</c:v>
                </c:pt>
                <c:pt idx="4">
                  <c:v>1826.72</c:v>
                </c:pt>
                <c:pt idx="5">
                  <c:v>1761.54</c:v>
                </c:pt>
                <c:pt idx="6">
                  <c:v>1695.52</c:v>
                </c:pt>
                <c:pt idx="7">
                  <c:v>1632.24</c:v>
                </c:pt>
                <c:pt idx="8">
                  <c:v>1572.77</c:v>
                </c:pt>
                <c:pt idx="9">
                  <c:v>1512.46</c:v>
                </c:pt>
                <c:pt idx="10">
                  <c:v>1454.9</c:v>
                </c:pt>
                <c:pt idx="11">
                  <c:v>1399.88</c:v>
                </c:pt>
                <c:pt idx="12">
                  <c:v>1345.92</c:v>
                </c:pt>
                <c:pt idx="13">
                  <c:v>1292.8</c:v>
                </c:pt>
                <c:pt idx="14">
                  <c:v>1243.49</c:v>
                </c:pt>
                <c:pt idx="15">
                  <c:v>1194.3900000000001</c:v>
                </c:pt>
                <c:pt idx="16">
                  <c:v>1146.3599999999999</c:v>
                </c:pt>
                <c:pt idx="17">
                  <c:v>1101.7</c:v>
                </c:pt>
                <c:pt idx="18">
                  <c:v>1056.42</c:v>
                </c:pt>
                <c:pt idx="19">
                  <c:v>1013.46</c:v>
                </c:pt>
                <c:pt idx="20">
                  <c:v>972.61</c:v>
                </c:pt>
                <c:pt idx="21">
                  <c:v>932.41</c:v>
                </c:pt>
                <c:pt idx="22">
                  <c:v>893.47</c:v>
                </c:pt>
                <c:pt idx="23">
                  <c:v>856.43</c:v>
                </c:pt>
                <c:pt idx="24">
                  <c:v>820.25</c:v>
                </c:pt>
                <c:pt idx="25">
                  <c:v>785.75</c:v>
                </c:pt>
                <c:pt idx="26">
                  <c:v>751.89</c:v>
                </c:pt>
                <c:pt idx="27">
                  <c:v>718.88</c:v>
                </c:pt>
                <c:pt idx="28">
                  <c:v>688.19</c:v>
                </c:pt>
                <c:pt idx="29">
                  <c:v>657.93</c:v>
                </c:pt>
                <c:pt idx="30">
                  <c:v>628.30999999999995</c:v>
                </c:pt>
                <c:pt idx="31">
                  <c:v>600.79</c:v>
                </c:pt>
                <c:pt idx="32">
                  <c:v>573.28</c:v>
                </c:pt>
                <c:pt idx="33">
                  <c:v>547.04</c:v>
                </c:pt>
                <c:pt idx="34">
                  <c:v>522.28</c:v>
                </c:pt>
                <c:pt idx="35">
                  <c:v>498.16</c:v>
                </c:pt>
                <c:pt idx="36">
                  <c:v>474.67</c:v>
                </c:pt>
                <c:pt idx="37">
                  <c:v>452.45</c:v>
                </c:pt>
                <c:pt idx="38">
                  <c:v>431.07</c:v>
                </c:pt>
                <c:pt idx="39">
                  <c:v>410.97</c:v>
                </c:pt>
                <c:pt idx="40">
                  <c:v>391.71</c:v>
                </c:pt>
                <c:pt idx="41">
                  <c:v>373.3</c:v>
                </c:pt>
                <c:pt idx="42">
                  <c:v>355.74</c:v>
                </c:pt>
                <c:pt idx="43">
                  <c:v>339.02</c:v>
                </c:pt>
                <c:pt idx="44">
                  <c:v>323.14999999999998</c:v>
                </c:pt>
                <c:pt idx="45">
                  <c:v>307.91000000000003</c:v>
                </c:pt>
                <c:pt idx="46">
                  <c:v>293.52</c:v>
                </c:pt>
                <c:pt idx="47">
                  <c:v>279.76</c:v>
                </c:pt>
                <c:pt idx="48">
                  <c:v>266.43</c:v>
                </c:pt>
                <c:pt idx="49">
                  <c:v>253.95</c:v>
                </c:pt>
                <c:pt idx="50">
                  <c:v>242.1</c:v>
                </c:pt>
                <c:pt idx="51">
                  <c:v>230.67</c:v>
                </c:pt>
                <c:pt idx="52">
                  <c:v>219.88</c:v>
                </c:pt>
                <c:pt idx="53">
                  <c:v>209.51</c:v>
                </c:pt>
                <c:pt idx="54">
                  <c:v>199.77</c:v>
                </c:pt>
                <c:pt idx="55">
                  <c:v>190.25</c:v>
                </c:pt>
                <c:pt idx="56">
                  <c:v>181.36</c:v>
                </c:pt>
                <c:pt idx="57">
                  <c:v>172.9</c:v>
                </c:pt>
                <c:pt idx="58">
                  <c:v>164.85</c:v>
                </c:pt>
                <c:pt idx="59">
                  <c:v>157.02000000000001</c:v>
                </c:pt>
                <c:pt idx="60">
                  <c:v>149.62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6-4DFB-A5CE-E85707A2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71471"/>
        <c:axId val="398435599"/>
      </c:scatterChart>
      <c:valAx>
        <c:axId val="4120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5599"/>
        <c:crosses val="autoZero"/>
        <c:crossBetween val="midCat"/>
      </c:valAx>
      <c:valAx>
        <c:axId val="3984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Pressure (lb/ft^2)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'Question 1'!$H$2:$H$1000</c:f>
              <c:numCache>
                <c:formatCode>General</c:formatCode>
                <c:ptCount val="999"/>
                <c:pt idx="0">
                  <c:v>2.3768399999999999E-3</c:v>
                </c:pt>
                <c:pt idx="1">
                  <c:v>2.3080100000000001E-3</c:v>
                </c:pt>
                <c:pt idx="2">
                  <c:v>2.2413899999999998E-3</c:v>
                </c:pt>
                <c:pt idx="3">
                  <c:v>2.17548E-3</c:v>
                </c:pt>
                <c:pt idx="4">
                  <c:v>2.1098599999999999E-3</c:v>
                </c:pt>
                <c:pt idx="5">
                  <c:v>2.04879E-3</c:v>
                </c:pt>
                <c:pt idx="6">
                  <c:v>1.98628E-3</c:v>
                </c:pt>
                <c:pt idx="7">
                  <c:v>1.9260900000000001E-3</c:v>
                </c:pt>
                <c:pt idx="8">
                  <c:v>1.8691700000000001E-3</c:v>
                </c:pt>
                <c:pt idx="9">
                  <c:v>1.8107900000000001E-3</c:v>
                </c:pt>
                <c:pt idx="10">
                  <c:v>1.75486E-3</c:v>
                </c:pt>
                <c:pt idx="11">
                  <c:v>1.70082E-3</c:v>
                </c:pt>
                <c:pt idx="12">
                  <c:v>1.64763E-3</c:v>
                </c:pt>
                <c:pt idx="13">
                  <c:v>1.5946700000000001E-3</c:v>
                </c:pt>
                <c:pt idx="14">
                  <c:v>1.5452899999999999E-3</c:v>
                </c:pt>
                <c:pt idx="15">
                  <c:v>1.4957600000000001E-3</c:v>
                </c:pt>
                <c:pt idx="16">
                  <c:v>1.44681E-3</c:v>
                </c:pt>
                <c:pt idx="17">
                  <c:v>1.4010699999999999E-3</c:v>
                </c:pt>
                <c:pt idx="18">
                  <c:v>1.35413E-3</c:v>
                </c:pt>
                <c:pt idx="19">
                  <c:v>1.3094300000000001E-3</c:v>
                </c:pt>
                <c:pt idx="20">
                  <c:v>1.2664799999999999E-3</c:v>
                </c:pt>
                <c:pt idx="21">
                  <c:v>1.2239799999999999E-3</c:v>
                </c:pt>
                <c:pt idx="22">
                  <c:v>1.18246E-3</c:v>
                </c:pt>
                <c:pt idx="23">
                  <c:v>1.14252E-3</c:v>
                </c:pt>
                <c:pt idx="24">
                  <c:v>1.1033499999999999E-3</c:v>
                </c:pt>
                <c:pt idx="25">
                  <c:v>1.0655599999999999E-3</c:v>
                </c:pt>
                <c:pt idx="26">
                  <c:v>1.02826E-3</c:v>
                </c:pt>
                <c:pt idx="27">
                  <c:v>9.9149000000000004E-4</c:v>
                </c:pt>
                <c:pt idx="28">
                  <c:v>9.5708999999999996E-4</c:v>
                </c:pt>
                <c:pt idx="29">
                  <c:v>9.2294000000000002E-4</c:v>
                </c:pt>
                <c:pt idx="30">
                  <c:v>8.8909999999999998E-4</c:v>
                </c:pt>
                <c:pt idx="31">
                  <c:v>8.5744E-4</c:v>
                </c:pt>
                <c:pt idx="32">
                  <c:v>8.2545999999999997E-4</c:v>
                </c:pt>
                <c:pt idx="33">
                  <c:v>7.9474999999999999E-4</c:v>
                </c:pt>
                <c:pt idx="34">
                  <c:v>7.6546000000000003E-4</c:v>
                </c:pt>
                <c:pt idx="35">
                  <c:v>7.3678000000000003E-4</c:v>
                </c:pt>
                <c:pt idx="36">
                  <c:v>7.0852000000000003E-4</c:v>
                </c:pt>
                <c:pt idx="37">
                  <c:v>6.7586999999999996E-4</c:v>
                </c:pt>
                <c:pt idx="38">
                  <c:v>6.4393000000000002E-4</c:v>
                </c:pt>
                <c:pt idx="39">
                  <c:v>6.1390999999999995E-4</c:v>
                </c:pt>
                <c:pt idx="40">
                  <c:v>5.8514000000000005E-4</c:v>
                </c:pt>
                <c:pt idx="41">
                  <c:v>5.5763000000000004E-4</c:v>
                </c:pt>
                <c:pt idx="42">
                  <c:v>5.3140000000000001E-4</c:v>
                </c:pt>
                <c:pt idx="43">
                  <c:v>5.0642999999999999E-4</c:v>
                </c:pt>
                <c:pt idx="44">
                  <c:v>4.8272000000000001E-4</c:v>
                </c:pt>
                <c:pt idx="45">
                  <c:v>4.5995999999999998E-4</c:v>
                </c:pt>
                <c:pt idx="46">
                  <c:v>4.3846E-4</c:v>
                </c:pt>
                <c:pt idx="47">
                  <c:v>4.1790000000000002E-4</c:v>
                </c:pt>
                <c:pt idx="48">
                  <c:v>3.9798999999999998E-4</c:v>
                </c:pt>
                <c:pt idx="49">
                  <c:v>3.7934999999999998E-4</c:v>
                </c:pt>
                <c:pt idx="50">
                  <c:v>3.6164999999999998E-4</c:v>
                </c:pt>
                <c:pt idx="51">
                  <c:v>3.4456999999999999E-4</c:v>
                </c:pt>
                <c:pt idx="52">
                  <c:v>3.2845999999999998E-4</c:v>
                </c:pt>
                <c:pt idx="53">
                  <c:v>3.1296999999999998E-4</c:v>
                </c:pt>
                <c:pt idx="54">
                  <c:v>2.9841999999999998E-4</c:v>
                </c:pt>
                <c:pt idx="55">
                  <c:v>2.8418999999999997E-4</c:v>
                </c:pt>
                <c:pt idx="56">
                  <c:v>2.7092000000000001E-4</c:v>
                </c:pt>
                <c:pt idx="57">
                  <c:v>2.5828E-4</c:v>
                </c:pt>
                <c:pt idx="58">
                  <c:v>2.4625E-4</c:v>
                </c:pt>
                <c:pt idx="59">
                  <c:v>2.3456E-4</c:v>
                </c:pt>
                <c:pt idx="60">
                  <c:v>2.2350000000000001E-4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B-4AB4-A95B-1D9EDB62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71471"/>
        <c:axId val="398435599"/>
      </c:scatterChart>
      <c:valAx>
        <c:axId val="4120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5599"/>
        <c:crosses val="autoZero"/>
        <c:crossBetween val="midCat"/>
      </c:valAx>
      <c:valAx>
        <c:axId val="3984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Density (slug/ft^3)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581026</xdr:colOff>
      <xdr:row>40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27C64-5A6F-EF23-08F3-27A9B365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581026</xdr:colOff>
      <xdr:row>40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A26E4-1782-4E67-AFDC-5F63E85E9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581026</xdr:colOff>
      <xdr:row>40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0B69-1610-4D13-8325-290232AEF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FFFB-0FCB-47C0-908C-350E590F1F42}">
  <sheetPr codeName="Sheet2">
    <pageSetUpPr fitToPage="1"/>
  </sheetPr>
  <dimension ref="A2:AH91"/>
  <sheetViews>
    <sheetView workbookViewId="0">
      <selection activeCell="D32" sqref="D32"/>
    </sheetView>
  </sheetViews>
  <sheetFormatPr defaultRowHeight="15" x14ac:dyDescent="0.25"/>
  <cols>
    <col min="1" max="1" width="14.7109375" customWidth="1"/>
    <col min="2" max="7" width="12.7109375" customWidth="1"/>
    <col min="8" max="15" width="10.7109375" customWidth="1"/>
    <col min="17" max="18" width="2" bestFit="1" customWidth="1"/>
    <col min="19" max="20" width="4.5703125" bestFit="1" customWidth="1"/>
    <col min="21" max="23" width="7.5703125" bestFit="1" customWidth="1"/>
    <col min="24" max="24" width="2" bestFit="1" customWidth="1"/>
    <col min="25" max="26" width="4.5703125" bestFit="1" customWidth="1"/>
    <col min="27" max="29" width="7.5703125" bestFit="1" customWidth="1"/>
    <col min="30" max="31" width="6.5703125" bestFit="1" customWidth="1"/>
    <col min="32" max="34" width="7.5703125" bestFit="1" customWidth="1"/>
    <col min="35" max="35" width="2.7109375" customWidth="1"/>
    <col min="36" max="37" width="2" bestFit="1" customWidth="1"/>
    <col min="38" max="39" width="4.5703125" bestFit="1" customWidth="1"/>
    <col min="40" max="42" width="5" bestFit="1" customWidth="1"/>
    <col min="43" max="43" width="2" bestFit="1" customWidth="1"/>
    <col min="44" max="45" width="4.5703125" bestFit="1" customWidth="1"/>
    <col min="46" max="48" width="5" bestFit="1" customWidth="1"/>
    <col min="49" max="50" width="6" bestFit="1" customWidth="1"/>
    <col min="51" max="53" width="5" bestFit="1" customWidth="1"/>
  </cols>
  <sheetData>
    <row r="2" spans="1:15" x14ac:dyDescent="0.25">
      <c r="A2" s="29" t="s">
        <v>5</v>
      </c>
      <c r="B2" s="29"/>
    </row>
    <row r="3" spans="1:15" x14ac:dyDescent="0.25">
      <c r="A3" s="29" t="s">
        <v>44</v>
      </c>
      <c r="B3" s="29"/>
    </row>
    <row r="5" spans="1:15" ht="18.75" x14ac:dyDescent="0.3">
      <c r="A5" s="22" t="s">
        <v>16</v>
      </c>
    </row>
    <row r="7" spans="1:15" ht="15.75" x14ac:dyDescent="0.25">
      <c r="A7" s="23" t="s">
        <v>17</v>
      </c>
      <c r="B7" s="23" t="s">
        <v>18</v>
      </c>
      <c r="C7" s="23" t="s">
        <v>19</v>
      </c>
      <c r="D7" s="23" t="s">
        <v>20</v>
      </c>
      <c r="E7" s="23" t="s">
        <v>21</v>
      </c>
      <c r="F7" s="23" t="s">
        <v>22</v>
      </c>
      <c r="G7" s="23" t="s">
        <v>23</v>
      </c>
      <c r="H7" s="23" t="s">
        <v>24</v>
      </c>
      <c r="I7" s="23" t="s">
        <v>25</v>
      </c>
      <c r="J7" s="23" t="s">
        <v>2</v>
      </c>
      <c r="K7" s="23" t="s">
        <v>26</v>
      </c>
      <c r="L7" s="23" t="s">
        <v>27</v>
      </c>
      <c r="M7" s="23" t="s">
        <v>28</v>
      </c>
      <c r="N7" s="23" t="s">
        <v>3</v>
      </c>
      <c r="O7" s="23" t="s">
        <v>29</v>
      </c>
    </row>
    <row r="8" spans="1:15" x14ac:dyDescent="0.25">
      <c r="A8" s="3" t="s">
        <v>12</v>
      </c>
      <c r="B8" s="3" t="s">
        <v>13</v>
      </c>
      <c r="C8" s="3" t="s">
        <v>13</v>
      </c>
      <c r="D8" s="3" t="s">
        <v>13</v>
      </c>
      <c r="E8" s="3" t="s">
        <v>15</v>
      </c>
      <c r="F8" s="3" t="s">
        <v>15</v>
      </c>
      <c r="G8" s="3" t="s">
        <v>14</v>
      </c>
      <c r="H8" s="3" t="s">
        <v>43</v>
      </c>
      <c r="I8" s="3" t="s">
        <v>15</v>
      </c>
      <c r="J8" s="3" t="s">
        <v>15</v>
      </c>
      <c r="K8" s="3" t="s">
        <v>13</v>
      </c>
      <c r="L8" s="3" t="s">
        <v>15</v>
      </c>
      <c r="M8" s="3" t="s">
        <v>14</v>
      </c>
      <c r="N8" s="3" t="s">
        <v>14</v>
      </c>
      <c r="O8" s="3" t="s">
        <v>43</v>
      </c>
    </row>
    <row r="10" spans="1:15" ht="15.75" x14ac:dyDescent="0.25">
      <c r="A10" s="24" t="s">
        <v>18</v>
      </c>
      <c r="B10" s="25" t="s">
        <v>30</v>
      </c>
      <c r="C10" s="25"/>
      <c r="D10" s="26"/>
      <c r="E10" s="26"/>
      <c r="F10" s="27"/>
      <c r="G10" s="28" t="s">
        <v>25</v>
      </c>
      <c r="H10" s="26" t="s">
        <v>31</v>
      </c>
    </row>
    <row r="11" spans="1:15" ht="15.75" x14ac:dyDescent="0.25">
      <c r="A11" s="24" t="s">
        <v>19</v>
      </c>
      <c r="B11" s="25" t="s">
        <v>32</v>
      </c>
      <c r="C11" s="25"/>
      <c r="D11" s="26"/>
      <c r="E11" s="26"/>
      <c r="F11" s="27"/>
      <c r="G11" s="28" t="s">
        <v>2</v>
      </c>
      <c r="H11" s="26" t="s">
        <v>33</v>
      </c>
    </row>
    <row r="12" spans="1:15" ht="15.75" x14ac:dyDescent="0.25">
      <c r="A12" s="24" t="s">
        <v>20</v>
      </c>
      <c r="B12" s="25" t="s">
        <v>34</v>
      </c>
      <c r="C12" s="25"/>
      <c r="D12" s="26"/>
      <c r="E12" s="26"/>
      <c r="F12" s="27"/>
      <c r="G12" s="28" t="s">
        <v>26</v>
      </c>
      <c r="H12" s="26" t="s">
        <v>45</v>
      </c>
    </row>
    <row r="13" spans="1:15" ht="15.75" x14ac:dyDescent="0.25">
      <c r="A13" s="24" t="s">
        <v>21</v>
      </c>
      <c r="B13" s="25" t="s">
        <v>35</v>
      </c>
      <c r="C13" s="25"/>
      <c r="D13" s="26"/>
      <c r="E13" s="26"/>
      <c r="F13" s="27"/>
      <c r="G13" s="28" t="s">
        <v>27</v>
      </c>
      <c r="H13" s="26" t="s">
        <v>36</v>
      </c>
    </row>
    <row r="14" spans="1:15" ht="15.75" x14ac:dyDescent="0.25">
      <c r="A14" s="24" t="s">
        <v>22</v>
      </c>
      <c r="B14" s="25" t="s">
        <v>37</v>
      </c>
      <c r="C14" s="25"/>
      <c r="D14" s="26"/>
      <c r="E14" s="26"/>
      <c r="F14" s="27"/>
      <c r="G14" s="28" t="s">
        <v>28</v>
      </c>
      <c r="H14" s="26" t="s">
        <v>38</v>
      </c>
    </row>
    <row r="15" spans="1:15" ht="15.75" x14ac:dyDescent="0.25">
      <c r="A15" s="24" t="s">
        <v>23</v>
      </c>
      <c r="B15" s="25" t="s">
        <v>39</v>
      </c>
      <c r="C15" s="25"/>
      <c r="D15" s="26"/>
      <c r="E15" s="26"/>
      <c r="F15" s="27"/>
      <c r="G15" s="28" t="s">
        <v>3</v>
      </c>
      <c r="H15" s="26" t="s">
        <v>40</v>
      </c>
    </row>
    <row r="16" spans="1:15" ht="15.75" x14ac:dyDescent="0.25">
      <c r="A16" s="24" t="s">
        <v>24</v>
      </c>
      <c r="B16" s="25" t="s">
        <v>41</v>
      </c>
      <c r="C16" s="25"/>
      <c r="D16" s="26"/>
      <c r="E16" s="26"/>
      <c r="F16" s="27"/>
      <c r="G16" s="28" t="s">
        <v>29</v>
      </c>
      <c r="H16" s="26" t="s">
        <v>42</v>
      </c>
    </row>
    <row r="21" spans="1:8" x14ac:dyDescent="0.25">
      <c r="A21" s="29" t="s">
        <v>5</v>
      </c>
      <c r="B21" s="29"/>
    </row>
    <row r="22" spans="1:8" x14ac:dyDescent="0.25">
      <c r="A22" s="29" t="s">
        <v>11</v>
      </c>
      <c r="B22" s="29"/>
    </row>
    <row r="23" spans="1:8" ht="15.75" thickBot="1" x14ac:dyDescent="0.3"/>
    <row r="24" spans="1:8" ht="15.75" thickBot="1" x14ac:dyDescent="0.3">
      <c r="A24" s="15" t="s">
        <v>0</v>
      </c>
      <c r="B24" s="15" t="s">
        <v>1</v>
      </c>
      <c r="C24" s="15" t="s">
        <v>6</v>
      </c>
      <c r="D24" s="15" t="s">
        <v>3</v>
      </c>
      <c r="E24" s="15" t="s">
        <v>2</v>
      </c>
      <c r="F24" s="15" t="s">
        <v>7</v>
      </c>
      <c r="G24" s="13" t="s">
        <v>8</v>
      </c>
    </row>
    <row r="25" spans="1:8" ht="15.75" thickBot="1" x14ac:dyDescent="0.3">
      <c r="A25" s="15" t="s">
        <v>4</v>
      </c>
      <c r="B25" s="15" t="s">
        <v>9</v>
      </c>
      <c r="C25" s="15" t="s">
        <v>10</v>
      </c>
      <c r="D25" s="15" t="s">
        <v>10</v>
      </c>
      <c r="E25" s="15" t="s">
        <v>9</v>
      </c>
      <c r="F25" s="15" t="s">
        <v>10</v>
      </c>
      <c r="G25" s="13" t="s">
        <v>10</v>
      </c>
    </row>
    <row r="26" spans="1:8" ht="15.75" thickBot="1" x14ac:dyDescent="0.3">
      <c r="A26" s="15" t="s">
        <v>12</v>
      </c>
      <c r="B26" s="15" t="s">
        <v>14</v>
      </c>
      <c r="C26" s="15" t="s">
        <v>12</v>
      </c>
      <c r="D26" s="15" t="s">
        <v>14</v>
      </c>
      <c r="E26" s="15" t="s">
        <v>15</v>
      </c>
      <c r="F26" s="15" t="s">
        <v>13</v>
      </c>
      <c r="G26" s="13" t="s">
        <v>13</v>
      </c>
    </row>
    <row r="27" spans="1:8" ht="15.75" thickBot="1" x14ac:dyDescent="0.3">
      <c r="A27" s="16">
        <v>10000</v>
      </c>
      <c r="B27" s="18">
        <v>0.8</v>
      </c>
      <c r="C27" s="16">
        <v>450</v>
      </c>
      <c r="D27" s="20"/>
      <c r="E27" s="20"/>
      <c r="F27" s="20"/>
      <c r="G27" s="14"/>
    </row>
    <row r="28" spans="1:8" ht="15.75" thickBot="1" x14ac:dyDescent="0.3">
      <c r="A28" s="16">
        <v>25000</v>
      </c>
      <c r="B28" s="18">
        <v>0.6</v>
      </c>
      <c r="C28" s="16">
        <v>250</v>
      </c>
      <c r="D28" s="20"/>
      <c r="E28" s="20"/>
      <c r="F28" s="20"/>
      <c r="G28" s="14"/>
    </row>
    <row r="29" spans="1:8" ht="15.75" thickBot="1" x14ac:dyDescent="0.3">
      <c r="A29" s="17">
        <v>30000</v>
      </c>
      <c r="B29" s="19">
        <v>0.9</v>
      </c>
      <c r="C29" s="17">
        <v>350</v>
      </c>
      <c r="D29" s="21"/>
      <c r="E29" s="21"/>
      <c r="F29" s="21"/>
      <c r="G29" s="12"/>
    </row>
    <row r="30" spans="1:8" x14ac:dyDescent="0.25">
      <c r="F30" s="10"/>
      <c r="G30" s="11"/>
      <c r="H30" s="10"/>
    </row>
    <row r="31" spans="1:8" x14ac:dyDescent="0.25">
      <c r="F31" s="10"/>
      <c r="G31" s="11"/>
      <c r="H31" s="10"/>
    </row>
    <row r="32" spans="1:8" x14ac:dyDescent="0.25">
      <c r="F32" s="10"/>
      <c r="G32" s="11"/>
      <c r="H32" s="10"/>
    </row>
    <row r="33" spans="6:15" x14ac:dyDescent="0.25">
      <c r="F33" s="10"/>
      <c r="G33" s="11"/>
      <c r="H33" s="10"/>
    </row>
    <row r="38" spans="6:15" x14ac:dyDescent="0.25">
      <c r="G38" s="2"/>
      <c r="H38" s="2"/>
      <c r="I38" s="2"/>
      <c r="J38" s="2"/>
      <c r="K38" s="2"/>
      <c r="L38" s="2"/>
      <c r="M38" s="5"/>
      <c r="N38" s="5"/>
      <c r="O38" s="6"/>
    </row>
    <row r="58" spans="19:34" x14ac:dyDescent="0.25">
      <c r="S58" s="2"/>
      <c r="T58" s="2"/>
      <c r="U58" s="5"/>
      <c r="V58" s="5"/>
      <c r="W58" s="6"/>
      <c r="Y58" s="2"/>
      <c r="Z58" s="2"/>
      <c r="AA58" s="5"/>
      <c r="AB58" s="5"/>
      <c r="AC58" s="7"/>
      <c r="AD58" s="1"/>
      <c r="AE58" s="1"/>
      <c r="AF58" s="6"/>
      <c r="AG58" s="7"/>
      <c r="AH58" s="8"/>
    </row>
    <row r="59" spans="19:34" x14ac:dyDescent="0.25">
      <c r="S59" s="2"/>
      <c r="T59" s="2"/>
      <c r="U59" s="5"/>
      <c r="V59" s="5"/>
      <c r="W59" s="6"/>
      <c r="Y59" s="2"/>
      <c r="Z59" s="2"/>
      <c r="AA59" s="5"/>
      <c r="AB59" s="5"/>
      <c r="AC59" s="7"/>
      <c r="AD59" s="1"/>
      <c r="AE59" s="1"/>
      <c r="AF59" s="6"/>
      <c r="AG59" s="7"/>
      <c r="AH59" s="8"/>
    </row>
    <row r="60" spans="19:34" x14ac:dyDescent="0.25">
      <c r="S60" s="2"/>
      <c r="T60" s="2"/>
      <c r="U60" s="5"/>
      <c r="V60" s="5"/>
      <c r="W60" s="6"/>
      <c r="Y60" s="2"/>
      <c r="Z60" s="2"/>
      <c r="AA60" s="5"/>
      <c r="AB60" s="5"/>
      <c r="AC60" s="7"/>
      <c r="AD60" s="1"/>
      <c r="AE60" s="1"/>
      <c r="AF60" s="6"/>
      <c r="AG60" s="7"/>
      <c r="AH60" s="8"/>
    </row>
    <row r="61" spans="19:34" x14ac:dyDescent="0.25">
      <c r="S61" s="2"/>
      <c r="T61" s="2"/>
      <c r="U61" s="5"/>
      <c r="V61" s="5"/>
      <c r="W61" s="6"/>
      <c r="Y61" s="2"/>
      <c r="Z61" s="2"/>
      <c r="AA61" s="5"/>
      <c r="AB61" s="5"/>
      <c r="AC61" s="7"/>
      <c r="AD61" s="1"/>
      <c r="AE61" s="1"/>
      <c r="AF61" s="6"/>
      <c r="AG61" s="7"/>
      <c r="AH61" s="8"/>
    </row>
    <row r="62" spans="19:34" x14ac:dyDescent="0.25">
      <c r="S62" s="2"/>
      <c r="T62" s="2"/>
      <c r="U62" s="5"/>
      <c r="V62" s="5"/>
      <c r="W62" s="6"/>
      <c r="Y62" s="2"/>
      <c r="Z62" s="2"/>
      <c r="AA62" s="5"/>
      <c r="AB62" s="5"/>
      <c r="AC62" s="7"/>
      <c r="AD62" s="1"/>
      <c r="AE62" s="1"/>
      <c r="AF62" s="6"/>
      <c r="AG62" s="7"/>
      <c r="AH62" s="8"/>
    </row>
    <row r="63" spans="19:34" x14ac:dyDescent="0.25">
      <c r="S63" s="2"/>
      <c r="T63" s="2"/>
      <c r="U63" s="5"/>
      <c r="V63" s="5"/>
      <c r="W63" s="6"/>
      <c r="Y63" s="2"/>
      <c r="Z63" s="2"/>
      <c r="AA63" s="5"/>
      <c r="AB63" s="5"/>
      <c r="AC63" s="7"/>
      <c r="AD63" s="1"/>
      <c r="AE63" s="1"/>
      <c r="AF63" s="6"/>
      <c r="AG63" s="7"/>
      <c r="AH63" s="8"/>
    </row>
    <row r="64" spans="19:34" x14ac:dyDescent="0.25">
      <c r="S64" s="2"/>
      <c r="T64" s="2"/>
      <c r="U64" s="5"/>
      <c r="V64" s="5"/>
      <c r="W64" s="6"/>
      <c r="Y64" s="2"/>
      <c r="Z64" s="2"/>
      <c r="AA64" s="5"/>
      <c r="AB64" s="5"/>
      <c r="AC64" s="7"/>
      <c r="AD64" s="1"/>
      <c r="AE64" s="1"/>
      <c r="AF64" s="6"/>
      <c r="AG64" s="7"/>
      <c r="AH64" s="8"/>
    </row>
    <row r="65" spans="1:34" x14ac:dyDescent="0.25">
      <c r="S65" s="2"/>
      <c r="T65" s="2"/>
      <c r="U65" s="5"/>
      <c r="V65" s="5"/>
      <c r="W65" s="6"/>
      <c r="Y65" s="2"/>
      <c r="Z65" s="2"/>
      <c r="AA65" s="5"/>
      <c r="AB65" s="5"/>
      <c r="AC65" s="7"/>
      <c r="AD65" s="1"/>
      <c r="AE65" s="1"/>
      <c r="AF65" s="6"/>
      <c r="AG65" s="7"/>
      <c r="AH65" s="8"/>
    </row>
    <row r="66" spans="1:34" x14ac:dyDescent="0.25">
      <c r="S66" s="2"/>
      <c r="T66" s="2"/>
      <c r="U66" s="5"/>
      <c r="V66" s="5"/>
      <c r="W66" s="6"/>
      <c r="Y66" s="2"/>
      <c r="Z66" s="2"/>
      <c r="AA66" s="5"/>
      <c r="AB66" s="5"/>
      <c r="AC66" s="7"/>
      <c r="AD66" s="1"/>
      <c r="AE66" s="1"/>
      <c r="AF66" s="6"/>
      <c r="AG66" s="7"/>
      <c r="AH66" s="8"/>
    </row>
    <row r="67" spans="1:34" x14ac:dyDescent="0.25">
      <c r="L67" s="2"/>
      <c r="M67" s="2"/>
      <c r="N67" s="5"/>
      <c r="O67" s="5"/>
      <c r="P67" s="6"/>
      <c r="R67" s="2"/>
      <c r="S67" s="2"/>
      <c r="T67" s="5"/>
      <c r="U67" s="5"/>
      <c r="V67" s="7"/>
      <c r="W67" s="1"/>
      <c r="X67" s="1"/>
      <c r="Y67" s="6"/>
      <c r="Z67" s="7"/>
      <c r="AA67" s="8"/>
    </row>
    <row r="68" spans="1:34" x14ac:dyDescent="0.25">
      <c r="L68" s="2"/>
      <c r="M68" s="2"/>
      <c r="N68" s="5"/>
      <c r="O68" s="5"/>
      <c r="P68" s="6"/>
      <c r="R68" s="2"/>
      <c r="S68" s="2"/>
      <c r="T68" s="5"/>
      <c r="U68" s="5"/>
      <c r="V68" s="7"/>
      <c r="W68" s="1"/>
      <c r="X68" s="1"/>
      <c r="Y68" s="6"/>
      <c r="Z68" s="7"/>
      <c r="AA68" s="8"/>
    </row>
    <row r="70" spans="1:34" ht="18" customHeight="1" x14ac:dyDescent="0.25">
      <c r="B70" s="9"/>
    </row>
    <row r="71" spans="1:34" ht="18" customHeight="1" x14ac:dyDescent="0.25">
      <c r="A71" s="9"/>
      <c r="B71" s="9"/>
    </row>
    <row r="72" spans="1:34" ht="18" customHeight="1" x14ac:dyDescent="0.25">
      <c r="A72" s="9"/>
    </row>
    <row r="73" spans="1:34" ht="18" customHeight="1" x14ac:dyDescent="0.25">
      <c r="A73" s="9"/>
    </row>
    <row r="74" spans="1:34" ht="18" customHeight="1" x14ac:dyDescent="0.25"/>
    <row r="75" spans="1:34" ht="18" customHeight="1" x14ac:dyDescent="0.25">
      <c r="A75" s="3"/>
    </row>
    <row r="76" spans="1:34" ht="18" customHeight="1" x14ac:dyDescent="0.25">
      <c r="B76" s="4"/>
    </row>
    <row r="77" spans="1:34" ht="18" customHeight="1" x14ac:dyDescent="0.25">
      <c r="B77" s="4"/>
    </row>
    <row r="78" spans="1:34" ht="18" customHeight="1" x14ac:dyDescent="0.25"/>
    <row r="79" spans="1:34" ht="18" customHeight="1" x14ac:dyDescent="0.25"/>
    <row r="80" spans="1:34" ht="18" customHeight="1" x14ac:dyDescent="0.25">
      <c r="A80" s="3"/>
    </row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</sheetData>
  <mergeCells count="4">
    <mergeCell ref="A21:B21"/>
    <mergeCell ref="A22:B22"/>
    <mergeCell ref="A2:B2"/>
    <mergeCell ref="A3:B3"/>
  </mergeCells>
  <printOptions horizontalCentered="1" verticalCentered="1" gridLines="1"/>
  <pageMargins left="0.2" right="0.2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AC4C-2A0E-4CF7-BE9C-37723D0FB624}">
  <dimension ref="A1:O62"/>
  <sheetViews>
    <sheetView workbookViewId="0">
      <selection activeCell="J2" sqref="J2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17.7109375" bestFit="1" customWidth="1"/>
    <col min="4" max="4" width="17.85546875" bestFit="1" customWidth="1"/>
    <col min="5" max="5" width="19.7109375" bestFit="1" customWidth="1"/>
    <col min="6" max="6" width="15.140625" bestFit="1" customWidth="1"/>
    <col min="7" max="7" width="18.28515625" bestFit="1" customWidth="1"/>
    <col min="8" max="8" width="19.28515625" bestFit="1" customWidth="1"/>
    <col min="9" max="9" width="14.140625" bestFit="1" customWidth="1"/>
    <col min="10" max="10" width="8.85546875" bestFit="1" customWidth="1"/>
    <col min="11" max="11" width="14.5703125" bestFit="1" customWidth="1"/>
    <col min="12" max="12" width="25.28515625" bestFit="1" customWidth="1"/>
    <col min="13" max="13" width="22.28515625" bestFit="1" customWidth="1"/>
    <col min="14" max="14" width="24.28515625" bestFit="1" customWidth="1"/>
    <col min="15" max="15" width="28" bestFit="1" customWidth="1"/>
  </cols>
  <sheetData>
    <row r="1" spans="1:15" s="30" customFormat="1" ht="15.75" x14ac:dyDescent="0.25">
      <c r="A1" s="30" t="s">
        <v>53</v>
      </c>
      <c r="B1" s="30" t="s">
        <v>47</v>
      </c>
      <c r="C1" s="30" t="s">
        <v>46</v>
      </c>
      <c r="D1" s="30" t="s">
        <v>48</v>
      </c>
      <c r="E1" s="30" t="s">
        <v>35</v>
      </c>
      <c r="F1" s="30" t="s">
        <v>37</v>
      </c>
      <c r="G1" s="30" t="s">
        <v>52</v>
      </c>
      <c r="H1" s="30" t="s">
        <v>49</v>
      </c>
      <c r="I1" s="30" t="s">
        <v>31</v>
      </c>
      <c r="J1" s="30" t="s">
        <v>2</v>
      </c>
      <c r="K1" s="30" t="s">
        <v>51</v>
      </c>
      <c r="L1" s="30" t="s">
        <v>50</v>
      </c>
      <c r="M1" s="30" t="s">
        <v>54</v>
      </c>
      <c r="N1" s="30" t="s">
        <v>40</v>
      </c>
      <c r="O1" s="30" t="s">
        <v>55</v>
      </c>
    </row>
    <row r="2" spans="1:15" x14ac:dyDescent="0.25">
      <c r="A2">
        <v>0</v>
      </c>
      <c r="B2">
        <f>ROUND(518.67,1)</f>
        <v>518.70000000000005</v>
      </c>
      <c r="C2">
        <f>ROUND((B2-459.67),1)</f>
        <v>59</v>
      </c>
      <c r="D2">
        <f>ROUND(((C2-32)*(5/9)),1)</f>
        <v>15</v>
      </c>
      <c r="E2">
        <f>ROUND(B2/$B$2,4)</f>
        <v>1</v>
      </c>
      <c r="F2">
        <f>ROUND(IF(A2&lt;36089,E2^(5.2562),0.223361*EXP(-1*(0.0481/1000)*(A2-36089))),4)</f>
        <v>1</v>
      </c>
      <c r="G2">
        <f>ROUND((F2*2116.22),2)</f>
        <v>2116.2199999999998</v>
      </c>
      <c r="H2">
        <f>ROUND((G2/(1716.5*B2)),8)</f>
        <v>2.3768399999999999E-3</v>
      </c>
      <c r="I2">
        <f>ROUND((F2/E2),4)</f>
        <v>1</v>
      </c>
      <c r="J2">
        <f>ROUND(SQRT(I2),4)</f>
        <v>1</v>
      </c>
      <c r="K2">
        <f>ROUND((1481.354*F2),1)</f>
        <v>1481.4</v>
      </c>
      <c r="L2">
        <f>ROUND((H2*32.1740484),4)</f>
        <v>7.6499999999999999E-2</v>
      </c>
      <c r="M2">
        <f>ROUND(SQRT(1.4*1716.5*B2),2)</f>
        <v>1116.46</v>
      </c>
      <c r="N2">
        <f>ROUND((M2*(3600/6076.4)),2)</f>
        <v>661.45</v>
      </c>
      <c r="O2">
        <f>ROUND(((0.226968*(10^-7)*(B2^1.5))/(H2*(B2+198.73))),8)</f>
        <v>1.5724000000000001E-4</v>
      </c>
    </row>
    <row r="3" spans="1:15" x14ac:dyDescent="0.25">
      <c r="A3">
        <v>1000</v>
      </c>
      <c r="B3">
        <f>ROUND(IF(A3&lt;36089,$B$2-(3.566*(A3/1000)),389.99),1)</f>
        <v>515.1</v>
      </c>
      <c r="C3">
        <f t="shared" ref="C3:C62" si="0">ROUND((B3-459.67),1)</f>
        <v>55.4</v>
      </c>
      <c r="D3">
        <f t="shared" ref="D3:D62" si="1">ROUND(((C3-32)*(5/9)),1)</f>
        <v>13</v>
      </c>
      <c r="E3">
        <f t="shared" ref="E3:E62" si="2">ROUND(B3/$B$2,4)</f>
        <v>0.99309999999999998</v>
      </c>
      <c r="F3">
        <f t="shared" ref="F3:F62" si="3">ROUND(IF(A3&lt;36089,E3^(5.2562),0.223361*EXP(-1*(0.0481/1000)*(A3-36089))),4)</f>
        <v>0.96430000000000005</v>
      </c>
      <c r="G3">
        <f t="shared" ref="G3:G62" si="4">ROUND((F3*2116.22),2)</f>
        <v>2040.67</v>
      </c>
      <c r="H3">
        <f t="shared" ref="H3:H62" si="5">ROUND((G3/(1716.5*B3)),8)</f>
        <v>2.3080100000000001E-3</v>
      </c>
      <c r="I3">
        <f t="shared" ref="I3:I62" si="6">ROUND((F3/E3),4)</f>
        <v>0.97099999999999997</v>
      </c>
      <c r="J3">
        <f t="shared" ref="J3:J62" si="7">ROUND(SQRT(I3),4)</f>
        <v>0.98540000000000005</v>
      </c>
      <c r="K3">
        <f t="shared" ref="K3:K62" si="8">ROUND((1481.354*F3),1)</f>
        <v>1428.5</v>
      </c>
      <c r="L3">
        <f t="shared" ref="L3:L62" si="9">ROUND((H3*32.1740484),4)</f>
        <v>7.4300000000000005E-2</v>
      </c>
      <c r="M3">
        <f t="shared" ref="M3:M62" si="10">ROUND(SQRT(1.4*1716.5*B3),2)</f>
        <v>1112.58</v>
      </c>
      <c r="N3">
        <f t="shared" ref="N3:N62" si="11">ROUND((M3*(3600/6076.4)),2)</f>
        <v>659.15</v>
      </c>
      <c r="O3">
        <f t="shared" ref="O3:O62" si="12">ROUND(((0.226968*(10^-7)*(B3^1.5))/(H3*(B3+198.73))),8)</f>
        <v>1.6105000000000001E-4</v>
      </c>
    </row>
    <row r="4" spans="1:15" x14ac:dyDescent="0.25">
      <c r="A4">
        <v>2000</v>
      </c>
      <c r="B4">
        <f t="shared" ref="B4:B62" si="13">ROUND(IF(A4&lt;36089,$B$2-(3.566*(A4/1000)),389.99),1)</f>
        <v>511.6</v>
      </c>
      <c r="C4">
        <f t="shared" si="0"/>
        <v>51.9</v>
      </c>
      <c r="D4">
        <f t="shared" si="1"/>
        <v>11.1</v>
      </c>
      <c r="E4">
        <f t="shared" si="2"/>
        <v>0.98629999999999995</v>
      </c>
      <c r="F4">
        <f t="shared" si="3"/>
        <v>0.93010000000000004</v>
      </c>
      <c r="G4">
        <f t="shared" si="4"/>
        <v>1968.3</v>
      </c>
      <c r="H4">
        <f t="shared" si="5"/>
        <v>2.2413899999999998E-3</v>
      </c>
      <c r="I4">
        <f t="shared" si="6"/>
        <v>0.94299999999999995</v>
      </c>
      <c r="J4">
        <f t="shared" si="7"/>
        <v>0.97109999999999996</v>
      </c>
      <c r="K4">
        <f t="shared" si="8"/>
        <v>1377.8</v>
      </c>
      <c r="L4">
        <f t="shared" si="9"/>
        <v>7.2099999999999997E-2</v>
      </c>
      <c r="M4">
        <f t="shared" si="10"/>
        <v>1108.79</v>
      </c>
      <c r="N4">
        <f t="shared" si="11"/>
        <v>656.91</v>
      </c>
      <c r="O4">
        <f t="shared" si="12"/>
        <v>1.6495999999999999E-4</v>
      </c>
    </row>
    <row r="5" spans="1:15" x14ac:dyDescent="0.25">
      <c r="A5">
        <v>3000</v>
      </c>
      <c r="B5">
        <f t="shared" si="13"/>
        <v>508</v>
      </c>
      <c r="C5">
        <f t="shared" si="0"/>
        <v>48.3</v>
      </c>
      <c r="D5">
        <f t="shared" si="1"/>
        <v>9.1</v>
      </c>
      <c r="E5">
        <f t="shared" si="2"/>
        <v>0.97940000000000005</v>
      </c>
      <c r="F5">
        <f t="shared" si="3"/>
        <v>0.89639999999999997</v>
      </c>
      <c r="G5">
        <f t="shared" si="4"/>
        <v>1896.98</v>
      </c>
      <c r="H5">
        <f t="shared" si="5"/>
        <v>2.17548E-3</v>
      </c>
      <c r="I5">
        <f t="shared" si="6"/>
        <v>0.9153</v>
      </c>
      <c r="J5">
        <f t="shared" si="7"/>
        <v>0.95669999999999999</v>
      </c>
      <c r="K5">
        <f t="shared" si="8"/>
        <v>1327.9</v>
      </c>
      <c r="L5">
        <f t="shared" si="9"/>
        <v>7.0000000000000007E-2</v>
      </c>
      <c r="M5">
        <f t="shared" si="10"/>
        <v>1104.8900000000001</v>
      </c>
      <c r="N5">
        <f t="shared" si="11"/>
        <v>654.6</v>
      </c>
      <c r="O5">
        <f t="shared" si="12"/>
        <v>1.6903E-4</v>
      </c>
    </row>
    <row r="6" spans="1:15" x14ac:dyDescent="0.25">
      <c r="A6">
        <v>4000</v>
      </c>
      <c r="B6">
        <f t="shared" si="13"/>
        <v>504.4</v>
      </c>
      <c r="C6">
        <f t="shared" si="0"/>
        <v>44.7</v>
      </c>
      <c r="D6">
        <f t="shared" si="1"/>
        <v>7.1</v>
      </c>
      <c r="E6">
        <f t="shared" si="2"/>
        <v>0.97240000000000004</v>
      </c>
      <c r="F6">
        <f t="shared" si="3"/>
        <v>0.86319999999999997</v>
      </c>
      <c r="G6">
        <f t="shared" si="4"/>
        <v>1826.72</v>
      </c>
      <c r="H6">
        <f t="shared" si="5"/>
        <v>2.1098599999999999E-3</v>
      </c>
      <c r="I6">
        <f t="shared" si="6"/>
        <v>0.88770000000000004</v>
      </c>
      <c r="J6">
        <f t="shared" si="7"/>
        <v>0.94220000000000004</v>
      </c>
      <c r="K6">
        <f t="shared" si="8"/>
        <v>1278.7</v>
      </c>
      <c r="L6">
        <f t="shared" si="9"/>
        <v>6.7900000000000002E-2</v>
      </c>
      <c r="M6">
        <f t="shared" si="10"/>
        <v>1100.96</v>
      </c>
      <c r="N6">
        <f t="shared" si="11"/>
        <v>652.27</v>
      </c>
      <c r="O6">
        <f t="shared" si="12"/>
        <v>1.7332E-4</v>
      </c>
    </row>
    <row r="7" spans="1:15" x14ac:dyDescent="0.25">
      <c r="A7">
        <v>5000</v>
      </c>
      <c r="B7">
        <f t="shared" si="13"/>
        <v>500.9</v>
      </c>
      <c r="C7">
        <f t="shared" si="0"/>
        <v>41.2</v>
      </c>
      <c r="D7">
        <f t="shared" si="1"/>
        <v>5.0999999999999996</v>
      </c>
      <c r="E7">
        <f t="shared" si="2"/>
        <v>0.9657</v>
      </c>
      <c r="F7">
        <f t="shared" si="3"/>
        <v>0.83240000000000003</v>
      </c>
      <c r="G7">
        <f t="shared" si="4"/>
        <v>1761.54</v>
      </c>
      <c r="H7">
        <f t="shared" si="5"/>
        <v>2.04879E-3</v>
      </c>
      <c r="I7">
        <f t="shared" si="6"/>
        <v>0.86199999999999999</v>
      </c>
      <c r="J7">
        <f t="shared" si="7"/>
        <v>0.9284</v>
      </c>
      <c r="K7">
        <f t="shared" si="8"/>
        <v>1233.0999999999999</v>
      </c>
      <c r="L7">
        <f t="shared" si="9"/>
        <v>6.59E-2</v>
      </c>
      <c r="M7">
        <f t="shared" si="10"/>
        <v>1097.1400000000001</v>
      </c>
      <c r="N7">
        <f t="shared" si="11"/>
        <v>650.01</v>
      </c>
      <c r="O7">
        <f t="shared" si="12"/>
        <v>1.7751E-4</v>
      </c>
    </row>
    <row r="8" spans="1:15" x14ac:dyDescent="0.25">
      <c r="A8">
        <v>6000</v>
      </c>
      <c r="B8">
        <f t="shared" si="13"/>
        <v>497.3</v>
      </c>
      <c r="C8">
        <f t="shared" si="0"/>
        <v>37.6</v>
      </c>
      <c r="D8">
        <f t="shared" si="1"/>
        <v>3.1</v>
      </c>
      <c r="E8">
        <f t="shared" si="2"/>
        <v>0.9587</v>
      </c>
      <c r="F8">
        <f t="shared" si="3"/>
        <v>0.80120000000000002</v>
      </c>
      <c r="G8">
        <f t="shared" si="4"/>
        <v>1695.52</v>
      </c>
      <c r="H8">
        <f t="shared" si="5"/>
        <v>1.98628E-3</v>
      </c>
      <c r="I8">
        <f t="shared" si="6"/>
        <v>0.8357</v>
      </c>
      <c r="J8">
        <f t="shared" si="7"/>
        <v>0.91420000000000001</v>
      </c>
      <c r="K8">
        <f t="shared" si="8"/>
        <v>1186.9000000000001</v>
      </c>
      <c r="L8">
        <f t="shared" si="9"/>
        <v>6.3899999999999998E-2</v>
      </c>
      <c r="M8">
        <f t="shared" si="10"/>
        <v>1093.19</v>
      </c>
      <c r="N8">
        <f t="shared" si="11"/>
        <v>647.66999999999996</v>
      </c>
      <c r="O8">
        <f t="shared" si="12"/>
        <v>1.8206E-4</v>
      </c>
    </row>
    <row r="9" spans="1:15" x14ac:dyDescent="0.25">
      <c r="A9">
        <v>7000</v>
      </c>
      <c r="B9">
        <f t="shared" si="13"/>
        <v>493.7</v>
      </c>
      <c r="C9">
        <f t="shared" si="0"/>
        <v>34</v>
      </c>
      <c r="D9">
        <f t="shared" si="1"/>
        <v>1.1000000000000001</v>
      </c>
      <c r="E9">
        <f t="shared" si="2"/>
        <v>0.95179999999999998</v>
      </c>
      <c r="F9">
        <f t="shared" si="3"/>
        <v>0.77129999999999999</v>
      </c>
      <c r="G9">
        <f t="shared" si="4"/>
        <v>1632.24</v>
      </c>
      <c r="H9">
        <f t="shared" si="5"/>
        <v>1.9260900000000001E-3</v>
      </c>
      <c r="I9">
        <f t="shared" si="6"/>
        <v>0.81040000000000001</v>
      </c>
      <c r="J9">
        <f t="shared" si="7"/>
        <v>0.9002</v>
      </c>
      <c r="K9">
        <f t="shared" si="8"/>
        <v>1142.5999999999999</v>
      </c>
      <c r="L9">
        <f t="shared" si="9"/>
        <v>6.2E-2</v>
      </c>
      <c r="M9">
        <f t="shared" si="10"/>
        <v>1089.22</v>
      </c>
      <c r="N9">
        <f t="shared" si="11"/>
        <v>645.30999999999995</v>
      </c>
      <c r="O9">
        <f t="shared" si="12"/>
        <v>1.8667999999999999E-4</v>
      </c>
    </row>
    <row r="10" spans="1:15" x14ac:dyDescent="0.25">
      <c r="A10">
        <v>8000</v>
      </c>
      <c r="B10">
        <f t="shared" si="13"/>
        <v>490.2</v>
      </c>
      <c r="C10">
        <f t="shared" si="0"/>
        <v>30.5</v>
      </c>
      <c r="D10">
        <f t="shared" si="1"/>
        <v>-0.8</v>
      </c>
      <c r="E10">
        <f t="shared" si="2"/>
        <v>0.94510000000000005</v>
      </c>
      <c r="F10">
        <f t="shared" si="3"/>
        <v>0.74319999999999997</v>
      </c>
      <c r="G10">
        <f t="shared" si="4"/>
        <v>1572.77</v>
      </c>
      <c r="H10">
        <f t="shared" si="5"/>
        <v>1.8691700000000001E-3</v>
      </c>
      <c r="I10">
        <f t="shared" si="6"/>
        <v>0.78639999999999999</v>
      </c>
      <c r="J10">
        <f t="shared" si="7"/>
        <v>0.88680000000000003</v>
      </c>
      <c r="K10">
        <f t="shared" si="8"/>
        <v>1100.9000000000001</v>
      </c>
      <c r="L10">
        <f t="shared" si="9"/>
        <v>6.0100000000000001E-2</v>
      </c>
      <c r="M10">
        <f t="shared" si="10"/>
        <v>1085.3599999999999</v>
      </c>
      <c r="N10">
        <f t="shared" si="11"/>
        <v>643.03</v>
      </c>
      <c r="O10">
        <f t="shared" si="12"/>
        <v>1.9128999999999999E-4</v>
      </c>
    </row>
    <row r="11" spans="1:15" x14ac:dyDescent="0.25">
      <c r="A11">
        <v>9000</v>
      </c>
      <c r="B11">
        <f t="shared" si="13"/>
        <v>486.6</v>
      </c>
      <c r="C11">
        <f t="shared" si="0"/>
        <v>26.9</v>
      </c>
      <c r="D11">
        <f t="shared" si="1"/>
        <v>-2.8</v>
      </c>
      <c r="E11">
        <f t="shared" si="2"/>
        <v>0.93810000000000004</v>
      </c>
      <c r="F11">
        <f t="shared" si="3"/>
        <v>0.7147</v>
      </c>
      <c r="G11">
        <f t="shared" si="4"/>
        <v>1512.46</v>
      </c>
      <c r="H11">
        <f t="shared" si="5"/>
        <v>1.8107900000000001E-3</v>
      </c>
      <c r="I11">
        <f t="shared" si="6"/>
        <v>0.76190000000000002</v>
      </c>
      <c r="J11">
        <f t="shared" si="7"/>
        <v>0.87290000000000001</v>
      </c>
      <c r="K11">
        <f t="shared" si="8"/>
        <v>1058.7</v>
      </c>
      <c r="L11">
        <f t="shared" si="9"/>
        <v>5.8299999999999998E-2</v>
      </c>
      <c r="M11">
        <f t="shared" si="10"/>
        <v>1081.3599999999999</v>
      </c>
      <c r="N11">
        <f t="shared" si="11"/>
        <v>640.66</v>
      </c>
      <c r="O11">
        <f t="shared" si="12"/>
        <v>1.9631999999999999E-4</v>
      </c>
    </row>
    <row r="12" spans="1:15" x14ac:dyDescent="0.25">
      <c r="A12">
        <v>10000</v>
      </c>
      <c r="B12">
        <f t="shared" si="13"/>
        <v>483</v>
      </c>
      <c r="C12">
        <f t="shared" si="0"/>
        <v>23.3</v>
      </c>
      <c r="D12">
        <f t="shared" si="1"/>
        <v>-4.8</v>
      </c>
      <c r="E12">
        <f t="shared" si="2"/>
        <v>0.93120000000000003</v>
      </c>
      <c r="F12">
        <f t="shared" si="3"/>
        <v>0.6875</v>
      </c>
      <c r="G12">
        <f t="shared" si="4"/>
        <v>1454.9</v>
      </c>
      <c r="H12">
        <f t="shared" si="5"/>
        <v>1.75486E-3</v>
      </c>
      <c r="I12">
        <f t="shared" si="6"/>
        <v>0.73829999999999996</v>
      </c>
      <c r="J12">
        <f t="shared" si="7"/>
        <v>0.85919999999999996</v>
      </c>
      <c r="K12">
        <f t="shared" si="8"/>
        <v>1018.4</v>
      </c>
      <c r="L12">
        <f t="shared" si="9"/>
        <v>5.6500000000000002E-2</v>
      </c>
      <c r="M12">
        <f t="shared" si="10"/>
        <v>1077.3599999999999</v>
      </c>
      <c r="N12">
        <f t="shared" si="11"/>
        <v>638.29</v>
      </c>
      <c r="O12">
        <f t="shared" si="12"/>
        <v>2.0138999999999999E-4</v>
      </c>
    </row>
    <row r="13" spans="1:15" x14ac:dyDescent="0.25">
      <c r="A13">
        <v>11000</v>
      </c>
      <c r="B13">
        <f t="shared" si="13"/>
        <v>479.5</v>
      </c>
      <c r="C13">
        <f t="shared" si="0"/>
        <v>19.8</v>
      </c>
      <c r="D13">
        <f t="shared" si="1"/>
        <v>-6.8</v>
      </c>
      <c r="E13">
        <f t="shared" si="2"/>
        <v>0.9244</v>
      </c>
      <c r="F13">
        <f t="shared" si="3"/>
        <v>0.66149999999999998</v>
      </c>
      <c r="G13">
        <f t="shared" si="4"/>
        <v>1399.88</v>
      </c>
      <c r="H13">
        <f t="shared" si="5"/>
        <v>1.70082E-3</v>
      </c>
      <c r="I13">
        <f t="shared" si="6"/>
        <v>0.71560000000000001</v>
      </c>
      <c r="J13">
        <f t="shared" si="7"/>
        <v>0.84589999999999999</v>
      </c>
      <c r="K13">
        <f t="shared" si="8"/>
        <v>979.9</v>
      </c>
      <c r="L13">
        <f t="shared" si="9"/>
        <v>5.4699999999999999E-2</v>
      </c>
      <c r="M13">
        <f t="shared" si="10"/>
        <v>1073.45</v>
      </c>
      <c r="N13">
        <f t="shared" si="11"/>
        <v>635.97</v>
      </c>
      <c r="O13">
        <f t="shared" si="12"/>
        <v>2.0659000000000001E-4</v>
      </c>
    </row>
    <row r="14" spans="1:15" x14ac:dyDescent="0.25">
      <c r="A14">
        <v>12000</v>
      </c>
      <c r="B14">
        <f t="shared" si="13"/>
        <v>475.9</v>
      </c>
      <c r="C14">
        <f t="shared" si="0"/>
        <v>16.2</v>
      </c>
      <c r="D14">
        <f t="shared" si="1"/>
        <v>-8.8000000000000007</v>
      </c>
      <c r="E14">
        <f t="shared" si="2"/>
        <v>0.91749999999999998</v>
      </c>
      <c r="F14">
        <f t="shared" si="3"/>
        <v>0.63600000000000001</v>
      </c>
      <c r="G14">
        <f t="shared" si="4"/>
        <v>1345.92</v>
      </c>
      <c r="H14">
        <f t="shared" si="5"/>
        <v>1.64763E-3</v>
      </c>
      <c r="I14">
        <f t="shared" si="6"/>
        <v>0.69320000000000004</v>
      </c>
      <c r="J14">
        <f t="shared" si="7"/>
        <v>0.83260000000000001</v>
      </c>
      <c r="K14">
        <f t="shared" si="8"/>
        <v>942.1</v>
      </c>
      <c r="L14">
        <f t="shared" si="9"/>
        <v>5.2999999999999999E-2</v>
      </c>
      <c r="M14">
        <f t="shared" si="10"/>
        <v>1069.4100000000001</v>
      </c>
      <c r="N14">
        <f t="shared" si="11"/>
        <v>633.58000000000004</v>
      </c>
      <c r="O14">
        <f t="shared" si="12"/>
        <v>2.1199000000000001E-4</v>
      </c>
    </row>
    <row r="15" spans="1:15" x14ac:dyDescent="0.25">
      <c r="A15">
        <v>13000</v>
      </c>
      <c r="B15">
        <f t="shared" si="13"/>
        <v>472.3</v>
      </c>
      <c r="C15">
        <f t="shared" si="0"/>
        <v>12.6</v>
      </c>
      <c r="D15">
        <f t="shared" si="1"/>
        <v>-10.8</v>
      </c>
      <c r="E15">
        <f t="shared" si="2"/>
        <v>0.91049999999999998</v>
      </c>
      <c r="F15">
        <f t="shared" si="3"/>
        <v>0.6109</v>
      </c>
      <c r="G15">
        <f t="shared" si="4"/>
        <v>1292.8</v>
      </c>
      <c r="H15">
        <f t="shared" si="5"/>
        <v>1.5946700000000001E-3</v>
      </c>
      <c r="I15">
        <f t="shared" si="6"/>
        <v>0.67100000000000004</v>
      </c>
      <c r="J15">
        <f t="shared" si="7"/>
        <v>0.81910000000000005</v>
      </c>
      <c r="K15">
        <f t="shared" si="8"/>
        <v>905</v>
      </c>
      <c r="L15">
        <f t="shared" si="9"/>
        <v>5.1299999999999998E-2</v>
      </c>
      <c r="M15">
        <f t="shared" si="10"/>
        <v>1065.3599999999999</v>
      </c>
      <c r="N15">
        <f t="shared" si="11"/>
        <v>631.17999999999995</v>
      </c>
      <c r="O15">
        <f t="shared" si="12"/>
        <v>2.1771E-4</v>
      </c>
    </row>
    <row r="16" spans="1:15" x14ac:dyDescent="0.25">
      <c r="A16">
        <v>14000</v>
      </c>
      <c r="B16">
        <f t="shared" si="13"/>
        <v>468.8</v>
      </c>
      <c r="C16">
        <f t="shared" si="0"/>
        <v>9.1</v>
      </c>
      <c r="D16">
        <f t="shared" si="1"/>
        <v>-12.7</v>
      </c>
      <c r="E16">
        <f t="shared" si="2"/>
        <v>0.90380000000000005</v>
      </c>
      <c r="F16">
        <f t="shared" si="3"/>
        <v>0.58760000000000001</v>
      </c>
      <c r="G16">
        <f t="shared" si="4"/>
        <v>1243.49</v>
      </c>
      <c r="H16">
        <f t="shared" si="5"/>
        <v>1.5452899999999999E-3</v>
      </c>
      <c r="I16">
        <f t="shared" si="6"/>
        <v>0.65010000000000001</v>
      </c>
      <c r="J16">
        <f t="shared" si="7"/>
        <v>0.80630000000000002</v>
      </c>
      <c r="K16">
        <f t="shared" si="8"/>
        <v>870.4</v>
      </c>
      <c r="L16">
        <f t="shared" si="9"/>
        <v>4.9700000000000001E-2</v>
      </c>
      <c r="M16">
        <f t="shared" si="10"/>
        <v>1061.4000000000001</v>
      </c>
      <c r="N16">
        <f t="shared" si="11"/>
        <v>628.83000000000004</v>
      </c>
      <c r="O16">
        <f t="shared" si="12"/>
        <v>2.2334000000000001E-4</v>
      </c>
    </row>
    <row r="17" spans="1:15" x14ac:dyDescent="0.25">
      <c r="A17">
        <v>15000</v>
      </c>
      <c r="B17">
        <f t="shared" si="13"/>
        <v>465.2</v>
      </c>
      <c r="C17">
        <f t="shared" si="0"/>
        <v>5.5</v>
      </c>
      <c r="D17">
        <f t="shared" si="1"/>
        <v>-14.7</v>
      </c>
      <c r="E17">
        <f t="shared" si="2"/>
        <v>0.89690000000000003</v>
      </c>
      <c r="F17">
        <f t="shared" si="3"/>
        <v>0.56440000000000001</v>
      </c>
      <c r="G17">
        <f t="shared" si="4"/>
        <v>1194.3900000000001</v>
      </c>
      <c r="H17">
        <f t="shared" si="5"/>
        <v>1.4957600000000001E-3</v>
      </c>
      <c r="I17">
        <f t="shared" si="6"/>
        <v>0.62929999999999997</v>
      </c>
      <c r="J17">
        <f t="shared" si="7"/>
        <v>0.79330000000000001</v>
      </c>
      <c r="K17">
        <f t="shared" si="8"/>
        <v>836.1</v>
      </c>
      <c r="L17">
        <f t="shared" si="9"/>
        <v>4.8099999999999997E-2</v>
      </c>
      <c r="M17">
        <f t="shared" si="10"/>
        <v>1057.32</v>
      </c>
      <c r="N17">
        <f t="shared" si="11"/>
        <v>626.41999999999996</v>
      </c>
      <c r="O17">
        <f t="shared" si="12"/>
        <v>2.2932000000000001E-4</v>
      </c>
    </row>
    <row r="18" spans="1:15" x14ac:dyDescent="0.25">
      <c r="A18">
        <v>16000</v>
      </c>
      <c r="B18">
        <f t="shared" si="13"/>
        <v>461.6</v>
      </c>
      <c r="C18">
        <f t="shared" si="0"/>
        <v>1.9</v>
      </c>
      <c r="D18">
        <f t="shared" si="1"/>
        <v>-16.7</v>
      </c>
      <c r="E18">
        <f t="shared" si="2"/>
        <v>0.88990000000000002</v>
      </c>
      <c r="F18">
        <f t="shared" si="3"/>
        <v>0.54169999999999996</v>
      </c>
      <c r="G18">
        <f t="shared" si="4"/>
        <v>1146.3599999999999</v>
      </c>
      <c r="H18">
        <f t="shared" si="5"/>
        <v>1.44681E-3</v>
      </c>
      <c r="I18">
        <f t="shared" si="6"/>
        <v>0.60870000000000002</v>
      </c>
      <c r="J18">
        <f t="shared" si="7"/>
        <v>0.7802</v>
      </c>
      <c r="K18">
        <f t="shared" si="8"/>
        <v>802.4</v>
      </c>
      <c r="L18">
        <f t="shared" si="9"/>
        <v>4.65E-2</v>
      </c>
      <c r="M18">
        <f t="shared" si="10"/>
        <v>1053.22</v>
      </c>
      <c r="N18">
        <f t="shared" si="11"/>
        <v>623.99</v>
      </c>
      <c r="O18">
        <f t="shared" si="12"/>
        <v>2.3561E-4</v>
      </c>
    </row>
    <row r="19" spans="1:15" x14ac:dyDescent="0.25">
      <c r="A19">
        <v>17000</v>
      </c>
      <c r="B19">
        <f t="shared" si="13"/>
        <v>458.1</v>
      </c>
      <c r="C19">
        <f t="shared" si="0"/>
        <v>-1.6</v>
      </c>
      <c r="D19">
        <f t="shared" si="1"/>
        <v>-18.7</v>
      </c>
      <c r="E19">
        <f t="shared" si="2"/>
        <v>0.88319999999999999</v>
      </c>
      <c r="F19">
        <f t="shared" si="3"/>
        <v>0.52059999999999995</v>
      </c>
      <c r="G19">
        <f t="shared" si="4"/>
        <v>1101.7</v>
      </c>
      <c r="H19">
        <f t="shared" si="5"/>
        <v>1.4010699999999999E-3</v>
      </c>
      <c r="I19">
        <f t="shared" si="6"/>
        <v>0.58940000000000003</v>
      </c>
      <c r="J19">
        <f t="shared" si="7"/>
        <v>0.76770000000000005</v>
      </c>
      <c r="K19">
        <f t="shared" si="8"/>
        <v>771.2</v>
      </c>
      <c r="L19">
        <f t="shared" si="9"/>
        <v>4.5100000000000001E-2</v>
      </c>
      <c r="M19">
        <f t="shared" si="10"/>
        <v>1049.22</v>
      </c>
      <c r="N19">
        <f t="shared" si="11"/>
        <v>621.62</v>
      </c>
      <c r="O19">
        <f t="shared" si="12"/>
        <v>2.4182000000000001E-4</v>
      </c>
    </row>
    <row r="20" spans="1:15" x14ac:dyDescent="0.25">
      <c r="A20">
        <v>18000</v>
      </c>
      <c r="B20">
        <f t="shared" si="13"/>
        <v>454.5</v>
      </c>
      <c r="C20">
        <f t="shared" si="0"/>
        <v>-5.2</v>
      </c>
      <c r="D20">
        <f t="shared" si="1"/>
        <v>-20.7</v>
      </c>
      <c r="E20">
        <f t="shared" si="2"/>
        <v>0.87619999999999998</v>
      </c>
      <c r="F20">
        <f t="shared" si="3"/>
        <v>0.49919999999999998</v>
      </c>
      <c r="G20">
        <f t="shared" si="4"/>
        <v>1056.42</v>
      </c>
      <c r="H20">
        <f t="shared" si="5"/>
        <v>1.35413E-3</v>
      </c>
      <c r="I20">
        <f t="shared" si="6"/>
        <v>0.56969999999999998</v>
      </c>
      <c r="J20">
        <f t="shared" si="7"/>
        <v>0.75480000000000003</v>
      </c>
      <c r="K20">
        <f t="shared" si="8"/>
        <v>739.5</v>
      </c>
      <c r="L20">
        <f t="shared" si="9"/>
        <v>4.36E-2</v>
      </c>
      <c r="M20">
        <f t="shared" si="10"/>
        <v>1045.0899999999999</v>
      </c>
      <c r="N20">
        <f t="shared" si="11"/>
        <v>619.16999999999996</v>
      </c>
      <c r="O20">
        <f t="shared" si="12"/>
        <v>2.4862000000000002E-4</v>
      </c>
    </row>
    <row r="21" spans="1:15" x14ac:dyDescent="0.25">
      <c r="A21">
        <v>19000</v>
      </c>
      <c r="B21">
        <f t="shared" si="13"/>
        <v>450.9</v>
      </c>
      <c r="C21">
        <f t="shared" si="0"/>
        <v>-8.8000000000000007</v>
      </c>
      <c r="D21">
        <f t="shared" si="1"/>
        <v>-22.7</v>
      </c>
      <c r="E21">
        <f t="shared" si="2"/>
        <v>0.86929999999999996</v>
      </c>
      <c r="F21">
        <f t="shared" si="3"/>
        <v>0.47889999999999999</v>
      </c>
      <c r="G21">
        <f t="shared" si="4"/>
        <v>1013.46</v>
      </c>
      <c r="H21">
        <f t="shared" si="5"/>
        <v>1.3094300000000001E-3</v>
      </c>
      <c r="I21">
        <f t="shared" si="6"/>
        <v>0.55089999999999995</v>
      </c>
      <c r="J21">
        <f t="shared" si="7"/>
        <v>0.74219999999999997</v>
      </c>
      <c r="K21">
        <f t="shared" si="8"/>
        <v>709.4</v>
      </c>
      <c r="L21">
        <f t="shared" si="9"/>
        <v>4.2099999999999999E-2</v>
      </c>
      <c r="M21">
        <f t="shared" si="10"/>
        <v>1040.94</v>
      </c>
      <c r="N21">
        <f t="shared" si="11"/>
        <v>616.71</v>
      </c>
      <c r="O21">
        <f t="shared" si="12"/>
        <v>2.5546999999999999E-4</v>
      </c>
    </row>
    <row r="22" spans="1:15" x14ac:dyDescent="0.25">
      <c r="A22">
        <v>20000</v>
      </c>
      <c r="B22">
        <f t="shared" si="13"/>
        <v>447.4</v>
      </c>
      <c r="C22">
        <f t="shared" si="0"/>
        <v>-12.3</v>
      </c>
      <c r="D22">
        <f t="shared" si="1"/>
        <v>-24.6</v>
      </c>
      <c r="E22">
        <f t="shared" si="2"/>
        <v>0.86250000000000004</v>
      </c>
      <c r="F22">
        <f t="shared" si="3"/>
        <v>0.45960000000000001</v>
      </c>
      <c r="G22">
        <f t="shared" si="4"/>
        <v>972.61</v>
      </c>
      <c r="H22">
        <f t="shared" si="5"/>
        <v>1.2664799999999999E-3</v>
      </c>
      <c r="I22">
        <f t="shared" si="6"/>
        <v>0.53290000000000004</v>
      </c>
      <c r="J22">
        <f t="shared" si="7"/>
        <v>0.73</v>
      </c>
      <c r="K22">
        <f t="shared" si="8"/>
        <v>680.8</v>
      </c>
      <c r="L22">
        <f t="shared" si="9"/>
        <v>4.07E-2</v>
      </c>
      <c r="M22">
        <f t="shared" si="10"/>
        <v>1036.8900000000001</v>
      </c>
      <c r="N22">
        <f t="shared" si="11"/>
        <v>614.30999999999995</v>
      </c>
      <c r="O22">
        <f t="shared" si="12"/>
        <v>2.6247999999999999E-4</v>
      </c>
    </row>
    <row r="23" spans="1:15" x14ac:dyDescent="0.25">
      <c r="A23">
        <v>21000</v>
      </c>
      <c r="B23">
        <f t="shared" si="13"/>
        <v>443.8</v>
      </c>
      <c r="C23">
        <f t="shared" si="0"/>
        <v>-15.9</v>
      </c>
      <c r="D23">
        <f t="shared" si="1"/>
        <v>-26.6</v>
      </c>
      <c r="E23">
        <f t="shared" si="2"/>
        <v>0.85560000000000003</v>
      </c>
      <c r="F23">
        <f t="shared" si="3"/>
        <v>0.44059999999999999</v>
      </c>
      <c r="G23">
        <f t="shared" si="4"/>
        <v>932.41</v>
      </c>
      <c r="H23">
        <f t="shared" si="5"/>
        <v>1.2239799999999999E-3</v>
      </c>
      <c r="I23">
        <f t="shared" si="6"/>
        <v>0.51500000000000001</v>
      </c>
      <c r="J23">
        <f t="shared" si="7"/>
        <v>0.71760000000000002</v>
      </c>
      <c r="K23">
        <f t="shared" si="8"/>
        <v>652.70000000000005</v>
      </c>
      <c r="L23">
        <f t="shared" si="9"/>
        <v>3.9399999999999998E-2</v>
      </c>
      <c r="M23">
        <f t="shared" si="10"/>
        <v>1032.71</v>
      </c>
      <c r="N23">
        <f t="shared" si="11"/>
        <v>611.84</v>
      </c>
      <c r="O23">
        <f t="shared" si="12"/>
        <v>2.6981999999999999E-4</v>
      </c>
    </row>
    <row r="24" spans="1:15" x14ac:dyDescent="0.25">
      <c r="A24">
        <v>22000</v>
      </c>
      <c r="B24">
        <f t="shared" si="13"/>
        <v>440.2</v>
      </c>
      <c r="C24">
        <f t="shared" si="0"/>
        <v>-19.5</v>
      </c>
      <c r="D24">
        <f t="shared" si="1"/>
        <v>-28.6</v>
      </c>
      <c r="E24">
        <f t="shared" si="2"/>
        <v>0.84870000000000001</v>
      </c>
      <c r="F24">
        <f t="shared" si="3"/>
        <v>0.42220000000000002</v>
      </c>
      <c r="G24">
        <f t="shared" si="4"/>
        <v>893.47</v>
      </c>
      <c r="H24">
        <f t="shared" si="5"/>
        <v>1.18246E-3</v>
      </c>
      <c r="I24">
        <f t="shared" si="6"/>
        <v>0.4975</v>
      </c>
      <c r="J24">
        <f t="shared" si="7"/>
        <v>0.70530000000000004</v>
      </c>
      <c r="K24">
        <f t="shared" si="8"/>
        <v>625.4</v>
      </c>
      <c r="L24">
        <f t="shared" si="9"/>
        <v>3.7999999999999999E-2</v>
      </c>
      <c r="M24">
        <f t="shared" si="10"/>
        <v>1028.52</v>
      </c>
      <c r="N24">
        <f t="shared" si="11"/>
        <v>609.35</v>
      </c>
      <c r="O24">
        <f t="shared" si="12"/>
        <v>2.7745999999999999E-4</v>
      </c>
    </row>
    <row r="25" spans="1:15" x14ac:dyDescent="0.25">
      <c r="A25">
        <v>23000</v>
      </c>
      <c r="B25">
        <f t="shared" si="13"/>
        <v>436.7</v>
      </c>
      <c r="C25">
        <f t="shared" si="0"/>
        <v>-23</v>
      </c>
      <c r="D25">
        <f t="shared" si="1"/>
        <v>-30.6</v>
      </c>
      <c r="E25">
        <f t="shared" si="2"/>
        <v>0.84189999999999998</v>
      </c>
      <c r="F25">
        <f t="shared" si="3"/>
        <v>0.4047</v>
      </c>
      <c r="G25">
        <f t="shared" si="4"/>
        <v>856.43</v>
      </c>
      <c r="H25">
        <f t="shared" si="5"/>
        <v>1.14252E-3</v>
      </c>
      <c r="I25">
        <f t="shared" si="6"/>
        <v>0.48070000000000002</v>
      </c>
      <c r="J25">
        <f t="shared" si="7"/>
        <v>0.69330000000000003</v>
      </c>
      <c r="K25">
        <f t="shared" si="8"/>
        <v>599.5</v>
      </c>
      <c r="L25">
        <f t="shared" si="9"/>
        <v>3.6799999999999999E-2</v>
      </c>
      <c r="M25">
        <f t="shared" si="10"/>
        <v>1024.42</v>
      </c>
      <c r="N25">
        <f t="shared" si="11"/>
        <v>606.91999999999996</v>
      </c>
      <c r="O25">
        <f t="shared" si="12"/>
        <v>2.853E-4</v>
      </c>
    </row>
    <row r="26" spans="1:15" x14ac:dyDescent="0.25">
      <c r="A26">
        <v>24000</v>
      </c>
      <c r="B26">
        <f t="shared" si="13"/>
        <v>433.1</v>
      </c>
      <c r="C26">
        <f t="shared" si="0"/>
        <v>-26.6</v>
      </c>
      <c r="D26">
        <f t="shared" si="1"/>
        <v>-32.6</v>
      </c>
      <c r="E26">
        <f t="shared" si="2"/>
        <v>0.83499999999999996</v>
      </c>
      <c r="F26">
        <f t="shared" si="3"/>
        <v>0.3876</v>
      </c>
      <c r="G26">
        <f t="shared" si="4"/>
        <v>820.25</v>
      </c>
      <c r="H26">
        <f t="shared" si="5"/>
        <v>1.1033499999999999E-3</v>
      </c>
      <c r="I26">
        <f t="shared" si="6"/>
        <v>0.4642</v>
      </c>
      <c r="J26">
        <f t="shared" si="7"/>
        <v>0.68130000000000002</v>
      </c>
      <c r="K26">
        <f t="shared" si="8"/>
        <v>574.20000000000005</v>
      </c>
      <c r="L26">
        <f t="shared" si="9"/>
        <v>3.5499999999999997E-2</v>
      </c>
      <c r="M26">
        <f t="shared" si="10"/>
        <v>1020.19</v>
      </c>
      <c r="N26">
        <f t="shared" si="11"/>
        <v>604.41999999999996</v>
      </c>
      <c r="O26">
        <f t="shared" si="12"/>
        <v>2.9345E-4</v>
      </c>
    </row>
    <row r="27" spans="1:15" x14ac:dyDescent="0.25">
      <c r="A27">
        <v>25000</v>
      </c>
      <c r="B27">
        <f t="shared" si="13"/>
        <v>429.6</v>
      </c>
      <c r="C27">
        <f t="shared" si="0"/>
        <v>-30.1</v>
      </c>
      <c r="D27">
        <f t="shared" si="1"/>
        <v>-34.5</v>
      </c>
      <c r="E27">
        <f t="shared" si="2"/>
        <v>0.82820000000000005</v>
      </c>
      <c r="F27">
        <f t="shared" si="3"/>
        <v>0.37130000000000002</v>
      </c>
      <c r="G27">
        <f t="shared" si="4"/>
        <v>785.75</v>
      </c>
      <c r="H27">
        <f t="shared" si="5"/>
        <v>1.0655599999999999E-3</v>
      </c>
      <c r="I27">
        <f t="shared" si="6"/>
        <v>0.44829999999999998</v>
      </c>
      <c r="J27">
        <f t="shared" si="7"/>
        <v>0.66959999999999997</v>
      </c>
      <c r="K27">
        <f t="shared" si="8"/>
        <v>550</v>
      </c>
      <c r="L27">
        <f t="shared" si="9"/>
        <v>3.4299999999999997E-2</v>
      </c>
      <c r="M27">
        <f t="shared" si="10"/>
        <v>1016.06</v>
      </c>
      <c r="N27">
        <f t="shared" si="11"/>
        <v>601.97</v>
      </c>
      <c r="O27">
        <f t="shared" si="12"/>
        <v>3.0184999999999999E-4</v>
      </c>
    </row>
    <row r="28" spans="1:15" x14ac:dyDescent="0.25">
      <c r="A28">
        <v>26000</v>
      </c>
      <c r="B28">
        <f t="shared" si="13"/>
        <v>426</v>
      </c>
      <c r="C28">
        <f t="shared" si="0"/>
        <v>-33.700000000000003</v>
      </c>
      <c r="D28">
        <f t="shared" si="1"/>
        <v>-36.5</v>
      </c>
      <c r="E28">
        <f t="shared" si="2"/>
        <v>0.82130000000000003</v>
      </c>
      <c r="F28">
        <f t="shared" si="3"/>
        <v>0.3553</v>
      </c>
      <c r="G28">
        <f t="shared" si="4"/>
        <v>751.89</v>
      </c>
      <c r="H28">
        <f t="shared" si="5"/>
        <v>1.02826E-3</v>
      </c>
      <c r="I28">
        <f t="shared" si="6"/>
        <v>0.43259999999999998</v>
      </c>
      <c r="J28">
        <f t="shared" si="7"/>
        <v>0.65769999999999995</v>
      </c>
      <c r="K28">
        <f t="shared" si="8"/>
        <v>526.29999999999995</v>
      </c>
      <c r="L28">
        <f t="shared" si="9"/>
        <v>3.3099999999999997E-2</v>
      </c>
      <c r="M28">
        <f t="shared" si="10"/>
        <v>1011.79</v>
      </c>
      <c r="N28">
        <f t="shared" si="11"/>
        <v>599.44000000000005</v>
      </c>
      <c r="O28">
        <f t="shared" si="12"/>
        <v>3.1065999999999998E-4</v>
      </c>
    </row>
    <row r="29" spans="1:15" x14ac:dyDescent="0.25">
      <c r="A29">
        <v>27000</v>
      </c>
      <c r="B29">
        <f t="shared" si="13"/>
        <v>422.4</v>
      </c>
      <c r="C29">
        <f t="shared" si="0"/>
        <v>-37.299999999999997</v>
      </c>
      <c r="D29">
        <f t="shared" si="1"/>
        <v>-38.5</v>
      </c>
      <c r="E29">
        <f t="shared" si="2"/>
        <v>0.81430000000000002</v>
      </c>
      <c r="F29">
        <f t="shared" si="3"/>
        <v>0.3397</v>
      </c>
      <c r="G29">
        <f t="shared" si="4"/>
        <v>718.88</v>
      </c>
      <c r="H29">
        <f t="shared" si="5"/>
        <v>9.9149000000000004E-4</v>
      </c>
      <c r="I29">
        <f t="shared" si="6"/>
        <v>0.41720000000000002</v>
      </c>
      <c r="J29">
        <f t="shared" si="7"/>
        <v>0.64590000000000003</v>
      </c>
      <c r="K29">
        <f t="shared" si="8"/>
        <v>503.2</v>
      </c>
      <c r="L29">
        <f t="shared" si="9"/>
        <v>3.1899999999999998E-2</v>
      </c>
      <c r="M29">
        <f t="shared" si="10"/>
        <v>1007.51</v>
      </c>
      <c r="N29">
        <f t="shared" si="11"/>
        <v>596.91</v>
      </c>
      <c r="O29">
        <f t="shared" si="12"/>
        <v>3.1995E-4</v>
      </c>
    </row>
    <row r="30" spans="1:15" x14ac:dyDescent="0.25">
      <c r="A30">
        <v>28000</v>
      </c>
      <c r="B30">
        <f t="shared" si="13"/>
        <v>418.9</v>
      </c>
      <c r="C30">
        <f t="shared" si="0"/>
        <v>-40.799999999999997</v>
      </c>
      <c r="D30">
        <f t="shared" si="1"/>
        <v>-40.4</v>
      </c>
      <c r="E30">
        <f t="shared" si="2"/>
        <v>0.80759999999999998</v>
      </c>
      <c r="F30">
        <f t="shared" si="3"/>
        <v>0.32519999999999999</v>
      </c>
      <c r="G30">
        <f t="shared" si="4"/>
        <v>688.19</v>
      </c>
      <c r="H30">
        <f t="shared" si="5"/>
        <v>9.5708999999999996E-4</v>
      </c>
      <c r="I30">
        <f t="shared" si="6"/>
        <v>0.4027</v>
      </c>
      <c r="J30">
        <f t="shared" si="7"/>
        <v>0.63460000000000005</v>
      </c>
      <c r="K30">
        <f t="shared" si="8"/>
        <v>481.7</v>
      </c>
      <c r="L30">
        <f t="shared" si="9"/>
        <v>3.0800000000000001E-2</v>
      </c>
      <c r="M30">
        <f t="shared" si="10"/>
        <v>1003.32</v>
      </c>
      <c r="N30">
        <f t="shared" si="11"/>
        <v>594.41999999999996</v>
      </c>
      <c r="O30">
        <f t="shared" si="12"/>
        <v>3.2918999999999998E-4</v>
      </c>
    </row>
    <row r="31" spans="1:15" x14ac:dyDescent="0.25">
      <c r="A31">
        <v>29000</v>
      </c>
      <c r="B31">
        <f t="shared" si="13"/>
        <v>415.3</v>
      </c>
      <c r="C31">
        <f t="shared" si="0"/>
        <v>-44.4</v>
      </c>
      <c r="D31">
        <f t="shared" si="1"/>
        <v>-42.4</v>
      </c>
      <c r="E31">
        <f t="shared" si="2"/>
        <v>0.80069999999999997</v>
      </c>
      <c r="F31">
        <f t="shared" si="3"/>
        <v>0.31090000000000001</v>
      </c>
      <c r="G31">
        <f t="shared" si="4"/>
        <v>657.93</v>
      </c>
      <c r="H31">
        <f t="shared" si="5"/>
        <v>9.2294000000000002E-4</v>
      </c>
      <c r="I31">
        <f t="shared" si="6"/>
        <v>0.38829999999999998</v>
      </c>
      <c r="J31">
        <f t="shared" si="7"/>
        <v>0.62309999999999999</v>
      </c>
      <c r="K31">
        <f t="shared" si="8"/>
        <v>460.6</v>
      </c>
      <c r="L31">
        <f t="shared" si="9"/>
        <v>2.9700000000000001E-2</v>
      </c>
      <c r="M31">
        <f t="shared" si="10"/>
        <v>999</v>
      </c>
      <c r="N31">
        <f t="shared" si="11"/>
        <v>591.86</v>
      </c>
      <c r="O31">
        <f t="shared" si="12"/>
        <v>3.3896000000000002E-4</v>
      </c>
    </row>
    <row r="32" spans="1:15" x14ac:dyDescent="0.25">
      <c r="A32">
        <v>30000</v>
      </c>
      <c r="B32">
        <f t="shared" si="13"/>
        <v>411.7</v>
      </c>
      <c r="C32">
        <f t="shared" si="0"/>
        <v>-48</v>
      </c>
      <c r="D32">
        <f t="shared" si="1"/>
        <v>-44.4</v>
      </c>
      <c r="E32">
        <f t="shared" si="2"/>
        <v>0.79369999999999996</v>
      </c>
      <c r="F32">
        <f t="shared" si="3"/>
        <v>0.2969</v>
      </c>
      <c r="G32">
        <f t="shared" si="4"/>
        <v>628.30999999999995</v>
      </c>
      <c r="H32">
        <f t="shared" si="5"/>
        <v>8.8909999999999998E-4</v>
      </c>
      <c r="I32">
        <f t="shared" si="6"/>
        <v>0.37409999999999999</v>
      </c>
      <c r="J32">
        <f t="shared" si="7"/>
        <v>0.61160000000000003</v>
      </c>
      <c r="K32">
        <f t="shared" si="8"/>
        <v>439.8</v>
      </c>
      <c r="L32">
        <f t="shared" si="9"/>
        <v>2.86E-2</v>
      </c>
      <c r="M32">
        <f t="shared" si="10"/>
        <v>994.66</v>
      </c>
      <c r="N32">
        <f t="shared" si="11"/>
        <v>589.29</v>
      </c>
      <c r="O32">
        <f t="shared" si="12"/>
        <v>3.4934000000000001E-4</v>
      </c>
    </row>
    <row r="33" spans="1:15" x14ac:dyDescent="0.25">
      <c r="A33">
        <v>31000</v>
      </c>
      <c r="B33">
        <f t="shared" si="13"/>
        <v>408.2</v>
      </c>
      <c r="C33">
        <f t="shared" si="0"/>
        <v>-51.5</v>
      </c>
      <c r="D33">
        <f t="shared" si="1"/>
        <v>-46.4</v>
      </c>
      <c r="E33">
        <f t="shared" si="2"/>
        <v>0.78700000000000003</v>
      </c>
      <c r="F33">
        <f t="shared" si="3"/>
        <v>0.28389999999999999</v>
      </c>
      <c r="G33">
        <f t="shared" si="4"/>
        <v>600.79</v>
      </c>
      <c r="H33">
        <f t="shared" si="5"/>
        <v>8.5744E-4</v>
      </c>
      <c r="I33">
        <f t="shared" si="6"/>
        <v>0.36070000000000002</v>
      </c>
      <c r="J33">
        <f t="shared" si="7"/>
        <v>0.60060000000000002</v>
      </c>
      <c r="K33">
        <f t="shared" si="8"/>
        <v>420.6</v>
      </c>
      <c r="L33">
        <f t="shared" si="9"/>
        <v>2.76E-2</v>
      </c>
      <c r="M33">
        <f t="shared" si="10"/>
        <v>990.43</v>
      </c>
      <c r="N33">
        <f t="shared" si="11"/>
        <v>586.79</v>
      </c>
      <c r="O33">
        <f t="shared" si="12"/>
        <v>3.5969000000000002E-4</v>
      </c>
    </row>
    <row r="34" spans="1:15" x14ac:dyDescent="0.25">
      <c r="A34">
        <v>32000</v>
      </c>
      <c r="B34">
        <f t="shared" si="13"/>
        <v>404.6</v>
      </c>
      <c r="C34">
        <f t="shared" si="0"/>
        <v>-55.1</v>
      </c>
      <c r="D34">
        <f t="shared" si="1"/>
        <v>-48.4</v>
      </c>
      <c r="E34">
        <f t="shared" si="2"/>
        <v>0.78</v>
      </c>
      <c r="F34">
        <f t="shared" si="3"/>
        <v>0.27089999999999997</v>
      </c>
      <c r="G34">
        <f t="shared" si="4"/>
        <v>573.28</v>
      </c>
      <c r="H34">
        <f t="shared" si="5"/>
        <v>8.2545999999999997E-4</v>
      </c>
      <c r="I34">
        <f t="shared" si="6"/>
        <v>0.3473</v>
      </c>
      <c r="J34">
        <f t="shared" si="7"/>
        <v>0.58930000000000005</v>
      </c>
      <c r="K34">
        <f t="shared" si="8"/>
        <v>401.3</v>
      </c>
      <c r="L34">
        <f t="shared" si="9"/>
        <v>2.6599999999999999E-2</v>
      </c>
      <c r="M34">
        <f t="shared" si="10"/>
        <v>986.05</v>
      </c>
      <c r="N34">
        <f t="shared" si="11"/>
        <v>584.19000000000005</v>
      </c>
      <c r="O34">
        <f t="shared" si="12"/>
        <v>3.7090000000000002E-4</v>
      </c>
    </row>
    <row r="35" spans="1:15" x14ac:dyDescent="0.25">
      <c r="A35">
        <v>33000</v>
      </c>
      <c r="B35">
        <f t="shared" si="13"/>
        <v>401</v>
      </c>
      <c r="C35">
        <f t="shared" si="0"/>
        <v>-58.7</v>
      </c>
      <c r="D35">
        <f t="shared" si="1"/>
        <v>-50.4</v>
      </c>
      <c r="E35">
        <f t="shared" si="2"/>
        <v>0.77310000000000001</v>
      </c>
      <c r="F35">
        <f t="shared" si="3"/>
        <v>0.25850000000000001</v>
      </c>
      <c r="G35">
        <f t="shared" si="4"/>
        <v>547.04</v>
      </c>
      <c r="H35">
        <f t="shared" si="5"/>
        <v>7.9474999999999999E-4</v>
      </c>
      <c r="I35">
        <f t="shared" si="6"/>
        <v>0.33439999999999998</v>
      </c>
      <c r="J35">
        <f t="shared" si="7"/>
        <v>0.57830000000000004</v>
      </c>
      <c r="K35">
        <f t="shared" si="8"/>
        <v>382.9</v>
      </c>
      <c r="L35">
        <f t="shared" si="9"/>
        <v>2.5600000000000001E-2</v>
      </c>
      <c r="M35">
        <f t="shared" si="10"/>
        <v>981.65</v>
      </c>
      <c r="N35">
        <f t="shared" si="11"/>
        <v>581.58000000000004</v>
      </c>
      <c r="O35">
        <f t="shared" si="12"/>
        <v>3.8237999999999998E-4</v>
      </c>
    </row>
    <row r="36" spans="1:15" x14ac:dyDescent="0.25">
      <c r="A36">
        <v>34000</v>
      </c>
      <c r="B36">
        <f t="shared" si="13"/>
        <v>397.5</v>
      </c>
      <c r="C36">
        <f t="shared" si="0"/>
        <v>-62.2</v>
      </c>
      <c r="D36">
        <f t="shared" si="1"/>
        <v>-52.3</v>
      </c>
      <c r="E36">
        <f t="shared" si="2"/>
        <v>0.76629999999999998</v>
      </c>
      <c r="F36">
        <f t="shared" si="3"/>
        <v>0.24679999999999999</v>
      </c>
      <c r="G36">
        <f t="shared" si="4"/>
        <v>522.28</v>
      </c>
      <c r="H36">
        <f t="shared" si="5"/>
        <v>7.6546000000000003E-4</v>
      </c>
      <c r="I36">
        <f t="shared" si="6"/>
        <v>0.3221</v>
      </c>
      <c r="J36">
        <f t="shared" si="7"/>
        <v>0.5675</v>
      </c>
      <c r="K36">
        <f t="shared" si="8"/>
        <v>365.6</v>
      </c>
      <c r="L36">
        <f t="shared" si="9"/>
        <v>2.46E-2</v>
      </c>
      <c r="M36">
        <f t="shared" si="10"/>
        <v>977.36</v>
      </c>
      <c r="N36">
        <f t="shared" si="11"/>
        <v>579.04</v>
      </c>
      <c r="O36">
        <f t="shared" si="12"/>
        <v>3.9413000000000002E-4</v>
      </c>
    </row>
    <row r="37" spans="1:15" x14ac:dyDescent="0.25">
      <c r="A37">
        <v>35000</v>
      </c>
      <c r="B37">
        <f t="shared" si="13"/>
        <v>393.9</v>
      </c>
      <c r="C37">
        <f t="shared" si="0"/>
        <v>-65.8</v>
      </c>
      <c r="D37">
        <f t="shared" si="1"/>
        <v>-54.3</v>
      </c>
      <c r="E37">
        <f t="shared" si="2"/>
        <v>0.75939999999999996</v>
      </c>
      <c r="F37">
        <f t="shared" si="3"/>
        <v>0.2354</v>
      </c>
      <c r="G37">
        <f t="shared" si="4"/>
        <v>498.16</v>
      </c>
      <c r="H37">
        <f t="shared" si="5"/>
        <v>7.3678000000000003E-4</v>
      </c>
      <c r="I37">
        <f t="shared" si="6"/>
        <v>0.31</v>
      </c>
      <c r="J37">
        <f t="shared" si="7"/>
        <v>0.55679999999999996</v>
      </c>
      <c r="K37">
        <f t="shared" si="8"/>
        <v>348.7</v>
      </c>
      <c r="L37">
        <f t="shared" si="9"/>
        <v>2.3699999999999999E-2</v>
      </c>
      <c r="M37">
        <f t="shared" si="10"/>
        <v>972.92</v>
      </c>
      <c r="N37">
        <f t="shared" si="11"/>
        <v>576.41</v>
      </c>
      <c r="O37">
        <f t="shared" si="12"/>
        <v>4.0636999999999997E-4</v>
      </c>
    </row>
    <row r="38" spans="1:15" x14ac:dyDescent="0.25">
      <c r="A38">
        <v>36000</v>
      </c>
      <c r="B38">
        <f t="shared" si="13"/>
        <v>390.3</v>
      </c>
      <c r="C38">
        <f t="shared" si="0"/>
        <v>-69.400000000000006</v>
      </c>
      <c r="D38">
        <f t="shared" si="1"/>
        <v>-56.3</v>
      </c>
      <c r="E38">
        <f t="shared" si="2"/>
        <v>0.75249999999999995</v>
      </c>
      <c r="F38">
        <f t="shared" si="3"/>
        <v>0.2243</v>
      </c>
      <c r="G38">
        <f t="shared" si="4"/>
        <v>474.67</v>
      </c>
      <c r="H38">
        <f t="shared" si="5"/>
        <v>7.0852000000000003E-4</v>
      </c>
      <c r="I38">
        <f t="shared" si="6"/>
        <v>0.29809999999999998</v>
      </c>
      <c r="J38">
        <f t="shared" si="7"/>
        <v>0.54600000000000004</v>
      </c>
      <c r="K38">
        <f t="shared" si="8"/>
        <v>332.3</v>
      </c>
      <c r="L38">
        <f t="shared" si="9"/>
        <v>2.2800000000000001E-2</v>
      </c>
      <c r="M38">
        <f t="shared" si="10"/>
        <v>968.47</v>
      </c>
      <c r="N38">
        <f t="shared" si="11"/>
        <v>573.78</v>
      </c>
      <c r="O38">
        <f t="shared" si="12"/>
        <v>4.1934999999999997E-4</v>
      </c>
    </row>
    <row r="39" spans="1:15" x14ac:dyDescent="0.25">
      <c r="A39">
        <v>37000</v>
      </c>
      <c r="B39">
        <f t="shared" si="13"/>
        <v>390</v>
      </c>
      <c r="C39">
        <f t="shared" si="0"/>
        <v>-69.7</v>
      </c>
      <c r="D39">
        <f t="shared" si="1"/>
        <v>-56.5</v>
      </c>
      <c r="E39">
        <f t="shared" si="2"/>
        <v>0.75190000000000001</v>
      </c>
      <c r="F39">
        <f t="shared" si="3"/>
        <v>0.21379999999999999</v>
      </c>
      <c r="G39">
        <f t="shared" si="4"/>
        <v>452.45</v>
      </c>
      <c r="H39">
        <f t="shared" si="5"/>
        <v>6.7586999999999996E-4</v>
      </c>
      <c r="I39">
        <f t="shared" si="6"/>
        <v>0.2843</v>
      </c>
      <c r="J39">
        <f t="shared" si="7"/>
        <v>0.53320000000000001</v>
      </c>
      <c r="K39">
        <f t="shared" si="8"/>
        <v>316.7</v>
      </c>
      <c r="L39">
        <f t="shared" si="9"/>
        <v>2.1700000000000001E-2</v>
      </c>
      <c r="M39">
        <f t="shared" si="10"/>
        <v>968.1</v>
      </c>
      <c r="N39">
        <f t="shared" si="11"/>
        <v>573.55999999999995</v>
      </c>
      <c r="O39">
        <f t="shared" si="12"/>
        <v>4.3931999999999999E-4</v>
      </c>
    </row>
    <row r="40" spans="1:15" x14ac:dyDescent="0.25">
      <c r="A40">
        <v>38000</v>
      </c>
      <c r="B40">
        <f t="shared" si="13"/>
        <v>390</v>
      </c>
      <c r="C40">
        <f t="shared" si="0"/>
        <v>-69.7</v>
      </c>
      <c r="D40">
        <f t="shared" si="1"/>
        <v>-56.5</v>
      </c>
      <c r="E40">
        <f t="shared" si="2"/>
        <v>0.75190000000000001</v>
      </c>
      <c r="F40">
        <f t="shared" si="3"/>
        <v>0.20369999999999999</v>
      </c>
      <c r="G40">
        <f t="shared" si="4"/>
        <v>431.07</v>
      </c>
      <c r="H40">
        <f t="shared" si="5"/>
        <v>6.4393000000000002E-4</v>
      </c>
      <c r="I40">
        <f t="shared" si="6"/>
        <v>0.27089999999999997</v>
      </c>
      <c r="J40">
        <f t="shared" si="7"/>
        <v>0.52049999999999996</v>
      </c>
      <c r="K40">
        <f t="shared" si="8"/>
        <v>301.8</v>
      </c>
      <c r="L40">
        <f t="shared" si="9"/>
        <v>2.07E-2</v>
      </c>
      <c r="M40">
        <f t="shared" si="10"/>
        <v>968.1</v>
      </c>
      <c r="N40">
        <f t="shared" si="11"/>
        <v>573.55999999999995</v>
      </c>
      <c r="O40">
        <f t="shared" si="12"/>
        <v>4.6110999999999998E-4</v>
      </c>
    </row>
    <row r="41" spans="1:15" x14ac:dyDescent="0.25">
      <c r="A41">
        <v>39000</v>
      </c>
      <c r="B41">
        <f t="shared" si="13"/>
        <v>390</v>
      </c>
      <c r="C41">
        <f t="shared" si="0"/>
        <v>-69.7</v>
      </c>
      <c r="D41">
        <f t="shared" si="1"/>
        <v>-56.5</v>
      </c>
      <c r="E41">
        <f t="shared" si="2"/>
        <v>0.75190000000000001</v>
      </c>
      <c r="F41">
        <f t="shared" si="3"/>
        <v>0.19420000000000001</v>
      </c>
      <c r="G41">
        <f t="shared" si="4"/>
        <v>410.97</v>
      </c>
      <c r="H41">
        <f t="shared" si="5"/>
        <v>6.1390999999999995E-4</v>
      </c>
      <c r="I41">
        <f t="shared" si="6"/>
        <v>0.25829999999999997</v>
      </c>
      <c r="J41">
        <f t="shared" si="7"/>
        <v>0.50819999999999999</v>
      </c>
      <c r="K41">
        <f t="shared" si="8"/>
        <v>287.7</v>
      </c>
      <c r="L41">
        <f t="shared" si="9"/>
        <v>1.9800000000000002E-2</v>
      </c>
      <c r="M41">
        <f t="shared" si="10"/>
        <v>968.1</v>
      </c>
      <c r="N41">
        <f t="shared" si="11"/>
        <v>573.55999999999995</v>
      </c>
      <c r="O41">
        <f t="shared" si="12"/>
        <v>4.8366000000000001E-4</v>
      </c>
    </row>
    <row r="42" spans="1:15" x14ac:dyDescent="0.25">
      <c r="A42">
        <v>40000</v>
      </c>
      <c r="B42">
        <f t="shared" si="13"/>
        <v>390</v>
      </c>
      <c r="C42">
        <f t="shared" si="0"/>
        <v>-69.7</v>
      </c>
      <c r="D42">
        <f t="shared" si="1"/>
        <v>-56.5</v>
      </c>
      <c r="E42">
        <f t="shared" si="2"/>
        <v>0.75190000000000001</v>
      </c>
      <c r="F42">
        <f t="shared" si="3"/>
        <v>0.18509999999999999</v>
      </c>
      <c r="G42">
        <f t="shared" si="4"/>
        <v>391.71</v>
      </c>
      <c r="H42">
        <f t="shared" si="5"/>
        <v>5.8514000000000005E-4</v>
      </c>
      <c r="I42">
        <f t="shared" si="6"/>
        <v>0.2462</v>
      </c>
      <c r="J42">
        <f t="shared" si="7"/>
        <v>0.49619999999999997</v>
      </c>
      <c r="K42">
        <f t="shared" si="8"/>
        <v>274.2</v>
      </c>
      <c r="L42">
        <f t="shared" si="9"/>
        <v>1.8800000000000001E-2</v>
      </c>
      <c r="M42">
        <f t="shared" si="10"/>
        <v>968.1</v>
      </c>
      <c r="N42">
        <f t="shared" si="11"/>
        <v>573.55999999999995</v>
      </c>
      <c r="O42">
        <f t="shared" si="12"/>
        <v>5.0743999999999995E-4</v>
      </c>
    </row>
    <row r="43" spans="1:15" x14ac:dyDescent="0.25">
      <c r="A43">
        <v>41000</v>
      </c>
      <c r="B43">
        <f t="shared" si="13"/>
        <v>390</v>
      </c>
      <c r="C43">
        <f t="shared" si="0"/>
        <v>-69.7</v>
      </c>
      <c r="D43">
        <f t="shared" si="1"/>
        <v>-56.5</v>
      </c>
      <c r="E43">
        <f t="shared" si="2"/>
        <v>0.75190000000000001</v>
      </c>
      <c r="F43">
        <f t="shared" si="3"/>
        <v>0.1764</v>
      </c>
      <c r="G43">
        <f t="shared" si="4"/>
        <v>373.3</v>
      </c>
      <c r="H43">
        <f t="shared" si="5"/>
        <v>5.5763000000000004E-4</v>
      </c>
      <c r="I43">
        <f t="shared" si="6"/>
        <v>0.2346</v>
      </c>
      <c r="J43">
        <f t="shared" si="7"/>
        <v>0.4844</v>
      </c>
      <c r="K43">
        <f t="shared" si="8"/>
        <v>261.3</v>
      </c>
      <c r="L43">
        <f t="shared" si="9"/>
        <v>1.7899999999999999E-2</v>
      </c>
      <c r="M43">
        <f t="shared" si="10"/>
        <v>968.1</v>
      </c>
      <c r="N43">
        <f t="shared" si="11"/>
        <v>573.55999999999995</v>
      </c>
      <c r="O43">
        <f t="shared" si="12"/>
        <v>5.3248E-4</v>
      </c>
    </row>
    <row r="44" spans="1:15" x14ac:dyDescent="0.25">
      <c r="A44">
        <v>42000</v>
      </c>
      <c r="B44">
        <f t="shared" si="13"/>
        <v>390</v>
      </c>
      <c r="C44">
        <f t="shared" si="0"/>
        <v>-69.7</v>
      </c>
      <c r="D44">
        <f t="shared" si="1"/>
        <v>-56.5</v>
      </c>
      <c r="E44">
        <f t="shared" si="2"/>
        <v>0.75190000000000001</v>
      </c>
      <c r="F44">
        <f t="shared" si="3"/>
        <v>0.1681</v>
      </c>
      <c r="G44">
        <f t="shared" si="4"/>
        <v>355.74</v>
      </c>
      <c r="H44">
        <f t="shared" si="5"/>
        <v>5.3140000000000001E-4</v>
      </c>
      <c r="I44">
        <f t="shared" si="6"/>
        <v>0.22359999999999999</v>
      </c>
      <c r="J44">
        <f t="shared" si="7"/>
        <v>0.47289999999999999</v>
      </c>
      <c r="K44">
        <f t="shared" si="8"/>
        <v>249</v>
      </c>
      <c r="L44">
        <f t="shared" si="9"/>
        <v>1.7100000000000001E-2</v>
      </c>
      <c r="M44">
        <f t="shared" si="10"/>
        <v>968.1</v>
      </c>
      <c r="N44">
        <f t="shared" si="11"/>
        <v>573.55999999999995</v>
      </c>
      <c r="O44">
        <f t="shared" si="12"/>
        <v>5.5876000000000005E-4</v>
      </c>
    </row>
    <row r="45" spans="1:15" x14ac:dyDescent="0.25">
      <c r="A45">
        <v>43000</v>
      </c>
      <c r="B45">
        <f t="shared" si="13"/>
        <v>390</v>
      </c>
      <c r="C45">
        <f t="shared" si="0"/>
        <v>-69.7</v>
      </c>
      <c r="D45">
        <f t="shared" si="1"/>
        <v>-56.5</v>
      </c>
      <c r="E45">
        <f t="shared" si="2"/>
        <v>0.75190000000000001</v>
      </c>
      <c r="F45">
        <f t="shared" si="3"/>
        <v>0.16020000000000001</v>
      </c>
      <c r="G45">
        <f t="shared" si="4"/>
        <v>339.02</v>
      </c>
      <c r="H45">
        <f t="shared" si="5"/>
        <v>5.0642999999999999E-4</v>
      </c>
      <c r="I45">
        <f t="shared" si="6"/>
        <v>0.21310000000000001</v>
      </c>
      <c r="J45">
        <f t="shared" si="7"/>
        <v>0.46160000000000001</v>
      </c>
      <c r="K45">
        <f t="shared" si="8"/>
        <v>237.3</v>
      </c>
      <c r="L45">
        <f t="shared" si="9"/>
        <v>1.6299999999999999E-2</v>
      </c>
      <c r="M45">
        <f t="shared" si="10"/>
        <v>968.1</v>
      </c>
      <c r="N45">
        <f t="shared" si="11"/>
        <v>573.55999999999995</v>
      </c>
      <c r="O45">
        <f t="shared" si="12"/>
        <v>5.8631000000000004E-4</v>
      </c>
    </row>
    <row r="46" spans="1:15" x14ac:dyDescent="0.25">
      <c r="A46">
        <v>44000</v>
      </c>
      <c r="B46">
        <f t="shared" si="13"/>
        <v>390</v>
      </c>
      <c r="C46">
        <f t="shared" si="0"/>
        <v>-69.7</v>
      </c>
      <c r="D46">
        <f t="shared" si="1"/>
        <v>-56.5</v>
      </c>
      <c r="E46">
        <f t="shared" si="2"/>
        <v>0.75190000000000001</v>
      </c>
      <c r="F46">
        <f t="shared" si="3"/>
        <v>0.1527</v>
      </c>
      <c r="G46">
        <f t="shared" si="4"/>
        <v>323.14999999999998</v>
      </c>
      <c r="H46">
        <f t="shared" si="5"/>
        <v>4.8272000000000001E-4</v>
      </c>
      <c r="I46">
        <f t="shared" si="6"/>
        <v>0.2031</v>
      </c>
      <c r="J46">
        <f t="shared" si="7"/>
        <v>0.45069999999999999</v>
      </c>
      <c r="K46">
        <f t="shared" si="8"/>
        <v>226.2</v>
      </c>
      <c r="L46">
        <f t="shared" si="9"/>
        <v>1.55E-2</v>
      </c>
      <c r="M46">
        <f t="shared" si="10"/>
        <v>968.1</v>
      </c>
      <c r="N46">
        <f t="shared" si="11"/>
        <v>573.55999999999995</v>
      </c>
      <c r="O46">
        <f t="shared" si="12"/>
        <v>6.1510999999999998E-4</v>
      </c>
    </row>
    <row r="47" spans="1:15" x14ac:dyDescent="0.25">
      <c r="A47">
        <v>45000</v>
      </c>
      <c r="B47">
        <f t="shared" si="13"/>
        <v>390</v>
      </c>
      <c r="C47">
        <f t="shared" si="0"/>
        <v>-69.7</v>
      </c>
      <c r="D47">
        <f t="shared" si="1"/>
        <v>-56.5</v>
      </c>
      <c r="E47">
        <f t="shared" si="2"/>
        <v>0.75190000000000001</v>
      </c>
      <c r="F47">
        <f t="shared" si="3"/>
        <v>0.14549999999999999</v>
      </c>
      <c r="G47">
        <f t="shared" si="4"/>
        <v>307.91000000000003</v>
      </c>
      <c r="H47">
        <f t="shared" si="5"/>
        <v>4.5995999999999998E-4</v>
      </c>
      <c r="I47">
        <f t="shared" si="6"/>
        <v>0.19350000000000001</v>
      </c>
      <c r="J47">
        <f t="shared" si="7"/>
        <v>0.43990000000000001</v>
      </c>
      <c r="K47">
        <f t="shared" si="8"/>
        <v>215.5</v>
      </c>
      <c r="L47">
        <f t="shared" si="9"/>
        <v>1.4800000000000001E-2</v>
      </c>
      <c r="M47">
        <f t="shared" si="10"/>
        <v>968.1</v>
      </c>
      <c r="N47">
        <f t="shared" si="11"/>
        <v>573.55999999999995</v>
      </c>
      <c r="O47">
        <f t="shared" si="12"/>
        <v>6.4554E-4</v>
      </c>
    </row>
    <row r="48" spans="1:15" x14ac:dyDescent="0.25">
      <c r="A48">
        <v>46000</v>
      </c>
      <c r="B48">
        <f t="shared" si="13"/>
        <v>390</v>
      </c>
      <c r="C48">
        <f t="shared" si="0"/>
        <v>-69.7</v>
      </c>
      <c r="D48">
        <f t="shared" si="1"/>
        <v>-56.5</v>
      </c>
      <c r="E48">
        <f t="shared" si="2"/>
        <v>0.75190000000000001</v>
      </c>
      <c r="F48">
        <f t="shared" si="3"/>
        <v>0.13869999999999999</v>
      </c>
      <c r="G48">
        <f t="shared" si="4"/>
        <v>293.52</v>
      </c>
      <c r="H48">
        <f t="shared" si="5"/>
        <v>4.3846E-4</v>
      </c>
      <c r="I48">
        <f t="shared" si="6"/>
        <v>0.1845</v>
      </c>
      <c r="J48">
        <f t="shared" si="7"/>
        <v>0.42949999999999999</v>
      </c>
      <c r="K48">
        <f t="shared" si="8"/>
        <v>205.5</v>
      </c>
      <c r="L48">
        <f t="shared" si="9"/>
        <v>1.41E-2</v>
      </c>
      <c r="M48">
        <f t="shared" si="10"/>
        <v>968.1</v>
      </c>
      <c r="N48">
        <f t="shared" si="11"/>
        <v>573.55999999999995</v>
      </c>
      <c r="O48">
        <f t="shared" si="12"/>
        <v>6.7719999999999998E-4</v>
      </c>
    </row>
    <row r="49" spans="1:15" x14ac:dyDescent="0.25">
      <c r="A49">
        <v>47000</v>
      </c>
      <c r="B49">
        <f t="shared" si="13"/>
        <v>390</v>
      </c>
      <c r="C49">
        <f t="shared" si="0"/>
        <v>-69.7</v>
      </c>
      <c r="D49">
        <f t="shared" si="1"/>
        <v>-56.5</v>
      </c>
      <c r="E49">
        <f t="shared" si="2"/>
        <v>0.75190000000000001</v>
      </c>
      <c r="F49">
        <f t="shared" si="3"/>
        <v>0.13220000000000001</v>
      </c>
      <c r="G49">
        <f t="shared" si="4"/>
        <v>279.76</v>
      </c>
      <c r="H49">
        <f t="shared" si="5"/>
        <v>4.1790000000000002E-4</v>
      </c>
      <c r="I49">
        <f t="shared" si="6"/>
        <v>0.17580000000000001</v>
      </c>
      <c r="J49">
        <f t="shared" si="7"/>
        <v>0.41930000000000001</v>
      </c>
      <c r="K49">
        <f t="shared" si="8"/>
        <v>195.8</v>
      </c>
      <c r="L49">
        <f t="shared" si="9"/>
        <v>1.34E-2</v>
      </c>
      <c r="M49">
        <f t="shared" si="10"/>
        <v>968.1</v>
      </c>
      <c r="N49">
        <f t="shared" si="11"/>
        <v>573.55999999999995</v>
      </c>
      <c r="O49">
        <f t="shared" si="12"/>
        <v>7.1051000000000003E-4</v>
      </c>
    </row>
    <row r="50" spans="1:15" x14ac:dyDescent="0.25">
      <c r="A50">
        <v>48000</v>
      </c>
      <c r="B50">
        <f t="shared" si="13"/>
        <v>390</v>
      </c>
      <c r="C50">
        <f t="shared" si="0"/>
        <v>-69.7</v>
      </c>
      <c r="D50">
        <f t="shared" si="1"/>
        <v>-56.5</v>
      </c>
      <c r="E50">
        <f t="shared" si="2"/>
        <v>0.75190000000000001</v>
      </c>
      <c r="F50">
        <f t="shared" si="3"/>
        <v>0.12590000000000001</v>
      </c>
      <c r="G50">
        <f t="shared" si="4"/>
        <v>266.43</v>
      </c>
      <c r="H50">
        <f t="shared" si="5"/>
        <v>3.9798999999999998E-4</v>
      </c>
      <c r="I50">
        <f t="shared" si="6"/>
        <v>0.16739999999999999</v>
      </c>
      <c r="J50">
        <f t="shared" si="7"/>
        <v>0.40910000000000002</v>
      </c>
      <c r="K50">
        <f t="shared" si="8"/>
        <v>186.5</v>
      </c>
      <c r="L50">
        <f t="shared" si="9"/>
        <v>1.2800000000000001E-2</v>
      </c>
      <c r="M50">
        <f t="shared" si="10"/>
        <v>968.1</v>
      </c>
      <c r="N50">
        <f t="shared" si="11"/>
        <v>573.55999999999995</v>
      </c>
      <c r="O50">
        <f t="shared" si="12"/>
        <v>7.4606E-4</v>
      </c>
    </row>
    <row r="51" spans="1:15" x14ac:dyDescent="0.25">
      <c r="A51">
        <v>49000</v>
      </c>
      <c r="B51">
        <f t="shared" si="13"/>
        <v>390</v>
      </c>
      <c r="C51">
        <f t="shared" si="0"/>
        <v>-69.7</v>
      </c>
      <c r="D51">
        <f t="shared" si="1"/>
        <v>-56.5</v>
      </c>
      <c r="E51">
        <f t="shared" si="2"/>
        <v>0.75190000000000001</v>
      </c>
      <c r="F51">
        <f t="shared" si="3"/>
        <v>0.12</v>
      </c>
      <c r="G51">
        <f t="shared" si="4"/>
        <v>253.95</v>
      </c>
      <c r="H51">
        <f t="shared" si="5"/>
        <v>3.7934999999999998E-4</v>
      </c>
      <c r="I51">
        <f t="shared" si="6"/>
        <v>0.15959999999999999</v>
      </c>
      <c r="J51">
        <f t="shared" si="7"/>
        <v>0.39950000000000002</v>
      </c>
      <c r="K51">
        <f t="shared" si="8"/>
        <v>177.8</v>
      </c>
      <c r="L51">
        <f t="shared" si="9"/>
        <v>1.2200000000000001E-2</v>
      </c>
      <c r="M51">
        <f t="shared" si="10"/>
        <v>968.1</v>
      </c>
      <c r="N51">
        <f t="shared" si="11"/>
        <v>573.55999999999995</v>
      </c>
      <c r="O51">
        <f t="shared" si="12"/>
        <v>7.8271999999999999E-4</v>
      </c>
    </row>
    <row r="52" spans="1:15" x14ac:dyDescent="0.25">
      <c r="A52">
        <v>50000</v>
      </c>
      <c r="B52">
        <f t="shared" si="13"/>
        <v>390</v>
      </c>
      <c r="C52">
        <f t="shared" si="0"/>
        <v>-69.7</v>
      </c>
      <c r="D52">
        <f t="shared" si="1"/>
        <v>-56.5</v>
      </c>
      <c r="E52">
        <f t="shared" si="2"/>
        <v>0.75190000000000001</v>
      </c>
      <c r="F52">
        <f t="shared" si="3"/>
        <v>0.1144</v>
      </c>
      <c r="G52">
        <f t="shared" si="4"/>
        <v>242.1</v>
      </c>
      <c r="H52">
        <f t="shared" si="5"/>
        <v>3.6164999999999998E-4</v>
      </c>
      <c r="I52">
        <f t="shared" si="6"/>
        <v>0.15210000000000001</v>
      </c>
      <c r="J52">
        <f t="shared" si="7"/>
        <v>0.39</v>
      </c>
      <c r="K52">
        <f t="shared" si="8"/>
        <v>169.5</v>
      </c>
      <c r="L52">
        <f t="shared" si="9"/>
        <v>1.1599999999999999E-2</v>
      </c>
      <c r="M52">
        <f t="shared" si="10"/>
        <v>968.1</v>
      </c>
      <c r="N52">
        <f t="shared" si="11"/>
        <v>573.55999999999995</v>
      </c>
      <c r="O52">
        <f t="shared" si="12"/>
        <v>8.2103000000000005E-4</v>
      </c>
    </row>
    <row r="53" spans="1:15" x14ac:dyDescent="0.25">
      <c r="A53">
        <v>51000</v>
      </c>
      <c r="B53">
        <f t="shared" si="13"/>
        <v>390</v>
      </c>
      <c r="C53">
        <f t="shared" si="0"/>
        <v>-69.7</v>
      </c>
      <c r="D53">
        <f t="shared" si="1"/>
        <v>-56.5</v>
      </c>
      <c r="E53">
        <f t="shared" si="2"/>
        <v>0.75190000000000001</v>
      </c>
      <c r="F53">
        <f t="shared" si="3"/>
        <v>0.109</v>
      </c>
      <c r="G53">
        <f t="shared" si="4"/>
        <v>230.67</v>
      </c>
      <c r="H53">
        <f t="shared" si="5"/>
        <v>3.4456999999999999E-4</v>
      </c>
      <c r="I53">
        <f t="shared" si="6"/>
        <v>0.14499999999999999</v>
      </c>
      <c r="J53">
        <f t="shared" si="7"/>
        <v>0.38080000000000003</v>
      </c>
      <c r="K53">
        <f t="shared" si="8"/>
        <v>161.5</v>
      </c>
      <c r="L53">
        <f t="shared" si="9"/>
        <v>1.11E-2</v>
      </c>
      <c r="M53">
        <f t="shared" si="10"/>
        <v>968.1</v>
      </c>
      <c r="N53">
        <f t="shared" si="11"/>
        <v>573.55999999999995</v>
      </c>
      <c r="O53">
        <f t="shared" si="12"/>
        <v>8.6171999999999996E-4</v>
      </c>
    </row>
    <row r="54" spans="1:15" x14ac:dyDescent="0.25">
      <c r="A54">
        <v>52000</v>
      </c>
      <c r="B54">
        <f>ROUND(IF(A54&lt;36089,$B$2-(3.566*(A54/1000)),389.99),1)</f>
        <v>390</v>
      </c>
      <c r="C54">
        <f t="shared" si="0"/>
        <v>-69.7</v>
      </c>
      <c r="D54">
        <f t="shared" si="1"/>
        <v>-56.5</v>
      </c>
      <c r="E54">
        <f t="shared" si="2"/>
        <v>0.75190000000000001</v>
      </c>
      <c r="F54">
        <f t="shared" si="3"/>
        <v>0.10390000000000001</v>
      </c>
      <c r="G54">
        <f t="shared" si="4"/>
        <v>219.88</v>
      </c>
      <c r="H54">
        <f t="shared" si="5"/>
        <v>3.2845999999999998E-4</v>
      </c>
      <c r="I54">
        <f t="shared" si="6"/>
        <v>0.13819999999999999</v>
      </c>
      <c r="J54">
        <f t="shared" si="7"/>
        <v>0.37180000000000002</v>
      </c>
      <c r="K54">
        <f t="shared" si="8"/>
        <v>153.9</v>
      </c>
      <c r="L54">
        <f t="shared" si="9"/>
        <v>1.06E-2</v>
      </c>
      <c r="M54">
        <f t="shared" si="10"/>
        <v>968.1</v>
      </c>
      <c r="N54">
        <f t="shared" si="11"/>
        <v>573.55999999999995</v>
      </c>
      <c r="O54">
        <f t="shared" si="12"/>
        <v>9.0399000000000002E-4</v>
      </c>
    </row>
    <row r="55" spans="1:15" x14ac:dyDescent="0.25">
      <c r="A55">
        <v>53000</v>
      </c>
      <c r="B55">
        <f t="shared" si="13"/>
        <v>390</v>
      </c>
      <c r="C55">
        <f t="shared" si="0"/>
        <v>-69.7</v>
      </c>
      <c r="D55">
        <f t="shared" si="1"/>
        <v>-56.5</v>
      </c>
      <c r="E55">
        <f t="shared" si="2"/>
        <v>0.75190000000000001</v>
      </c>
      <c r="F55">
        <f t="shared" si="3"/>
        <v>9.9000000000000005E-2</v>
      </c>
      <c r="G55">
        <f t="shared" si="4"/>
        <v>209.51</v>
      </c>
      <c r="H55">
        <f t="shared" si="5"/>
        <v>3.1296999999999998E-4</v>
      </c>
      <c r="I55">
        <f t="shared" si="6"/>
        <v>0.13170000000000001</v>
      </c>
      <c r="J55">
        <f t="shared" si="7"/>
        <v>0.3629</v>
      </c>
      <c r="K55">
        <f t="shared" si="8"/>
        <v>146.69999999999999</v>
      </c>
      <c r="L55">
        <f t="shared" si="9"/>
        <v>1.01E-2</v>
      </c>
      <c r="M55">
        <f t="shared" si="10"/>
        <v>968.1</v>
      </c>
      <c r="N55">
        <f t="shared" si="11"/>
        <v>573.55999999999995</v>
      </c>
      <c r="O55">
        <f t="shared" si="12"/>
        <v>9.4872999999999995E-4</v>
      </c>
    </row>
    <row r="56" spans="1:15" x14ac:dyDescent="0.25">
      <c r="A56">
        <v>54000</v>
      </c>
      <c r="B56">
        <f t="shared" si="13"/>
        <v>390</v>
      </c>
      <c r="C56">
        <f t="shared" si="0"/>
        <v>-69.7</v>
      </c>
      <c r="D56">
        <f t="shared" si="1"/>
        <v>-56.5</v>
      </c>
      <c r="E56">
        <f t="shared" si="2"/>
        <v>0.75190000000000001</v>
      </c>
      <c r="F56">
        <f t="shared" si="3"/>
        <v>9.4399999999999998E-2</v>
      </c>
      <c r="G56">
        <f t="shared" si="4"/>
        <v>199.77</v>
      </c>
      <c r="H56">
        <f t="shared" si="5"/>
        <v>2.9841999999999998E-4</v>
      </c>
      <c r="I56">
        <f t="shared" si="6"/>
        <v>0.1255</v>
      </c>
      <c r="J56">
        <f t="shared" si="7"/>
        <v>0.3543</v>
      </c>
      <c r="K56">
        <f t="shared" si="8"/>
        <v>139.80000000000001</v>
      </c>
      <c r="L56">
        <f t="shared" si="9"/>
        <v>9.5999999999999992E-3</v>
      </c>
      <c r="M56">
        <f t="shared" si="10"/>
        <v>968.1</v>
      </c>
      <c r="N56">
        <f t="shared" si="11"/>
        <v>573.55999999999995</v>
      </c>
      <c r="O56">
        <f t="shared" si="12"/>
        <v>9.9499000000000007E-4</v>
      </c>
    </row>
    <row r="57" spans="1:15" x14ac:dyDescent="0.25">
      <c r="A57">
        <v>55000</v>
      </c>
      <c r="B57">
        <f t="shared" si="13"/>
        <v>390</v>
      </c>
      <c r="C57">
        <f t="shared" si="0"/>
        <v>-69.7</v>
      </c>
      <c r="D57">
        <f t="shared" si="1"/>
        <v>-56.5</v>
      </c>
      <c r="E57">
        <f t="shared" si="2"/>
        <v>0.75190000000000001</v>
      </c>
      <c r="F57">
        <f t="shared" si="3"/>
        <v>8.9899999999999994E-2</v>
      </c>
      <c r="G57">
        <f t="shared" si="4"/>
        <v>190.25</v>
      </c>
      <c r="H57">
        <f t="shared" si="5"/>
        <v>2.8418999999999997E-4</v>
      </c>
      <c r="I57">
        <f t="shared" si="6"/>
        <v>0.1196</v>
      </c>
      <c r="J57">
        <f t="shared" si="7"/>
        <v>0.3458</v>
      </c>
      <c r="K57">
        <f t="shared" si="8"/>
        <v>133.19999999999999</v>
      </c>
      <c r="L57">
        <f t="shared" si="9"/>
        <v>9.1000000000000004E-3</v>
      </c>
      <c r="M57">
        <f t="shared" si="10"/>
        <v>968.1</v>
      </c>
      <c r="N57">
        <f t="shared" si="11"/>
        <v>573.55999999999995</v>
      </c>
      <c r="O57">
        <f t="shared" si="12"/>
        <v>1.04481E-3</v>
      </c>
    </row>
    <row r="58" spans="1:15" x14ac:dyDescent="0.25">
      <c r="A58">
        <v>56000</v>
      </c>
      <c r="B58">
        <f t="shared" si="13"/>
        <v>390</v>
      </c>
      <c r="C58">
        <f t="shared" si="0"/>
        <v>-69.7</v>
      </c>
      <c r="D58">
        <f t="shared" si="1"/>
        <v>-56.5</v>
      </c>
      <c r="E58">
        <f t="shared" si="2"/>
        <v>0.75190000000000001</v>
      </c>
      <c r="F58">
        <f t="shared" si="3"/>
        <v>8.5699999999999998E-2</v>
      </c>
      <c r="G58">
        <f t="shared" si="4"/>
        <v>181.36</v>
      </c>
      <c r="H58">
        <f t="shared" si="5"/>
        <v>2.7092000000000001E-4</v>
      </c>
      <c r="I58">
        <f t="shared" si="6"/>
        <v>0.114</v>
      </c>
      <c r="J58">
        <f t="shared" si="7"/>
        <v>0.33760000000000001</v>
      </c>
      <c r="K58">
        <f t="shared" si="8"/>
        <v>127</v>
      </c>
      <c r="L58">
        <f t="shared" si="9"/>
        <v>8.6999999999999994E-3</v>
      </c>
      <c r="M58">
        <f t="shared" si="10"/>
        <v>968.1</v>
      </c>
      <c r="N58">
        <f t="shared" si="11"/>
        <v>573.55999999999995</v>
      </c>
      <c r="O58">
        <f t="shared" si="12"/>
        <v>1.0959800000000001E-3</v>
      </c>
    </row>
    <row r="59" spans="1:15" x14ac:dyDescent="0.25">
      <c r="A59">
        <v>57000</v>
      </c>
      <c r="B59">
        <f t="shared" si="13"/>
        <v>390</v>
      </c>
      <c r="C59">
        <f t="shared" si="0"/>
        <v>-69.7</v>
      </c>
      <c r="D59">
        <f t="shared" si="1"/>
        <v>-56.5</v>
      </c>
      <c r="E59">
        <f t="shared" si="2"/>
        <v>0.75190000000000001</v>
      </c>
      <c r="F59">
        <f t="shared" si="3"/>
        <v>8.1699999999999995E-2</v>
      </c>
      <c r="G59">
        <f t="shared" si="4"/>
        <v>172.9</v>
      </c>
      <c r="H59">
        <f t="shared" si="5"/>
        <v>2.5828E-4</v>
      </c>
      <c r="I59">
        <f t="shared" si="6"/>
        <v>0.1087</v>
      </c>
      <c r="J59">
        <f t="shared" si="7"/>
        <v>0.32969999999999999</v>
      </c>
      <c r="K59">
        <f t="shared" si="8"/>
        <v>121</v>
      </c>
      <c r="L59">
        <f t="shared" si="9"/>
        <v>8.3000000000000001E-3</v>
      </c>
      <c r="M59">
        <f t="shared" si="10"/>
        <v>968.1</v>
      </c>
      <c r="N59">
        <f t="shared" si="11"/>
        <v>573.55999999999995</v>
      </c>
      <c r="O59">
        <f t="shared" si="12"/>
        <v>1.1496200000000001E-3</v>
      </c>
    </row>
    <row r="60" spans="1:15" x14ac:dyDescent="0.25">
      <c r="A60">
        <v>58000</v>
      </c>
      <c r="B60">
        <f t="shared" si="13"/>
        <v>390</v>
      </c>
      <c r="C60">
        <f t="shared" si="0"/>
        <v>-69.7</v>
      </c>
      <c r="D60">
        <f t="shared" si="1"/>
        <v>-56.5</v>
      </c>
      <c r="E60">
        <f t="shared" si="2"/>
        <v>0.75190000000000001</v>
      </c>
      <c r="F60">
        <f t="shared" si="3"/>
        <v>7.7899999999999997E-2</v>
      </c>
      <c r="G60">
        <f t="shared" si="4"/>
        <v>164.85</v>
      </c>
      <c r="H60">
        <f t="shared" si="5"/>
        <v>2.4625E-4</v>
      </c>
      <c r="I60">
        <f t="shared" si="6"/>
        <v>0.1036</v>
      </c>
      <c r="J60">
        <f t="shared" si="7"/>
        <v>0.32190000000000002</v>
      </c>
      <c r="K60">
        <f t="shared" si="8"/>
        <v>115.4</v>
      </c>
      <c r="L60">
        <f t="shared" si="9"/>
        <v>7.9000000000000008E-3</v>
      </c>
      <c r="M60">
        <f t="shared" si="10"/>
        <v>968.1</v>
      </c>
      <c r="N60">
        <f t="shared" si="11"/>
        <v>573.55999999999995</v>
      </c>
      <c r="O60">
        <f t="shared" si="12"/>
        <v>1.20578E-3</v>
      </c>
    </row>
    <row r="61" spans="1:15" x14ac:dyDescent="0.25">
      <c r="A61">
        <v>59000</v>
      </c>
      <c r="B61">
        <f t="shared" si="13"/>
        <v>390</v>
      </c>
      <c r="C61">
        <f t="shared" si="0"/>
        <v>-69.7</v>
      </c>
      <c r="D61">
        <f t="shared" si="1"/>
        <v>-56.5</v>
      </c>
      <c r="E61">
        <f t="shared" si="2"/>
        <v>0.75190000000000001</v>
      </c>
      <c r="F61">
        <f t="shared" si="3"/>
        <v>7.4200000000000002E-2</v>
      </c>
      <c r="G61">
        <f t="shared" si="4"/>
        <v>157.02000000000001</v>
      </c>
      <c r="H61">
        <f t="shared" si="5"/>
        <v>2.3456E-4</v>
      </c>
      <c r="I61">
        <f t="shared" si="6"/>
        <v>9.8699999999999996E-2</v>
      </c>
      <c r="J61">
        <f t="shared" si="7"/>
        <v>0.31419999999999998</v>
      </c>
      <c r="K61">
        <f t="shared" si="8"/>
        <v>109.9</v>
      </c>
      <c r="L61">
        <f t="shared" si="9"/>
        <v>7.4999999999999997E-3</v>
      </c>
      <c r="M61">
        <f t="shared" si="10"/>
        <v>968.1</v>
      </c>
      <c r="N61">
        <f t="shared" si="11"/>
        <v>573.55999999999995</v>
      </c>
      <c r="O61">
        <f t="shared" si="12"/>
        <v>1.26588E-3</v>
      </c>
    </row>
    <row r="62" spans="1:15" x14ac:dyDescent="0.25">
      <c r="A62">
        <v>60000</v>
      </c>
      <c r="B62">
        <f t="shared" si="13"/>
        <v>390</v>
      </c>
      <c r="C62">
        <f t="shared" si="0"/>
        <v>-69.7</v>
      </c>
      <c r="D62">
        <f t="shared" si="1"/>
        <v>-56.5</v>
      </c>
      <c r="E62">
        <f t="shared" si="2"/>
        <v>0.75190000000000001</v>
      </c>
      <c r="F62">
        <f t="shared" si="3"/>
        <v>7.0699999999999999E-2</v>
      </c>
      <c r="G62">
        <f t="shared" si="4"/>
        <v>149.62</v>
      </c>
      <c r="H62">
        <f t="shared" si="5"/>
        <v>2.2350000000000001E-4</v>
      </c>
      <c r="I62">
        <f t="shared" si="6"/>
        <v>9.4E-2</v>
      </c>
      <c r="J62">
        <f t="shared" si="7"/>
        <v>0.30659999999999998</v>
      </c>
      <c r="K62">
        <f t="shared" si="8"/>
        <v>104.7</v>
      </c>
      <c r="L62">
        <f t="shared" si="9"/>
        <v>7.1999999999999998E-3</v>
      </c>
      <c r="M62">
        <f t="shared" si="10"/>
        <v>968.1</v>
      </c>
      <c r="N62">
        <f t="shared" si="11"/>
        <v>573.55999999999995</v>
      </c>
      <c r="O62">
        <f t="shared" si="12"/>
        <v>1.3285199999999999E-3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AE07-0522-4FF8-BE28-94E2528BD5CD}">
  <dimension ref="B1:H7"/>
  <sheetViews>
    <sheetView workbookViewId="0">
      <selection activeCell="H7" sqref="H7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5" t="s">
        <v>0</v>
      </c>
      <c r="C2" s="15" t="s">
        <v>1</v>
      </c>
      <c r="D2" s="15" t="s">
        <v>6</v>
      </c>
      <c r="E2" s="15" t="s">
        <v>3</v>
      </c>
      <c r="F2" s="15" t="s">
        <v>2</v>
      </c>
      <c r="G2" s="15" t="s">
        <v>7</v>
      </c>
      <c r="H2" s="13" t="s">
        <v>8</v>
      </c>
    </row>
    <row r="3" spans="2:8" ht="15.75" thickBot="1" x14ac:dyDescent="0.3">
      <c r="B3" s="15" t="s">
        <v>4</v>
      </c>
      <c r="C3" s="15" t="s">
        <v>9</v>
      </c>
      <c r="D3" s="15" t="s">
        <v>10</v>
      </c>
      <c r="E3" s="15" t="s">
        <v>10</v>
      </c>
      <c r="F3" s="15" t="s">
        <v>9</v>
      </c>
      <c r="G3" s="15" t="s">
        <v>10</v>
      </c>
      <c r="H3" s="13" t="s">
        <v>10</v>
      </c>
    </row>
    <row r="4" spans="2:8" ht="15.75" thickBot="1" x14ac:dyDescent="0.3">
      <c r="B4" s="15" t="s">
        <v>12</v>
      </c>
      <c r="C4" s="15" t="s">
        <v>14</v>
      </c>
      <c r="D4" s="15" t="s">
        <v>12</v>
      </c>
      <c r="E4" s="15" t="s">
        <v>14</v>
      </c>
      <c r="F4" s="15" t="s">
        <v>15</v>
      </c>
      <c r="G4" s="15" t="s">
        <v>13</v>
      </c>
      <c r="H4" s="13" t="s">
        <v>13</v>
      </c>
    </row>
    <row r="5" spans="2:8" ht="15.75" thickBot="1" x14ac:dyDescent="0.3">
      <c r="B5" s="16">
        <v>10000</v>
      </c>
      <c r="C5" s="18">
        <v>0.8</v>
      </c>
      <c r="D5" s="16">
        <v>450</v>
      </c>
      <c r="E5" s="20">
        <f>_xlfn.XLOOKUP(B5,'Question 1'!A:A,'Question 1'!N:N)</f>
        <v>638.29</v>
      </c>
      <c r="F5" s="20">
        <f>_xlfn.XLOOKUP(B5,'Question 1'!A:A,'Question 1'!J:J)</f>
        <v>0.85919999999999996</v>
      </c>
      <c r="G5" s="20">
        <f>ROUND((C5*E5),1)</f>
        <v>510.6</v>
      </c>
      <c r="H5" s="14">
        <f>ROUND((G5*F5),1)</f>
        <v>438.7</v>
      </c>
    </row>
    <row r="6" spans="2:8" ht="15.75" thickBot="1" x14ac:dyDescent="0.3">
      <c r="B6" s="16">
        <v>25000</v>
      </c>
      <c r="C6" s="18">
        <v>0.6</v>
      </c>
      <c r="D6" s="16">
        <v>250</v>
      </c>
      <c r="E6" s="20">
        <f>_xlfn.XLOOKUP(B6,'Question 1'!A:A,'Question 1'!N:N)</f>
        <v>601.97</v>
      </c>
      <c r="F6" s="20">
        <f>_xlfn.XLOOKUP(B6,'Question 1'!A:A,'Question 1'!J:J)</f>
        <v>0.66959999999999997</v>
      </c>
      <c r="G6" s="20">
        <f t="shared" ref="G6:G7" si="0">ROUND((C6*E6),1)</f>
        <v>361.2</v>
      </c>
      <c r="H6" s="14">
        <f t="shared" ref="H6:H7" si="1">ROUND((G6*F6),1)</f>
        <v>241.9</v>
      </c>
    </row>
    <row r="7" spans="2:8" ht="15.75" thickBot="1" x14ac:dyDescent="0.3">
      <c r="B7" s="17">
        <v>30000</v>
      </c>
      <c r="C7" s="19">
        <v>0.9</v>
      </c>
      <c r="D7" s="17">
        <v>350</v>
      </c>
      <c r="E7" s="20">
        <f>_xlfn.XLOOKUP(B7,'Question 1'!A:A,'Question 1'!N:N)</f>
        <v>589.29</v>
      </c>
      <c r="F7" s="20">
        <f>_xlfn.XLOOKUP(B7,'Question 1'!A:A,'Question 1'!J:J)</f>
        <v>0.61160000000000003</v>
      </c>
      <c r="G7" s="20">
        <f t="shared" si="0"/>
        <v>530.4</v>
      </c>
      <c r="H7" s="14">
        <f t="shared" si="1"/>
        <v>324.39999999999998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14A0-DAA5-4ACC-8402-5D4FD97B9632}">
  <dimension ref="A1"/>
  <sheetViews>
    <sheetView tabSelected="1" workbookViewId="0">
      <selection activeCell="K44" sqref="K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9DD-A5A4-435B-A455-1C4478510EB9}">
  <dimension ref="A1"/>
  <sheetViews>
    <sheetView workbookViewId="0">
      <selection activeCell="L46" sqref="L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F4CF-9D5C-4589-8C1E-FCCAF4450638}">
  <dimension ref="A1"/>
  <sheetViews>
    <sheetView workbookViewId="0">
      <selection activeCell="G47" sqref="G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 1 - Airspeed</vt:lpstr>
      <vt:lpstr>Question 1</vt:lpstr>
      <vt:lpstr>Question 2</vt:lpstr>
      <vt:lpstr>Question 3a</vt:lpstr>
      <vt:lpstr>Question 3b</vt:lpstr>
      <vt:lpstr>Question 3c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Kavouras, Benjamin (kavourbm)</cp:lastModifiedBy>
  <cp:lastPrinted>2020-09-15T13:22:51Z</cp:lastPrinted>
  <dcterms:created xsi:type="dcterms:W3CDTF">2016-01-30T23:05:58Z</dcterms:created>
  <dcterms:modified xsi:type="dcterms:W3CDTF">2024-01-15T03:53:36Z</dcterms:modified>
</cp:coreProperties>
</file>