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5253" documentId="13_ncr:1_{145D04E8-C3E0-42F2-B38A-33DC93AC5534}" xr6:coauthVersionLast="47" xr6:coauthVersionMax="47" xr10:uidLastSave="{BA65DCB3-58CB-4163-ABAF-050A50BFFF30}"/>
  <bookViews>
    <workbookView xWindow="-110" yWindow="-110" windowWidth="19420" windowHeight="11500" tabRatio="635" firstSheet="7" activeTab="9"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'!$B$64:$F$64</definedName>
    <definedName name="_xlchart.v1.111" hidden="1">'10.EUROPE '!$B$65:$F$65</definedName>
    <definedName name="_xlchart.v1.112" hidden="1">'10.EUROPE '!$B$61:$F$61</definedName>
    <definedName name="_xlchart.v1.113" hidden="1">'10.EUROPE '!$B$62:$F$62</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'!$B$49:$F$49</definedName>
    <definedName name="_xlchart.v1.119" hidden="1">'10.EUROPE '!$B$50:$F$50</definedName>
    <definedName name="_xlchart.v1.12" hidden="1">'2.Regulatory'!$B$45:$F$45</definedName>
    <definedName name="_xlchart.v1.120" hidden="1">'10.EUROPE '!$B$52:$F$52</definedName>
    <definedName name="_xlchart.v1.121" hidden="1">'10.EUROPE '!$B$53:$F$53</definedName>
    <definedName name="_xlchart.v1.122" hidden="1">'11.GROWTH '!$B$54:$F$54</definedName>
    <definedName name="_xlchart.v1.123" hidden="1">'11.GROWTH '!$B$55:$F$55</definedName>
    <definedName name="_xlchart.v1.124" hidden="1">'11.GROWTH '!$B$57:$F$57</definedName>
    <definedName name="_xlchart.v1.125" hidden="1">'11.GROWTH '!$B$58:$F$58</definedName>
    <definedName name="_xlchart.v1.126" hidden="1">'11.GROWTH '!$B$63:$F$63</definedName>
    <definedName name="_xlchart.v1.127" hidden="1">'11.GROWTH '!$B$64:$F$64</definedName>
    <definedName name="_xlchart.v1.128" hidden="1">'11.GROWTH '!$B$51:$F$51</definedName>
    <definedName name="_xlchart.v1.129" hidden="1">'11.GROWTH '!$B$52:$F$52</definedName>
    <definedName name="_xlchart.v1.13" hidden="1">'2.Regulatory'!$B$46:$F$46</definedName>
    <definedName name="_xlchart.v1.130" hidden="1">'11.GROWTH '!$B$66:$F$66</definedName>
    <definedName name="_xlchart.v1.131" hidden="1">'11.GROWTH '!$B$67:$F$67</definedName>
    <definedName name="_xlchart.v1.132" hidden="1">'11.GROWTH '!$B$60:$F$60</definedName>
    <definedName name="_xlchart.v1.133" hidden="1">'11.GROWTH '!$B$61:$F$61</definedName>
    <definedName name="_xlchart.v1.134" hidden="1">'12.FINANCE'!$B$61:$F$61</definedName>
    <definedName name="_xlchart.v1.135" hidden="1">'12.FINANCE'!$B$62:$F$62</definedName>
    <definedName name="_xlchart.v1.136" hidden="1">'12.FINANCE'!$B$64:$F$64</definedName>
    <definedName name="_xlchart.v1.137" hidden="1">'12.FINANCE'!$B$65:$F$65</definedName>
    <definedName name="_xlchart.v1.138" hidden="1">'12.FINANCE'!$B$49:$F$49</definedName>
    <definedName name="_xlchart.v1.139" hidden="1">'12.FINANCE'!$B$50:$F$50</definedName>
    <definedName name="_xlchart.v1.14" hidden="1">'2.Regulatory'!$B$48:$F$48</definedName>
    <definedName name="_xlchart.v1.140" hidden="1">'12.FINANCE'!$B$52:$F$52</definedName>
    <definedName name="_xlchart.v1.141" hidden="1">'12.FINANCE'!$B$53:$F$53</definedName>
    <definedName name="_xlchart.v1.142" hidden="1">'12.FINANCE'!$B$55:$F$55</definedName>
    <definedName name="_xlchart.v1.143" hidden="1">'12.FINANCE'!$B$56:$F$56</definedName>
    <definedName name="_xlchart.v1.144" hidden="1">'12.FINANCE'!$B$58:$F$58</definedName>
    <definedName name="_xlchart.v1.145" hidden="1">'12.FINANCE'!$B$59:$F$59</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'2.Regulatory'!$B$52:$F$52</definedName>
    <definedName name="_xlchart.v1.19" hidden="1">'2.Regulatory'!$C$51:$F$51</definedName>
    <definedName name="_xlchart.v1.2" hidden="1">'1.Quality'!$B$52:$F$52</definedName>
    <definedName name="_xlchart.v1.20" hidden="1">'2.Regulatory'!$B$54:$F$54</definedName>
    <definedName name="_xlchart.v1.21" hidden="1">'2.Regulatory'!$B$55:$F$55</definedName>
    <definedName name="_xlchart.v1.22" hidden="1">'2.Regulatory'!$B$57:$F$57</definedName>
    <definedName name="_xlchart.v1.23" hidden="1">'2.Regulatory'!$B$58:$F$58</definedName>
    <definedName name="_xlchart.v1.24" hidden="1">'3.ISC '!$B$64:$F$64</definedName>
    <definedName name="_xlchart.v1.25" hidden="1">'3.ISC '!$C$63:$F$63</definedName>
    <definedName name="_xlchart.v1.26" hidden="1">'3.ISC '!$C$69:$F$69</definedName>
    <definedName name="_xlchart.v1.27" hidden="1">'3.ISC '!$C$70:$F$70</definedName>
    <definedName name="_xlchart.v1.28" hidden="1">'3.ISC '!$B$78:$F$78</definedName>
    <definedName name="_xlchart.v1.29" hidden="1">'3.ISC '!$B$79:$F$79</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'!$C$66:$F$66</definedName>
    <definedName name="_xlchart.v1.35" hidden="1">'3.ISC '!$C$67:$F$67</definedName>
    <definedName name="_xlchart.v1.36" hidden="1">'4.Procurement'!$B$51:$F$51</definedName>
    <definedName name="_xlchart.v1.37" hidden="1">'4.Procurement'!$B$52:$F$52</definedName>
    <definedName name="_xlchart.v1.38" hidden="1">'4.Procurement'!$B$54:$F$54</definedName>
    <definedName name="_xlchart.v1.39" hidden="1">'4.Procurement'!$B$55:$F$55</definedName>
    <definedName name="_xlchart.v1.4" hidden="1">'1.Quality'!$B$55:$F$55</definedName>
    <definedName name="_xlchart.v1.40" hidden="1">'4.Procurement'!$B$57:$F$57</definedName>
    <definedName name="_xlchart.v1.41" hidden="1">'4.Procurement'!$B$58:$F$58</definedName>
    <definedName name="_xlchart.v1.42" hidden="1">'4.Procurement'!$B$48:$F$48</definedName>
    <definedName name="_xlchart.v1.43" hidden="1">'4.Procurement'!$B$49:$F$49</definedName>
    <definedName name="_xlchart.v1.44" hidden="1">'4.Procurement'!$B$45:$F$45</definedName>
    <definedName name="_xlchart.v1.45" hidden="1">'4.Procurement'!$B$46:$F$46</definedName>
    <definedName name="_xlchart.v1.46" hidden="1">'4.Procurement'!$B$60:$F$60</definedName>
    <definedName name="_xlchart.v1.47" hidden="1">'4.Procurement'!$B$61:$F$61</definedName>
    <definedName name="_xlchart.v1.48" hidden="1">'5.R&amp;D '!$B$54:$F$54</definedName>
    <definedName name="_xlchart.v1.49" hidden="1">'5.R&amp;D '!$B$55:$F$55</definedName>
    <definedName name="_xlchart.v1.5" hidden="1">'1.Quality'!$B$56:$F$56</definedName>
    <definedName name="_xlchart.v1.50" hidden="1">'5.R&amp;D '!$B$57:$F$57</definedName>
    <definedName name="_xlchart.v1.51" hidden="1">'5.R&amp;D '!$B$58:$F$58</definedName>
    <definedName name="_xlchart.v1.52" hidden="1">'5.R&amp;D '!$B$51:$F$51</definedName>
    <definedName name="_xlchart.v1.53" hidden="1">'5.R&amp;D '!$B$52:$F$52</definedName>
    <definedName name="_xlchart.v1.54" hidden="1">'5.R&amp;D '!$B$63:$F$63</definedName>
    <definedName name="_xlchart.v1.55" hidden="1">'5.R&amp;D '!$B$64:$F$64</definedName>
    <definedName name="_xlchart.v1.56" hidden="1">'5.R&amp;D '!$B$66:$F$66</definedName>
    <definedName name="_xlchart.v1.57" hidden="1">'5.R&amp;D '!$B$67:$F$67</definedName>
    <definedName name="_xlchart.v1.58" hidden="1">'5.R&amp;D '!$B$60:$F$60</definedName>
    <definedName name="_xlchart.v1.59" hidden="1">'5.R&amp;D '!$B$61:$F$61</definedName>
    <definedName name="_xlchart.v1.6" hidden="1">'1.Quality'!$B$58:$F$58</definedName>
    <definedName name="_xlchart.v1.60" hidden="1">'6. Marketing'!$B$57:$D$57</definedName>
    <definedName name="_xlchart.v1.61" hidden="1">'6. Marketing'!$B$58:$D$58</definedName>
    <definedName name="_xlchart.v1.62" hidden="1">'6. Marketing'!$B$48:$F$48</definedName>
    <definedName name="_xlchart.v1.63" hidden="1">'6. Marketing'!$B$49:$F$49</definedName>
    <definedName name="_xlchart.v1.64" hidden="1">'6. Marketing'!$B$60:$C$60</definedName>
    <definedName name="_xlchart.v1.65" hidden="1">'6. Marketing'!$B$61:$C$61</definedName>
    <definedName name="_xlchart.v1.66" hidden="1">'Marketing June'!$B$60:$C$60</definedName>
    <definedName name="_xlchart.v1.67" hidden="1">'Marketing June'!$B$61:$C$61</definedName>
    <definedName name="_xlchart.v1.68" hidden="1">'Marketing June'!$B$57:$D$57</definedName>
    <definedName name="_xlchart.v1.69" hidden="1">'Marketing June'!$B$58:$D$58</definedName>
    <definedName name="_xlchart.v1.7" hidden="1">'1.Quality'!$B$59:$F$59</definedName>
    <definedName name="_xlchart.v1.70" hidden="1">'Marketing June'!$B$48:$F$48</definedName>
    <definedName name="_xlchart.v1.71" hidden="1">'Marketing June'!$B$49:$F$49</definedName>
    <definedName name="_xlchart.v1.72" hidden="1">'7.Customer Service'!$B$54:$F$54</definedName>
    <definedName name="_xlchart.v1.73" hidden="1">'7.Customer Service'!$B$55:$F$55</definedName>
    <definedName name="_xlchart.v1.74" hidden="1">'7.Customer Service'!$B$60:$F$60</definedName>
    <definedName name="_xlchart.v1.75" hidden="1">'7.Customer Service'!$B$61:$F$61</definedName>
    <definedName name="_xlchart.v1.76" hidden="1">'7.Customer Service'!$B$63:$F$63</definedName>
    <definedName name="_xlchart.v1.77" hidden="1">'7.Customer Service'!$B$64:$F$64</definedName>
    <definedName name="_xlchart.v1.78" hidden="1">'7.Customer Service'!$B$66:$F$66</definedName>
    <definedName name="_xlchart.v1.79" hidden="1">'7.Customer Service'!$B$67:$F$67</definedName>
    <definedName name="_xlchart.v1.8" hidden="1">'1.Quality'!$B$61:$F$61</definedName>
    <definedName name="_xlchart.v1.80" hidden="1">'7.Customer Service'!$B$57:$F$57</definedName>
    <definedName name="_xlchart.v1.81" hidden="1">'7.Customer Service'!$B$58:$F$58</definedName>
    <definedName name="_xlchart.v1.82" hidden="1">'7.Customer Service'!$B$51:$F$51</definedName>
    <definedName name="_xlchart.v1.83" hidden="1">'7.Customer Service'!$B$52:$F$52</definedName>
    <definedName name="_xlchart.v1.84" hidden="1">'7.Customer Service'!$B$69:$F$69</definedName>
    <definedName name="_xlchart.v1.85" hidden="1">'7.Customer Service'!$B$70:$F$70</definedName>
    <definedName name="_xlchart.v1.86" hidden="1">'8.Commercial Excellence'!$B$50:$F$50</definedName>
    <definedName name="_xlchart.v1.87" hidden="1">'8.Commercial Excellence'!$B$51:$F$51</definedName>
    <definedName name="_xlchart.v1.88" hidden="1">'8.Commercial Excellence'!$B$53:$F$53</definedName>
    <definedName name="_xlchart.v1.89" hidden="1">'8.Commercial Excellence'!$B$54:$F$54</definedName>
    <definedName name="_xlchart.v1.9" hidden="1">'1.Quality'!$B$62:$F$62</definedName>
    <definedName name="_xlchart.v1.90" hidden="1">'8.Commercial Excellence'!$B$47:$F$47</definedName>
    <definedName name="_xlchart.v1.91" hidden="1">'8.Commercial Excellence'!$B$48:$F$48</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4" i="48" l="1"/>
  <c r="K142" i="48" s="1"/>
  <c r="K124" i="48"/>
  <c r="K140" i="48"/>
  <c r="L126" i="48"/>
  <c r="K143" i="48" s="1"/>
  <c r="L127" i="48"/>
  <c r="K127" i="48"/>
  <c r="P11" i="25"/>
  <c r="P19" i="25"/>
  <c r="P17" i="25"/>
  <c r="P7" i="25"/>
  <c r="O19" i="25"/>
  <c r="O17" i="25"/>
  <c r="O11" i="25"/>
  <c r="O7" i="25"/>
  <c r="K144" i="48" l="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2" i="48" l="1"/>
  <c r="J140" i="48"/>
  <c r="K126" i="48"/>
  <c r="J143" i="48" s="1"/>
  <c r="J144" i="48" l="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N9" i="49"/>
  <c r="J122" i="48"/>
  <c r="I140" i="48" s="1"/>
  <c r="J124" i="48"/>
  <c r="I142" i="48" s="1"/>
  <c r="J126" i="48"/>
  <c r="I143" i="48" s="1"/>
  <c r="J127" i="48"/>
  <c r="I144" i="48" l="1"/>
  <c r="N19" i="25"/>
  <c r="N11" i="25"/>
  <c r="L15" i="25"/>
  <c r="N15" i="25"/>
  <c r="N17" i="25"/>
  <c r="N7" i="25"/>
  <c r="M15" i="25" l="1"/>
  <c r="M7" i="25"/>
  <c r="M19" i="25"/>
  <c r="M17" i="25"/>
  <c r="M11" i="25"/>
  <c r="I127" i="48"/>
  <c r="H127" i="48"/>
  <c r="I126" i="48"/>
  <c r="I124" i="48"/>
  <c r="I123" i="48"/>
  <c r="I122" i="48"/>
  <c r="X6" i="50"/>
  <c r="Y6" i="50"/>
  <c r="Z6" i="50"/>
  <c r="AA6" i="50"/>
  <c r="AB6" i="50"/>
  <c r="AC6" i="50"/>
  <c r="AD6" i="50"/>
  <c r="AE6" i="50"/>
  <c r="AF6" i="50"/>
  <c r="AG6" i="50"/>
  <c r="I7" i="49"/>
  <c r="J7" i="49" s="1"/>
  <c r="K7" i="49" s="1"/>
  <c r="L7" i="49" s="1"/>
  <c r="H143" i="48" l="1"/>
  <c r="H142" i="48"/>
  <c r="H140" i="48"/>
  <c r="H144" i="48" l="1"/>
  <c r="K56" i="56"/>
  <c r="L56" i="56"/>
  <c r="J56" i="56"/>
  <c r="M56" i="56"/>
  <c r="N56" i="56"/>
  <c r="O56" i="56"/>
  <c r="P56" i="56"/>
  <c r="Q56" i="56"/>
  <c r="R56" i="56"/>
  <c r="S56" i="56"/>
  <c r="T56" i="56"/>
  <c r="H143" i="56" l="1"/>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L19" i="56"/>
  <c r="M19" i="56"/>
  <c r="N19" i="56"/>
  <c r="O19" i="56"/>
  <c r="P19" i="56"/>
  <c r="Q19" i="56"/>
  <c r="R19" i="56"/>
  <c r="S19" i="56"/>
  <c r="T19" i="56"/>
  <c r="H20" i="56"/>
  <c r="I20" i="56"/>
  <c r="J20" i="56"/>
  <c r="K20" i="56"/>
  <c r="L20" i="56"/>
  <c r="M20" i="56"/>
  <c r="N20" i="56"/>
  <c r="O20" i="56"/>
  <c r="P20" i="56"/>
  <c r="Q20" i="56"/>
  <c r="R20" i="56"/>
  <c r="S20" i="56"/>
  <c r="T20" i="56"/>
  <c r="H21" i="56"/>
  <c r="K21" i="56"/>
  <c r="M21" i="56"/>
  <c r="N21" i="56"/>
  <c r="O21" i="56"/>
  <c r="P21" i="56"/>
  <c r="Q21" i="56"/>
  <c r="R21" i="56"/>
  <c r="S21" i="56"/>
  <c r="T21" i="56"/>
  <c r="H22" i="56"/>
  <c r="I22" i="56"/>
  <c r="J22" i="56"/>
  <c r="K22" i="56"/>
  <c r="L22" i="56"/>
  <c r="M22" i="56"/>
  <c r="N22" i="56"/>
  <c r="O22" i="56"/>
  <c r="P22" i="56"/>
  <c r="Q22" i="56"/>
  <c r="R22" i="56"/>
  <c r="S22" i="56"/>
  <c r="T22" i="56"/>
  <c r="H23" i="56"/>
  <c r="J23" i="56"/>
  <c r="K23" i="56"/>
  <c r="M23" i="56"/>
  <c r="N23" i="56"/>
  <c r="O23" i="56"/>
  <c r="P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l="1"/>
  <c r="J94" i="56"/>
  <c r="M94" i="56"/>
  <c r="N94" i="56"/>
  <c r="O94" i="56"/>
  <c r="S94" i="56"/>
  <c r="T94" i="56"/>
  <c r="R94" i="56"/>
  <c r="Q94" i="56"/>
  <c r="P94" i="56"/>
  <c r="L94" i="56"/>
  <c r="K94" i="56"/>
  <c r="X13" i="46"/>
  <c r="X14" i="46"/>
  <c r="G144" i="48"/>
  <c r="X6" i="53" l="1"/>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l="1"/>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s="1"/>
  <c r="L17" i="25"/>
  <c r="L21" i="56" s="1"/>
  <c r="L11" i="25"/>
  <c r="L7" i="25"/>
  <c r="X15" i="50" l="1"/>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l="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K7" i="25"/>
  <c r="F127" i="48"/>
  <c r="E127" i="48"/>
  <c r="G126" i="48"/>
  <c r="F126" i="48"/>
  <c r="E126" i="48"/>
  <c r="F125" i="48"/>
  <c r="E125" i="48"/>
  <c r="G123" i="48"/>
  <c r="E123" i="48"/>
  <c r="F123" i="48"/>
  <c r="F122" i="48"/>
  <c r="E122" i="48"/>
  <c r="G122" i="48"/>
  <c r="F143" i="48" l="1"/>
  <c r="F140" i="48"/>
  <c r="E140" i="48"/>
  <c r="F141" i="48"/>
  <c r="G124" i="48"/>
  <c r="F142" i="48" s="1"/>
  <c r="K27" i="42"/>
  <c r="K155" i="56" s="1"/>
  <c r="F144" i="48" l="1"/>
  <c r="K21" i="25"/>
  <c r="K25" i="56" s="1"/>
  <c r="J15" i="25"/>
  <c r="J19" i="56" s="1"/>
  <c r="J17" i="25"/>
  <c r="J21" i="56" s="1"/>
  <c r="J6" i="49"/>
  <c r="K6" i="49" s="1"/>
  <c r="L6" i="49" s="1"/>
  <c r="M6" i="49" s="1"/>
  <c r="N6" i="49" s="1"/>
  <c r="J11" i="48" l="1"/>
  <c r="X1" i="51" l="1"/>
  <c r="X9" i="51"/>
  <c r="X7" i="51"/>
  <c r="X8" i="51"/>
  <c r="X4" i="51" a="1"/>
  <c r="X3" i="51"/>
  <c r="X2" i="51"/>
  <c r="Y9" i="51"/>
  <c r="Z9" i="51"/>
  <c r="AA9" i="51"/>
  <c r="AB9" i="51"/>
  <c r="AC9" i="51"/>
  <c r="AD9" i="51"/>
  <c r="AE9" i="51"/>
  <c r="AF9" i="51"/>
  <c r="AG9" i="51"/>
  <c r="AH9" i="51"/>
  <c r="AI9" i="51"/>
  <c r="J11" i="25"/>
  <c r="J7" i="25"/>
  <c r="E143" i="48"/>
  <c r="E141" i="48"/>
  <c r="F124" i="48"/>
  <c r="E142" i="48" s="1"/>
  <c r="E144" i="48" l="1"/>
  <c r="I11" i="25" l="1"/>
  <c r="I21" i="25"/>
  <c r="W8" i="25" s="1"/>
  <c r="I19" i="25"/>
  <c r="I23" i="56" s="1"/>
  <c r="I17" i="25"/>
  <c r="W3" i="25" s="1"/>
  <c r="I7" i="25"/>
  <c r="D143" i="48"/>
  <c r="D141" i="48"/>
  <c r="E124" i="48"/>
  <c r="D142" i="48" s="1"/>
  <c r="D140" i="48"/>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Z11" i="42"/>
  <c r="AA11" i="42"/>
  <c r="AB11" i="42"/>
  <c r="AC11" i="42"/>
  <c r="AD11" i="42"/>
  <c r="AE11" i="42"/>
  <c r="AF11" i="42"/>
  <c r="AG11" i="42"/>
  <c r="AH11" i="42"/>
  <c r="AI11" i="42"/>
  <c r="X12" i="42"/>
  <c r="Y12" i="42"/>
  <c r="Z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Z11" i="50"/>
  <c r="AA11" i="50"/>
  <c r="AB11" i="50"/>
  <c r="AC11" i="50"/>
  <c r="AD11" i="50"/>
  <c r="AE11" i="50"/>
  <c r="AF11" i="50"/>
  <c r="AG11" i="50"/>
  <c r="AH11" i="50"/>
  <c r="AI11" i="50"/>
  <c r="X12" i="50"/>
  <c r="Y12" i="50"/>
  <c r="Z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Y7" i="25"/>
  <c r="Z7" i="25"/>
  <c r="AA7" i="25"/>
  <c r="AB7" i="25"/>
  <c r="AC7" i="25"/>
  <c r="AD7" i="25"/>
  <c r="AE7" i="25"/>
  <c r="AF7" i="25"/>
  <c r="AG7" i="25"/>
  <c r="AH7" i="25"/>
  <c r="X8" i="25"/>
  <c r="Y8" i="25"/>
  <c r="Z8" i="25"/>
  <c r="AA8" i="25"/>
  <c r="AB8" i="25"/>
  <c r="AC8" i="25"/>
  <c r="AD8" i="25"/>
  <c r="AE8" i="25"/>
  <c r="AF8" i="25"/>
  <c r="AG8" i="25"/>
  <c r="AH8" i="25"/>
  <c r="X6" i="25"/>
  <c r="Y6" i="25"/>
  <c r="Z6" i="25"/>
  <c r="AA6" i="25"/>
  <c r="AB6" i="25"/>
  <c r="AC6" i="25"/>
  <c r="AD6" i="25"/>
  <c r="AE6" i="25"/>
  <c r="AF6" i="25"/>
  <c r="AG6" i="25"/>
  <c r="AH6" i="25"/>
  <c r="X5" i="25"/>
  <c r="Y5" i="25"/>
  <c r="Z5" i="25"/>
  <c r="AA5" i="25"/>
  <c r="AB5" i="25"/>
  <c r="AC5" i="25"/>
  <c r="AD5" i="25"/>
  <c r="AE5" i="25"/>
  <c r="AF5" i="25"/>
  <c r="AG5" i="25"/>
  <c r="AH5" i="25"/>
  <c r="X4" i="25"/>
  <c r="Y4" i="25"/>
  <c r="Z4" i="25"/>
  <c r="AA4" i="25"/>
  <c r="AB4" i="25"/>
  <c r="AC4" i="25"/>
  <c r="AD4" i="25"/>
  <c r="AE4" i="25"/>
  <c r="AF4" i="25"/>
  <c r="AG4" i="25"/>
  <c r="AH4" i="25"/>
  <c r="X2" i="25"/>
  <c r="Y2" i="25"/>
  <c r="Z2" i="25"/>
  <c r="AA2" i="25"/>
  <c r="AB2" i="25"/>
  <c r="AC2" i="25"/>
  <c r="AD2" i="25"/>
  <c r="AE2" i="25"/>
  <c r="AF2" i="25"/>
  <c r="AG2" i="25"/>
  <c r="AH2" i="25"/>
  <c r="W2" i="25"/>
  <c r="X1" i="25"/>
  <c r="Y1" i="25"/>
  <c r="Z1" i="25"/>
  <c r="AA1" i="25"/>
  <c r="AB1" i="25"/>
  <c r="AC1" i="25"/>
  <c r="AD1" i="25"/>
  <c r="AE1" i="25"/>
  <c r="AF1" i="25"/>
  <c r="AG1" i="25"/>
  <c r="AH1" i="25"/>
  <c r="W1" i="25"/>
  <c r="X3" i="25"/>
  <c r="Y3" i="25"/>
  <c r="Z3" i="25"/>
  <c r="AA3" i="25"/>
  <c r="AB3" i="25"/>
  <c r="AC3" i="25"/>
  <c r="AD3" i="25"/>
  <c r="AE3" i="25"/>
  <c r="AF3" i="25"/>
  <c r="AG3" i="25"/>
  <c r="AH3" i="25"/>
  <c r="L22" i="41"/>
  <c r="D151" i="56" l="1"/>
  <c r="D150" i="56"/>
  <c r="W4" i="25"/>
  <c r="I21" i="56"/>
  <c r="W7" i="25"/>
  <c r="I25" i="56"/>
  <c r="D144" i="48"/>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W6" i="25"/>
  <c r="W5" i="25"/>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l="1"/>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M65" i="41"/>
  <c r="N65" i="41"/>
  <c r="O65" i="41"/>
  <c r="P65" i="41"/>
  <c r="Q65" i="41"/>
  <c r="R65" i="41"/>
  <c r="S65" i="41"/>
  <c r="T65" i="41"/>
  <c r="U65" i="41"/>
  <c r="V65" i="41"/>
  <c r="W65" i="41"/>
  <c r="M66" i="41"/>
  <c r="N66" i="41"/>
  <c r="O66" i="41"/>
  <c r="P66" i="41"/>
  <c r="Q66" i="41"/>
  <c r="R66" i="41"/>
  <c r="S66" i="41"/>
  <c r="T66" i="41"/>
  <c r="U66" i="41"/>
  <c r="V66" i="41"/>
  <c r="W66" i="41"/>
  <c r="L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M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L16" i="41"/>
  <c r="M16" i="41"/>
  <c r="N16" i="41"/>
  <c r="O16" i="41"/>
  <c r="P16" i="41"/>
  <c r="Q16" i="41"/>
  <c r="R16" i="41"/>
  <c r="S16" i="41"/>
  <c r="T16" i="41"/>
  <c r="U16" i="41"/>
  <c r="V16" i="41"/>
  <c r="W16" i="41"/>
  <c r="M13" i="41"/>
  <c r="N13" i="41"/>
  <c r="O13" i="41"/>
  <c r="P13" i="41"/>
  <c r="Q13" i="41"/>
  <c r="R13" i="41"/>
  <c r="S13" i="41"/>
  <c r="T13" i="41"/>
  <c r="U13" i="41"/>
  <c r="V13" i="41"/>
  <c r="W13" i="41"/>
  <c r="M14" i="41"/>
  <c r="N14" i="41"/>
  <c r="O14" i="41"/>
  <c r="P14" i="41"/>
  <c r="Q14" i="41"/>
  <c r="R14" i="41"/>
  <c r="S14" i="41"/>
  <c r="T14" i="41"/>
  <c r="U14" i="41"/>
  <c r="V14" i="41"/>
  <c r="W14" i="41"/>
  <c r="L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l="1"/>
  <c r="AD10" i="46"/>
  <c r="AD11" i="46"/>
  <c r="AD12" i="46"/>
  <c r="AC14" i="46"/>
  <c r="AC13" i="46"/>
  <c r="AC1" i="46"/>
  <c r="AC2" i="46"/>
  <c r="H22" i="49"/>
  <c r="H28" i="48"/>
  <c r="J10" i="48"/>
  <c r="H28" i="46"/>
  <c r="H26" i="43"/>
  <c r="T14" i="43"/>
  <c r="T127" i="56" s="1"/>
  <c r="S14" i="43"/>
  <c r="S127" i="56" s="1"/>
  <c r="R14" i="43"/>
  <c r="R127" i="56" s="1"/>
  <c r="Q14" i="43"/>
  <c r="O14" i="43"/>
  <c r="N14" i="43"/>
  <c r="M14" i="43"/>
  <c r="M127" i="56" s="1"/>
  <c r="L14" i="43"/>
  <c r="L127" i="56" s="1"/>
  <c r="K14" i="43"/>
  <c r="K127" i="56" s="1"/>
  <c r="J14" i="43"/>
  <c r="J127" i="56" s="1"/>
  <c r="I14" i="43"/>
  <c r="I127" i="56" s="1"/>
  <c r="D14" i="43"/>
  <c r="H28" i="42"/>
  <c r="O127" i="56" l="1"/>
  <c r="AD1" i="43"/>
  <c r="AD2" i="43"/>
  <c r="D128" i="56"/>
  <c r="D127" i="56"/>
  <c r="Q127" i="56"/>
  <c r="AF2" i="43"/>
  <c r="AF1" i="43"/>
  <c r="N127" i="56"/>
  <c r="AC1" i="43"/>
  <c r="AC2" i="43"/>
  <c r="AB1" i="43"/>
  <c r="AB2" i="43"/>
  <c r="AA1" i="43"/>
  <c r="AA2" i="43"/>
  <c r="Y1" i="43"/>
  <c r="Y2" i="43"/>
  <c r="Z1" i="43"/>
  <c r="Z2" i="43"/>
  <c r="AE9" i="46"/>
  <c r="AE10" i="46"/>
  <c r="AE12" i="46"/>
  <c r="AE11" i="46"/>
  <c r="AD14" i="46"/>
  <c r="AD13" i="46"/>
  <c r="AD1" i="46"/>
  <c r="AD2" i="46"/>
  <c r="X2" i="43"/>
  <c r="X1" i="43"/>
  <c r="K10" i="48"/>
  <c r="M51" i="41"/>
  <c r="AF10" i="46" l="1"/>
  <c r="AF9" i="46"/>
  <c r="AF12" i="46"/>
  <c r="AF11" i="46"/>
  <c r="AE13" i="46"/>
  <c r="AE14" i="46"/>
  <c r="AE1" i="46"/>
  <c r="AE2" i="46"/>
  <c r="L10" i="48"/>
  <c r="N51" i="41"/>
  <c r="C4" i="41"/>
  <c r="AG10" i="46" l="1"/>
  <c r="AG9" i="46"/>
  <c r="AG11" i="46"/>
  <c r="AG12" i="46"/>
  <c r="AF13" i="46"/>
  <c r="AF14" i="46"/>
  <c r="AF2" i="46"/>
  <c r="AF1" i="46"/>
  <c r="M10" i="48"/>
  <c r="O51" i="41"/>
  <c r="AH10" i="46" l="1"/>
  <c r="AH9" i="46"/>
  <c r="AH11" i="46"/>
  <c r="AH12" i="46"/>
  <c r="AG13" i="46"/>
  <c r="AG14" i="46"/>
  <c r="AG1" i="46"/>
  <c r="AG2" i="46"/>
  <c r="N10" i="48"/>
  <c r="P51" i="41"/>
  <c r="H22" i="25"/>
  <c r="AI9" i="46" l="1"/>
  <c r="AI10" i="46"/>
  <c r="AI12" i="46"/>
  <c r="AI11" i="46"/>
  <c r="AH13" i="46"/>
  <c r="AH14" i="46"/>
  <c r="AH1" i="46"/>
  <c r="AH2" i="46"/>
  <c r="O10" i="48"/>
  <c r="Q51" i="41"/>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l="1"/>
  <c r="AI14" i="46"/>
  <c r="AI1" i="46"/>
  <c r="AI2" i="46"/>
  <c r="P10" i="48"/>
  <c r="R51" i="41"/>
  <c r="Q10" i="48" l="1"/>
  <c r="S51" i="41"/>
  <c r="R10" i="48" l="1"/>
  <c r="T51" i="41"/>
  <c r="S10" i="48" l="1"/>
  <c r="V51" i="41" s="1"/>
  <c r="U51" i="41"/>
  <c r="Y3" i="51" l="1"/>
  <c r="Y4" i="51"/>
  <c r="AC4" i="51"/>
  <c r="AH3" i="51"/>
  <c r="AA3" i="51"/>
  <c r="Z3" i="51"/>
  <c r="AD4" i="51"/>
  <c r="AF3" i="51"/>
  <c r="AG4" i="51"/>
  <c r="Z4" i="51"/>
  <c r="AC3" i="51"/>
  <c r="AA4" i="51"/>
  <c r="AE3" i="51"/>
  <c r="AG3" i="51"/>
  <c r="AD3" i="51"/>
  <c r="AB3" i="51"/>
  <c r="AF4" i="51"/>
  <c r="AB4" i="51"/>
  <c r="AI4" i="51"/>
  <c r="AH4" i="51"/>
  <c r="AI3" i="51"/>
  <c r="AE4" i="51"/>
  <c r="X4"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<sst xmlns="http://schemas.openxmlformats.org/spreadsheetml/2006/main" count="3634" uniqueCount="901">
  <si>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</si>
  <si>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</si>
  <si>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</si>
  <si>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</si>
  <si>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</si>
  <si>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</si>
  <si>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</si>
  <si>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</si>
  <si>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</si>
  <si>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</si>
  <si>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</si>
  <si>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</si>
  <si>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</si>
  <si>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</si>
  <si>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</si>
  <si>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</si>
  <si>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</si>
  <si>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</si>
  <si>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</si>
  <si>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</si>
  <si>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</si>
  <si>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</si>
  <si>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</si>
  <si>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</si>
  <si>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</si>
  <si>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</si>
  <si>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</si>
  <si>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</si>
  <si>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</si>
  <si>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</si>
  <si>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</si>
  <si>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</si>
  <si>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</si>
  <si>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</si>
  <si>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</si>
  <si>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</si>
  <si>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</si>
  <si>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</si>
  <si>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</si>
  <si>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</si>
  <si>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</si>
  <si>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</si>
  <si>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</si>
  <si>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</si>
  <si>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</si>
  <si>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</si>
  <si>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</si>
  <si>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</si>
  <si>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</si>
  <si>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</si>
  <si>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</si>
  <si>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</si>
  <si>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</si>
  <si>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</si>
  <si>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</si>
  <si>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</si>
  <si>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</si>
  <si>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</si>
  <si>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</si>
  <si>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</si>
  <si>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</si>
  <si>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</si>
  <si>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</si>
  <si>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</si>
  <si>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</si>
  <si>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</si>
  <si>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</si>
  <si>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</si>
  <si>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</si>
  <si>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</si>
  <si>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</si>
  <si>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</si>
  <si>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</si>
  <si>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</si>
  <si>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</si>
  <si>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</si>
  <si>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</si>
  <si>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</si>
  <si>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</si>
  <si>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</si>
  <si>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</si>
  <si>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</si>
  <si>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</si>
  <si>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</si>
  <si>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</si>
  <si>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</si>
  <si>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</si>
  <si>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</si>
  <si>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</si>
  <si>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</si>
  <si>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</si>
  <si>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</si>
  <si>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</si>
  <si>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</si>
  <si>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</si>
  <si>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</si>
  <si>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</si>
  <si>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</si>
  <si>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</si>
  <si>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</si>
  <si>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</si>
  <si>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</si>
  <si>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</si>
  <si>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</si>
  <si>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</si>
  <si>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</si>
  <si>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</si>
  <si>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</si>
  <si>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</si>
  <si>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</si>
  <si>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</si>
  <si>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</si>
  <si>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</si>
  <si>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</si>
  <si>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</si>
  <si>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</si>
  <si>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</si>
  <si>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</si>
  <si>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</si>
  <si>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</si>
  <si>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</si>
  <si>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</si>
  <si>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</si>
  <si>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</si>
  <si>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</si>
  <si>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</si>
  <si>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</si>
  <si>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</si>
  <si>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</si>
  <si>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</si>
  <si>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</si>
  <si>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</si>
  <si>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</si>
  <si>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</si>
  <si>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</si>
  <si>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</si>
  <si>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</si>
  <si>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</si>
  <si>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</si>
  <si>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</si>
  <si>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</si>
  <si>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</si>
  <si>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</si>
  <si>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</si>
  <si>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</si>
  <si>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</si>
  <si>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</si>
  <si>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</si>
  <si>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</si>
  <si>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</si>
  <si>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</si>
  <si>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</si>
  <si>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</si>
  <si>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</si>
  <si>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</si>
  <si>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</si>
  <si>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</si>
  <si>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</si>
  <si>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</si>
  <si>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</si>
  <si>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</si>
  <si>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</si>
  <si>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</si>
  <si>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</si>
  <si>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</si>
  <si>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</si>
  <si>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</si>
  <si>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</si>
  <si>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</si>
  <si>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</si>
  <si>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</si>
  <si>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</si>
  <si>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</si>
  <si>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</si>
  <si>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</si>
  <si>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</si>
  <si>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</si>
  <si>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</si>
  <si>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</si>
  <si>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</si>
  <si>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</si>
  <si>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</si>
  <si>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</si>
  <si>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</si>
  <si>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</si>
  <si>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</si>
  <si>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</si>
  <si>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</si>
  <si>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</si>
  <si>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</si>
  <si>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</si>
  <si>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</si>
  <si>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</si>
  <si>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</si>
  <si>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</si>
  <si>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</si>
  <si>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</si>
  <si>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</si>
  <si>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</si>
  <si>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</si>
  <si>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</si>
  <si>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</si>
  <si>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</si>
  <si>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</si>
  <si>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</si>
  <si>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</si>
  <si>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</si>
  <si>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</si>
  <si>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</si>
  <si>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</si>
  <si>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</si>
  <si>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</si>
  <si>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</si>
  <si>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</si>
  <si>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</si>
  <si>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</si>
  <si>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</si>
  <si>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</si>
  <si>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</si>
  <si>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</si>
  <si>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</si>
  <si>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</si>
  <si>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</si>
  <si>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</si>
  <si>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</si>
  <si>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</si>
  <si>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</si>
  <si>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</si>
  <si>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</si>
  <si>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</si>
  <si>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</si>
  <si>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</si>
  <si>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</si>
  <si>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</si>
  <si>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</si>
  <si>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</si>
  <si>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</si>
  <si>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</si>
  <si>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</si>
  <si>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</si>
  <si>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</si>
  <si>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</si>
  <si>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</si>
  <si>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</si>
  <si>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</si>
  <si>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</si>
  <si>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</si>
  <si>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</si>
  <si>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</si>
  <si>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</si>
  <si>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</si>
  <si>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</si>
  <si>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</si>
  <si>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</si>
  <si>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</si>
  <si>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</si>
  <si>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</si>
  <si>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</si>
  <si>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</si>
  <si>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</si>
  <si>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</si>
  <si>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</si>
  <si>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</si>
  <si>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</si>
  <si>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</si>
  <si>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</si>
  <si>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</si>
  <si>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</si>
  <si>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</si>
  <si>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</si>
  <si>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</si>
  <si>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</si>
  <si>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</si>
  <si>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</si>
  <si>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</si>
  <si>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</si>
  <si>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</si>
  <si>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</si>
  <si>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</si>
  <si>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</si>
  <si>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</si>
  <si>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</si>
  <si>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</si>
  <si>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</si>
  <si>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</si>
  <si>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</si>
  <si>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</si>
  <si>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</si>
  <si>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</si>
  <si>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</si>
  <si>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</si>
  <si>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</si>
  <si>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</si>
  <si>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</si>
  <si>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</si>
  <si>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</si>
  <si>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</si>
  <si>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</si>
  <si>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</si>
  <si>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</si>
  <si>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</si>
  <si>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</si>
  <si>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</si>
  <si>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</si>
  <si>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</si>
  <si>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</si>
  <si>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</si>
  <si>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</si>
  <si>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</si>
  <si>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</si>
  <si>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</si>
  <si>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</si>
  <si>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</si>
  <si>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</si>
  <si>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</si>
  <si>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</si>
  <si>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</si>
  <si>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</si>
  <si>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</si>
  <si>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</si>
  <si>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</si>
  <si>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</si>
  <si>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</si>
  <si>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</si>
  <si>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</si>
  <si>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</si>
  <si>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</si>
  <si>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</si>
  <si>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</si>
  <si>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</si>
  <si>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</si>
  <si>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</si>
  <si>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</si>
  <si>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</si>
  <si>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</si>
  <si>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</si>
  <si>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</si>
  <si>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</si>
  <si>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</si>
  <si>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</si>
  <si>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</si>
  <si>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</si>
  <si>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</si>
  <si>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</si>
  <si>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</si>
  <si>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</si>
  <si>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</si>
  <si>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</si>
  <si>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</si>
  <si>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</si>
  <si>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</si>
  <si>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</si>
  <si>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</si>
  <si>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</si>
  <si>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</si>
  <si>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</si>
  <si>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</si>
  <si>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</si>
  <si>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</si>
  <si>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</si>
  <si>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</si>
  <si>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</si>
  <si>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</si>
  <si>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</si>
  <si>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</si>
  <si>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</si>
  <si>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</si>
  <si>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</si>
  <si>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</si>
  <si>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</si>
  <si>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</si>
  <si>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</si>
  <si>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</si>
  <si>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</si>
  <si>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</si>
  <si>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</si>
  <si>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</si>
  <si>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</si>
  <si>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</si>
  <si>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</si>
  <si>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</si>
  <si>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</si>
  <si>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</si>
  <si>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</si>
  <si>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</si>
  <si>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</si>
  <si>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</si>
  <si>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</si>
  <si>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</si>
  <si>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</si>
  <si>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</si>
  <si>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</si>
  <si>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</si>
  <si>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</si>
  <si>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</si>
  <si>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</si>
  <si>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</si>
  <si>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</si>
  <si>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</si>
  <si>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</si>
  <si>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</si>
  <si>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</si>
  <si>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</si>
  <si>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</si>
  <si>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</si>
  <si>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</si>
  <si>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</si>
  <si>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</si>
  <si>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</si>
  <si>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</si>
  <si>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</si>
  <si>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</si>
  <si>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</si>
  <si>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</si>
  <si>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</si>
  <si>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</si>
  <si>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</si>
  <si>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</si>
  <si>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</si>
  <si>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</si>
  <si>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</si>
  <si>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</si>
  <si>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</si>
  <si>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</si>
  <si>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</si>
  <si>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</si>
  <si>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</si>
  <si>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</si>
  <si>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</si>
  <si>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</si>
  <si>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</si>
  <si>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</si>
  <si>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</si>
  <si>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</si>
  <si>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</si>
  <si>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</si>
  <si>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</si>
  <si>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</si>
  <si>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</si>
  <si>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</si>
  <si>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</si>
  <si>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</si>
  <si>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</si>
  <si>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</si>
  <si>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</si>
  <si>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</si>
  <si>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</si>
  <si>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</si>
  <si>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</si>
  <si>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</si>
  <si>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</si>
  <si>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</si>
  <si>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</si>
  <si>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</si>
  <si>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</si>
  <si>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</si>
  <si>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</si>
  <si>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</si>
  <si>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</si>
  <si>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</si>
  <si>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</si>
  <si>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</si>
  <si>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</si>
  <si>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</si>
  <si>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</si>
  <si>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</si>
  <si>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</si>
  <si>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</si>
  <si>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</si>
  <si>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</si>
  <si>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</si>
  <si>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</si>
  <si>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</si>
  <si>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</si>
  <si>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</si>
  <si>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</si>
  <si>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</si>
  <si>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</si>
  <si>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</si>
  <si>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</si>
  <si>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</si>
  <si>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</si>
  <si>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</si>
  <si>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</si>
  <si>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</si>
  <si>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</si>
  <si>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</si>
  <si>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</si>
  <si>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</si>
  <si>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</si>
  <si>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</si>
  <si>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</si>
  <si>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</si>
  <si>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</si>
  <si>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</si>
  <si>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</si>
  <si>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</si>
  <si>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</si>
  <si>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</si>
  <si>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</si>
  <si>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</si>
  <si>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</si>
  <si>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</si>
  <si>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</si>
  <si>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</si>
  <si>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</si>
  <si>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</si>
  <si>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</si>
  <si>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</si>
  <si>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</si>
  <si>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</si>
  <si>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</si>
  <si>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</si>
  <si>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</si>
  <si>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</si>
  <si>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</si>
  <si>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</si>
  <si>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</si>
  <si>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</si>
  <si>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</si>
  <si>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</si>
  <si>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</si>
  <si>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</si>
  <si>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</si>
  <si>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</si>
  <si>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</si>
  <si>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</si>
  <si>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</si>
  <si>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</si>
  <si>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</si>
  <si>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</si>
  <si>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</si>
  <si>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</si>
  <si>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</si>
  <si>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</si>
  <si>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</si>
  <si>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</si>
  <si>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</si>
  <si>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</si>
  <si>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</si>
  <si>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</si>
  <si>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</si>
  <si>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</si>
  <si>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</si>
  <si>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</si>
  <si>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</si>
  <si>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</si>
  <si>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</si>
  <si>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</si>
  <si>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</si>
  <si>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</si>
  <si>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</si>
  <si>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</si>
  <si>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</si>
  <si>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</si>
  <si>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</si>
  <si>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</si>
  <si>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</si>
  <si>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</si>
  <si>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</si>
  <si>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</si>
  <si>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</si>
  <si>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</si>
  <si>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</si>
  <si>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</si>
  <si>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</si>
  <si>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</si>
  <si>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</si>
  <si>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</si>
  <si>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</si>
  <si>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</si>
  <si>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</si>
  <si>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</si>
  <si>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</si>
  <si>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</si>
  <si>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</si>
  <si>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</si>
  <si>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</si>
  <si>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</si>
  <si>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</si>
  <si>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</si>
  <si>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</si>
  <si>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</si>
  <si>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</si>
  <si>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</si>
  <si>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</si>
  <si>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</si>
  <si>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</si>
  <si>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</si>
  <si>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</si>
  <si>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</si>
  <si>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</si>
  <si>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</si>
  <si>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</si>
  <si>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</si>
  <si>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</si>
  <si>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</si>
  <si>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</si>
  <si>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</si>
  <si>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</si>
  <si>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</si>
  <si>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</si>
  <si>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</si>
  <si>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</si>
  <si>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</si>
  <si>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</si>
  <si>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</si>
  <si>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</si>
  <si>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</si>
  <si>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</si>
  <si>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</si>
  <si>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</si>
  <si>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</si>
  <si>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</si>
  <si>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</si>
  <si>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</si>
  <si>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</si>
  <si>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</si>
  <si>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</si>
  <si>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</si>
  <si>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</si>
  <si>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</si>
  <si>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</si>
  <si>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</si>
  <si>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</si>
  <si>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</si>
  <si>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</si>
  <si>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and EU Central costs allocation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</si>
  <si>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</si>
  <si>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</si>
  <si>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</si>
  <si>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</si>
  <si>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</si>
  <si>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</si>
  <si>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</si>
  <si>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</si>
  <si>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</si>
  <si>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</si>
  <si>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</si>
  <si>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</si>
  <si>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</si>
  <si>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</si>
  <si>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</si>
  <si>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</si>
  <si>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</si>
  <si>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</si>
  <si>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</si>
  <si>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</si>
  <si>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</si>
  <si>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</si>
  <si>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</si>
  <si>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</si>
  <si>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</si>
  <si>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</si>
  <si>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</si>
  <si>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</si>
  <si>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</si>
  <si>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</si>
  <si>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</si>
  <si>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</si>
  <si>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</si>
  <si>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</si>
  <si>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</si>
  <si>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</si>
  <si>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</si>
  <si>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</si>
  <si>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</si>
  <si>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</si>
  <si>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</si>
  <si>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</si>
  <si>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</si>
  <si>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</si>
  <si>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</si>
  <si>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</si>
  <si>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</si>
  <si>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</si>
  <si>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</si>
  <si>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</si>
  <si>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</si>
  <si>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</si>
  <si>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</si>
  <si>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</si>
  <si>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</si>
  <si>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</si>
  <si>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</si>
  <si>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</si>
  <si>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</si>
  <si>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</si>
  <si>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</si>
  <si>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</si>
  <si>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</si>
  <si>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</si>
  <si>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</si>
  <si>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</si>
  <si>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</si>
  <si>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</si>
  <si>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</si>
  <si>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</si>
  <si>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</si>
  <si>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</si>
  <si>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</si>
  <si>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</si>
  <si>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</si>
  <si>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</si>
  <si>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</si>
  <si>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</si>
  <si>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</si>
  <si>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</si>
  <si>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</si>
  <si>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</si>
  <si>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</si>
  <si>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</si>
  <si>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</si>
  <si>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</si>
  <si>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</si>
  <si>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</si>
  <si>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</si>
  <si>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</si>
  <si>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</si>
  <si>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</si>
  <si>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</si>
  <si>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</si>
  <si>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</si>
  <si>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</si>
  <si>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</si>
  <si>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</si>
  <si>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</si>
  <si>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</si>
  <si>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</si>
  <si>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</si>
  <si>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</si>
  <si>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</si>
  <si>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</si>
  <si>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</si>
  <si>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</si>
  <si>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</si>
  <si>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</si>
  <si>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</si>
  <si>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</si>
  <si>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</si>
  <si>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</si>
  <si>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</si>
  <si>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</si>
  <si>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</si>
  <si>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</si>
  <si>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</si>
  <si>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</si>
  <si>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</si>
  <si>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</si>
  <si>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</si>
  <si>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</si>
  <si>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</si>
  <si>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</si>
  <si>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</si>
  <si>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</si>
  <si>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</si>
  <si>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</si>
  <si>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</si>
  <si>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</si>
  <si>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</si>
  <si>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</si>
  <si>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</si>
  <si>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</si>
  <si>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</si>
  <si>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</si>
  <si>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</si>
  <si>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</si>
  <si>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</si>
  <si>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</si>
  <si>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</si>
  <si>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</si>
  <si>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</si>
  <si>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</si>
  <si>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</si>
  <si>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</si>
  <si>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</si>
  <si>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</si>
  <si>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</si>
  <si>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</si>
  <si>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</si>
  <si>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</si>
  <si>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</si>
  <si>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</si>
  <si>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</si>
  <si>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</si>
  <si>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</si>
  <si>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</si>
  <si>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</si>
  <si>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</si>
  <si>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</si>
  <si>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</si>
  <si>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</si>
  <si>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</si>
  <si>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</si>
  <si>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</si>
  <si>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</si>
  <si>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</si>
  <si>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</si>
  <si>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</si>
  <si>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</si>
  <si>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</si>
  <si>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</si>
  <si>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</si>
  <si>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</si>
  <si>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</si>
  <si>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</si>
  <si>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</si>
  <si>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</si>
  <si>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</si>
  <si>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</si>
  <si>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</si>
  <si>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</si>
  <si>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</si>
  <si>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</si>
  <si>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</si>
  <si>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</si>
  <si>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</si>
  <si>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</si>
  <si>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</si>
  <si>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</si>
  <si>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</si>
  <si>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</si>
  <si>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</si>
  <si>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</si>
  <si>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</si>
  <si>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</si>
  <si>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</si>
  <si>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</si>
  <si>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</si>
  <si>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</si>
  <si>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</si>
  <si>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</si>
  <si>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</si>
  <si>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</si>
  <si>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</si>
  <si>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</si>
  <si>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</si>
  <si>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</si>
  <si>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</si>
  <si>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</si>
  <si>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</si>
  <si>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</si>
  <si>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</si>
  <si>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</si>
  <si>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</si>
  <si>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</si>
  <si>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</si>
  <si>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</si>
  <si>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</si>
  <si>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</si>
  <si>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</si>
  <si>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</si>
  <si>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</si>
  <si>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</si>
  <si>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</si>
  <si>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</si>
  <si>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</si>
  <si>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</si>
  <si>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</si>
  <si>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</si>
  <si>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</si>
  <si>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</si>
  <si>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</si>
  <si>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</si>
  <si>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</si>
  <si>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</si>
  <si>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</si>
  <si>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</si>
  <si>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</si>
  <si>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</si>
  <si>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</si>
  <si>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</si>
  <si>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</si>
  <si>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</si>
  <si>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</si>
  <si>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</si>
  <si>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</si>
  <si>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</si>
  <si>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</si>
  <si>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</si>
  <si>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</si>
  <si>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</si>
  <si>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</si>
  <si>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</si>
  <si>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</si>
  <si>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</si>
  <si>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</si>
  <si>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NAR GAP (CLV+ Winback)</t>
  </si>
  <si>
    <t>META Contract Delay</t>
  </si>
  <si>
    <t>CP% gap VS AOP</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</si>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</sst>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3">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6" fillId="5" borderId="2" xfId="0" applyFont="1" applyFill="1" applyBorder="1" applyAlignment="1">
      <alignment horizontal="left" vertical="center" wrapText="1" readingOrder="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13" xfId="0" applyFont="1" applyBorder="1" applyAlignment="1">
      <alignment vertical="center"/>
    </xf>
    <xf numFmtId="0" fontId="12" fillId="0" borderId="15" xfId="0" applyFont="1" applyBorder="1" applyAlignment="1">
      <alignment vertical="center"/>
    </xf>
    <xf numFmtId="0" fontId="12" fillId="5" borderId="16" xfId="0"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#N/A</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#N/A</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#N/A</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#N/A</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#N/A</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#N/A</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#N/A</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#N/A</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#N/A</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#N/A</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#N/A</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_xlchart.v1.19</cx:f>
      </cx:strDim>
      <cx:numDim type="val">
        <cx:f dir="row">_xlchart.v1.18</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6855</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48"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249"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50"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239"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0"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1"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2"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3"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244"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36"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7"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8"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54"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55"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56"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51"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52"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53"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187"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188"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189"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049"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050"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051"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184"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85"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86"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178"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79"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80"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181"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82"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83"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190"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91"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048"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946088" y="8940682"/>
          <a:ext cx="3316231" cy="2883249"/>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38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38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38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38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8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8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378"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79"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380"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375"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76"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377"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390"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91"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392"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387"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88"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389"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114"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115"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116"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126"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7"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128"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129"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30"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31"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120"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1"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22"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123"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4"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25"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117"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18"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119"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72885"/>
          <a:ext cx="5099296" cy="271091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9586" y="7352086"/>
          <a:ext cx="4963488" cy="272891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87561" y="7335745"/>
          <a:ext cx="4375709" cy="27291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6925" y="7354887"/>
          <a:ext cx="4038599" cy="272097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190" name="Group 29">
          <a:extLst>
            <a:ext uri="{FF2B5EF4-FFF2-40B4-BE49-F238E27FC236}">
              <a16:creationId xmlns:a16="http://schemas.microsoft.com/office/drawing/2014/main" id="{490091DA-9593-47AE-A3B0-2D4313CF6003}"/>
            </a:ext>
          </a:extLst>
        </xdr:cNvPr>
        <xdr:cNvGrpSpPr/>
      </xdr:nvGrpSpPr>
      <xdr:grpSpPr>
        <a:xfrm>
          <a:off x="0" y="16603435"/>
          <a:ext cx="6676515" cy="2664268"/>
          <a:chOff x="1" y="14253935"/>
          <a:chExt cx="3521529" cy="2566307"/>
        </a:xfrm>
      </xdr:grpSpPr>
      <mc:AlternateContent xmlns:mc="http://schemas.openxmlformats.org/markup-compatibility/2006">
        <mc:Choice xmlns:cx1="http://schemas.microsoft.com/office/drawing/2015/9/8/chartex" Requires="cx1">
          <xdr:graphicFrame macro="">
            <xdr:nvGraphicFramePr>
              <xdr:cNvPr id="191"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92"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193" name="Group 32">
          <a:extLst>
            <a:ext uri="{FF2B5EF4-FFF2-40B4-BE49-F238E27FC236}">
              <a16:creationId xmlns:a16="http://schemas.microsoft.com/office/drawing/2014/main" id="{EB96C9A2-F179-4A86-9F5C-E96961621236}"/>
            </a:ext>
          </a:extLst>
        </xdr:cNvPr>
        <xdr:cNvGrpSpPr/>
      </xdr:nvGrpSpPr>
      <xdr:grpSpPr>
        <a:xfrm>
          <a:off x="6682261" y="16581539"/>
          <a:ext cx="3975212" cy="27122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94"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95"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177" name="Group 35">
          <a:extLst>
            <a:ext uri="{FF2B5EF4-FFF2-40B4-BE49-F238E27FC236}">
              <a16:creationId xmlns:a16="http://schemas.microsoft.com/office/drawing/2014/main" id="{0DDD75D2-5BDD-4C46-8077-E05A26F970F0}"/>
            </a:ext>
          </a:extLst>
        </xdr:cNvPr>
        <xdr:cNvGrpSpPr/>
      </xdr:nvGrpSpPr>
      <xdr:grpSpPr>
        <a:xfrm>
          <a:off x="10683639" y="16591987"/>
          <a:ext cx="3980393" cy="26882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78"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79"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187" name="Group 38">
          <a:extLst>
            <a:ext uri="{FF2B5EF4-FFF2-40B4-BE49-F238E27FC236}">
              <a16:creationId xmlns:a16="http://schemas.microsoft.com/office/drawing/2014/main" id="{70B7F484-0255-4B41-A748-1BFFE68B059D}"/>
            </a:ext>
          </a:extLst>
        </xdr:cNvPr>
        <xdr:cNvGrpSpPr/>
      </xdr:nvGrpSpPr>
      <xdr:grpSpPr>
        <a:xfrm>
          <a:off x="14707893" y="16601297"/>
          <a:ext cx="3933944" cy="267794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88"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189"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183" name="Group 41">
          <a:extLst>
            <a:ext uri="{FF2B5EF4-FFF2-40B4-BE49-F238E27FC236}">
              <a16:creationId xmlns:a16="http://schemas.microsoft.com/office/drawing/2014/main" id="{95399FDC-BC4A-4BC1-B86B-BB6FE833111C}"/>
            </a:ext>
          </a:extLst>
        </xdr:cNvPr>
        <xdr:cNvGrpSpPr/>
      </xdr:nvGrpSpPr>
      <xdr:grpSpPr>
        <a:xfrm>
          <a:off x="18549704" y="16549786"/>
          <a:ext cx="3742267" cy="27022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85"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186"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180" name="Group 44">
          <a:extLst>
            <a:ext uri="{FF2B5EF4-FFF2-40B4-BE49-F238E27FC236}">
              <a16:creationId xmlns:a16="http://schemas.microsoft.com/office/drawing/2014/main" id="{13158675-4903-45B0-A570-911B338FA862}"/>
            </a:ext>
          </a:extLst>
        </xdr:cNvPr>
        <xdr:cNvGrpSpPr/>
      </xdr:nvGrpSpPr>
      <xdr:grpSpPr>
        <a:xfrm>
          <a:off x="22205010" y="16545702"/>
          <a:ext cx="3753398" cy="27298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81"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82"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372860"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489927"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552820"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21" name="Group 29">
          <a:extLst>
            <a:ext uri="{FF2B5EF4-FFF2-40B4-BE49-F238E27FC236}">
              <a16:creationId xmlns:a16="http://schemas.microsoft.com/office/drawing/2014/main" id="{E2EF4F4D-7BA9-419F-9566-F91278C6D8EE}"/>
            </a:ext>
          </a:extLst>
        </xdr:cNvPr>
        <xdr:cNvGrpSpPr/>
      </xdr:nvGrpSpPr>
      <xdr:grpSpPr>
        <a:xfrm>
          <a:off x="0" y="16472527"/>
          <a:ext cx="10968627"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22"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24" name="Group 32">
          <a:extLst>
            <a:ext uri="{FF2B5EF4-FFF2-40B4-BE49-F238E27FC236}">
              <a16:creationId xmlns:a16="http://schemas.microsoft.com/office/drawing/2014/main" id="{8CB929EC-8805-4894-9DB6-ABA342E43777}"/>
            </a:ext>
          </a:extLst>
        </xdr:cNvPr>
        <xdr:cNvGrpSpPr/>
      </xdr:nvGrpSpPr>
      <xdr:grpSpPr>
        <a:xfrm>
          <a:off x="10967569"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5"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26"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27" name="Group 35">
          <a:extLst>
            <a:ext uri="{FF2B5EF4-FFF2-40B4-BE49-F238E27FC236}">
              <a16:creationId xmlns:a16="http://schemas.microsoft.com/office/drawing/2014/main" id="{B0EDB055-A273-4EEC-9A55-20C94C08E6EB}"/>
            </a:ext>
          </a:extLst>
        </xdr:cNvPr>
        <xdr:cNvGrpSpPr/>
      </xdr:nvGrpSpPr>
      <xdr:grpSpPr>
        <a:xfrm>
          <a:off x="18795123"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8"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29"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30" name="Group 44">
          <a:extLst>
            <a:ext uri="{FF2B5EF4-FFF2-40B4-BE49-F238E27FC236}">
              <a16:creationId xmlns:a16="http://schemas.microsoft.com/office/drawing/2014/main" id="{5E055767-7EE9-4932-A553-DE05599488CE}"/>
            </a:ext>
          </a:extLst>
        </xdr:cNvPr>
        <xdr:cNvGrpSpPr/>
      </xdr:nvGrpSpPr>
      <xdr:grpSpPr>
        <a:xfrm>
          <a:off x="22554845"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1"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2"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90"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91"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92"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84"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85"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86"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87"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88"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89"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81"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82"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83"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7</xdr:col>
      <xdr:colOff>172719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7</xdr:col>
      <xdr:colOff>140612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7</xdr:col>
      <xdr:colOff>163830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398725"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3389313" y="6043436"/>
          <a:ext cx="283006"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3777663"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6804408" y="6045788"/>
          <a:ext cx="2979883"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9857137" y="6067755"/>
          <a:ext cx="3304120"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154" name="Group 29">
          <a:extLst>
            <a:ext uri="{FF2B5EF4-FFF2-40B4-BE49-F238E27FC236}">
              <a16:creationId xmlns:a16="http://schemas.microsoft.com/office/drawing/2014/main" id="{BD94F43B-6D2E-45E7-BAD3-FBADFE537958}"/>
            </a:ext>
          </a:extLst>
        </xdr:cNvPr>
        <xdr:cNvGrpSpPr/>
      </xdr:nvGrpSpPr>
      <xdr:grpSpPr>
        <a:xfrm>
          <a:off x="0" y="15160398"/>
          <a:ext cx="3389313"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155"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56"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148" name="Group 32">
          <a:extLst>
            <a:ext uri="{FF2B5EF4-FFF2-40B4-BE49-F238E27FC236}">
              <a16:creationId xmlns:a16="http://schemas.microsoft.com/office/drawing/2014/main" id="{4A7169A4-02CB-4D78-BA2B-EB64C50C9CF8}"/>
            </a:ext>
          </a:extLst>
        </xdr:cNvPr>
        <xdr:cNvGrpSpPr/>
      </xdr:nvGrpSpPr>
      <xdr:grpSpPr>
        <a:xfrm>
          <a:off x="4359295" y="15124894"/>
          <a:ext cx="2699769"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49"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50"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139" name="Group 35">
          <a:extLst>
            <a:ext uri="{FF2B5EF4-FFF2-40B4-BE49-F238E27FC236}">
              <a16:creationId xmlns:a16="http://schemas.microsoft.com/office/drawing/2014/main" id="{A81725B3-4C22-4663-8F06-167DD2781B17}"/>
            </a:ext>
          </a:extLst>
        </xdr:cNvPr>
        <xdr:cNvGrpSpPr/>
      </xdr:nvGrpSpPr>
      <xdr:grpSpPr>
        <a:xfrm>
          <a:off x="3389313" y="15152125"/>
          <a:ext cx="2706982"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40"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41"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151" name="Group 38">
          <a:extLst>
            <a:ext uri="{FF2B5EF4-FFF2-40B4-BE49-F238E27FC236}">
              <a16:creationId xmlns:a16="http://schemas.microsoft.com/office/drawing/2014/main" id="{D60395D1-61CA-4949-9EDF-B0E95B7D9085}"/>
            </a:ext>
          </a:extLst>
        </xdr:cNvPr>
        <xdr:cNvGrpSpPr/>
      </xdr:nvGrpSpPr>
      <xdr:grpSpPr>
        <a:xfrm>
          <a:off x="6143331" y="15133314"/>
          <a:ext cx="3246556"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52"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153"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145" name="Group 41">
          <a:extLst>
            <a:ext uri="{FF2B5EF4-FFF2-40B4-BE49-F238E27FC236}">
              <a16:creationId xmlns:a16="http://schemas.microsoft.com/office/drawing/2014/main" id="{E1FDFC61-80A5-44A5-8BDD-EB77E668F41A}"/>
            </a:ext>
          </a:extLst>
        </xdr:cNvPr>
        <xdr:cNvGrpSpPr/>
      </xdr:nvGrpSpPr>
      <xdr:grpSpPr>
        <a:xfrm>
          <a:off x="9437001" y="15100399"/>
          <a:ext cx="3489855"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46"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147"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157" name="Group 44">
          <a:extLst>
            <a:ext uri="{FF2B5EF4-FFF2-40B4-BE49-F238E27FC236}">
              <a16:creationId xmlns:a16="http://schemas.microsoft.com/office/drawing/2014/main" id="{33742231-468F-4B2A-8FA9-978D0961803F}"/>
            </a:ext>
          </a:extLst>
        </xdr:cNvPr>
        <xdr:cNvGrpSpPr/>
      </xdr:nvGrpSpPr>
      <xdr:grpSpPr>
        <a:xfrm>
          <a:off x="12989573"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8"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9"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3264542"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142" name="Group 44">
          <a:extLst>
            <a:ext uri="{FF2B5EF4-FFF2-40B4-BE49-F238E27FC236}">
              <a16:creationId xmlns:a16="http://schemas.microsoft.com/office/drawing/2014/main" id="{2BF0FDE9-E91E-40B9-8A79-E2FE9730A269}"/>
            </a:ext>
          </a:extLst>
        </xdr:cNvPr>
        <xdr:cNvGrpSpPr/>
      </xdr:nvGrpSpPr>
      <xdr:grpSpPr>
        <a:xfrm>
          <a:off x="16745598" y="15115818"/>
          <a:ext cx="3749088"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43"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144"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10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10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11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114"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15"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116"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117"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18"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119"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120"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1"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122"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126"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7"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128"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123"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24"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125"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121"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122"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123"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12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12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127"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28"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129"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136"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37"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138"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130"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31"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132"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33"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34"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135"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126"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127"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128"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132"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33"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134"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135"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36"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137"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129"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30"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131"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12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12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23"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24"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125"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132"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133"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134"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12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12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123"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24"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25"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126"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7"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128"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129"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30"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131"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135"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36"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37"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510"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511"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512"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92"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3"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94"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98"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9"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500"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501"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2"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503"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504"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505"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506"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507"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8"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509"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18"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19"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20"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1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1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1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397" t="str">
        <f ca="1">"Current Month-Year " &amp; ":" &amp; TEXT(TODAY(),"YYYY-MM")</f>
        <v>Current Month-Year :2026-10</v>
      </c>
      <c r="D4" s="397"/>
      <c r="E4" s="397"/>
      <c r="F4" s="397"/>
      <c r="G4" s="397"/>
      <c r="H4" s="397"/>
      <c r="I4" s="397"/>
      <c r="J4" s="397"/>
      <c r="K4" s="397"/>
      <c r="L4" s="397"/>
      <c r="M4" s="397"/>
      <c r="N4" s="397"/>
      <c r="O4" s="397"/>
      <c r="P4" s="397"/>
      <c r="Q4" s="397"/>
      <c r="R4" s="397"/>
      <c r="S4" s="397"/>
      <c r="T4" s="397"/>
      <c r="U4" s="397"/>
      <c r="V4" s="397"/>
      <c r="W4" s="397"/>
      <c r="X4" s="397"/>
      <c r="Y4" s="397"/>
      <c r="Z4" s="397"/>
      <c r="AA4" s="397"/>
    </row>
    <row r="5" spans="1:27" s="53" customFormat="1" thickBot="1" x14ac:dyDescent="0.4">
      <c r="A5" s="398" t="s">
        <v>1</v>
      </c>
      <c r="B5" s="398"/>
      <c r="C5" s="400" t="s">
        <v>2</v>
      </c>
      <c r="D5" s="394" t="s">
        <v>3</v>
      </c>
      <c r="E5" s="400" t="s">
        <v>4</v>
      </c>
      <c r="F5" s="396" t="s">
        <v>5</v>
      </c>
      <c r="G5" s="396" t="s">
        <v>6</v>
      </c>
      <c r="H5" s="396" t="s">
        <v>7</v>
      </c>
      <c r="I5" s="396" t="s">
        <v>8</v>
      </c>
      <c r="J5" s="396" t="s">
        <v>9</v>
      </c>
      <c r="K5" s="401" t="s">
        <v>10</v>
      </c>
      <c r="L5" s="401" t="s">
        <v>11</v>
      </c>
      <c r="M5" s="401" t="s">
        <v>12</v>
      </c>
      <c r="N5" s="401" t="s">
        <v>13</v>
      </c>
      <c r="O5" s="401" t="s">
        <v>14</v>
      </c>
      <c r="P5" s="410" t="s">
        <v>15</v>
      </c>
      <c r="Q5" s="401" t="s">
        <v>16</v>
      </c>
      <c r="R5" s="412" t="s">
        <v>17</v>
      </c>
      <c r="S5" s="408" t="s">
        <v>18</v>
      </c>
      <c r="T5" s="401" t="s">
        <v>19</v>
      </c>
      <c r="U5" s="401" t="s">
        <v>20</v>
      </c>
      <c r="V5" s="401" t="s">
        <v>21</v>
      </c>
      <c r="W5" s="394" t="s">
        <v>22</v>
      </c>
      <c r="X5" s="401" t="s">
        <v>23</v>
      </c>
      <c r="Y5" s="401" t="s">
        <v>24</v>
      </c>
      <c r="Z5" s="394" t="s">
        <v>25</v>
      </c>
      <c r="AA5" s="404" t="s">
        <v>26</v>
      </c>
    </row>
    <row r="6" spans="1:27" s="53" customFormat="1" ht="24.65" customHeight="1" x14ac:dyDescent="0.35">
      <c r="A6" s="399"/>
      <c r="B6" s="399"/>
      <c r="C6" s="400"/>
      <c r="D6" s="395"/>
      <c r="E6" s="400"/>
      <c r="F6" s="396"/>
      <c r="G6" s="396"/>
      <c r="H6" s="396"/>
      <c r="I6" s="396"/>
      <c r="J6" s="396"/>
      <c r="K6" s="402"/>
      <c r="L6" s="402"/>
      <c r="M6" s="402"/>
      <c r="N6" s="402"/>
      <c r="O6" s="402"/>
      <c r="P6" s="411"/>
      <c r="Q6" s="402"/>
      <c r="R6" s="413"/>
      <c r="S6" s="409"/>
      <c r="T6" s="402"/>
      <c r="U6" s="402"/>
      <c r="V6" s="402"/>
      <c r="W6" s="403"/>
      <c r="X6" s="402"/>
      <c r="Y6" s="402"/>
      <c r="Z6" s="403"/>
      <c r="AA6" s="405"/>
    </row>
    <row r="7" spans="1:27" s="53" customFormat="1" thickBot="1" x14ac:dyDescent="0.4">
      <c r="A7" s="406" t="s">
        <v>27</v>
      </c>
      <c r="B7" s="406"/>
      <c r="C7" s="389" t="str">
        <f>IF('1.Quality'!A6&lt;&gt;"",'1.Quality'!A6,"")</f>
        <v>%  CAPA Investigations Currently ≤ 90 days</v>
      </c>
      <c r="D7" s="393" t="s">
        <v>28</v>
      </c>
      <c r="E7" s="389" t="str">
        <f>IF('1.Quality'!B6&lt;&gt;"",'1.Quality'!B6,"")</f>
        <v>Timeliness of investigations</v>
      </c>
      <c r="F7" s="389" t="str">
        <f>IF('1.Quality'!C6&lt;&gt;"",'1.Quality'!C6,"")</f>
        <v>&gt;=</v>
      </c>
      <c r="G7" s="389">
        <f>IF('1.Quality'!D6&lt;&gt;"",'1.Quality'!D6,"")</f>
        <v>90</v>
      </c>
      <c r="H7" s="389" t="str">
        <f>IF('1.Quality'!E6&lt;&gt;"",'1.Quality'!E6,"")</f>
        <v>%</v>
      </c>
      <c r="I7" s="389" t="str">
        <f>IF('1.Quality'!F6&lt;&gt;"",'1.Quality'!F6,"")</f>
        <v>Higher the better</v>
      </c>
      <c r="J7" s="389"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4"/>
      <c r="Y7" s="414"/>
      <c r="Z7" s="414"/>
      <c r="AA7" s="414"/>
    </row>
    <row r="8" spans="1:27" s="53" customFormat="1" thickBot="1" x14ac:dyDescent="0.4">
      <c r="A8" s="407"/>
      <c r="B8" s="407"/>
      <c r="C8" s="386"/>
      <c r="D8" s="388"/>
      <c r="E8" s="386"/>
      <c r="F8" s="386"/>
      <c r="G8" s="386"/>
      <c r="H8" s="386"/>
      <c r="I8" s="386"/>
      <c r="J8" s="38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t="str">
        <f>IF('1.Quality'!Q25&lt;&gt;"",'1.Quality'!Q25,"")</f>
        <v/>
      </c>
      <c r="U8" s="63" t="str">
        <f>IF('1.Quality'!R25&lt;&gt;"",'1.Quality'!R25,"")</f>
        <v/>
      </c>
      <c r="V8" s="63" t="str">
        <f>IF('1.Quality'!S25&lt;&gt;"",'1.Quality'!S25,"")</f>
        <v/>
      </c>
      <c r="W8" s="82" t="str">
        <f>IF('1.Quality'!T25&lt;&gt;"",'1.Quality'!T25,"")</f>
        <v/>
      </c>
      <c r="X8" s="384"/>
      <c r="Y8" s="384"/>
      <c r="Z8" s="384"/>
      <c r="AA8" s="384"/>
    </row>
    <row r="9" spans="1:27" s="53" customFormat="1" thickBot="1" x14ac:dyDescent="0.4">
      <c r="A9" s="407"/>
      <c r="B9" s="407"/>
      <c r="C9" s="386" t="str">
        <f>IF('1.Quality'!A8&lt;&gt;"",'1.Quality'!A8,"")</f>
        <v>% Complaints Open &gt; 90 days</v>
      </c>
      <c r="D9" s="388" t="s">
        <v>28</v>
      </c>
      <c r="E9" s="386" t="str">
        <f>IF('1.Quality'!B8&lt;&gt;"",'1.Quality'!B8,"")</f>
        <v xml:space="preserve">Measures complaint closures </v>
      </c>
      <c r="F9" s="386" t="str">
        <f>IF('1.Quality'!C8&lt;&gt;"",'1.Quality'!C8,"")</f>
        <v>&lt;=</v>
      </c>
      <c r="G9" s="386" t="str">
        <f>IF('1.Quality'!D8&lt;&gt;"",'1.Quality'!D8,"")</f>
        <v>Q1 (8%), Q2 (7%) Q3 (6%) Q4 (5%)</v>
      </c>
      <c r="H9" s="386" t="str">
        <f>IF('1.Quality'!E8&lt;&gt;"",'1.Quality'!E8,"")</f>
        <v>%</v>
      </c>
      <c r="I9" s="386" t="str">
        <f>IF('1.Quality'!F8&lt;&gt;"",'1.Quality'!F8,"")</f>
        <v>Lower the better</v>
      </c>
      <c r="J9" s="38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84"/>
      <c r="Y9" s="384"/>
      <c r="Z9" s="384"/>
      <c r="AA9" s="384"/>
    </row>
    <row r="10" spans="1:27" s="53" customFormat="1" thickBot="1" x14ac:dyDescent="0.4">
      <c r="A10" s="407"/>
      <c r="B10" s="407"/>
      <c r="C10" s="386"/>
      <c r="D10" s="388"/>
      <c r="E10" s="386"/>
      <c r="F10" s="386"/>
      <c r="G10" s="386"/>
      <c r="H10" s="386"/>
      <c r="I10" s="386"/>
      <c r="J10" s="38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84"/>
      <c r="Y10" s="384"/>
      <c r="Z10" s="384"/>
      <c r="AA10" s="384"/>
    </row>
    <row r="11" spans="1:27" s="53" customFormat="1" thickBot="1" x14ac:dyDescent="0.4">
      <c r="A11" s="407"/>
      <c r="B11" s="407"/>
      <c r="C11" s="386" t="str">
        <f>IF('1.Quality'!A16&lt;&gt;"",'1.Quality'!A16,"")</f>
        <v>C&amp;R &gt; Global Due date</v>
      </c>
      <c r="D11" s="388" t="s">
        <v>28</v>
      </c>
      <c r="E11" s="386" t="str">
        <f>IF('1.Quality'!B16&lt;&gt;"",'1.Quality'!B16,"")</f>
        <v># of C&amp;Rs that are open beyond plan in market</v>
      </c>
      <c r="F11" s="386" t="str">
        <f>IF('1.Quality'!C16&lt;&gt;"",'1.Quality'!C16,"")</f>
        <v>&lt;=</v>
      </c>
      <c r="G11" s="386">
        <f>IF('1.Quality'!D16&lt;&gt;"",'1.Quality'!D16,"")</f>
        <v>3</v>
      </c>
      <c r="H11" s="386" t="str">
        <f>IF('1.Quality'!E16&lt;&gt;"",'1.Quality'!E16,"")</f>
        <v>No.</v>
      </c>
      <c r="I11" s="386" t="str">
        <f>IF('1.Quality'!F16&lt;&gt;"",'1.Quality'!F16,"")</f>
        <v>Lower the better</v>
      </c>
      <c r="J11" s="38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84"/>
      <c r="Y11" s="384"/>
      <c r="Z11" s="384"/>
      <c r="AA11" s="384"/>
    </row>
    <row r="12" spans="1:27" s="53" customFormat="1" thickBot="1" x14ac:dyDescent="0.4">
      <c r="A12" s="407"/>
      <c r="B12" s="407"/>
      <c r="C12" s="386"/>
      <c r="D12" s="388"/>
      <c r="E12" s="386"/>
      <c r="F12" s="386"/>
      <c r="G12" s="386"/>
      <c r="H12" s="386"/>
      <c r="I12" s="386"/>
      <c r="J12" s="38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84"/>
      <c r="Y12" s="384"/>
      <c r="Z12" s="384"/>
      <c r="AA12" s="384"/>
    </row>
    <row r="13" spans="1:27" s="53" customFormat="1" thickBot="1" x14ac:dyDescent="0.4">
      <c r="A13" s="407"/>
      <c r="B13" s="407"/>
      <c r="C13" s="386" t="str">
        <f>IF('2.Regulatory'!A6&lt;&gt;"",'2.Regulatory'!A6,"")</f>
        <v>Registrations &amp; re-certifications on time</v>
      </c>
      <c r="D13" s="388" t="s">
        <v>31</v>
      </c>
      <c r="E13" s="385" t="str">
        <f>IF('2.Regulatory'!B6&lt;&gt;"",'2.Regulatory'!B6,"")</f>
        <v>(Registration approvals and renewals completed on time) *100/ Total number of approvals planned for the month</v>
      </c>
      <c r="F13" s="387" t="str">
        <f>IF('2.Regulatory'!C6&lt;&gt;"",'2.Regulatory'!C6,"")</f>
        <v>&gt;=</v>
      </c>
      <c r="G13" s="387">
        <f>IF('2.Regulatory'!D6&lt;&gt;"",'2.Regulatory'!D6,"")</f>
        <v>0.97</v>
      </c>
      <c r="H13" s="387" t="str">
        <f>IF('2.Regulatory'!E6&lt;&gt;"",'2.Regulatory'!E6,"")</f>
        <v>%</v>
      </c>
      <c r="I13" s="385" t="str">
        <f>IF('2.Regulatory'!F6&lt;&gt;"",'2.Regulatory'!F6,"")</f>
        <v>Higher the better</v>
      </c>
      <c r="J13" s="38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84"/>
      <c r="Y13" s="384"/>
      <c r="Z13" s="384"/>
      <c r="AA13" s="384"/>
    </row>
    <row r="14" spans="1:27" s="53" customFormat="1" thickBot="1" x14ac:dyDescent="0.4">
      <c r="A14" s="407"/>
      <c r="B14" s="407"/>
      <c r="C14" s="386"/>
      <c r="D14" s="388"/>
      <c r="E14" s="385"/>
      <c r="F14" s="387"/>
      <c r="G14" s="387"/>
      <c r="H14" s="387"/>
      <c r="I14" s="385"/>
      <c r="J14" s="38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t="str">
        <f>IF('2.Regulatory'!Q7&lt;&gt;"",'2.Regulatory'!Q7,"")</f>
        <v/>
      </c>
      <c r="U14" s="56" t="str">
        <f>IF('2.Regulatory'!R7&lt;&gt;"",'2.Regulatory'!R7,"")</f>
        <v/>
      </c>
      <c r="V14" s="56" t="str">
        <f>IF('2.Regulatory'!S7&lt;&gt;"",'2.Regulatory'!S7,"")</f>
        <v/>
      </c>
      <c r="W14" s="84" t="str">
        <f>IF('2.Regulatory'!T7&lt;&gt;"",'2.Regulatory'!T7,"")</f>
        <v/>
      </c>
      <c r="X14" s="384"/>
      <c r="Y14" s="384"/>
      <c r="Z14" s="384"/>
      <c r="AA14" s="384"/>
    </row>
    <row r="15" spans="1:27" s="53" customFormat="1" thickBot="1" x14ac:dyDescent="0.4">
      <c r="A15" s="407"/>
      <c r="B15" s="407"/>
      <c r="C15" s="386" t="str">
        <f>IF('2.Regulatory'!A10&lt;&gt;"",'2.Regulatory'!A10,"")</f>
        <v>Submission on Time</v>
      </c>
      <c r="D15" s="388" t="s">
        <v>31</v>
      </c>
      <c r="E15" s="385" t="str">
        <f>IF('2.Regulatory'!B10&lt;&gt;"",'2.Regulatory'!B10,"")</f>
        <v>(Regulatory submissions executed on time) *100/ Total number of submissions planned for the month</v>
      </c>
      <c r="F15" s="387" t="str">
        <f>IF('2.Regulatory'!C10&lt;&gt;"",'2.Regulatory'!C10,"")</f>
        <v>&gt;=</v>
      </c>
      <c r="G15" s="387">
        <f>IF('2.Regulatory'!D10&lt;&gt;"",'2.Regulatory'!D10,"")</f>
        <v>1</v>
      </c>
      <c r="H15" s="387" t="str">
        <f>IF('2.Regulatory'!E10&lt;&gt;"",'2.Regulatory'!E10,"")</f>
        <v>%</v>
      </c>
      <c r="I15" s="385" t="str">
        <f>IF('2.Regulatory'!F10&lt;&gt;"",'2.Regulatory'!F10,"")</f>
        <v>Higher the better</v>
      </c>
      <c r="J15" s="38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84"/>
      <c r="Y15" s="384"/>
      <c r="Z15" s="384"/>
      <c r="AA15" s="384"/>
    </row>
    <row r="16" spans="1:27" s="53" customFormat="1" thickBot="1" x14ac:dyDescent="0.4">
      <c r="A16" s="407"/>
      <c r="B16" s="407"/>
      <c r="C16" s="386"/>
      <c r="D16" s="388"/>
      <c r="E16" s="385"/>
      <c r="F16" s="387"/>
      <c r="G16" s="387"/>
      <c r="H16" s="387"/>
      <c r="I16" s="385"/>
      <c r="J16" s="38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t="str">
        <f>IF('2.Regulatory'!Q11&lt;&gt;"",'2.Regulatory'!Q11,"")</f>
        <v/>
      </c>
      <c r="U16" s="56" t="str">
        <f>IF('2.Regulatory'!R11&lt;&gt;"",'2.Regulatory'!R11,"")</f>
        <v/>
      </c>
      <c r="V16" s="56" t="str">
        <f>IF('2.Regulatory'!S11&lt;&gt;"",'2.Regulatory'!S11,"")</f>
        <v/>
      </c>
      <c r="W16" s="84" t="str">
        <f>IF('2.Regulatory'!T11&lt;&gt;"",'2.Regulatory'!T11,"")</f>
        <v/>
      </c>
      <c r="X16" s="384"/>
      <c r="Y16" s="384"/>
      <c r="Z16" s="384"/>
      <c r="AA16" s="384"/>
    </row>
    <row r="17" spans="1:27" s="53" customFormat="1" thickBot="1" x14ac:dyDescent="0.4">
      <c r="A17" s="407"/>
      <c r="B17" s="407"/>
      <c r="C17" s="386" t="e">
        <f>IF(#REF!&lt;&gt;"",#REF!,"")</f>
        <v>#REF!</v>
      </c>
      <c r="D17" s="388" t="s">
        <v>32</v>
      </c>
      <c r="E17" s="385" t="e">
        <f>IF(#REF!&lt;&gt;"",#REF!,"")</f>
        <v>#REF!</v>
      </c>
      <c r="F17" s="387" t="e">
        <f>IF(#REF!&lt;&gt;"",#REF!,"")</f>
        <v>#REF!</v>
      </c>
      <c r="G17" s="387" t="e">
        <f>IF(#REF!&lt;&gt;"",#REF!,"")</f>
        <v>#REF!</v>
      </c>
      <c r="H17" s="387" t="e">
        <f>IF(#REF!&lt;&gt;"",#REF!,"")</f>
        <v>#REF!</v>
      </c>
      <c r="I17" s="385" t="e">
        <f>IF(#REF!&lt;&gt;"",#REF!,"")</f>
        <v>#REF!</v>
      </c>
      <c r="J17" s="38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84"/>
      <c r="Y17" s="384"/>
      <c r="Z17" s="384"/>
      <c r="AA17" s="384"/>
    </row>
    <row r="18" spans="1:27" s="53" customFormat="1" thickBot="1" x14ac:dyDescent="0.4">
      <c r="A18" s="407"/>
      <c r="B18" s="407"/>
      <c r="C18" s="386"/>
      <c r="D18" s="388"/>
      <c r="E18" s="385"/>
      <c r="F18" s="387"/>
      <c r="G18" s="387"/>
      <c r="H18" s="387"/>
      <c r="I18" s="385"/>
      <c r="J18" s="38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84"/>
      <c r="Y18" s="384"/>
      <c r="Z18" s="384"/>
      <c r="AA18" s="384"/>
    </row>
    <row r="19" spans="1:27" s="53" customFormat="1" thickBot="1" x14ac:dyDescent="0.4">
      <c r="A19" s="407"/>
      <c r="B19" s="407"/>
      <c r="C19" s="386" t="e">
        <f>IF(#REF!&lt;&gt;"",#REF!,"")</f>
        <v>#REF!</v>
      </c>
      <c r="D19" s="388" t="s">
        <v>32</v>
      </c>
      <c r="E19" s="385" t="e">
        <f>IF(#REF!&lt;&gt;"",#REF!,"")</f>
        <v>#REF!</v>
      </c>
      <c r="F19" s="387" t="e">
        <f>IF(#REF!&lt;&gt;"",#REF!,"")</f>
        <v>#REF!</v>
      </c>
      <c r="G19" s="387" t="e">
        <f>IF(#REF!&lt;&gt;"",#REF!,"")</f>
        <v>#REF!</v>
      </c>
      <c r="H19" s="387" t="e">
        <f>IF(#REF!&lt;&gt;"",#REF!,"")</f>
        <v>#REF!</v>
      </c>
      <c r="I19" s="385" t="e">
        <f>IF(#REF!&lt;&gt;"",#REF!,"")</f>
        <v>#REF!</v>
      </c>
      <c r="J19" s="38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84"/>
      <c r="Y19" s="384"/>
      <c r="Z19" s="384"/>
      <c r="AA19" s="384"/>
    </row>
    <row r="20" spans="1:27" s="53" customFormat="1" thickBot="1" x14ac:dyDescent="0.4">
      <c r="A20" s="407"/>
      <c r="B20" s="407"/>
      <c r="C20" s="386"/>
      <c r="D20" s="388"/>
      <c r="E20" s="385"/>
      <c r="F20" s="387"/>
      <c r="G20" s="387"/>
      <c r="H20" s="387"/>
      <c r="I20" s="385"/>
      <c r="J20" s="38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84"/>
      <c r="Y20" s="384"/>
      <c r="Z20" s="384"/>
      <c r="AA20" s="384"/>
    </row>
    <row r="21" spans="1:27" s="53" customFormat="1" thickBot="1" x14ac:dyDescent="0.4">
      <c r="A21" s="407"/>
      <c r="B21" s="407"/>
      <c r="C21" s="386" t="e">
        <f>IF(#REF!&lt;&gt;"",#REF!,"")</f>
        <v>#REF!</v>
      </c>
      <c r="D21" s="388" t="s">
        <v>32</v>
      </c>
      <c r="E21" s="385" t="e">
        <f>IF(#REF!&lt;&gt;"",#REF!,"")</f>
        <v>#REF!</v>
      </c>
      <c r="F21" s="387" t="e">
        <f>IF(#REF!&lt;&gt;"",#REF!,"")</f>
        <v>#REF!</v>
      </c>
      <c r="G21" s="387" t="e">
        <f>IF(#REF!&lt;&gt;"",#REF!,"")</f>
        <v>#REF!</v>
      </c>
      <c r="H21" s="387" t="e">
        <f>IF(#REF!&lt;&gt;"",#REF!,"")</f>
        <v>#REF!</v>
      </c>
      <c r="I21" s="385" t="e">
        <f>IF(#REF!&lt;&gt;"",#REF!,"")</f>
        <v>#REF!</v>
      </c>
      <c r="J21" s="38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84"/>
      <c r="Y21" s="384"/>
      <c r="Z21" s="384"/>
      <c r="AA21" s="384"/>
    </row>
    <row r="22" spans="1:27" s="53" customFormat="1" thickBot="1" x14ac:dyDescent="0.4">
      <c r="A22" s="407"/>
      <c r="B22" s="407"/>
      <c r="C22" s="386"/>
      <c r="D22" s="388"/>
      <c r="E22" s="385"/>
      <c r="F22" s="387"/>
      <c r="G22" s="387"/>
      <c r="H22" s="387"/>
      <c r="I22" s="385"/>
      <c r="J22" s="38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84"/>
      <c r="Y22" s="384"/>
      <c r="Z22" s="384"/>
      <c r="AA22" s="384"/>
    </row>
    <row r="23" spans="1:27" s="53" customFormat="1" thickBot="1" x14ac:dyDescent="0.4">
      <c r="A23" s="407" t="s">
        <v>33</v>
      </c>
      <c r="B23" s="407"/>
      <c r="C23" s="385"/>
      <c r="D23" s="388"/>
      <c r="E23" s="385"/>
      <c r="F23" s="387"/>
      <c r="G23" s="387"/>
      <c r="H23" s="387"/>
      <c r="I23" s="385"/>
      <c r="J23" s="385"/>
      <c r="K23" s="54"/>
      <c r="L23" s="64"/>
      <c r="M23" s="64"/>
      <c r="N23" s="64"/>
      <c r="O23" s="64"/>
      <c r="P23" s="64"/>
      <c r="Q23" s="64"/>
      <c r="R23" s="64"/>
      <c r="S23" s="64"/>
      <c r="T23" s="64"/>
      <c r="U23" s="64"/>
      <c r="V23" s="64"/>
      <c r="W23" s="64"/>
      <c r="X23" s="384"/>
      <c r="Y23" s="384"/>
      <c r="Z23" s="384"/>
      <c r="AA23" s="384"/>
    </row>
    <row r="24" spans="1:27" s="53" customFormat="1" thickBot="1" x14ac:dyDescent="0.4">
      <c r="A24" s="407"/>
      <c r="B24" s="407"/>
      <c r="C24" s="385"/>
      <c r="D24" s="388"/>
      <c r="E24" s="385"/>
      <c r="F24" s="387"/>
      <c r="G24" s="387"/>
      <c r="H24" s="387"/>
      <c r="I24" s="385"/>
      <c r="J24" s="385"/>
      <c r="K24" s="54"/>
      <c r="L24" s="63"/>
      <c r="M24" s="63"/>
      <c r="N24" s="63"/>
      <c r="O24" s="63"/>
      <c r="P24" s="63"/>
      <c r="Q24" s="63"/>
      <c r="R24" s="63"/>
      <c r="S24" s="63"/>
      <c r="T24" s="63"/>
      <c r="U24" s="63"/>
      <c r="V24" s="63"/>
      <c r="W24" s="63"/>
      <c r="X24" s="384"/>
      <c r="Y24" s="384"/>
      <c r="Z24" s="384"/>
      <c r="AA24" s="384"/>
    </row>
    <row r="25" spans="1:27" s="53" customFormat="1" thickBot="1" x14ac:dyDescent="0.4">
      <c r="A25" s="407"/>
      <c r="B25" s="407"/>
      <c r="C25" s="385"/>
      <c r="D25" s="388"/>
      <c r="E25" s="385"/>
      <c r="F25" s="387"/>
      <c r="G25" s="387"/>
      <c r="H25" s="387"/>
      <c r="I25" s="385"/>
      <c r="J25" s="385"/>
      <c r="K25" s="54"/>
      <c r="L25" s="64"/>
      <c r="M25" s="64"/>
      <c r="N25" s="64"/>
      <c r="O25" s="64"/>
      <c r="P25" s="64"/>
      <c r="Q25" s="64"/>
      <c r="R25" s="64"/>
      <c r="S25" s="64"/>
      <c r="T25" s="64"/>
      <c r="U25" s="64"/>
      <c r="V25" s="64"/>
      <c r="W25" s="64"/>
      <c r="X25" s="384"/>
      <c r="Y25" s="384"/>
      <c r="Z25" s="384"/>
      <c r="AA25" s="384"/>
    </row>
    <row r="26" spans="1:27" s="53" customFormat="1" thickBot="1" x14ac:dyDescent="0.4">
      <c r="A26" s="407"/>
      <c r="B26" s="407"/>
      <c r="C26" s="385"/>
      <c r="D26" s="388"/>
      <c r="E26" s="385"/>
      <c r="F26" s="387"/>
      <c r="G26" s="387"/>
      <c r="H26" s="387"/>
      <c r="I26" s="385"/>
      <c r="J26" s="385"/>
      <c r="K26" s="54"/>
      <c r="L26" s="63"/>
      <c r="M26" s="63"/>
      <c r="N26" s="63"/>
      <c r="O26" s="63"/>
      <c r="P26" s="63"/>
      <c r="Q26" s="63"/>
      <c r="R26" s="63"/>
      <c r="S26" s="63"/>
      <c r="T26" s="63"/>
      <c r="U26" s="63"/>
      <c r="V26" s="63"/>
      <c r="W26" s="63"/>
      <c r="X26" s="384"/>
      <c r="Y26" s="384"/>
      <c r="Z26" s="384"/>
      <c r="AA26" s="384"/>
    </row>
    <row r="27" spans="1:27" s="53" customFormat="1" thickBot="1" x14ac:dyDescent="0.4">
      <c r="A27" s="407"/>
      <c r="B27" s="407"/>
      <c r="C27" s="385"/>
      <c r="D27" s="388"/>
      <c r="E27" s="385"/>
      <c r="F27" s="387"/>
      <c r="G27" s="387"/>
      <c r="H27" s="387"/>
      <c r="I27" s="385"/>
      <c r="J27" s="385"/>
      <c r="K27" s="54"/>
      <c r="L27" s="64"/>
      <c r="M27" s="64"/>
      <c r="N27" s="64"/>
      <c r="O27" s="64"/>
      <c r="P27" s="64"/>
      <c r="Q27" s="64"/>
      <c r="R27" s="64"/>
      <c r="S27" s="64"/>
      <c r="T27" s="64"/>
      <c r="U27" s="64"/>
      <c r="V27" s="64"/>
      <c r="W27" s="64"/>
      <c r="X27" s="384"/>
      <c r="Y27" s="384"/>
      <c r="Z27" s="384"/>
      <c r="AA27" s="384"/>
    </row>
    <row r="28" spans="1:27" s="53" customFormat="1" thickBot="1" x14ac:dyDescent="0.4">
      <c r="A28" s="407"/>
      <c r="B28" s="407"/>
      <c r="C28" s="385"/>
      <c r="D28" s="388"/>
      <c r="E28" s="385"/>
      <c r="F28" s="387"/>
      <c r="G28" s="387"/>
      <c r="H28" s="387"/>
      <c r="I28" s="385"/>
      <c r="J28" s="385"/>
      <c r="K28" s="54"/>
      <c r="L28" s="63"/>
      <c r="M28" s="63"/>
      <c r="N28" s="63"/>
      <c r="O28" s="63"/>
      <c r="P28" s="63"/>
      <c r="Q28" s="63"/>
      <c r="R28" s="63"/>
      <c r="S28" s="63"/>
      <c r="T28" s="63"/>
      <c r="U28" s="63"/>
      <c r="V28" s="63"/>
      <c r="W28" s="63"/>
      <c r="X28" s="384"/>
      <c r="Y28" s="384"/>
      <c r="Z28" s="384"/>
      <c r="AA28" s="384"/>
    </row>
    <row r="29" spans="1:27" s="53" customFormat="1" ht="18.649999999999999" customHeight="1" thickBot="1" x14ac:dyDescent="0.4">
      <c r="A29" s="407"/>
      <c r="B29" s="407"/>
      <c r="C29" s="385"/>
      <c r="D29" s="388"/>
      <c r="E29" s="385"/>
      <c r="F29" s="387"/>
      <c r="G29" s="387"/>
      <c r="H29" s="387"/>
      <c r="I29" s="385"/>
      <c r="J29" s="385"/>
      <c r="K29" s="54"/>
      <c r="L29" s="55"/>
      <c r="M29" s="55"/>
      <c r="N29" s="55"/>
      <c r="O29" s="55"/>
      <c r="P29" s="55"/>
      <c r="Q29" s="55"/>
      <c r="R29" s="55"/>
      <c r="S29" s="55"/>
      <c r="T29" s="55"/>
      <c r="U29" s="55"/>
      <c r="V29" s="55"/>
      <c r="W29" s="83"/>
      <c r="X29" s="384"/>
      <c r="Y29" s="384"/>
      <c r="Z29" s="384"/>
      <c r="AA29" s="384"/>
    </row>
    <row r="30" spans="1:27" s="53" customFormat="1" ht="18.649999999999999" customHeight="1" thickBot="1" x14ac:dyDescent="0.4">
      <c r="A30" s="407"/>
      <c r="B30" s="407"/>
      <c r="C30" s="385"/>
      <c r="D30" s="388"/>
      <c r="E30" s="385"/>
      <c r="F30" s="387"/>
      <c r="G30" s="387"/>
      <c r="H30" s="387"/>
      <c r="I30" s="385"/>
      <c r="J30" s="385"/>
      <c r="K30" s="54"/>
      <c r="L30" s="56"/>
      <c r="M30" s="56"/>
      <c r="N30" s="56"/>
      <c r="O30" s="56"/>
      <c r="P30" s="56"/>
      <c r="Q30" s="56"/>
      <c r="R30" s="56"/>
      <c r="S30" s="56"/>
      <c r="T30" s="56"/>
      <c r="U30" s="56"/>
      <c r="V30" s="56"/>
      <c r="W30" s="84"/>
      <c r="X30" s="384"/>
      <c r="Y30" s="384"/>
      <c r="Z30" s="384"/>
      <c r="AA30" s="384"/>
    </row>
    <row r="31" spans="1:27" s="53" customFormat="1" ht="18.649999999999999" customHeight="1" thickBot="1" x14ac:dyDescent="0.4">
      <c r="A31" s="407"/>
      <c r="B31" s="407"/>
      <c r="C31" s="385" t="str">
        <f>IF('9.NAR '!A8&lt;&gt;"",'9.NAR '!A8,"")</f>
        <v>Order Intake</v>
      </c>
      <c r="D31" s="388" t="s">
        <v>34</v>
      </c>
      <c r="E31" s="385" t="str">
        <f>IF('9.NAR '!B8&lt;&gt;"",'9.NAR '!B8,"")</f>
        <v>Financial OIT vs AOP</v>
      </c>
      <c r="F31" s="387" t="str">
        <f>IF('9.NAR '!C8&lt;&gt;"",'9.NAR '!C8,"")</f>
        <v>&gt;</v>
      </c>
      <c r="G31" s="387" t="str">
        <f>IF('9.NAR '!D8&lt;&gt;"",'9.NAR '!D8,"")</f>
        <v>€40</v>
      </c>
      <c r="H31" s="387" t="str">
        <f>IF('9.NAR '!E8&lt;&gt;"",'9.NAR '!E8,"")</f>
        <v>Mn</v>
      </c>
      <c r="I31" s="385" t="str">
        <f>IF('9.NAR '!F8&lt;&gt;"",'9.NAR '!F8,"")</f>
        <v>Higher the better</v>
      </c>
      <c r="J31" s="38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84"/>
      <c r="Y31" s="384"/>
      <c r="Z31" s="384"/>
      <c r="AA31" s="384"/>
    </row>
    <row r="32" spans="1:27" s="53" customFormat="1" ht="18.649999999999999" customHeight="1" thickBot="1" x14ac:dyDescent="0.4">
      <c r="A32" s="407"/>
      <c r="B32" s="407"/>
      <c r="C32" s="385"/>
      <c r="D32" s="388"/>
      <c r="E32" s="385"/>
      <c r="F32" s="387"/>
      <c r="G32" s="387"/>
      <c r="H32" s="387"/>
      <c r="I32" s="385"/>
      <c r="J32" s="38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84"/>
      <c r="Y32" s="384"/>
      <c r="Z32" s="384"/>
      <c r="AA32" s="384"/>
    </row>
    <row r="33" spans="1:27" s="53" customFormat="1" ht="18.649999999999999" customHeight="1" thickBot="1" x14ac:dyDescent="0.4">
      <c r="A33" s="407"/>
      <c r="B33" s="407"/>
      <c r="C33" s="385" t="str">
        <f>IF('9.NAR '!A10&lt;&gt;"",'9.NAR '!A10,"")</f>
        <v xml:space="preserve">POS  Attachment Rate </v>
      </c>
      <c r="D33" s="425" t="s">
        <v>34</v>
      </c>
      <c r="E33" s="385" t="str">
        <f>IF('9.NAR '!B10&lt;&gt;"",'9.NAR '!B10,"")</f>
        <v>PoS Attachement</v>
      </c>
      <c r="F33" s="387" t="str">
        <f>IF('9.NAR '!C10&lt;&gt;"",'9.NAR '!C10,"")</f>
        <v>&gt;=</v>
      </c>
      <c r="G33" s="387" t="str">
        <f>IF('9.NAR '!D10&lt;&gt;"",'9.NAR '!D10,"")</f>
        <v>%</v>
      </c>
      <c r="H33" s="387" t="str">
        <f>IF('9.NAR '!E10&lt;&gt;"",'9.NAR '!E10,"")</f>
        <v>%</v>
      </c>
      <c r="I33" s="385" t="str">
        <f>IF('9.NAR '!F10&lt;&gt;"",'9.NAR '!F10,"")</f>
        <v>Higher the better</v>
      </c>
      <c r="J33" s="38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84"/>
      <c r="Y33" s="384"/>
      <c r="Z33" s="384"/>
      <c r="AA33" s="384"/>
    </row>
    <row r="34" spans="1:27" s="53" customFormat="1" ht="18.649999999999999" customHeight="1" thickBot="1" x14ac:dyDescent="0.4">
      <c r="A34" s="407"/>
      <c r="B34" s="407"/>
      <c r="C34" s="385"/>
      <c r="D34" s="425"/>
      <c r="E34" s="385"/>
      <c r="F34" s="387"/>
      <c r="G34" s="387"/>
      <c r="H34" s="387"/>
      <c r="I34" s="385"/>
      <c r="J34" s="38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84"/>
      <c r="Y34" s="384"/>
      <c r="Z34" s="384"/>
      <c r="AA34" s="384"/>
    </row>
    <row r="35" spans="1:27" s="53" customFormat="1" thickBot="1" x14ac:dyDescent="0.4">
      <c r="A35" s="407"/>
      <c r="B35" s="407"/>
      <c r="C35" s="385" t="str">
        <f>IF('10.EUROPE '!A6&lt;&gt;"",'10.EUROPE '!A6,"")</f>
        <v>Market Share %</v>
      </c>
      <c r="D35" s="425" t="s">
        <v>35</v>
      </c>
      <c r="E35" s="385" t="str">
        <f>IF('10.EUROPE '!B6&lt;&gt;"",'10.EUROPE '!B6,"")</f>
        <v>Q4 '26  MAT Market Share %</v>
      </c>
      <c r="F35" s="387" t="str">
        <f>IF('10.EUROPE '!C6&lt;&gt;"",'10.EUROPE '!C6,"")</f>
        <v>=</v>
      </c>
      <c r="G35" s="387">
        <f>IF('10.EUROPE '!D6&lt;&gt;"",'10.EUROPE '!D6,"")</f>
        <v>0.16500000000000001</v>
      </c>
      <c r="H35" s="387" t="str">
        <f>IF('10.EUROPE '!E6&lt;&gt;"",'10.EUROPE '!E6,"")</f>
        <v>%</v>
      </c>
      <c r="I35" s="385" t="str">
        <f>IF('10.EUROPE '!F6&lt;&gt;"",'10.EUROPE '!F6,"")</f>
        <v>Higher the better</v>
      </c>
      <c r="J35" s="38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84"/>
      <c r="Y35" s="384"/>
      <c r="Z35" s="384"/>
      <c r="AA35" s="384"/>
    </row>
    <row r="36" spans="1:27" s="53" customFormat="1" ht="18.649999999999999" customHeight="1" thickBot="1" x14ac:dyDescent="0.4">
      <c r="A36" s="407"/>
      <c r="B36" s="407"/>
      <c r="C36" s="385"/>
      <c r="D36" s="425"/>
      <c r="E36" s="385"/>
      <c r="F36" s="387"/>
      <c r="G36" s="387"/>
      <c r="H36" s="387"/>
      <c r="I36" s="385"/>
      <c r="J36" s="38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84"/>
      <c r="Y36" s="384"/>
      <c r="Z36" s="384"/>
      <c r="AA36" s="384"/>
    </row>
    <row r="37" spans="1:27" s="53" customFormat="1" ht="18.649999999999999" customHeight="1" thickBot="1" x14ac:dyDescent="0.4">
      <c r="A37" s="407"/>
      <c r="B37" s="407"/>
      <c r="C37" s="385" t="str">
        <f>IF('10.EUROPE '!A8&lt;&gt;"",'10.EUROPE '!A8,"")</f>
        <v>Order Intake EQ</v>
      </c>
      <c r="D37" s="425" t="s">
        <v>35</v>
      </c>
      <c r="E37" s="385" t="str">
        <f>IF('10.EUROPE '!B8&lt;&gt;"",'10.EUROPE '!B8,"")</f>
        <v>2026 FY Order Intake EQ</v>
      </c>
      <c r="F37" s="387" t="str">
        <f>IF('10.EUROPE '!C8&lt;&gt;"",'10.EUROPE '!C8,"")</f>
        <v>=</v>
      </c>
      <c r="G37" s="387">
        <f>IF('10.EUROPE '!D8&lt;&gt;"",'10.EUROPE '!D8,"")</f>
        <v>42</v>
      </c>
      <c r="H37" s="387" t="str">
        <f>IF('10.EUROPE '!E8&lt;&gt;"",'10.EUROPE '!E8,"")</f>
        <v>Mn</v>
      </c>
      <c r="I37" s="385" t="str">
        <f>IF('10.EUROPE '!F8&lt;&gt;"",'10.EUROPE '!F8,"")</f>
        <v>Higher the better</v>
      </c>
      <c r="J37" s="38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84"/>
      <c r="Y37" s="384"/>
      <c r="Z37" s="384"/>
      <c r="AA37" s="384"/>
    </row>
    <row r="38" spans="1:27" s="53" customFormat="1" ht="18.649999999999999" customHeight="1" thickBot="1" x14ac:dyDescent="0.4">
      <c r="A38" s="407"/>
      <c r="B38" s="407"/>
      <c r="C38" s="385"/>
      <c r="D38" s="425"/>
      <c r="E38" s="385"/>
      <c r="F38" s="387"/>
      <c r="G38" s="387"/>
      <c r="H38" s="387"/>
      <c r="I38" s="385"/>
      <c r="J38" s="38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84"/>
      <c r="Y38" s="384"/>
      <c r="Z38" s="384"/>
      <c r="AA38" s="384"/>
    </row>
    <row r="39" spans="1:27" s="53" customFormat="1" ht="18.649999999999999" customHeight="1" thickBot="1" x14ac:dyDescent="0.4">
      <c r="A39" s="407"/>
      <c r="B39" s="407"/>
      <c r="C39" s="385" t="str">
        <f>IF('10.EUROPE '!A10&lt;&gt;"",'10.EUROPE '!A10,"")</f>
        <v>Order Intake CS</v>
      </c>
      <c r="D39" s="425" t="s">
        <v>35</v>
      </c>
      <c r="E39" s="385" t="str">
        <f>IF('10.EUROPE '!B10&lt;&gt;"",'10.EUROPE '!B10,"")</f>
        <v>2026 FY Order Intake CS</v>
      </c>
      <c r="F39" s="387" t="str">
        <f>IF('10.EUROPE '!C10&lt;&gt;"",'10.EUROPE '!C10,"")</f>
        <v>=</v>
      </c>
      <c r="G39" s="387">
        <f>IF('10.EUROPE '!D10&lt;&gt;"",'10.EUROPE '!D10,"")</f>
        <v>26.9</v>
      </c>
      <c r="H39" s="387" t="str">
        <f>IF('10.EUROPE '!E10&lt;&gt;"",'10.EUROPE '!E10,"")</f>
        <v>Mn</v>
      </c>
      <c r="I39" s="385" t="str">
        <f>IF('10.EUROPE '!F10&lt;&gt;"",'10.EUROPE '!F10,"")</f>
        <v>Higher the better</v>
      </c>
      <c r="J39" s="38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84"/>
      <c r="Y39" s="384"/>
      <c r="Z39" s="384"/>
      <c r="AA39" s="384"/>
    </row>
    <row r="40" spans="1:27" s="53" customFormat="1" ht="18.649999999999999" customHeight="1" thickBot="1" x14ac:dyDescent="0.4">
      <c r="A40" s="407"/>
      <c r="B40" s="407"/>
      <c r="C40" s="385"/>
      <c r="D40" s="425"/>
      <c r="E40" s="385"/>
      <c r="F40" s="387"/>
      <c r="G40" s="387"/>
      <c r="H40" s="387"/>
      <c r="I40" s="385"/>
      <c r="J40" s="38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84"/>
      <c r="Y40" s="384"/>
      <c r="Z40" s="384"/>
      <c r="AA40" s="384"/>
    </row>
    <row r="41" spans="1:27" s="53" customFormat="1" thickBot="1" x14ac:dyDescent="0.4">
      <c r="A41" s="407"/>
      <c r="B41" s="407"/>
      <c r="C41" s="385" t="str">
        <f>IF('11.GROWTH '!A6&lt;&gt;"",'11.GROWTH '!A6,"")</f>
        <v>Market Share</v>
      </c>
      <c r="D41" s="425" t="s">
        <v>36</v>
      </c>
      <c r="E41" s="385" t="str">
        <f>IF('11.GROWTH '!B6&lt;&gt;"",'11.GROWTH '!B6,"")</f>
        <v>MAT MS(%)</v>
      </c>
      <c r="F41" s="387" t="str">
        <f>IF('11.GROWTH '!C6&lt;&gt;"",'11.GROWTH '!C6,"")</f>
        <v>=</v>
      </c>
      <c r="G41" s="387">
        <f>IF('11.GROWTH '!D6&lt;&gt;"",'11.GROWTH '!D6,"")</f>
        <v>23</v>
      </c>
      <c r="H41" s="387" t="str">
        <f>IF('11.GROWTH '!E6&lt;&gt;"",'11.GROWTH '!E6,"")</f>
        <v>%</v>
      </c>
      <c r="I41" s="385" t="str">
        <f>IF('11.GROWTH '!F6&lt;&gt;"",'11.GROWTH '!F6,"")</f>
        <v>Higher the better</v>
      </c>
      <c r="J41" s="38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84"/>
      <c r="Y41" s="384"/>
      <c r="Z41" s="384"/>
      <c r="AA41" s="384"/>
    </row>
    <row r="42" spans="1:27" s="53" customFormat="1" ht="18.649999999999999" customHeight="1" thickBot="1" x14ac:dyDescent="0.4">
      <c r="A42" s="407"/>
      <c r="B42" s="407"/>
      <c r="C42" s="385"/>
      <c r="D42" s="425"/>
      <c r="E42" s="385"/>
      <c r="F42" s="387"/>
      <c r="G42" s="387"/>
      <c r="H42" s="387"/>
      <c r="I42" s="385"/>
      <c r="J42" s="38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84"/>
      <c r="Y42" s="384"/>
      <c r="Z42" s="384"/>
      <c r="AA42" s="384"/>
    </row>
    <row r="43" spans="1:27" s="53" customFormat="1" ht="14.9" customHeight="1" thickBot="1" x14ac:dyDescent="0.4">
      <c r="A43" s="407"/>
      <c r="B43" s="407"/>
      <c r="C43" s="385" t="str">
        <f>IF('11.GROWTH '!A8&lt;&gt;"",'11.GROWTH '!A8,"")</f>
        <v>Order Intake EQ</v>
      </c>
      <c r="D43" s="425" t="s">
        <v>36</v>
      </c>
      <c r="E43" s="385" t="str">
        <f>IF('11.GROWTH '!B8&lt;&gt;"",'11.GROWTH '!B8,"")</f>
        <v>AOP OIT FY</v>
      </c>
      <c r="F43" s="387" t="str">
        <f>IF('11.GROWTH '!C8&lt;&gt;"",'11.GROWTH '!C8,"")</f>
        <v>=</v>
      </c>
      <c r="G43" s="387">
        <f>IF('11.GROWTH '!D8&lt;&gt;"",'11.GROWTH '!D8,"")</f>
        <v>62.9</v>
      </c>
      <c r="H43" s="387" t="str">
        <f>IF('11.GROWTH '!E8&lt;&gt;"",'11.GROWTH '!E8,"")</f>
        <v>Mn</v>
      </c>
      <c r="I43" s="385" t="str">
        <f>IF('11.GROWTH '!F8&lt;&gt;"",'11.GROWTH '!F8,"")</f>
        <v>Higher the better</v>
      </c>
      <c r="J43" s="38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84"/>
      <c r="Y43" s="384"/>
      <c r="Z43" s="384"/>
      <c r="AA43" s="384"/>
    </row>
    <row r="44" spans="1:27" s="53" customFormat="1" ht="14.9" customHeight="1" thickBot="1" x14ac:dyDescent="0.4">
      <c r="A44" s="407"/>
      <c r="B44" s="407"/>
      <c r="C44" s="385"/>
      <c r="D44" s="425"/>
      <c r="E44" s="385"/>
      <c r="F44" s="387"/>
      <c r="G44" s="387"/>
      <c r="H44" s="387"/>
      <c r="I44" s="385"/>
      <c r="J44" s="38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84"/>
      <c r="Y44" s="384"/>
      <c r="Z44" s="384"/>
      <c r="AA44" s="384"/>
    </row>
    <row r="45" spans="1:27" s="53" customFormat="1" ht="14.9" customHeight="1" thickBot="1" x14ac:dyDescent="0.4">
      <c r="A45" s="407"/>
      <c r="B45" s="407"/>
      <c r="C45" s="385" t="str">
        <f>IF('11.GROWTH '!A10&lt;&gt;"",'11.GROWTH '!A10,"")</f>
        <v>Order Intake CS</v>
      </c>
      <c r="D45" s="425" t="s">
        <v>36</v>
      </c>
      <c r="E45" s="385" t="str">
        <f>IF('11.GROWTH '!B10&lt;&gt;"",'11.GROWTH '!B10,"")</f>
        <v>AOP OIT FY</v>
      </c>
      <c r="F45" s="387" t="str">
        <f>IF('11.GROWTH '!C10&lt;&gt;"",'11.GROWTH '!C10,"")</f>
        <v>=</v>
      </c>
      <c r="G45" s="387">
        <f>IF('11.GROWTH '!D10&lt;&gt;"",'11.GROWTH '!D10,"")</f>
        <v>32.200000000000003</v>
      </c>
      <c r="H45" s="387" t="str">
        <f>IF('11.GROWTH '!E10&lt;&gt;"",'11.GROWTH '!E10,"")</f>
        <v>Mn</v>
      </c>
      <c r="I45" s="385" t="str">
        <f>IF('11.GROWTH '!F10&lt;&gt;"",'11.GROWTH '!F10,"")</f>
        <v>Higher the better</v>
      </c>
      <c r="J45" s="38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84"/>
      <c r="Y45" s="384"/>
      <c r="Z45" s="384"/>
      <c r="AA45" s="384"/>
    </row>
    <row r="46" spans="1:27" s="53" customFormat="1" ht="15" customHeight="1" thickBot="1" x14ac:dyDescent="0.4">
      <c r="A46" s="407"/>
      <c r="B46" s="407"/>
      <c r="C46" s="385"/>
      <c r="D46" s="425"/>
      <c r="E46" s="385"/>
      <c r="F46" s="387"/>
      <c r="G46" s="387"/>
      <c r="H46" s="387"/>
      <c r="I46" s="385"/>
      <c r="J46" s="38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84"/>
      <c r="Y46" s="384"/>
      <c r="Z46" s="384"/>
      <c r="AA46" s="384"/>
    </row>
    <row r="47" spans="1:27" s="53" customFormat="1" ht="18" customHeight="1" thickBot="1" x14ac:dyDescent="0.4">
      <c r="A47" s="407" t="s">
        <v>37</v>
      </c>
      <c r="B47" s="407"/>
      <c r="C47" s="385" t="str">
        <f>IF('5.R&amp;D '!A6&lt;&gt;"",'5.R&amp;D '!A6,"")</f>
        <v>NPI On-Time (%)</v>
      </c>
      <c r="D47" s="388" t="s">
        <v>38</v>
      </c>
      <c r="E47" s="385" t="str">
        <f>IF('5.R&amp;D '!B6&lt;&gt;"",'5.R&amp;D '!B6,"")</f>
        <v xml:space="preserve">% Dhruv NPI Milestone Readiness Index (%)
</v>
      </c>
      <c r="F47" s="387" t="str">
        <f>IF('5.R&amp;D '!C6&lt;&gt;"",'5.R&amp;D '!C6,"")</f>
        <v>&gt;=</v>
      </c>
      <c r="G47" s="387">
        <f>IF('5.R&amp;D '!D6&lt;&gt;"",'5.R&amp;D '!D6,"")</f>
        <v>90</v>
      </c>
      <c r="H47" s="387" t="str">
        <f>IF('5.R&amp;D '!E6&lt;&gt;"",'5.R&amp;D '!E6,"")</f>
        <v>%</v>
      </c>
      <c r="I47" s="385" t="str">
        <f>IF('5.R&amp;D '!F6&lt;&gt;"",'5.R&amp;D '!F6,"")</f>
        <v>Higher the better</v>
      </c>
      <c r="J47" s="38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84"/>
      <c r="Y47" s="384"/>
      <c r="Z47" s="384"/>
      <c r="AA47" s="384"/>
    </row>
    <row r="48" spans="1:27" s="53" customFormat="1" ht="18" customHeight="1" thickBot="1" x14ac:dyDescent="0.4">
      <c r="A48" s="407"/>
      <c r="B48" s="407"/>
      <c r="C48" s="385"/>
      <c r="D48" s="388"/>
      <c r="E48" s="385"/>
      <c r="F48" s="387"/>
      <c r="G48" s="387"/>
      <c r="H48" s="387"/>
      <c r="I48" s="385"/>
      <c r="J48" s="38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t="str">
        <f>IF('5.R&amp;D '!Q7&lt;&gt;"",'5.R&amp;D '!Q7,"")</f>
        <v/>
      </c>
      <c r="U48" s="63" t="str">
        <f>IF('5.R&amp;D '!R7&lt;&gt;"",'5.R&amp;D '!R7,"")</f>
        <v/>
      </c>
      <c r="V48" s="63" t="str">
        <f>IF('5.R&amp;D '!S7&lt;&gt;"",'5.R&amp;D '!S7,"")</f>
        <v/>
      </c>
      <c r="W48" s="82" t="str">
        <f>IF('5.R&amp;D '!T7&lt;&gt;"",'5.R&amp;D '!T7,"")</f>
        <v/>
      </c>
      <c r="X48" s="384"/>
      <c r="Y48" s="384"/>
      <c r="Z48" s="384"/>
      <c r="AA48" s="384"/>
    </row>
    <row r="49" spans="1:27" s="53" customFormat="1" ht="18" customHeight="1" thickBot="1" x14ac:dyDescent="0.4">
      <c r="A49" s="407"/>
      <c r="B49" s="407"/>
      <c r="C49" s="385" t="str">
        <f>IF('5.R&amp;D '!A8&lt;&gt;"",'5.R&amp;D '!A8,"")</f>
        <v>LCM Ontime (%)</v>
      </c>
      <c r="D49" s="388" t="s">
        <v>38</v>
      </c>
      <c r="E49" s="385" t="str">
        <f>IF('5.R&amp;D '!B8&lt;&gt;"",'5.R&amp;D '!B8,"")</f>
        <v>% LCM Change Requests (CRs) implemented on or before the committed implementation date
 (within the reporting month.)</v>
      </c>
      <c r="F49" s="387" t="str">
        <f>IF('5.R&amp;D '!C8&lt;&gt;"",'5.R&amp;D '!C8,"")</f>
        <v>&gt;=</v>
      </c>
      <c r="G49" s="387">
        <f>IF('5.R&amp;D '!D8&lt;&gt;"",'5.R&amp;D '!D8,"")</f>
        <v>85</v>
      </c>
      <c r="H49" s="387" t="str">
        <f>IF('5.R&amp;D '!E8&lt;&gt;"",'5.R&amp;D '!E8,"")</f>
        <v>%</v>
      </c>
      <c r="I49" s="385" t="str">
        <f>IF('5.R&amp;D '!F8&lt;&gt;"",'5.R&amp;D '!F8,"")</f>
        <v>Higher the better</v>
      </c>
      <c r="J49" s="38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84"/>
      <c r="Y49" s="384"/>
      <c r="Z49" s="384"/>
      <c r="AA49" s="384"/>
    </row>
    <row r="50" spans="1:27" s="53" customFormat="1" ht="18" customHeight="1" thickBot="1" x14ac:dyDescent="0.4">
      <c r="A50" s="407"/>
      <c r="B50" s="407"/>
      <c r="C50" s="385"/>
      <c r="D50" s="388"/>
      <c r="E50" s="385"/>
      <c r="F50" s="387"/>
      <c r="G50" s="387"/>
      <c r="H50" s="387"/>
      <c r="I50" s="385"/>
      <c r="J50" s="38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t="str">
        <f>IF('5.R&amp;D '!Q9&lt;&gt;"",'5.R&amp;D '!Q9,"")</f>
        <v/>
      </c>
      <c r="U50" s="63" t="str">
        <f>IF('5.R&amp;D '!R9&lt;&gt;"",'5.R&amp;D '!R9,"")</f>
        <v/>
      </c>
      <c r="V50" s="63" t="str">
        <f>IF('5.R&amp;D '!S9&lt;&gt;"",'5.R&amp;D '!S9,"")</f>
        <v/>
      </c>
      <c r="W50" s="82" t="str">
        <f>IF('5.R&amp;D '!T9&lt;&gt;"",'5.R&amp;D '!T9,"")</f>
        <v/>
      </c>
      <c r="X50" s="384"/>
      <c r="Y50" s="384"/>
      <c r="Z50" s="384"/>
      <c r="AA50" s="384"/>
    </row>
    <row r="51" spans="1:27" s="53" customFormat="1" ht="18" customHeight="1" thickBot="1" x14ac:dyDescent="0.4">
      <c r="A51" s="407"/>
      <c r="B51" s="407"/>
      <c r="C51" s="385" t="str">
        <f>IF('5.R&amp;D '!A10&lt;&gt;"",'5.R&amp;D '!A10,"")</f>
        <v>I2M Value Creation</v>
      </c>
      <c r="D51" s="388" t="s">
        <v>39</v>
      </c>
      <c r="E51" s="385" t="str">
        <f>IF('5.R&amp;D '!B10&lt;&gt;"",'5.R&amp;D '!B10,"")</f>
        <v>Increase innovation  value delivered</v>
      </c>
      <c r="F51" s="387" t="str">
        <f>IF('5.R&amp;D '!C10&lt;&gt;"",'5.R&amp;D '!C10,"")</f>
        <v>&gt;=</v>
      </c>
      <c r="G51" s="387">
        <f>IF('5.R&amp;D '!D10&lt;&gt;"",'5.R&amp;D '!D10,"")</f>
        <v>67</v>
      </c>
      <c r="H51" s="387" t="str">
        <f>IF('5.R&amp;D '!E10&lt;&gt;"",'5.R&amp;D '!E10,"")</f>
        <v>No.</v>
      </c>
      <c r="I51" s="385" t="str">
        <f>IF('5.R&amp;D '!F10&lt;&gt;"",'5.R&amp;D '!F10,"")</f>
        <v>Higher the better</v>
      </c>
      <c r="J51" s="38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84"/>
      <c r="Y51" s="384"/>
      <c r="Z51" s="384"/>
      <c r="AA51" s="384"/>
    </row>
    <row r="52" spans="1:27" s="53" customFormat="1" ht="18" customHeight="1" thickBot="1" x14ac:dyDescent="0.4">
      <c r="A52" s="407"/>
      <c r="B52" s="407"/>
      <c r="C52" s="385"/>
      <c r="D52" s="388"/>
      <c r="E52" s="385"/>
      <c r="F52" s="387"/>
      <c r="G52" s="387"/>
      <c r="H52" s="387"/>
      <c r="I52" s="385"/>
      <c r="J52" s="38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t="str">
        <f>IF('5.R&amp;D '!Q11&lt;&gt;"",'5.R&amp;D '!Q11,"")</f>
        <v/>
      </c>
      <c r="U52" s="63" t="str">
        <f>IF('5.R&amp;D '!R11&lt;&gt;"",'5.R&amp;D '!R11,"")</f>
        <v/>
      </c>
      <c r="V52" s="63" t="str">
        <f>IF('5.R&amp;D '!S11&lt;&gt;"",'5.R&amp;D '!S11,"")</f>
        <v/>
      </c>
      <c r="W52" s="82" t="str">
        <f>IF('5.R&amp;D '!T11&lt;&gt;"",'5.R&amp;D '!T11,"")</f>
        <v/>
      </c>
      <c r="X52" s="384"/>
      <c r="Y52" s="384"/>
      <c r="Z52" s="384"/>
      <c r="AA52" s="384"/>
    </row>
    <row r="53" spans="1:27" s="53" customFormat="1" ht="17.899999999999999" customHeight="1" thickBot="1" x14ac:dyDescent="0.4">
      <c r="A53" s="407"/>
      <c r="B53" s="407"/>
      <c r="C53" s="391" t="e">
        <f>IF(#REF!&lt;&gt;"",#REF!,"")</f>
        <v>#REF!</v>
      </c>
      <c r="D53" s="388" t="s">
        <v>39</v>
      </c>
      <c r="E53" s="385" t="e">
        <f>IF(#REF!&lt;&gt;"",#REF!,"")</f>
        <v>#REF!</v>
      </c>
      <c r="F53" s="387" t="e">
        <f>IF(#REF!&lt;&gt;"",#REF!,"")</f>
        <v>#REF!</v>
      </c>
      <c r="G53" s="387" t="e">
        <f>IF(#REF!&lt;&gt;"",#REF!,"")</f>
        <v>#REF!</v>
      </c>
      <c r="H53" s="387" t="e">
        <f>IF(#REF!&lt;&gt;"",#REF!,"")</f>
        <v>#REF!</v>
      </c>
      <c r="I53" s="385" t="e">
        <f>IF(#REF!&lt;&gt;"",#REF!,"")</f>
        <v>#REF!</v>
      </c>
      <c r="J53" s="38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84"/>
      <c r="Y53" s="384"/>
      <c r="Z53" s="384"/>
      <c r="AA53" s="384"/>
    </row>
    <row r="54" spans="1:27" s="53" customFormat="1" ht="17.899999999999999" customHeight="1" thickBot="1" x14ac:dyDescent="0.4">
      <c r="A54" s="407"/>
      <c r="B54" s="407"/>
      <c r="C54" s="391"/>
      <c r="D54" s="388"/>
      <c r="E54" s="385"/>
      <c r="F54" s="387"/>
      <c r="G54" s="387"/>
      <c r="H54" s="387"/>
      <c r="I54" s="385"/>
      <c r="J54" s="38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84"/>
      <c r="Y54" s="384"/>
      <c r="Z54" s="384"/>
      <c r="AA54" s="384"/>
    </row>
    <row r="55" spans="1:27" s="53" customFormat="1" ht="17.899999999999999" customHeight="1" thickBot="1" x14ac:dyDescent="0.4">
      <c r="A55" s="407"/>
      <c r="B55" s="407"/>
      <c r="C55" s="391" t="e">
        <f>IF(#REF!&lt;&gt;"",#REF!,"")</f>
        <v>#REF!</v>
      </c>
      <c r="D55" s="388" t="s">
        <v>39</v>
      </c>
      <c r="E55" s="385" t="e">
        <f>IF(#REF!&lt;&gt;"",#REF!,"")</f>
        <v>#REF!</v>
      </c>
      <c r="F55" s="387" t="e">
        <f>IF(#REF!&lt;&gt;"",#REF!,"")</f>
        <v>#REF!</v>
      </c>
      <c r="G55" s="387" t="e">
        <f>IF(#REF!&lt;&gt;"",#REF!,"")</f>
        <v>#REF!</v>
      </c>
      <c r="H55" s="387" t="e">
        <f>IF(#REF!&lt;&gt;"",#REF!,"")</f>
        <v>#REF!</v>
      </c>
      <c r="I55" s="385" t="e">
        <f>IF(#REF!&lt;&gt;"",#REF!,"")</f>
        <v>#REF!</v>
      </c>
      <c r="J55" s="38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84"/>
      <c r="Y55" s="384"/>
      <c r="Z55" s="384"/>
      <c r="AA55" s="384"/>
    </row>
    <row r="56" spans="1:27" s="53" customFormat="1" ht="17.899999999999999" customHeight="1" thickBot="1" x14ac:dyDescent="0.4">
      <c r="A56" s="407"/>
      <c r="B56" s="407"/>
      <c r="C56" s="391"/>
      <c r="D56" s="388"/>
      <c r="E56" s="385"/>
      <c r="F56" s="387"/>
      <c r="G56" s="387"/>
      <c r="H56" s="387"/>
      <c r="I56" s="385"/>
      <c r="J56" s="38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84"/>
      <c r="Y56" s="384"/>
      <c r="Z56" s="384"/>
      <c r="AA56" s="384"/>
    </row>
    <row r="57" spans="1:27" s="53" customFormat="1" ht="18" customHeight="1" thickBot="1" x14ac:dyDescent="0.4">
      <c r="A57" s="407"/>
      <c r="B57" s="407"/>
      <c r="C57" s="391" t="e">
        <f>IF(#REF!&lt;&gt;"",#REF!,"")</f>
        <v>#REF!</v>
      </c>
      <c r="D57" s="388" t="s">
        <v>39</v>
      </c>
      <c r="E57" s="385" t="e">
        <f>IF(#REF!&lt;&gt;"",#REF!,"")</f>
        <v>#REF!</v>
      </c>
      <c r="F57" s="387" t="e">
        <f>IF(#REF!&lt;&gt;"",#REF!,"")</f>
        <v>#REF!</v>
      </c>
      <c r="G57" s="387" t="e">
        <f>IF(#REF!&lt;&gt;"",#REF!,"")</f>
        <v>#REF!</v>
      </c>
      <c r="H57" s="387" t="e">
        <f>IF(#REF!&lt;&gt;"",#REF!,"")</f>
        <v>#REF!</v>
      </c>
      <c r="I57" s="385" t="e">
        <f>IF(#REF!&lt;&gt;"",#REF!,"")</f>
        <v>#REF!</v>
      </c>
      <c r="J57" s="38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84"/>
      <c r="Y57" s="384"/>
      <c r="Z57" s="384"/>
      <c r="AA57" s="384"/>
    </row>
    <row r="58" spans="1:27" s="53" customFormat="1" ht="17.899999999999999" customHeight="1" thickBot="1" x14ac:dyDescent="0.4">
      <c r="A58" s="407"/>
      <c r="B58" s="407"/>
      <c r="C58" s="391"/>
      <c r="D58" s="388"/>
      <c r="E58" s="385"/>
      <c r="F58" s="387"/>
      <c r="G58" s="387"/>
      <c r="H58" s="387"/>
      <c r="I58" s="385"/>
      <c r="J58" s="38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84"/>
      <c r="Y58" s="384"/>
      <c r="Z58" s="384"/>
      <c r="AA58" s="384"/>
    </row>
    <row r="59" spans="1:27" s="53" customFormat="1" ht="14.9" customHeight="1" x14ac:dyDescent="0.35">
      <c r="A59" s="407" t="s">
        <v>40</v>
      </c>
      <c r="B59" s="415"/>
      <c r="C59" s="385" t="str">
        <f>IF('3.ISC '!A6&lt;&gt;"",'3.ISC '!A6,"")</f>
        <v xml:space="preserve">Sales </v>
      </c>
      <c r="D59" s="392" t="s">
        <v>41</v>
      </c>
      <c r="E59" s="385" t="str">
        <f>IF('3.ISC '!B6&lt;&gt;"",'3.ISC '!B6,"")</f>
        <v>Revenue in M</v>
      </c>
      <c r="F59" s="387" t="str">
        <f>IF('3.ISC '!C6&lt;&gt;"",'3.ISC '!C6,"")</f>
        <v>&gt;</v>
      </c>
      <c r="G59" s="387" t="str">
        <f>IF('3.ISC '!D6&lt;&gt;"",'3.ISC '!D6,"")</f>
        <v>141/137</v>
      </c>
      <c r="H59" s="387" t="str">
        <f>IF('3.ISC '!E6&lt;&gt;"",'3.ISC '!E6,"")</f>
        <v>Mn</v>
      </c>
      <c r="I59" s="385" t="str">
        <f>IF('3.ISC '!F6&lt;&gt;"",'3.ISC '!F6,"")</f>
        <v>Higher the better</v>
      </c>
      <c r="J59" s="38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84"/>
      <c r="Y59" s="384"/>
      <c r="Z59" s="384"/>
      <c r="AA59" s="384"/>
    </row>
    <row r="60" spans="1:27" s="53" customFormat="1" ht="14.9" customHeight="1" x14ac:dyDescent="0.35">
      <c r="A60" s="416"/>
      <c r="B60" s="417"/>
      <c r="C60" s="385"/>
      <c r="D60" s="393"/>
      <c r="E60" s="385"/>
      <c r="F60" s="387"/>
      <c r="G60" s="387"/>
      <c r="H60" s="387"/>
      <c r="I60" s="385"/>
      <c r="J60" s="38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84"/>
      <c r="Y60" s="384"/>
      <c r="Z60" s="384"/>
      <c r="AA60" s="384"/>
    </row>
    <row r="61" spans="1:27" s="53" customFormat="1" ht="14.9" customHeight="1" x14ac:dyDescent="0.35">
      <c r="A61" s="416"/>
      <c r="B61" s="417"/>
      <c r="C61" s="385" t="str">
        <f>IF('3.ISC '!A8&lt;&gt;"",'3.ISC '!A8,"")</f>
        <v>OTIF</v>
      </c>
      <c r="D61" s="392" t="s">
        <v>41</v>
      </c>
      <c r="E61" s="385" t="str">
        <f>IF('3.ISC '!B8&lt;&gt;"",'3.ISC '!B8,"")</f>
        <v>CDD adherance</v>
      </c>
      <c r="F61" s="387" t="str">
        <f>IF('3.ISC '!C8&lt;&gt;"",'3.ISC '!C8,"")</f>
        <v>&gt;</v>
      </c>
      <c r="G61" s="387">
        <f>IF('3.ISC '!D8&lt;&gt;"",'3.ISC '!D8,"")</f>
        <v>0.85</v>
      </c>
      <c r="H61" s="387" t="str">
        <f>IF('3.ISC '!E8&lt;&gt;"",'3.ISC '!E8,"")</f>
        <v>%</v>
      </c>
      <c r="I61" s="385" t="str">
        <f>IF('3.ISC '!F8&lt;&gt;"",'3.ISC '!F8,"")</f>
        <v>Higher the better</v>
      </c>
      <c r="J61" s="38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84"/>
      <c r="Y61" s="384"/>
      <c r="Z61" s="384"/>
      <c r="AA61" s="384"/>
    </row>
    <row r="62" spans="1:27" s="53" customFormat="1" ht="14.9" customHeight="1" x14ac:dyDescent="0.35">
      <c r="A62" s="416"/>
      <c r="B62" s="417"/>
      <c r="C62" s="385"/>
      <c r="D62" s="393"/>
      <c r="E62" s="385"/>
      <c r="F62" s="387"/>
      <c r="G62" s="387"/>
      <c r="H62" s="387"/>
      <c r="I62" s="385"/>
      <c r="J62" s="38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84"/>
      <c r="Y62" s="384"/>
      <c r="Z62" s="384"/>
      <c r="AA62" s="384"/>
    </row>
    <row r="63" spans="1:27" s="53" customFormat="1" ht="14.9" customHeight="1" x14ac:dyDescent="0.35">
      <c r="A63" s="416"/>
      <c r="B63" s="417"/>
      <c r="C63" s="385" t="str">
        <f>IF('3.ISC '!A10&lt;&gt;"",'3.ISC '!A10,"")</f>
        <v>Inventory</v>
      </c>
      <c r="D63" s="392" t="s">
        <v>41</v>
      </c>
      <c r="E63" s="385" t="str">
        <f>IF('3.ISC '!B10&lt;&gt;"",'3.ISC '!B10,"")</f>
        <v>(Business+Market+Service ) as % of sales</v>
      </c>
      <c r="F63" s="387" t="str">
        <f>IF('3.ISC '!C10&lt;&gt;"",'3.ISC '!C10,"")</f>
        <v>&lt;</v>
      </c>
      <c r="G63" s="387" t="str">
        <f>IF('3.ISC '!D10&lt;&gt;"",'3.ISC '!D10,"")</f>
        <v>22% / 49 M</v>
      </c>
      <c r="H63" s="387" t="str">
        <f>IF('3.ISC '!E10&lt;&gt;"",'3.ISC '!E10,"")</f>
        <v>%</v>
      </c>
      <c r="I63" s="385" t="str">
        <f>IF('3.ISC '!F10&lt;&gt;"",'3.ISC '!F10,"")</f>
        <v>Lower the better</v>
      </c>
      <c r="J63" s="38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84"/>
      <c r="Y63" s="384"/>
      <c r="Z63" s="384"/>
      <c r="AA63" s="384"/>
    </row>
    <row r="64" spans="1:27" s="53" customFormat="1" ht="14.9" customHeight="1" x14ac:dyDescent="0.35">
      <c r="A64" s="416"/>
      <c r="B64" s="417"/>
      <c r="C64" s="385"/>
      <c r="D64" s="393"/>
      <c r="E64" s="385"/>
      <c r="F64" s="387"/>
      <c r="G64" s="387"/>
      <c r="H64" s="387"/>
      <c r="I64" s="385"/>
      <c r="J64" s="38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t="str">
        <f>IF('3.ISC '!Q11&lt;&gt;"",'3.ISC '!Q11,"")</f>
        <v/>
      </c>
      <c r="U64" s="63" t="str">
        <f>IF('3.ISC '!R11&lt;&gt;"",'3.ISC '!R11,"")</f>
        <v/>
      </c>
      <c r="V64" s="63" t="str">
        <f>IF('3.ISC '!S11&lt;&gt;"",'3.ISC '!S11,"")</f>
        <v/>
      </c>
      <c r="W64" s="82" t="str">
        <f>IF('3.ISC '!T11&lt;&gt;"",'3.ISC '!T11,"")</f>
        <v/>
      </c>
      <c r="X64" s="384"/>
      <c r="Y64" s="384"/>
      <c r="Z64" s="384"/>
      <c r="AA64" s="384"/>
    </row>
    <row r="65" spans="1:27" s="53" customFormat="1" ht="14.5" x14ac:dyDescent="0.35">
      <c r="A65" s="416"/>
      <c r="B65" s="417"/>
      <c r="C65" s="385" t="str">
        <f>IF('4.Procurement'!A6&lt;&gt;"",'4.Procurement'!A6,"")</f>
        <v>Productivity ( Nego)</v>
      </c>
      <c r="D65" s="392" t="s">
        <v>42</v>
      </c>
      <c r="E65" s="385" t="str">
        <f>IF('4.Procurement'!B6&lt;&gt;"",'4.Procurement'!B6,"")</f>
        <v>1% of Spend</v>
      </c>
      <c r="F65" s="387" t="str">
        <f>IF('4.Procurement'!C6&lt;&gt;"",'4.Procurement'!C6,"")</f>
        <v>&lt;=</v>
      </c>
      <c r="G65" s="387" t="str">
        <f>IF('4.Procurement'!D6&lt;&gt;"",'4.Procurement'!D6,"")</f>
        <v>0.4 M € 
0.7 M € Stretch</v>
      </c>
      <c r="H65" s="387" t="str">
        <f>IF('4.Procurement'!E6&lt;&gt;"",'4.Procurement'!E6,"")</f>
        <v>%</v>
      </c>
      <c r="I65" s="385" t="str">
        <f>IF('4.Procurement'!F6&lt;&gt;"",'4.Procurement'!F6,"")</f>
        <v>Higher the better</v>
      </c>
      <c r="J65" s="38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84"/>
      <c r="Y65" s="384"/>
      <c r="Z65" s="384"/>
      <c r="AA65" s="384"/>
    </row>
    <row r="66" spans="1:27" s="53" customFormat="1" ht="14.5" x14ac:dyDescent="0.35">
      <c r="A66" s="416"/>
      <c r="B66" s="417"/>
      <c r="C66" s="385"/>
      <c r="D66" s="393"/>
      <c r="E66" s="385"/>
      <c r="F66" s="387"/>
      <c r="G66" s="387"/>
      <c r="H66" s="387"/>
      <c r="I66" s="385"/>
      <c r="J66" s="38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84"/>
      <c r="Y66" s="384"/>
      <c r="Z66" s="384"/>
      <c r="AA66" s="384"/>
    </row>
    <row r="67" spans="1:27" s="53" customFormat="1" ht="14.5" x14ac:dyDescent="0.35">
      <c r="A67" s="416"/>
      <c r="B67" s="417"/>
      <c r="C67" s="385" t="str">
        <f>IF('4.Procurement'!A8&lt;&gt;"",'4.Procurement'!A8,"")</f>
        <v>Material Availability (escalation)</v>
      </c>
      <c r="D67" s="392" t="s">
        <v>42</v>
      </c>
      <c r="E67" s="385" t="str">
        <f>IF('4.Procurement'!B8&lt;&gt;"",'4.Procurement'!B8,"")</f>
        <v>Clear to build material avaialbility</v>
      </c>
      <c r="F67" s="387" t="str">
        <f>IF('4.Procurement'!C8&lt;&gt;"",'4.Procurement'!C8,"")</f>
        <v>&gt;=</v>
      </c>
      <c r="G67" s="387">
        <f>IF('4.Procurement'!D8&lt;&gt;"",'4.Procurement'!D8,"")</f>
        <v>0.9</v>
      </c>
      <c r="H67" s="387" t="str">
        <f>IF('4.Procurement'!E8&lt;&gt;"",'4.Procurement'!E8,"")</f>
        <v>%</v>
      </c>
      <c r="I67" s="385" t="str">
        <f>IF('4.Procurement'!F8&lt;&gt;"",'4.Procurement'!F8,"")</f>
        <v>Higher the better</v>
      </c>
      <c r="J67" s="38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84"/>
      <c r="Y67" s="384"/>
      <c r="Z67" s="384"/>
      <c r="AA67" s="384"/>
    </row>
    <row r="68" spans="1:27" s="53" customFormat="1" ht="14.5" x14ac:dyDescent="0.35">
      <c r="A68" s="416"/>
      <c r="B68" s="417"/>
      <c r="C68" s="385"/>
      <c r="D68" s="393"/>
      <c r="E68" s="385"/>
      <c r="F68" s="387"/>
      <c r="G68" s="387"/>
      <c r="H68" s="387"/>
      <c r="I68" s="385"/>
      <c r="J68" s="38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84"/>
      <c r="Y68" s="384"/>
      <c r="Z68" s="384"/>
      <c r="AA68" s="384"/>
    </row>
    <row r="69" spans="1:27" s="53" customFormat="1" ht="14.5" x14ac:dyDescent="0.35">
      <c r="A69" s="416"/>
      <c r="B69" s="417"/>
      <c r="C69" s="385" t="str">
        <f>IF('4.Procurement'!A10&lt;&gt;"",'4.Procurement'!A10,"")</f>
        <v>NPI / MLD</v>
      </c>
      <c r="D69" s="392" t="s">
        <v>42</v>
      </c>
      <c r="E69" s="385" t="str">
        <f>IF('4.Procurement'!B10&lt;&gt;"",'4.Procurement'!B10,"")</f>
        <v>NPI gate readiness</v>
      </c>
      <c r="F69" s="387" t="str">
        <f>IF('4.Procurement'!C10&lt;&gt;"",'4.Procurement'!C10,"")</f>
        <v>=</v>
      </c>
      <c r="G69" s="387">
        <f>IF('4.Procurement'!D10&lt;&gt;"",'4.Procurement'!D10,"")</f>
        <v>1</v>
      </c>
      <c r="H69" s="387" t="str">
        <f>IF('4.Procurement'!E10&lt;&gt;"",'4.Procurement'!E10,"")</f>
        <v>%</v>
      </c>
      <c r="I69" s="385" t="str">
        <f>IF('4.Procurement'!F10&lt;&gt;"",'4.Procurement'!F10,"")</f>
        <v>Higher the better</v>
      </c>
      <c r="J69" s="38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84"/>
      <c r="Y69" s="384"/>
      <c r="Z69" s="384"/>
      <c r="AA69" s="384"/>
    </row>
    <row r="70" spans="1:27" s="53" customFormat="1" thickBot="1" x14ac:dyDescent="0.4">
      <c r="A70" s="416"/>
      <c r="B70" s="417"/>
      <c r="C70" s="385"/>
      <c r="D70" s="393"/>
      <c r="E70" s="385"/>
      <c r="F70" s="387"/>
      <c r="G70" s="387"/>
      <c r="H70" s="387"/>
      <c r="I70" s="385"/>
      <c r="J70" s="38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84"/>
      <c r="Y70" s="384"/>
      <c r="Z70" s="384"/>
      <c r="AA70" s="384"/>
    </row>
    <row r="71" spans="1:27" s="53" customFormat="1" ht="14.9" customHeight="1" x14ac:dyDescent="0.35">
      <c r="A71" s="407" t="s">
        <v>43</v>
      </c>
      <c r="B71" s="415"/>
      <c r="C71" s="390" t="str">
        <f>IF('12.FINANCE'!A6&lt;&gt;"",'12.FINANCE'!A6,"")</f>
        <v>EBIT</v>
      </c>
      <c r="D71" s="426" t="s">
        <v>44</v>
      </c>
      <c r="E71" s="385" t="str">
        <f>IF('12.FINANCE'!B6&lt;&gt;"",'12.FINANCE'!B6,"")</f>
        <v/>
      </c>
      <c r="F71" s="387" t="str">
        <f>IF('12.FINANCE'!C6&lt;&gt;"",'12.FINANCE'!C6,"")</f>
        <v/>
      </c>
      <c r="G71" s="387" t="str">
        <f>IF('12.FINANCE'!D6&lt;&gt;"",'12.FINANCE'!D6,"")</f>
        <v/>
      </c>
      <c r="H71" s="387" t="str">
        <f>IF('12.FINANCE'!E6&lt;&gt;"",'12.FINANCE'!E6,"")</f>
        <v/>
      </c>
      <c r="I71" s="385" t="str">
        <f>IF('12.FINANCE'!F6&lt;&gt;"",'12.FINANCE'!F6,"")</f>
        <v/>
      </c>
      <c r="J71" s="38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84"/>
      <c r="Y71" s="384"/>
      <c r="Z71" s="384"/>
      <c r="AA71" s="384"/>
    </row>
    <row r="72" spans="1:27" s="53" customFormat="1" ht="14.5" x14ac:dyDescent="0.35">
      <c r="A72" s="416"/>
      <c r="B72" s="417"/>
      <c r="C72" s="390"/>
      <c r="D72" s="427"/>
      <c r="E72" s="385"/>
      <c r="F72" s="387"/>
      <c r="G72" s="387"/>
      <c r="H72" s="387"/>
      <c r="I72" s="385"/>
      <c r="J72" s="38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84"/>
      <c r="Y72" s="384"/>
      <c r="Z72" s="384"/>
      <c r="AA72" s="384"/>
    </row>
    <row r="73" spans="1:27" s="53" customFormat="1" ht="14.5" x14ac:dyDescent="0.35">
      <c r="A73" s="416"/>
      <c r="B73" s="417"/>
      <c r="C73" s="390" t="str">
        <f>IF('12.FINANCE'!A8&lt;&gt;"",'12.FINANCE'!A8,"")</f>
        <v>IGM</v>
      </c>
      <c r="D73" s="426" t="s">
        <v>44</v>
      </c>
      <c r="E73" s="385" t="str">
        <f>IF('12.FINANCE'!B8&lt;&gt;"",'12.FINANCE'!B8,"")</f>
        <v/>
      </c>
      <c r="F73" s="387" t="str">
        <f>IF('12.FINANCE'!C8&lt;&gt;"",'12.FINANCE'!C8,"")</f>
        <v/>
      </c>
      <c r="G73" s="387" t="str">
        <f>IF('12.FINANCE'!D8&lt;&gt;"",'12.FINANCE'!D8,"")</f>
        <v/>
      </c>
      <c r="H73" s="387" t="str">
        <f>IF('12.FINANCE'!E8&lt;&gt;"",'12.FINANCE'!E8,"")</f>
        <v/>
      </c>
      <c r="I73" s="385" t="str">
        <f>IF('12.FINANCE'!F8&lt;&gt;"",'12.FINANCE'!F8,"")</f>
        <v/>
      </c>
      <c r="J73" s="38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84"/>
      <c r="Y73" s="384"/>
      <c r="Z73" s="384"/>
      <c r="AA73" s="384"/>
    </row>
    <row r="74" spans="1:27" s="53" customFormat="1" ht="14.5" x14ac:dyDescent="0.35">
      <c r="A74" s="416"/>
      <c r="B74" s="417"/>
      <c r="C74" s="390"/>
      <c r="D74" s="427"/>
      <c r="E74" s="385"/>
      <c r="F74" s="387"/>
      <c r="G74" s="387"/>
      <c r="H74" s="387"/>
      <c r="I74" s="385"/>
      <c r="J74" s="38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84"/>
      <c r="Y74" s="384"/>
      <c r="Z74" s="384"/>
      <c r="AA74" s="384"/>
    </row>
    <row r="75" spans="1:27" s="53" customFormat="1" ht="14.5" x14ac:dyDescent="0.35">
      <c r="A75" s="416"/>
      <c r="B75" s="417"/>
      <c r="C75" s="390" t="str">
        <f>IF('12.FINANCE'!A10&lt;&gt;"",'12.FINANCE'!A10,"")</f>
        <v>Productivity</v>
      </c>
      <c r="D75" s="426" t="s">
        <v>44</v>
      </c>
      <c r="E75" s="385" t="str">
        <f>IF('12.FINANCE'!B10&lt;&gt;"",'12.FINANCE'!B10,"")</f>
        <v/>
      </c>
      <c r="F75" s="387" t="str">
        <f>IF('12.FINANCE'!C10&lt;&gt;"",'12.FINANCE'!C10,"")</f>
        <v/>
      </c>
      <c r="G75" s="387" t="str">
        <f>IF('12.FINANCE'!D10&lt;&gt;"",'12.FINANCE'!D10,"")</f>
        <v/>
      </c>
      <c r="H75" s="387" t="str">
        <f>IF('12.FINANCE'!E10&lt;&gt;"",'12.FINANCE'!E10,"")</f>
        <v/>
      </c>
      <c r="I75" s="385" t="str">
        <f>IF('12.FINANCE'!F10&lt;&gt;"",'12.FINANCE'!F10,"")</f>
        <v/>
      </c>
      <c r="J75" s="38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84"/>
      <c r="Y75" s="384"/>
      <c r="Z75" s="384"/>
      <c r="AA75" s="384"/>
    </row>
    <row r="76" spans="1:27" s="53" customFormat="1" thickBot="1" x14ac:dyDescent="0.4">
      <c r="A76" s="418"/>
      <c r="B76" s="419"/>
      <c r="C76" s="390"/>
      <c r="D76" s="427"/>
      <c r="E76" s="385"/>
      <c r="F76" s="387"/>
      <c r="G76" s="387"/>
      <c r="H76" s="387"/>
      <c r="I76" s="385"/>
      <c r="J76" s="38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84"/>
      <c r="Y76" s="384"/>
      <c r="Z76" s="384"/>
      <c r="AA76" s="384"/>
    </row>
    <row r="77" spans="1:27" s="53" customFormat="1" ht="23.25" customHeight="1" x14ac:dyDescent="0.35">
      <c r="A77" s="407" t="s">
        <v>45</v>
      </c>
      <c r="B77" s="420"/>
      <c r="C77" s="390" t="s">
        <v>46</v>
      </c>
      <c r="D77" s="392" t="s">
        <v>47</v>
      </c>
      <c r="E77" s="385"/>
      <c r="F77" s="387"/>
      <c r="G77" s="387"/>
      <c r="H77" s="387"/>
      <c r="I77" s="385"/>
      <c r="J77" s="385" t="s">
        <v>48</v>
      </c>
      <c r="K77" s="54" t="s">
        <v>29</v>
      </c>
      <c r="L77" s="64"/>
      <c r="M77" s="64"/>
      <c r="N77" s="64"/>
      <c r="O77" s="64"/>
      <c r="P77" s="64"/>
      <c r="Q77" s="65"/>
      <c r="R77" s="65"/>
      <c r="S77" s="65"/>
      <c r="T77" s="65"/>
      <c r="U77" s="65"/>
      <c r="V77" s="66"/>
      <c r="W77" s="87"/>
      <c r="X77" s="384"/>
      <c r="Y77" s="384"/>
      <c r="Z77" s="384"/>
      <c r="AA77" s="384"/>
    </row>
    <row r="78" spans="1:27" s="53" customFormat="1" ht="21.75" customHeight="1" thickBot="1" x14ac:dyDescent="0.4">
      <c r="A78" s="406"/>
      <c r="B78" s="421"/>
      <c r="C78" s="390"/>
      <c r="D78" s="393"/>
      <c r="E78" s="385"/>
      <c r="F78" s="387"/>
      <c r="G78" s="387"/>
      <c r="H78" s="387"/>
      <c r="I78" s="385"/>
      <c r="J78" s="385"/>
      <c r="K78" s="54" t="s">
        <v>30</v>
      </c>
      <c r="L78" s="63"/>
      <c r="M78" s="63"/>
      <c r="N78" s="63"/>
      <c r="O78" s="63"/>
      <c r="P78" s="63"/>
      <c r="Q78" s="63"/>
      <c r="R78" s="63"/>
      <c r="S78" s="63"/>
      <c r="T78" s="63"/>
      <c r="U78" s="63"/>
      <c r="V78" s="63"/>
      <c r="W78" s="82"/>
      <c r="X78" s="384"/>
      <c r="Y78" s="384"/>
      <c r="Z78" s="384"/>
      <c r="AA78" s="384"/>
    </row>
    <row r="79" spans="1:27" s="53" customFormat="1" ht="14.9" customHeight="1" x14ac:dyDescent="0.35">
      <c r="A79" s="407" t="s">
        <v>49</v>
      </c>
      <c r="B79" s="420"/>
      <c r="C79" s="385" t="str">
        <f>IF('7.Customer Service'!A6&lt;&gt;"",'7.Customer Service'!A6,"")</f>
        <v>Customer Satisfaction</v>
      </c>
      <c r="D79" s="392" t="s">
        <v>50</v>
      </c>
      <c r="E79" s="385" t="str">
        <f>IF('7.Customer Service'!B6&lt;&gt;"",'7.Customer Service'!B6,"")</f>
        <v>NPS</v>
      </c>
      <c r="F79" s="387" t="str">
        <f>IF('7.Customer Service'!C6&lt;&gt;"",'7.Customer Service'!C6,"")</f>
        <v>&gt;=</v>
      </c>
      <c r="G79" s="387">
        <f>IF('7.Customer Service'!D6&lt;&gt;"",'7.Customer Service'!D6,"")</f>
        <v>0.79</v>
      </c>
      <c r="H79" s="387" t="str">
        <f>IF('7.Customer Service'!E6&lt;&gt;"",'7.Customer Service'!E6,"")</f>
        <v>%</v>
      </c>
      <c r="I79" s="385" t="str">
        <f>IF('7.Customer Service'!F6&lt;&gt;"",'7.Customer Service'!F6,"")</f>
        <v>Higher the better</v>
      </c>
      <c r="J79" s="38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84"/>
      <c r="Y79" s="384"/>
      <c r="Z79" s="384"/>
      <c r="AA79" s="384"/>
    </row>
    <row r="80" spans="1:27" s="53" customFormat="1" ht="14.5" x14ac:dyDescent="0.35">
      <c r="A80" s="406"/>
      <c r="B80" s="421"/>
      <c r="C80" s="385"/>
      <c r="D80" s="393"/>
      <c r="E80" s="385"/>
      <c r="F80" s="387"/>
      <c r="G80" s="387"/>
      <c r="H80" s="387"/>
      <c r="I80" s="385"/>
      <c r="J80" s="38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84"/>
      <c r="Y80" s="384"/>
      <c r="Z80" s="384"/>
      <c r="AA80" s="384"/>
    </row>
    <row r="81" spans="1:27" s="53" customFormat="1" ht="14.5" x14ac:dyDescent="0.35">
      <c r="A81" s="406"/>
      <c r="B81" s="421"/>
      <c r="C81" s="385" t="str">
        <f>IF('7.Customer Service'!A8&lt;&gt;"",'7.Customer Service'!A8,"")</f>
        <v>CS Sales</v>
      </c>
      <c r="D81" s="392" t="s">
        <v>50</v>
      </c>
      <c r="E81" s="385" t="str">
        <f>IF('7.Customer Service'!B8&lt;&gt;"",'7.Customer Service'!B8,"")</f>
        <v>CS Revenue</v>
      </c>
      <c r="F81" s="387" t="str">
        <f>IF('7.Customer Service'!C8&lt;&gt;"",'7.Customer Service'!C8,"")</f>
        <v>&gt;=</v>
      </c>
      <c r="G81" s="387">
        <f>IF('7.Customer Service'!D8&lt;&gt;"",'7.Customer Service'!D8,"")</f>
        <v>77.400000000000006</v>
      </c>
      <c r="H81" s="387" t="str">
        <f>IF('7.Customer Service'!E8&lt;&gt;"",'7.Customer Service'!E8,"")</f>
        <v>Mn</v>
      </c>
      <c r="I81" s="385" t="str">
        <f>IF('7.Customer Service'!F8&lt;&gt;"",'7.Customer Service'!F8,"")</f>
        <v>Higher the better</v>
      </c>
      <c r="J81" s="38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t="str">
        <f>IF('7.Customer Service'!Q8&lt;&gt;"",'7.Customer Service'!Q8,"")</f>
        <v/>
      </c>
      <c r="U81" s="64" t="str">
        <f>IF('7.Customer Service'!R8&lt;&gt;"",'7.Customer Service'!R8,"")</f>
        <v/>
      </c>
      <c r="V81" s="64" t="str">
        <f>IF('7.Customer Service'!S8&lt;&gt;"",'7.Customer Service'!S8,"")</f>
        <v/>
      </c>
      <c r="W81" s="81" t="str">
        <f>IF('7.Customer Service'!T8&lt;&gt;"",'7.Customer Service'!T8,"")</f>
        <v/>
      </c>
      <c r="X81" s="384"/>
      <c r="Y81" s="384"/>
      <c r="Z81" s="384"/>
      <c r="AA81" s="384"/>
    </row>
    <row r="82" spans="1:27" s="53" customFormat="1" ht="14.5" x14ac:dyDescent="0.35">
      <c r="A82" s="406"/>
      <c r="B82" s="421"/>
      <c r="C82" s="385"/>
      <c r="D82" s="393"/>
      <c r="E82" s="385"/>
      <c r="F82" s="387"/>
      <c r="G82" s="387"/>
      <c r="H82" s="387"/>
      <c r="I82" s="385"/>
      <c r="J82" s="38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t="str">
        <f>IF('7.Customer Service'!Q9&lt;&gt;"",'7.Customer Service'!Q9,"")</f>
        <v/>
      </c>
      <c r="U82" s="63" t="str">
        <f>IF('7.Customer Service'!R9&lt;&gt;"",'7.Customer Service'!R9,"")</f>
        <v/>
      </c>
      <c r="V82" s="63" t="str">
        <f>IF('7.Customer Service'!S9&lt;&gt;"",'7.Customer Service'!S9,"")</f>
        <v/>
      </c>
      <c r="W82" s="82" t="str">
        <f>IF('7.Customer Service'!T9&lt;&gt;"",'7.Customer Service'!T9,"")</f>
        <v/>
      </c>
      <c r="X82" s="384"/>
      <c r="Y82" s="384"/>
      <c r="Z82" s="384"/>
      <c r="AA82" s="384"/>
    </row>
    <row r="83" spans="1:27" s="53" customFormat="1" ht="15" customHeight="1" x14ac:dyDescent="0.35">
      <c r="A83" s="406"/>
      <c r="B83" s="421"/>
      <c r="C83" s="385" t="str">
        <f>IF('7.Customer Service'!A10&lt;&gt;"",'7.Customer Service'!A10,"")</f>
        <v>CS Profitability</v>
      </c>
      <c r="D83" s="392" t="s">
        <v>50</v>
      </c>
      <c r="E83" s="385" t="str">
        <f>IF('7.Customer Service'!B10&lt;&gt;"",'7.Customer Service'!B10,"")</f>
        <v>Margins IGM%</v>
      </c>
      <c r="F83" s="387" t="str">
        <f>IF('7.Customer Service'!C10&lt;&gt;"",'7.Customer Service'!C10,"")</f>
        <v>&gt;=</v>
      </c>
      <c r="G83" s="387">
        <f>IF('7.Customer Service'!D10&lt;&gt;"",'7.Customer Service'!D10,"")</f>
        <v>0.52700000000000002</v>
      </c>
      <c r="H83" s="387" t="str">
        <f>IF('7.Customer Service'!E10&lt;&gt;"",'7.Customer Service'!E10,"")</f>
        <v>%</v>
      </c>
      <c r="I83" s="385" t="str">
        <f>IF('7.Customer Service'!F10&lt;&gt;"",'7.Customer Service'!F10,"")</f>
        <v>Higher the better</v>
      </c>
      <c r="J83" s="38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84"/>
      <c r="Y83" s="384"/>
      <c r="Z83" s="384"/>
      <c r="AA83" s="384"/>
    </row>
    <row r="84" spans="1:27" s="53" customFormat="1" ht="14.5" x14ac:dyDescent="0.35">
      <c r="A84" s="406"/>
      <c r="B84" s="421"/>
      <c r="C84" s="385"/>
      <c r="D84" s="393"/>
      <c r="E84" s="385"/>
      <c r="F84" s="387"/>
      <c r="G84" s="387"/>
      <c r="H84" s="387"/>
      <c r="I84" s="385"/>
      <c r="J84" s="38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t="str">
        <f>IF('7.Customer Service'!Q11&lt;&gt;"",'7.Customer Service'!Q11,"")</f>
        <v/>
      </c>
      <c r="U84" s="63" t="str">
        <f>IF('7.Customer Service'!R11&lt;&gt;"",'7.Customer Service'!R11,"")</f>
        <v/>
      </c>
      <c r="V84" s="63" t="str">
        <f>IF('7.Customer Service'!S11&lt;&gt;"",'7.Customer Service'!S11,"")</f>
        <v/>
      </c>
      <c r="W84" s="82" t="str">
        <f>IF('7.Customer Service'!T11&lt;&gt;"",'7.Customer Service'!T11,"")</f>
        <v/>
      </c>
      <c r="X84" s="384"/>
      <c r="Y84" s="384"/>
      <c r="Z84" s="384"/>
      <c r="AA84" s="384"/>
    </row>
    <row r="85" spans="1:27" s="53" customFormat="1" ht="14.9" hidden="1" customHeight="1" x14ac:dyDescent="0.35">
      <c r="A85" s="406"/>
      <c r="B85" s="422"/>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3"/>
      <c r="B86" s="424"/>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09" priority="75">
      <formula>LEN(TRIM(C7))=0</formula>
    </cfRule>
  </conditionalFormatting>
  <conditionalFormatting sqref="D7:D73">
    <cfRule type="containsBlanks" dxfId="708" priority="2">
      <formula>LEN(TRIM(D7))=0</formula>
    </cfRule>
  </conditionalFormatting>
  <conditionalFormatting sqref="D75:D84">
    <cfRule type="containsBlanks" dxfId="707" priority="1">
      <formula>LEN(TRIM(D75))=0</formula>
    </cfRule>
  </conditionalFormatting>
  <conditionalFormatting sqref="I85:I86">
    <cfRule type="expression" dxfId="706" priority="126">
      <formula>I85&lt;Q85</formula>
    </cfRule>
    <cfRule type="expression" dxfId="70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4" priority="5">
      <formula>LEN(TRIM(L8))=0</formula>
    </cfRule>
    <cfRule type="expression" dxfId="703" priority="22">
      <formula>AND(OR($I7="Higher the better", $I7="Higher the Better"), L8&gt;=L7)</formula>
    </cfRule>
    <cfRule type="expression" dxfId="702" priority="23">
      <formula>AND(OR($I7="Higher the better", $I7="Higher the Better"), L8&lt;L7)</formula>
    </cfRule>
    <cfRule type="expression" dxfId="701" priority="24">
      <formula>AND(OR($I7="Lower the better", $I7="Lower the Better"), L8&lt;=L7)</formula>
    </cfRule>
    <cfRule type="expression" dxfId="700" priority="25">
      <formula>AND(OR($I7="Lower the better", $I7="Lower the Better"), L8&gt;L7)</formula>
    </cfRule>
  </conditionalFormatting>
  <conditionalFormatting sqref="L86:W86">
    <cfRule type="containsBlanks" dxfId="699" priority="77">
      <formula>LEN(TRIM(L86))=0</formula>
    </cfRule>
    <cfRule type="expression" dxfId="698" priority="78">
      <formula>L86&gt;=L85</formula>
    </cfRule>
    <cfRule type="expression" dxfId="69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t="str">
        <f>IF('1.Quality'!Q21="","",'1.Quality'!Q21)</f>
        <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t="str">
        <f>IF('1.Quality'!Q23="","",'1.Quality'!Q23)</f>
        <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t="str">
        <f>IF('1.Quality'!Q25="","",'1.Quality'!Q25)</f>
        <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t="str">
        <f>IF('2.Regulatory'!Q15="","",'2.Regulatory'!Q15)</f>
        <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t="str">
        <f>IF('2.Regulatory'!Q17="","",'2.Regulatory'!Q17)</f>
        <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t="str">
        <f>IF('2.Regulatory'!Q19="","",'2.Regulatory'!Q19)</f>
        <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t="str">
        <f>IF('2.Regulatory'!Q21="","",'2.Regulatory'!Q21)</f>
        <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t="str">
        <f>IF('3.ISC '!Q20="","",'3.ISC '!Q20)</f>
        <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t="str">
        <f>IF('3.ISC '!Q21="","",'3.ISC '!Q21)</f>
        <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t="str">
        <f>IF('3.ISC '!Q23="","",'3.ISC '!Q23)</f>
        <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t="str">
        <f>IF('5.R&amp;D '!Q15="","",'5.R&amp;D '!Q15)</f>
        <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t="str">
        <f>IF('5.R&amp;D '!Q17="","",'5.R&amp;D '!Q17)</f>
        <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t="str">
        <f>IF('7.Customer Service'!Q15="","",'7.Customer Service'!Q15)</f>
        <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t="str">
        <f>IF('7.Customer Service'!Q17="","",'7.Customer Service'!Q17)</f>
        <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t="str">
        <f>IF('7.Customer Service'!Q19="","",'7.Customer Service'!Q19)</f>
        <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t="str">
        <f>IF('7.Customer Service'!Q21="","",'7.Customer Service'!Q21)</f>
        <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t="str">
        <f>IF('7.Customer Service'!Q23="","",'7.Customer Service'!Q23)</f>
        <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t="str">
        <f>IF('7.Customer Service'!Q25="","",'7.Customer Service'!Q25)</f>
        <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t="str">
        <f>IF('7.Customer Service'!Q27="","",'7.Customer Service'!Q27)</f>
        <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t="e">
        <f t="shared" ref="AF2" si="18">IF(Q21&lt;&gt;"",IF($F20="Higher the better",IF(Q21&lt;Q20,Q21,NA()),IF(Q21&gt;Q20,Q21,NA())),NA())</f>
        <v>#N/A</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t="e">
        <f t="shared" ref="AF3" si="29">IF(Q23&lt;&gt;"",IF($F22="Higher the better",IF(Q23&gt;=Q22,Q23,NA()),IF(Q23&lt;=Q22,Q23,NA())),NA())</f>
        <v>#N/A</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5" t="s">
        <v>95</v>
      </c>
      <c r="B6" s="344" t="s">
        <v>96</v>
      </c>
      <c r="C6" s="348" t="s">
        <v>97</v>
      </c>
      <c r="D6" s="348">
        <v>90</v>
      </c>
      <c r="E6" s="348" t="s">
        <v>98</v>
      </c>
      <c r="F6" s="350" t="s">
        <v>99</v>
      </c>
      <c r="G6" s="34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389"/>
      <c r="B7" s="347"/>
      <c r="C7" s="349"/>
      <c r="D7" s="349"/>
      <c r="E7" s="349"/>
      <c r="F7" s="351"/>
      <c r="G7" s="34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5" t="s">
        <v>100</v>
      </c>
      <c r="B8" s="457" t="s">
        <v>101</v>
      </c>
      <c r="C8" s="348" t="s">
        <v>102</v>
      </c>
      <c r="D8" s="459" t="s">
        <v>103</v>
      </c>
      <c r="E8" s="348" t="s">
        <v>98</v>
      </c>
      <c r="F8" s="350" t="s">
        <v>104</v>
      </c>
      <c r="G8" s="34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6"/>
      <c r="B9" s="458"/>
      <c r="C9" s="349"/>
      <c r="D9" s="349"/>
      <c r="E9" s="349"/>
      <c r="F9" s="351"/>
      <c r="G9" s="34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60" t="s">
        <v>105</v>
      </c>
      <c r="B10" s="461" t="s">
        <v>106</v>
      </c>
      <c r="C10" s="348" t="s">
        <v>102</v>
      </c>
      <c r="D10" s="350">
        <v>1.8</v>
      </c>
      <c r="E10" s="348" t="s">
        <v>54</v>
      </c>
      <c r="F10" s="350" t="s">
        <v>104</v>
      </c>
      <c r="G10" s="34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60"/>
      <c r="B11" s="461"/>
      <c r="C11" s="450"/>
      <c r="D11" s="431"/>
      <c r="E11" s="450"/>
      <c r="F11" s="431"/>
      <c r="G11" s="450"/>
      <c r="H11" s="14" t="s">
        <v>30</v>
      </c>
      <c r="I11" s="212">
        <v>0.93</v>
      </c>
      <c r="J11" s="213">
        <v>0.8</v>
      </c>
      <c r="K11" s="213">
        <v>0.92</v>
      </c>
      <c r="L11" s="45">
        <v>1</v>
      </c>
      <c r="M11" s="45">
        <v>0.8</v>
      </c>
      <c r="N11" s="45">
        <v>0.8</v>
      </c>
      <c r="O11" s="45">
        <v>0.8</v>
      </c>
      <c r="P11" s="45">
        <v>0.86</v>
      </c>
      <c r="Q11" s="45"/>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60"/>
      <c r="B12" s="461" t="s">
        <v>107</v>
      </c>
      <c r="C12" s="450"/>
      <c r="D12" s="350" t="s">
        <v>108</v>
      </c>
      <c r="E12" s="450"/>
      <c r="F12" s="350" t="s">
        <v>104</v>
      </c>
      <c r="G12" s="45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60"/>
      <c r="B13" s="461"/>
      <c r="C13" s="450"/>
      <c r="D13" s="431"/>
      <c r="E13" s="450"/>
      <c r="F13" s="431"/>
      <c r="G13" s="450"/>
      <c r="H13" s="14" t="s">
        <v>30</v>
      </c>
      <c r="I13" s="45">
        <v>1.53</v>
      </c>
      <c r="J13" s="45">
        <v>1.53</v>
      </c>
      <c r="K13" s="45">
        <v>1.53</v>
      </c>
      <c r="L13" s="45">
        <v>1.7</v>
      </c>
      <c r="M13" s="45">
        <v>1.8</v>
      </c>
      <c r="N13" s="45">
        <v>1.4</v>
      </c>
      <c r="O13" s="45">
        <v>1.4</v>
      </c>
      <c r="P13" s="45">
        <v>1.23</v>
      </c>
      <c r="Q13" s="45"/>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t="e">
        <f t="shared" si="81"/>
        <v>#N/A</v>
      </c>
      <c r="AG13" t="e">
        <f t="shared" si="81"/>
        <v>#N/A</v>
      </c>
      <c r="AH13" t="e">
        <f t="shared" si="81"/>
        <v>#N/A</v>
      </c>
      <c r="AI13" t="e">
        <f t="shared" si="81"/>
        <v>#N/A</v>
      </c>
    </row>
    <row r="14" spans="1:35" x14ac:dyDescent="0.35">
      <c r="A14" s="460"/>
      <c r="B14" s="461" t="s">
        <v>109</v>
      </c>
      <c r="C14" s="450"/>
      <c r="D14" s="350">
        <v>2.2000000000000002</v>
      </c>
      <c r="E14" s="450"/>
      <c r="F14" s="350" t="s">
        <v>104</v>
      </c>
      <c r="G14" s="45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60"/>
      <c r="B15" s="461"/>
      <c r="C15" s="349"/>
      <c r="D15" s="431"/>
      <c r="E15" s="349"/>
      <c r="F15" s="431"/>
      <c r="G15" s="349"/>
      <c r="H15" s="14" t="s">
        <v>30</v>
      </c>
      <c r="I15" s="213">
        <v>1.7</v>
      </c>
      <c r="J15" s="45">
        <v>1.76</v>
      </c>
      <c r="K15" s="45">
        <v>1.78</v>
      </c>
      <c r="L15" s="45">
        <v>2</v>
      </c>
      <c r="M15" s="45">
        <v>2.2000000000000002</v>
      </c>
      <c r="N15" s="45">
        <v>1.8</v>
      </c>
      <c r="O15" s="45">
        <v>2</v>
      </c>
      <c r="P15" s="45">
        <v>2.0099999999999998</v>
      </c>
      <c r="Q15" s="45"/>
      <c r="R15" s="45"/>
      <c r="S15" s="45"/>
      <c r="T15" s="45"/>
    </row>
    <row r="16" spans="1:35" ht="13.5" customHeight="1" x14ac:dyDescent="0.35">
      <c r="A16" s="456" t="s">
        <v>110</v>
      </c>
      <c r="B16" s="429" t="s">
        <v>111</v>
      </c>
      <c r="C16" s="348" t="s">
        <v>102</v>
      </c>
      <c r="D16" s="350">
        <v>3</v>
      </c>
      <c r="E16" s="348" t="s">
        <v>54</v>
      </c>
      <c r="F16" s="350" t="s">
        <v>104</v>
      </c>
      <c r="G16" s="348"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64"/>
      <c r="B17" s="347"/>
      <c r="C17" s="349"/>
      <c r="D17" s="349"/>
      <c r="E17" s="349"/>
      <c r="F17" s="351"/>
      <c r="G17" s="349"/>
      <c r="H17" s="14" t="s">
        <v>30</v>
      </c>
      <c r="I17" s="45">
        <v>2</v>
      </c>
      <c r="J17" s="45">
        <v>1</v>
      </c>
      <c r="K17" s="45">
        <v>1</v>
      </c>
      <c r="L17" s="45">
        <v>0</v>
      </c>
      <c r="M17" s="45">
        <v>0</v>
      </c>
      <c r="N17" s="45">
        <v>0</v>
      </c>
      <c r="O17" s="45">
        <v>0</v>
      </c>
      <c r="P17" s="45">
        <v>0</v>
      </c>
      <c r="Q17" s="45"/>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51" t="s">
        <v>113</v>
      </c>
      <c r="B20" s="453" t="s">
        <v>114</v>
      </c>
      <c r="C20" s="448" t="s">
        <v>115</v>
      </c>
      <c r="D20" s="446">
        <v>95</v>
      </c>
      <c r="E20" s="448" t="s">
        <v>98</v>
      </c>
      <c r="F20" s="436" t="s">
        <v>99</v>
      </c>
      <c r="G20" s="43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52"/>
      <c r="B21" s="454"/>
      <c r="C21" s="449"/>
      <c r="D21" s="447"/>
      <c r="E21" s="449"/>
      <c r="F21" s="437"/>
      <c r="G21" s="439"/>
      <c r="H21" s="111" t="s">
        <v>30</v>
      </c>
      <c r="I21" s="118">
        <v>0.22</v>
      </c>
      <c r="J21" s="118">
        <v>0.4</v>
      </c>
      <c r="K21" s="118">
        <v>0.22</v>
      </c>
      <c r="L21" s="118">
        <v>0.4</v>
      </c>
      <c r="M21" s="118">
        <v>0.875</v>
      </c>
      <c r="N21" s="118">
        <v>0.3</v>
      </c>
      <c r="O21" s="118">
        <v>0.4</v>
      </c>
      <c r="P21" s="118">
        <v>0.83</v>
      </c>
      <c r="Q21" s="118"/>
      <c r="R21" s="118"/>
      <c r="S21" s="118"/>
      <c r="T21" s="118"/>
      <c r="U21" s="89"/>
      <c r="V21" s="89"/>
    </row>
    <row r="22" spans="1:22" ht="18.649999999999999" customHeight="1" x14ac:dyDescent="0.35">
      <c r="A22" s="440" t="s">
        <v>116</v>
      </c>
      <c r="B22" s="352" t="s">
        <v>117</v>
      </c>
      <c r="C22" s="348" t="s">
        <v>102</v>
      </c>
      <c r="D22" s="444">
        <v>10</v>
      </c>
      <c r="E22" s="442" t="s">
        <v>54</v>
      </c>
      <c r="F22" s="443" t="s">
        <v>104</v>
      </c>
      <c r="G22" s="442"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41"/>
      <c r="B23" s="430"/>
      <c r="C23" s="349"/>
      <c r="D23" s="445"/>
      <c r="E23" s="349"/>
      <c r="F23" s="351"/>
      <c r="G23" s="349"/>
      <c r="H23" s="111" t="s">
        <v>30</v>
      </c>
      <c r="I23" s="126">
        <v>6</v>
      </c>
      <c r="J23" s="126">
        <v>5</v>
      </c>
      <c r="K23" s="126">
        <v>5</v>
      </c>
      <c r="L23" s="126">
        <v>4</v>
      </c>
      <c r="M23" s="126">
        <v>4</v>
      </c>
      <c r="N23" s="45">
        <v>4</v>
      </c>
      <c r="O23" s="45">
        <v>4</v>
      </c>
      <c r="P23" s="45">
        <v>2</v>
      </c>
      <c r="Q23" s="133"/>
      <c r="R23" s="133"/>
      <c r="S23" s="133"/>
      <c r="T23" s="133"/>
    </row>
    <row r="24" spans="1:22" ht="13.5" customHeight="1" x14ac:dyDescent="0.35">
      <c r="A24" s="462" t="s">
        <v>118</v>
      </c>
      <c r="B24" s="346" t="s">
        <v>119</v>
      </c>
      <c r="C24" s="348" t="s">
        <v>120</v>
      </c>
      <c r="D24" s="350">
        <v>0</v>
      </c>
      <c r="E24" s="348" t="s">
        <v>54</v>
      </c>
      <c r="F24" s="350" t="s">
        <v>104</v>
      </c>
      <c r="G24" s="348"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63"/>
      <c r="B25" s="347"/>
      <c r="C25" s="349"/>
      <c r="D25" s="349"/>
      <c r="E25" s="349"/>
      <c r="F25" s="351"/>
      <c r="G25" s="349"/>
      <c r="H25" s="14" t="s">
        <v>30</v>
      </c>
      <c r="I25" s="45">
        <v>0</v>
      </c>
      <c r="J25" s="45">
        <v>0</v>
      </c>
      <c r="K25" s="45">
        <v>0</v>
      </c>
      <c r="L25" s="45">
        <v>0</v>
      </c>
      <c r="M25" s="45">
        <v>0</v>
      </c>
      <c r="N25" s="45">
        <v>0</v>
      </c>
      <c r="O25" s="45">
        <v>0</v>
      </c>
      <c r="P25" s="45">
        <v>0</v>
      </c>
      <c r="Q25" s="45"/>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54" t="s">
        <v>123</v>
      </c>
      <c r="B44" s="354"/>
      <c r="C44" s="354"/>
      <c r="D44" s="354"/>
      <c r="E44" s="354"/>
    </row>
    <row r="45" spans="1:14" x14ac:dyDescent="0.35">
      <c r="A45" s="28"/>
    </row>
    <row r="46" spans="1:14" ht="21" x14ac:dyDescent="0.5">
      <c r="A46" s="343" t="s">
        <v>124</v>
      </c>
      <c r="B46" s="343"/>
    </row>
    <row r="47" spans="1:14" ht="20.149999999999999" customHeight="1" x14ac:dyDescent="0.35">
      <c r="A47" s="355" t="s">
        <v>125</v>
      </c>
      <c r="B47" s="357" t="s">
        <v>126</v>
      </c>
      <c r="C47" s="357"/>
      <c r="D47" s="357"/>
      <c r="E47" s="357"/>
      <c r="F47" s="357"/>
    </row>
    <row r="48" spans="1:14" ht="15" customHeight="1" x14ac:dyDescent="0.35">
      <c r="A48" s="35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58" t="s">
        <v>145</v>
      </c>
      <c r="B82" s="359"/>
      <c r="C82" s="359"/>
      <c r="D82" s="359"/>
      <c r="E82" s="359"/>
      <c r="F82" s="360"/>
      <c r="H82" s="361" t="s">
        <v>146</v>
      </c>
      <c r="I82" s="362"/>
      <c r="J82" s="362"/>
      <c r="K82" s="362"/>
      <c r="L82" s="362"/>
      <c r="M82" s="362"/>
      <c r="N82" s="362"/>
      <c r="O82" s="363"/>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64" t="s">
        <v>159</v>
      </c>
      <c r="B84" s="352" t="s">
        <v>133</v>
      </c>
      <c r="C84" s="350" t="s">
        <v>160</v>
      </c>
      <c r="D84" s="350" t="s">
        <v>161</v>
      </c>
      <c r="E84" s="366">
        <v>46157</v>
      </c>
      <c r="F84" s="368">
        <v>5</v>
      </c>
      <c r="H84" s="364"/>
      <c r="I84" s="350"/>
      <c r="J84" s="370"/>
      <c r="K84" s="434"/>
      <c r="L84" s="434"/>
      <c r="M84" s="372"/>
      <c r="N84" s="370"/>
      <c r="O84" s="374"/>
    </row>
    <row r="85" spans="1:35" ht="48" customHeight="1" x14ac:dyDescent="0.35">
      <c r="A85" s="365"/>
      <c r="B85" s="430"/>
      <c r="C85" s="351"/>
      <c r="D85" s="351"/>
      <c r="E85" s="367"/>
      <c r="F85" s="369"/>
      <c r="H85" s="365"/>
      <c r="I85" s="351"/>
      <c r="J85" s="371"/>
      <c r="K85" s="435"/>
      <c r="L85" s="435"/>
      <c r="M85" s="373"/>
      <c r="N85" s="371"/>
      <c r="O85" s="375"/>
    </row>
    <row r="86" spans="1:35" ht="27" customHeight="1" x14ac:dyDescent="0.35">
      <c r="A86" s="364" t="s">
        <v>159</v>
      </c>
      <c r="B86" s="352" t="s">
        <v>162</v>
      </c>
      <c r="C86" s="350" t="s">
        <v>163</v>
      </c>
      <c r="D86" s="350" t="s">
        <v>164</v>
      </c>
      <c r="E86" s="366" t="s">
        <v>165</v>
      </c>
      <c r="F86" s="368">
        <v>5</v>
      </c>
      <c r="H86" s="364"/>
      <c r="I86" s="370"/>
      <c r="J86" s="370"/>
      <c r="K86" s="370"/>
      <c r="L86" s="370"/>
      <c r="M86" s="372"/>
      <c r="N86" s="370"/>
      <c r="O86" s="374"/>
    </row>
    <row r="87" spans="1:35" ht="29.25" customHeight="1" x14ac:dyDescent="0.35">
      <c r="A87" s="365"/>
      <c r="B87" s="430"/>
      <c r="C87" s="351"/>
      <c r="D87" s="351"/>
      <c r="E87" s="367"/>
      <c r="F87" s="369"/>
      <c r="H87" s="365"/>
      <c r="I87" s="371"/>
      <c r="J87" s="371"/>
      <c r="K87" s="371"/>
      <c r="L87" s="371"/>
      <c r="M87" s="373"/>
      <c r="N87" s="371"/>
      <c r="O87" s="375"/>
    </row>
    <row r="88" spans="1:35" ht="17.149999999999999" customHeight="1" x14ac:dyDescent="0.35">
      <c r="A88" s="364" t="s">
        <v>159</v>
      </c>
      <c r="B88" s="352" t="s">
        <v>166</v>
      </c>
      <c r="C88" s="350" t="s">
        <v>167</v>
      </c>
      <c r="D88" s="350" t="s">
        <v>164</v>
      </c>
      <c r="E88" s="366">
        <v>46167</v>
      </c>
      <c r="F88" s="368">
        <v>5</v>
      </c>
      <c r="H88" s="364"/>
      <c r="I88" s="370"/>
      <c r="J88" s="370"/>
      <c r="K88" s="370"/>
      <c r="L88" s="370"/>
      <c r="M88" s="372"/>
      <c r="N88" s="370"/>
      <c r="O88" s="374"/>
    </row>
    <row r="89" spans="1:35" ht="16.5" customHeight="1" x14ac:dyDescent="0.35">
      <c r="A89" s="365"/>
      <c r="B89" s="430"/>
      <c r="C89" s="351"/>
      <c r="D89" s="351"/>
      <c r="E89" s="367"/>
      <c r="F89" s="369"/>
      <c r="H89" s="365"/>
      <c r="I89" s="371"/>
      <c r="J89" s="371"/>
      <c r="K89" s="371"/>
      <c r="L89" s="371"/>
      <c r="M89" s="373"/>
      <c r="N89" s="371"/>
      <c r="O89" s="375"/>
    </row>
    <row r="90" spans="1:35" ht="16.5" customHeight="1" x14ac:dyDescent="0.35">
      <c r="A90" s="364" t="s">
        <v>168</v>
      </c>
      <c r="B90" s="352" t="s">
        <v>169</v>
      </c>
      <c r="C90" s="350" t="s">
        <v>170</v>
      </c>
      <c r="D90" s="350" t="s">
        <v>171</v>
      </c>
      <c r="E90" s="366">
        <v>46232</v>
      </c>
      <c r="F90" s="368">
        <v>2</v>
      </c>
      <c r="H90" s="364"/>
      <c r="I90" s="370"/>
      <c r="J90" s="370"/>
      <c r="K90" s="370"/>
      <c r="L90" s="370"/>
      <c r="M90" s="372"/>
      <c r="N90" s="370"/>
      <c r="O90" s="374"/>
    </row>
    <row r="91" spans="1:35" ht="25.5" customHeight="1" x14ac:dyDescent="0.35">
      <c r="A91" s="365"/>
      <c r="B91" s="430"/>
      <c r="C91" s="351"/>
      <c r="D91" s="351"/>
      <c r="E91" s="367"/>
      <c r="F91" s="369"/>
      <c r="H91" s="365"/>
      <c r="I91" s="371"/>
      <c r="J91" s="371"/>
      <c r="K91" s="371"/>
      <c r="L91" s="371"/>
      <c r="M91" s="373"/>
      <c r="N91" s="371"/>
      <c r="O91" s="375"/>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2</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46295</v>
      </c>
      <c r="F101" s="302">
        <v>2</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28"/>
      <c r="B103" s="429"/>
      <c r="C103" s="431"/>
      <c r="D103" s="431"/>
      <c r="E103" s="433"/>
      <c r="F103" s="368">
        <v>1</v>
      </c>
      <c r="H103" s="364"/>
      <c r="I103" s="370"/>
      <c r="J103" s="370"/>
      <c r="K103" s="370"/>
      <c r="L103" s="370"/>
      <c r="M103" s="372"/>
      <c r="N103" s="370"/>
      <c r="O103" s="374"/>
    </row>
    <row r="104" spans="1:15" ht="16.5" customHeight="1" x14ac:dyDescent="0.35">
      <c r="A104" s="365"/>
      <c r="B104" s="430"/>
      <c r="C104" s="351"/>
      <c r="D104" s="351"/>
      <c r="E104" s="367"/>
      <c r="F104" s="369"/>
      <c r="H104" s="365"/>
      <c r="I104" s="371"/>
      <c r="J104" s="371"/>
      <c r="K104" s="371"/>
      <c r="L104" s="371"/>
      <c r="M104" s="373"/>
      <c r="N104" s="371"/>
      <c r="O104" s="375"/>
    </row>
    <row r="105" spans="1:15" ht="16.5" customHeight="1" x14ac:dyDescent="0.35">
      <c r="A105" s="364"/>
      <c r="B105" s="352"/>
      <c r="C105" s="350"/>
      <c r="D105" s="350"/>
      <c r="E105" s="366"/>
      <c r="F105" s="368">
        <v>1</v>
      </c>
      <c r="H105" s="364"/>
      <c r="I105" s="370"/>
      <c r="J105" s="370"/>
      <c r="K105" s="370"/>
      <c r="L105" s="370"/>
      <c r="M105" s="372"/>
      <c r="N105" s="370"/>
      <c r="O105" s="374"/>
    </row>
    <row r="106" spans="1:15" ht="17.149999999999999" customHeight="1" thickBot="1" x14ac:dyDescent="0.4">
      <c r="A106" s="365"/>
      <c r="B106" s="432"/>
      <c r="C106" s="376"/>
      <c r="D106" s="376"/>
      <c r="E106" s="377"/>
      <c r="F106" s="369"/>
      <c r="H106" s="378"/>
      <c r="I106" s="382"/>
      <c r="J106" s="382"/>
      <c r="K106" s="382"/>
      <c r="L106" s="382"/>
      <c r="M106" s="383"/>
      <c r="N106" s="382"/>
      <c r="O106" s="379"/>
    </row>
    <row r="107" spans="1:15" x14ac:dyDescent="0.35">
      <c r="A107" s="34" t="s">
        <v>195</v>
      </c>
      <c r="B107" s="276" t="s">
        <v>196</v>
      </c>
      <c r="C107" s="35" t="s">
        <v>197</v>
      </c>
      <c r="D107" s="35" t="s">
        <v>895</v>
      </c>
      <c r="E107" s="380" t="s">
        <v>198</v>
      </c>
      <c r="F107" s="381"/>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696" priority="161">
      <formula>LEN(TRIM(A6))=0</formula>
    </cfRule>
  </conditionalFormatting>
  <conditionalFormatting sqref="A16:G16">
    <cfRule type="containsBlanks" dxfId="695" priority="172">
      <formula>LEN(TRIM(A16))=0</formula>
    </cfRule>
  </conditionalFormatting>
  <conditionalFormatting sqref="B92:B102">
    <cfRule type="containsBlanks" dxfId="694" priority="4">
      <formula>LEN(TRIM(B92))=0</formula>
    </cfRule>
  </conditionalFormatting>
  <conditionalFormatting sqref="B84:E84 B86:E86 B88:E88 B90:E90 B103:E103 B105:E105">
    <cfRule type="containsBlanks" dxfId="693" priority="167">
      <formula>LEN(TRIM(B84))=0</formula>
    </cfRule>
  </conditionalFormatting>
  <conditionalFormatting sqref="B49:F50 A55:F55 B56:F56 B58:F59 A61:F61 B62:F62 A64:F64 B65:F65">
    <cfRule type="containsBlanks" dxfId="692" priority="157">
      <formula>LEN(TRIM(A49))=0</formula>
    </cfRule>
  </conditionalFormatting>
  <conditionalFormatting sqref="C10">
    <cfRule type="containsBlanks" dxfId="691" priority="126">
      <formula>LEN(TRIM(C10))=0</formula>
    </cfRule>
  </conditionalFormatting>
  <conditionalFormatting sqref="D1 F1">
    <cfRule type="containsBlanks" dxfId="690" priority="175">
      <formula>LEN(TRIM(D1))=0</formula>
    </cfRule>
  </conditionalFormatting>
  <conditionalFormatting sqref="E94:E95">
    <cfRule type="containsBlanks" dxfId="689" priority="3">
      <formula>LEN(TRIM(E94))=0</formula>
    </cfRule>
  </conditionalFormatting>
  <conditionalFormatting sqref="E98:E101">
    <cfRule type="containsBlanks" dxfId="688" priority="1">
      <formula>LEN(TRIM(E98))=0</formula>
    </cfRule>
  </conditionalFormatting>
  <conditionalFormatting sqref="E10:G10 F12 F14">
    <cfRule type="containsBlanks" dxfId="68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8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85" priority="6">
      <formula>AND(#REF!&lt;&gt;"",E92&lt;TODAY(),F92&lt;4)</formula>
    </cfRule>
  </conditionalFormatting>
  <conditionalFormatting sqref="I13">
    <cfRule type="expression" dxfId="684" priority="88">
      <formula>AND(OR($F11="Lower the better", $F11="Lower the Better"), I13&gt;I11)</formula>
    </cfRule>
    <cfRule type="expression" dxfId="683" priority="87" stopIfTrue="1">
      <formula>AND(OR($F11="Higher the better", $F11="Higher the Better"), I13&gt;=I11)</formula>
    </cfRule>
    <cfRule type="expression" dxfId="682" priority="86">
      <formula>AND(OR($F11="Higher the better", $F11="Higher the Better"), I13&lt;I11)</formula>
    </cfRule>
    <cfRule type="expression" dxfId="681" priority="84" stopIfTrue="1">
      <formula>AND(OR($F12="Higher the better", $F12="Higher the Better"), I13&gt;=I12)</formula>
    </cfRule>
    <cfRule type="expression" dxfId="680" priority="85">
      <formula>AND(OR($F11="Lower the better", $F11="Lower the Better"), I13&lt;=I11)</formula>
    </cfRule>
    <cfRule type="expression" dxfId="679" priority="69">
      <formula>AND(OR($F12="Lower the better", $F12="Lower the Better"), I13&gt;I12)</formula>
    </cfRule>
    <cfRule type="expression" dxfId="678" priority="70">
      <formula>AND(OR($F12="Lower the better", $F12="Lower the Better"), I13&lt;=I12)</formula>
    </cfRule>
    <cfRule type="expression" dxfId="677" priority="71">
      <formula>AND(OR($F12="Higher the better", $F12="Higher the Better"), I13&lt;I12)</formula>
    </cfRule>
    <cfRule type="expression" dxfId="676" priority="72" stopIfTrue="1">
      <formula>AND(OR($F12="Higher the better", $F12="Higher the Better"), I13&gt;=I12)</formula>
    </cfRule>
    <cfRule type="expression" dxfId="675" priority="73">
      <formula>AND(OR($F12="Lower the better", $F12="Lower the Better"), I13&gt;I12)</formula>
    </cfRule>
    <cfRule type="expression" dxfId="674" priority="74">
      <formula>AND(OR($F12="Lower the better", $F12="Lower the Better"), I13&lt;=I12)</formula>
    </cfRule>
    <cfRule type="expression" dxfId="673" priority="75">
      <formula>AND(OR($F12="Higher the better", $F12="Higher the Better"), I13&lt;I12)</formula>
    </cfRule>
    <cfRule type="expression" dxfId="672" priority="76" stopIfTrue="1">
      <formula>AND(OR($F12="Higher the better", $F12="Higher the Better"), I13&gt;=I12)</formula>
    </cfRule>
    <cfRule type="expression" dxfId="671" priority="77">
      <formula>AND(OR($F11="Lower the better", $F11="Lower the Better"), I13&lt;=I11)</formula>
    </cfRule>
    <cfRule type="expression" dxfId="670" priority="78">
      <formula>AND(OR($F11="Higher the better", $F11="Higher the Better"), I13&lt;I11)</formula>
    </cfRule>
    <cfRule type="expression" dxfId="669" priority="79" stopIfTrue="1">
      <formula>AND(OR($F11="Higher the better", $F11="Higher the Better"), I13&gt;=I11)</formula>
    </cfRule>
    <cfRule type="expression" dxfId="668" priority="80">
      <formula>AND(OR($F11="Lower the better", $F11="Lower the Better"), I13&gt;I11)</formula>
    </cfRule>
    <cfRule type="expression" dxfId="667" priority="81">
      <formula>AND(OR($F12="Lower the better", $F12="Lower the Better"), I13&gt;I12)</formula>
    </cfRule>
    <cfRule type="expression" dxfId="666" priority="82">
      <formula>AND(OR($F12="Lower the better", $F12="Lower the Better"), I13&lt;=I12)</formula>
    </cfRule>
    <cfRule type="expression" dxfId="665" priority="83">
      <formula>AND(OR($F12="Higher the better", $F12="Higher the Better"), I13&lt;I12)</formula>
    </cfRule>
  </conditionalFormatting>
  <conditionalFormatting sqref="I15">
    <cfRule type="expression" dxfId="664" priority="20">
      <formula>AND(OR($F14="Lower the better", $F14="Lower the Better"), I15&lt;=I14)</formula>
    </cfRule>
    <cfRule type="expression" dxfId="663" priority="22" stopIfTrue="1">
      <formula>AND(OR($F14="Higher the better", $F14="Higher the Better"), I15&gt;=I14)</formula>
    </cfRule>
    <cfRule type="expression" dxfId="662" priority="23">
      <formula>AND(OR($F14="Lower the better", $F14="Lower the Better"), I15&gt;I14)</formula>
    </cfRule>
    <cfRule type="expression" dxfId="661" priority="24">
      <formula>AND(OR($F14="Lower the better", $F14="Lower the Better"), I15&lt;=I14)</formula>
    </cfRule>
    <cfRule type="expression" dxfId="660" priority="25">
      <formula>AND(OR($F14="Higher the better", $F14="Higher the Better"), I15&lt;I14)</formula>
    </cfRule>
    <cfRule type="expression" dxfId="659" priority="26" stopIfTrue="1">
      <formula>AND(OR($F14="Higher the better", $F14="Higher the Better"), I15&gt;=I14)</formula>
    </cfRule>
    <cfRule type="expression" dxfId="658" priority="27">
      <formula>AND(OR($F14="Lower the better", $F14="Lower the Better"), I15&gt;I14)</formula>
    </cfRule>
    <cfRule type="expression" dxfId="657" priority="28">
      <formula>AND(OR($F14="Lower the better", $F14="Lower the Better"), I15&lt;=I14)</formula>
    </cfRule>
    <cfRule type="expression" dxfId="656" priority="29">
      <formula>AND(OR($F14="Higher the better", $F14="Higher the Better"), I15&lt;I14)</formula>
    </cfRule>
    <cfRule type="expression" dxfId="655" priority="30" stopIfTrue="1">
      <formula>AND(OR($F14="Higher the better", $F14="Higher the Better"), I15&gt;=I14)</formula>
    </cfRule>
    <cfRule type="expression" dxfId="654" priority="31">
      <formula>AND(OR($F13="Lower the better", $F13="Lower the Better"), I15&lt;=I13)</formula>
    </cfRule>
    <cfRule type="expression" dxfId="653" priority="32">
      <formula>AND(OR($F13="Higher the better", $F13="Higher the Better"), I15&lt;I13)</formula>
    </cfRule>
    <cfRule type="expression" dxfId="652" priority="33" stopIfTrue="1">
      <formula>AND(OR($F13="Higher the better", $F13="Higher the Better"), I15&gt;=I13)</formula>
    </cfRule>
    <cfRule type="expression" dxfId="651" priority="34">
      <formula>AND(OR($F13="Lower the better", $F13="Lower the Better"), I15&gt;I13)</formula>
    </cfRule>
    <cfRule type="expression" dxfId="650" priority="35">
      <formula>AND(OR($F14="Lower the better", $F14="Lower the Better"), I15&gt;I14)</formula>
    </cfRule>
    <cfRule type="expression" dxfId="649" priority="36">
      <formula>AND(OR($F14="Lower the better", $F14="Lower the Better"), I15&lt;=I14)</formula>
    </cfRule>
    <cfRule type="expression" dxfId="648" priority="37">
      <formula>AND(OR($F14="Higher the better", $F14="Higher the Better"), I15&lt;I14)</formula>
    </cfRule>
    <cfRule type="expression" dxfId="647" priority="38" stopIfTrue="1">
      <formula>AND(OR($F14="Higher the better", $F14="Higher the Better"), I15&gt;=I14)</formula>
    </cfRule>
    <cfRule type="expression" dxfId="646" priority="39">
      <formula>AND(OR($F13="Lower the better", $F13="Lower the Better"), I15&lt;=I13)</formula>
    </cfRule>
    <cfRule type="expression" dxfId="645" priority="40">
      <formula>AND(OR($F13="Higher the better", $F13="Higher the Better"), I15&lt;I13)</formula>
    </cfRule>
    <cfRule type="expression" dxfId="644" priority="41" stopIfTrue="1">
      <formula>AND(OR($F13="Higher the better", $F13="Higher the Better"), I15&gt;=I13)</formula>
    </cfRule>
    <cfRule type="expression" dxfId="643" priority="42">
      <formula>AND(OR($F13="Lower the better", $F13="Lower the Better"), I15&gt;I13)</formula>
    </cfRule>
    <cfRule type="expression" dxfId="642" priority="43">
      <formula>AND(OR($F14="Lower the better", $F14="Lower the Better"), I15&gt;I14)</formula>
    </cfRule>
    <cfRule type="expression" dxfId="641" priority="44">
      <formula>AND(OR($F14="Lower the better", $F14="Lower the Better"), I15&lt;=I14)</formula>
    </cfRule>
    <cfRule type="expression" dxfId="640" priority="45">
      <formula>AND(OR($F14="Higher the better", $F14="Higher the Better"), I15&lt;I14)</formula>
    </cfRule>
    <cfRule type="expression" dxfId="639" priority="46" stopIfTrue="1">
      <formula>AND(OR($F14="Higher the better", $F14="Higher the Better"), I15&gt;=I14)</formula>
    </cfRule>
    <cfRule type="expression" dxfId="638" priority="47">
      <formula>AND(OR($F14="Lower the better", $F14="Lower the Better"), I15&gt;I14)</formula>
    </cfRule>
    <cfRule type="expression" dxfId="637" priority="48">
      <formula>AND(OR($F14="Lower the better", $F14="Lower the Better"), I15&lt;=I14)</formula>
    </cfRule>
    <cfRule type="expression" dxfId="636" priority="49">
      <formula>AND(OR($F14="Higher the better", $F14="Higher the Better"), I15&lt;I14)</formula>
    </cfRule>
    <cfRule type="expression" dxfId="635" priority="50" stopIfTrue="1">
      <formula>AND(OR($F14="Higher the better", $F14="Higher the Better"), I15&gt;=I14)</formula>
    </cfRule>
    <cfRule type="expression" dxfId="634" priority="51">
      <formula>AND(OR($F11="Lower the better", $F11="Lower the Better"), I15&lt;=I11)</formula>
    </cfRule>
    <cfRule type="expression" dxfId="633" priority="52">
      <formula>AND(OR($F11="Higher the better", $F11="Higher the Better"), I15&lt;I11)</formula>
    </cfRule>
    <cfRule type="expression" dxfId="632" priority="53" stopIfTrue="1">
      <formula>AND(OR($F11="Higher the better", $F11="Higher the Better"), I15&gt;=I11)</formula>
    </cfRule>
    <cfRule type="expression" dxfId="631" priority="54">
      <formula>AND(OR($F11="Lower the better", $F11="Lower the Better"), I15&gt;I11)</formula>
    </cfRule>
    <cfRule type="expression" dxfId="630" priority="21">
      <formula>AND(OR($F14="Higher the better", $F14="Higher the Better"), I15&lt;I14)</formula>
    </cfRule>
    <cfRule type="expression" dxfId="629" priority="19">
      <formula>AND(OR($F14="Lower the better", $F14="Lower the Better"), I15&gt;I14)</formula>
    </cfRule>
  </conditionalFormatting>
  <conditionalFormatting sqref="I84">
    <cfRule type="containsBlanks" dxfId="628" priority="17">
      <formula>LEN(TRIM(I84))=0</formula>
    </cfRule>
  </conditionalFormatting>
  <conditionalFormatting sqref="I7:T7 I9:T9 I25:T25">
    <cfRule type="expression" dxfId="627" priority="165" stopIfTrue="1">
      <formula>AND(OR($F6="Higher the better", $F6="Higher the Better"), I7&gt;=I6)</formula>
    </cfRule>
    <cfRule type="expression" dxfId="626" priority="164">
      <formula>AND(OR($F6="Higher the better", $F6="Higher the Better"), I7&lt;I6)</formula>
    </cfRule>
    <cfRule type="expression" dxfId="625" priority="163">
      <formula>AND(OR($F6="Lower the better", $F6="Lower the Better"), I7&lt;=I6)</formula>
    </cfRule>
  </conditionalFormatting>
  <conditionalFormatting sqref="I11:T11">
    <cfRule type="expression" dxfId="624" priority="98">
      <formula>AND(OR($F10="Lower the better", $F10="Lower the Better"), I11&gt;I10)</formula>
    </cfRule>
    <cfRule type="expression" dxfId="623" priority="100">
      <formula>AND(OR($F10="Higher the better", $F10="Higher the Better"), I11&lt;I10)</formula>
    </cfRule>
    <cfRule type="expression" dxfId="622" priority="101" stopIfTrue="1">
      <formula>AND(OR($F10="Higher the better", $F10="Higher the Better"), I11&gt;=I10)</formula>
    </cfRule>
    <cfRule type="expression" dxfId="621" priority="300">
      <formula>AND(OR($F9="Lower the better", $F9="Lower the Better"), I11&gt;I9)</formula>
    </cfRule>
    <cfRule type="expression" dxfId="620" priority="297">
      <formula>AND(OR($F9="Higher the better", $F9="Higher the Better"), I11&lt;I9)</formula>
    </cfRule>
    <cfRule type="expression" dxfId="619" priority="298" stopIfTrue="1">
      <formula>AND(OR($F9="Higher the better", $F9="Higher the Better"), I11&gt;=I9)</formula>
    </cfRule>
    <cfRule type="expression" dxfId="618" priority="296">
      <formula>AND(OR($F9="Lower the better", $F9="Lower the Better"), I11&lt;=I9)</formula>
    </cfRule>
    <cfRule type="expression" dxfId="617" priority="99">
      <formula>AND(OR($F10="Lower the better", $F10="Lower the Better"), I11&lt;=I10)</formula>
    </cfRule>
  </conditionalFormatting>
  <conditionalFormatting sqref="I13:T13">
    <cfRule type="expression" dxfId="616" priority="89">
      <formula>AND(OR($F12="Lower the better", $F12="Lower the Better"), I13&gt;I12)</formula>
    </cfRule>
    <cfRule type="expression" dxfId="615" priority="90">
      <formula>AND(OR($F12="Lower the better", $F12="Lower the Better"), I13&lt;=I12)</formula>
    </cfRule>
    <cfRule type="expression" dxfId="614" priority="91">
      <formula>AND(OR($F12="Higher the better", $F12="Higher the Better"), I13&lt;I12)</formula>
    </cfRule>
    <cfRule type="expression" dxfId="613" priority="93">
      <formula>AND(OR($F12="Lower the better", $F12="Lower the Better"), I13&gt;I12)</formula>
    </cfRule>
    <cfRule type="expression" dxfId="612" priority="94">
      <formula>AND(OR($F12="Lower the better", $F12="Lower the Better"), I13&lt;=I12)</formula>
    </cfRule>
    <cfRule type="expression" dxfId="611" priority="264">
      <formula>AND(OR($F9="Lower the better", $F9="Lower the Better"), I13&gt;I9)</formula>
    </cfRule>
    <cfRule type="expression" dxfId="610" priority="96" stopIfTrue="1">
      <formula>AND(OR($F12="Higher the better", $F12="Higher the Better"), I13&gt;=I12)</formula>
    </cfRule>
    <cfRule type="expression" dxfId="609" priority="92" stopIfTrue="1">
      <formula>AND(OR($F12="Higher the better", $F12="Higher the Better"), I13&gt;=I12)</formula>
    </cfRule>
    <cfRule type="expression" dxfId="608" priority="261">
      <formula>AND(OR($F9="Higher the better", $F9="Higher the Better"), I13&lt;I9)</formula>
    </cfRule>
    <cfRule type="expression" dxfId="607" priority="95">
      <formula>AND(OR($F12="Higher the better", $F12="Higher the Better"), I13&lt;I12)</formula>
    </cfRule>
    <cfRule type="expression" dxfId="606" priority="260">
      <formula>AND(OR($F9="Lower the better", $F9="Lower the Better"), I13&lt;=I9)</formula>
    </cfRule>
    <cfRule type="expression" dxfId="605" priority="262" stopIfTrue="1">
      <formula>AND(OR($F9="Higher the better", $F9="Higher the Better"), I13&gt;=I9)</formula>
    </cfRule>
  </conditionalFormatting>
  <conditionalFormatting sqref="I15:T15 I7:T7 I9:T9 I11:T11 I13:T13">
    <cfRule type="containsBlanks" dxfId="604" priority="68">
      <formula>LEN(TRIM(I7))=0</formula>
    </cfRule>
  </conditionalFormatting>
  <conditionalFormatting sqref="I15:T15">
    <cfRule type="expression" dxfId="603" priority="303">
      <formula>AND(OR($F10="Lower the better", $F10="Lower the Better"), I15&lt;=I14)</formula>
    </cfRule>
    <cfRule type="expression" dxfId="602" priority="304">
      <formula>AND(OR($F10="Higher the better", $F10="Higher the Better"), I15&lt;I14)</formula>
    </cfRule>
    <cfRule type="expression" dxfId="601" priority="305" stopIfTrue="1">
      <formula>AND(OR($F10="Higher the better", $F10="Higher the Better"), I15&gt;=I14)</formula>
    </cfRule>
    <cfRule type="expression" dxfId="600" priority="306">
      <formula>AND(OR($F10="Lower the better", $F10="Lower the Better"), I15&gt;I14)</formula>
    </cfRule>
  </conditionalFormatting>
  <conditionalFormatting sqref="I17:T17">
    <cfRule type="expression" dxfId="599" priority="9">
      <formula>AND(OR($F16="Lower the better", $F16="Lower the Better"), I17&lt;=I16)</formula>
    </cfRule>
    <cfRule type="expression" dxfId="598" priority="8">
      <formula>AND(OR($F16="Lower the better", $F16="Lower the Better"), I17&gt;I16)</formula>
    </cfRule>
    <cfRule type="containsBlanks" dxfId="597" priority="7">
      <formula>LEN(TRIM(I17))=0</formula>
    </cfRule>
    <cfRule type="expression" dxfId="596" priority="11" stopIfTrue="1">
      <formula>AND(OR($F16="Higher the better", $F16="Higher the Better"), I17&gt;=I16)</formula>
    </cfRule>
    <cfRule type="expression" dxfId="595" priority="10">
      <formula>AND(OR($F16="Higher the better", $F16="Higher the Better"), I17&lt;I16)</formula>
    </cfRule>
  </conditionalFormatting>
  <conditionalFormatting sqref="I21:T21">
    <cfRule type="expression" dxfId="594" priority="132">
      <formula>AND(OR($F20="Lower the better", $F20="Lower the Better"), I21&gt;I20)</formula>
    </cfRule>
    <cfRule type="expression" dxfId="593" priority="133">
      <formula>AND(OR($F20="Lower the better", $F20="Lower the Better"), I21&lt;=I20)</formula>
    </cfRule>
    <cfRule type="expression" dxfId="592" priority="131" stopIfTrue="1">
      <formula>AND(OR($F20="Higher the better", $F20="Higher the Better"), I21&gt;=I20)</formula>
    </cfRule>
    <cfRule type="expression" dxfId="591" priority="134">
      <formula>AND(OR($F20="Higher the better", $F20="Higher the Better"), I21&lt;I20)</formula>
    </cfRule>
    <cfRule type="expression" dxfId="590" priority="129">
      <formula>AND(OR($F20="Lower the better", $F20="Lower the Better"), I21&lt;=I20)</formula>
    </cfRule>
    <cfRule type="expression" dxfId="589" priority="130">
      <formula>AND(OR($F20="Higher the better", $F20="Higher the Better"), I21&lt;I20)</formula>
    </cfRule>
    <cfRule type="expression" dxfId="588" priority="135" stopIfTrue="1">
      <formula>AND(OR($F20="Higher the better", $F20="Higher the Better"), I21&gt;=I20)</formula>
    </cfRule>
    <cfRule type="expression" dxfId="587" priority="128">
      <formula>AND(OR($F20="Lower the better", $F20="Lower the Better"), I21&gt;I20)</formula>
    </cfRule>
  </conditionalFormatting>
  <conditionalFormatting sqref="I23:T23">
    <cfRule type="expression" dxfId="586" priority="112">
      <formula>AND(OR($F22="Lower the better", $F22="Lower the Better"), I23&gt;I22)</formula>
    </cfRule>
    <cfRule type="expression" dxfId="585" priority="113">
      <formula>AND(OR($F22="Lower the better", $F22="Lower the Better"), I23&lt;=I22)</formula>
    </cfRule>
    <cfRule type="expression" dxfId="584" priority="115" stopIfTrue="1">
      <formula>AND(OR($F22="Higher the better", $F22="Higher the Better"), I23&gt;=I22)</formula>
    </cfRule>
    <cfRule type="expression" dxfId="583" priority="116">
      <formula>AND(OR($F22="Lower the better", $F22="Lower the Better"), I23&gt;I22)</formula>
    </cfRule>
    <cfRule type="expression" dxfId="582" priority="117">
      <formula>AND(OR($F22="Lower the better", $F22="Lower the Better"), I23&lt;=I22)</formula>
    </cfRule>
    <cfRule type="expression" dxfId="581" priority="118">
      <formula>AND(OR($F22="Higher the better", $F22="Higher the Better"), I23&lt;I22)</formula>
    </cfRule>
    <cfRule type="expression" dxfId="580" priority="119" stopIfTrue="1">
      <formula>AND(OR($F22="Higher the better", $F22="Higher the Better"), I23&gt;=I22)</formula>
    </cfRule>
    <cfRule type="expression" dxfId="579" priority="114">
      <formula>AND(OR($F22="Higher the better", $F22="Higher the Better"), I23&lt;I22)</formula>
    </cfRule>
  </conditionalFormatting>
  <conditionalFormatting sqref="I23:T25 I20:T21 B52:D52 F52 B53:F53">
    <cfRule type="containsBlanks" dxfId="578" priority="102">
      <formula>LEN(TRIM(B20))=0</formula>
    </cfRule>
  </conditionalFormatting>
  <conditionalFormatting sqref="I25:T25 I7:T7 I9:T9">
    <cfRule type="expression" dxfId="577" priority="162">
      <formula>AND(OR($F6="Lower the better", $F6="Lower the Better"), I7&gt;I6)</formula>
    </cfRule>
  </conditionalFormatting>
  <conditionalFormatting sqref="J23:M23">
    <cfRule type="expression" dxfId="576" priority="107" stopIfTrue="1">
      <formula>AND(OR($F22="Higher the better", $F22="Higher the Better"), J23&gt;=J22)</formula>
    </cfRule>
    <cfRule type="expression" dxfId="575" priority="105">
      <formula>AND(OR($F22="Lower the better", $F22="Lower the Better"), J23&lt;=J22)</formula>
    </cfRule>
    <cfRule type="expression" dxfId="574" priority="106">
      <formula>AND(OR($F22="Higher the better", $F22="Higher the Better"), J23&lt;J22)</formula>
    </cfRule>
    <cfRule type="expression" dxfId="573" priority="104">
      <formula>AND(OR($F22="Lower the better", $F22="Lower the Better"), J23&gt;J22)</formula>
    </cfRule>
  </conditionalFormatting>
  <conditionalFormatting sqref="J84:O84 I86:O86 I88:O88 I90:O90 I103:O103 I105:O105">
    <cfRule type="containsBlanks" dxfId="572" priority="166">
      <formula>LEN(TRIM(I84))=0</formula>
    </cfRule>
  </conditionalFormatting>
  <conditionalFormatting sqref="J23:T23">
    <cfRule type="expression" dxfId="571" priority="111" stopIfTrue="1">
      <formula>AND(OR($F22="Higher the better", $F22="Higher the Better"), J23&gt;=J22)</formula>
    </cfRule>
    <cfRule type="expression" dxfId="570" priority="110">
      <formula>AND(OR($F22="Higher the better", $F22="Higher the Better"), J23&lt;J22)</formula>
    </cfRule>
    <cfRule type="expression" dxfId="569" priority="109">
      <formula>AND(OR($F22="Lower the better", $F22="Lower the Better"), J23&lt;=J22)</formula>
    </cfRule>
    <cfRule type="expression" dxfId="568" priority="108">
      <formula>AND(OR($F22="Lower the better", $F22="Lower the Better"), J23&gt;J22)</formula>
    </cfRule>
  </conditionalFormatting>
  <conditionalFormatting sqref="M84:M106">
    <cfRule type="containsText" dxfId="567" priority="154" operator="containsText" text="No">
      <formula>NOT(ISERROR(SEARCH("No",M84)))</formula>
    </cfRule>
    <cfRule type="containsText" dxfId="566" priority="155" operator="containsText" text="Yes">
      <formula>NOT(ISERROR(SEARCH("Yes",M84)))</formula>
    </cfRule>
  </conditionalFormatting>
  <conditionalFormatting sqref="N23:P23">
    <cfRule type="expression" dxfId="565" priority="13">
      <formula>AND(OR($F22="Lower the better", $F22="Lower the Better"), N23&lt;=N22)</formula>
    </cfRule>
    <cfRule type="expression" dxfId="564" priority="15" stopIfTrue="1">
      <formula>AND(OR($F22="Higher the better", $F22="Higher the Better"), N23&gt;=N22)</formula>
    </cfRule>
    <cfRule type="expression" dxfId="563" priority="14">
      <formula>AND(OR($F22="Higher the better", $F22="Higher the Better"), N23&lt;N22)</formula>
    </cfRule>
    <cfRule type="expression" dxfId="562"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t="e">
        <f t="shared" si="0"/>
        <v>#N/A</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t="e">
        <f t="shared" si="3"/>
        <v>#N/A</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53" t="s">
        <v>203</v>
      </c>
      <c r="B6" s="352" t="s">
        <v>204</v>
      </c>
      <c r="C6" s="348" t="s">
        <v>97</v>
      </c>
      <c r="D6" s="466">
        <v>0.97</v>
      </c>
      <c r="E6" s="348" t="s">
        <v>98</v>
      </c>
      <c r="F6" s="350" t="s">
        <v>99</v>
      </c>
      <c r="G6" s="34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t="e">
        <f t="shared" si="5"/>
        <v>#N/A</v>
      </c>
      <c r="AF6" t="e">
        <f t="shared" si="5"/>
        <v>#N/A</v>
      </c>
      <c r="AG6" t="e">
        <f t="shared" si="5"/>
        <v>#N/A</v>
      </c>
      <c r="AH6" t="e">
        <f t="shared" si="5"/>
        <v>#N/A</v>
      </c>
    </row>
    <row r="7" spans="1:34" x14ac:dyDescent="0.35">
      <c r="A7" s="465"/>
      <c r="B7" s="430"/>
      <c r="C7" s="349"/>
      <c r="D7" s="349"/>
      <c r="E7" s="349"/>
      <c r="F7" s="351"/>
      <c r="G7" s="349"/>
      <c r="H7" s="14" t="s">
        <v>30</v>
      </c>
      <c r="I7" s="5">
        <f>13/13</f>
        <v>1</v>
      </c>
      <c r="J7" s="5">
        <f>5/5</f>
        <v>1</v>
      </c>
      <c r="K7" s="5">
        <f>8/8</f>
        <v>1</v>
      </c>
      <c r="L7" s="5">
        <f>6/9</f>
        <v>0.66666666666666663</v>
      </c>
      <c r="M7" s="5">
        <f>3/3</f>
        <v>1</v>
      </c>
      <c r="N7" s="5">
        <f>6/6</f>
        <v>1</v>
      </c>
      <c r="O7" s="5">
        <f>5/5</f>
        <v>1</v>
      </c>
      <c r="P7" s="5">
        <f>6/6</f>
        <v>1</v>
      </c>
      <c r="Q7" s="5"/>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t="e">
        <f t="shared" si="6"/>
        <v>#N/A</v>
      </c>
      <c r="AF7" t="e">
        <f t="shared" si="6"/>
        <v>#N/A</v>
      </c>
      <c r="AG7" t="e">
        <f t="shared" si="6"/>
        <v>#N/A</v>
      </c>
      <c r="AH7" t="e">
        <f t="shared" si="6"/>
        <v>#N/A</v>
      </c>
    </row>
    <row r="8" spans="1:34" ht="26.9" customHeight="1" x14ac:dyDescent="0.35">
      <c r="A8" s="353" t="s">
        <v>205</v>
      </c>
      <c r="B8" s="353" t="s">
        <v>206</v>
      </c>
      <c r="C8" s="348" t="s">
        <v>97</v>
      </c>
      <c r="D8" s="459">
        <v>1</v>
      </c>
      <c r="E8" s="348" t="s">
        <v>98</v>
      </c>
      <c r="F8" s="350" t="s">
        <v>99</v>
      </c>
      <c r="G8" s="34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5"/>
      <c r="B9" s="430"/>
      <c r="C9" s="349"/>
      <c r="D9" s="349"/>
      <c r="E9" s="349"/>
      <c r="F9" s="351"/>
      <c r="G9" s="349"/>
      <c r="H9" s="14" t="s">
        <v>30</v>
      </c>
      <c r="I9" s="92"/>
      <c r="J9" s="92"/>
      <c r="K9" s="92"/>
      <c r="L9" s="92"/>
      <c r="M9" s="92"/>
      <c r="N9" s="92"/>
      <c r="O9" s="92"/>
      <c r="P9" s="92"/>
      <c r="Q9" s="92"/>
      <c r="R9" s="92"/>
      <c r="S9" s="92"/>
      <c r="T9" s="92"/>
    </row>
    <row r="10" spans="1:34" ht="27" customHeight="1" x14ac:dyDescent="0.35">
      <c r="A10" s="344" t="s">
        <v>207</v>
      </c>
      <c r="B10" s="353" t="s">
        <v>208</v>
      </c>
      <c r="C10" s="348" t="s">
        <v>97</v>
      </c>
      <c r="D10" s="459">
        <v>1</v>
      </c>
      <c r="E10" s="348" t="s">
        <v>98</v>
      </c>
      <c r="F10" s="350" t="s">
        <v>99</v>
      </c>
      <c r="G10" s="348" t="s">
        <v>55</v>
      </c>
      <c r="H10" s="14" t="s">
        <v>29</v>
      </c>
      <c r="I10" s="4">
        <v>1</v>
      </c>
      <c r="J10" s="4">
        <v>1</v>
      </c>
      <c r="K10" s="4">
        <v>1</v>
      </c>
      <c r="L10" s="4">
        <v>1</v>
      </c>
      <c r="M10" s="4">
        <v>1</v>
      </c>
      <c r="N10" s="4">
        <v>1</v>
      </c>
      <c r="O10" s="4">
        <v>1</v>
      </c>
      <c r="P10" s="4">
        <v>1</v>
      </c>
      <c r="Q10" s="4">
        <v>1</v>
      </c>
      <c r="R10" s="4">
        <v>1</v>
      </c>
      <c r="S10" s="4">
        <v>1</v>
      </c>
      <c r="T10" s="4">
        <v>1</v>
      </c>
    </row>
    <row r="11" spans="1:34" x14ac:dyDescent="0.35">
      <c r="A11" s="345"/>
      <c r="B11" s="430"/>
      <c r="C11" s="349"/>
      <c r="D11" s="349"/>
      <c r="E11" s="349"/>
      <c r="F11" s="351"/>
      <c r="G11" s="349"/>
      <c r="H11" s="14" t="s">
        <v>30</v>
      </c>
      <c r="I11" s="5">
        <f>31/31</f>
        <v>1</v>
      </c>
      <c r="J11" s="5">
        <f>52/52</f>
        <v>1</v>
      </c>
      <c r="K11" s="5">
        <f>60/60</f>
        <v>1</v>
      </c>
      <c r="L11" s="5">
        <f>11/12</f>
        <v>0.91666666666666663</v>
      </c>
      <c r="M11" s="5">
        <f>7/7</f>
        <v>1</v>
      </c>
      <c r="N11" s="5">
        <f>13/13</f>
        <v>1</v>
      </c>
      <c r="O11" s="5">
        <f>8/8</f>
        <v>1</v>
      </c>
      <c r="P11" s="5">
        <f>9/9</f>
        <v>1</v>
      </c>
      <c r="Q11" s="5"/>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44" t="s">
        <v>209</v>
      </c>
      <c r="B14" s="353" t="s">
        <v>210</v>
      </c>
      <c r="C14" s="348" t="s">
        <v>102</v>
      </c>
      <c r="D14" s="468">
        <v>0.1</v>
      </c>
      <c r="E14" s="372" t="s">
        <v>98</v>
      </c>
      <c r="F14" s="350" t="s">
        <v>104</v>
      </c>
      <c r="G14" s="348"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45"/>
      <c r="B15" s="465"/>
      <c r="C15" s="349"/>
      <c r="D15" s="469"/>
      <c r="E15" s="373"/>
      <c r="F15" s="351"/>
      <c r="G15" s="349"/>
      <c r="H15" s="14" t="s">
        <v>30</v>
      </c>
      <c r="I15" s="5">
        <v>0</v>
      </c>
      <c r="J15" s="5">
        <f>1/90</f>
        <v>1.1111111111111112E-2</v>
      </c>
      <c r="K15" s="5">
        <v>0</v>
      </c>
      <c r="L15" s="5">
        <f>0/92</f>
        <v>0</v>
      </c>
      <c r="M15" s="5">
        <f>0/133</f>
        <v>0</v>
      </c>
      <c r="N15" s="5">
        <f>0/144</f>
        <v>0</v>
      </c>
      <c r="O15" s="5">
        <v>0</v>
      </c>
      <c r="P15" s="5">
        <v>0</v>
      </c>
      <c r="Q15" s="5"/>
      <c r="R15" s="5"/>
      <c r="S15" s="5"/>
      <c r="T15" s="5"/>
    </row>
    <row r="16" spans="1:34" ht="30" customHeight="1" x14ac:dyDescent="0.35">
      <c r="A16" s="353" t="s">
        <v>211</v>
      </c>
      <c r="B16" s="353" t="s">
        <v>212</v>
      </c>
      <c r="C16" s="348" t="s">
        <v>97</v>
      </c>
      <c r="D16" s="466">
        <v>0.95</v>
      </c>
      <c r="E16" s="348" t="s">
        <v>98</v>
      </c>
      <c r="F16" s="350" t="s">
        <v>99</v>
      </c>
      <c r="G16" s="34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30"/>
      <c r="B17" s="430"/>
      <c r="C17" s="349"/>
      <c r="D17" s="349"/>
      <c r="E17" s="349"/>
      <c r="F17" s="351"/>
      <c r="G17" s="349"/>
      <c r="H17" s="14" t="s">
        <v>30</v>
      </c>
      <c r="I17" s="5">
        <f>1/1</f>
        <v>1</v>
      </c>
      <c r="J17" s="5">
        <f>1/2</f>
        <v>0.5</v>
      </c>
      <c r="K17" s="5">
        <f>1/1</f>
        <v>1</v>
      </c>
      <c r="L17" s="5">
        <f>0/3</f>
        <v>0</v>
      </c>
      <c r="M17" s="5">
        <f>3/3</f>
        <v>1</v>
      </c>
      <c r="N17" s="5">
        <f>2/2</f>
        <v>1</v>
      </c>
      <c r="O17" s="5">
        <f>1/1</f>
        <v>1</v>
      </c>
      <c r="P17" s="5">
        <f>2/2</f>
        <v>1</v>
      </c>
      <c r="Q17" s="5"/>
      <c r="R17" s="5"/>
      <c r="S17" s="5"/>
      <c r="T17" s="5"/>
    </row>
    <row r="18" spans="1:20" ht="24" customHeight="1" x14ac:dyDescent="0.35">
      <c r="A18" s="344" t="s">
        <v>213</v>
      </c>
      <c r="B18" s="353" t="s">
        <v>214</v>
      </c>
      <c r="C18" s="348" t="s">
        <v>120</v>
      </c>
      <c r="D18" s="466">
        <v>1</v>
      </c>
      <c r="E18" s="348" t="s">
        <v>98</v>
      </c>
      <c r="F18" s="350" t="s">
        <v>99</v>
      </c>
      <c r="G18" s="348"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45"/>
      <c r="B19" s="465"/>
      <c r="C19" s="349"/>
      <c r="D19" s="467"/>
      <c r="E19" s="349"/>
      <c r="F19" s="351"/>
      <c r="G19" s="349"/>
      <c r="H19" s="14" t="s">
        <v>30</v>
      </c>
      <c r="I19" s="5">
        <f>14/14</f>
        <v>1</v>
      </c>
      <c r="J19" s="5">
        <v>1</v>
      </c>
      <c r="K19" s="5">
        <v>1</v>
      </c>
      <c r="L19" s="5">
        <f>124/132</f>
        <v>0.93939393939393945</v>
      </c>
      <c r="M19" s="5">
        <f>25/25</f>
        <v>1</v>
      </c>
      <c r="N19" s="5">
        <f>213/213</f>
        <v>1</v>
      </c>
      <c r="O19" s="5">
        <f>63/63</f>
        <v>1</v>
      </c>
      <c r="P19" s="5">
        <f>68/68</f>
        <v>1</v>
      </c>
      <c r="Q19" s="5"/>
      <c r="R19" s="5"/>
      <c r="S19" s="5"/>
      <c r="T19" s="5"/>
    </row>
    <row r="20" spans="1:20" ht="26.25" customHeight="1" x14ac:dyDescent="0.35">
      <c r="A20" s="344" t="s">
        <v>215</v>
      </c>
      <c r="B20" s="470" t="s">
        <v>216</v>
      </c>
      <c r="C20" s="372" t="s">
        <v>97</v>
      </c>
      <c r="D20" s="468">
        <v>0.95</v>
      </c>
      <c r="E20" s="372" t="s">
        <v>98</v>
      </c>
      <c r="F20" s="472" t="s">
        <v>99</v>
      </c>
      <c r="G20" s="34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47"/>
      <c r="B21" s="471"/>
      <c r="C21" s="373"/>
      <c r="D21" s="373"/>
      <c r="E21" s="373"/>
      <c r="F21" s="469"/>
      <c r="G21" s="349"/>
      <c r="H21" s="14" t="s">
        <v>30</v>
      </c>
      <c r="I21" s="5">
        <f>31/31</f>
        <v>1</v>
      </c>
      <c r="J21" s="5">
        <v>1</v>
      </c>
      <c r="K21" s="5">
        <f>33/34</f>
        <v>0.97058823529411764</v>
      </c>
      <c r="L21" s="5">
        <v>1</v>
      </c>
      <c r="M21" s="5">
        <v>1</v>
      </c>
      <c r="N21" s="5">
        <v>1</v>
      </c>
      <c r="O21" s="5">
        <v>1</v>
      </c>
      <c r="P21" s="5">
        <v>1</v>
      </c>
      <c r="Q21" s="5"/>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218</v>
      </c>
      <c r="C43" s="357"/>
      <c r="D43" s="357"/>
      <c r="E43" s="357"/>
      <c r="F43" s="357"/>
    </row>
    <row r="44" spans="1:6" ht="15" customHeight="1" x14ac:dyDescent="0.35">
      <c r="A44" s="35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58" t="s">
        <v>145</v>
      </c>
      <c r="B78" s="359"/>
      <c r="C78" s="359"/>
      <c r="D78" s="359"/>
      <c r="E78" s="359"/>
      <c r="F78" s="360"/>
      <c r="H78" s="361" t="s">
        <v>146</v>
      </c>
      <c r="I78" s="362"/>
      <c r="J78" s="362"/>
      <c r="K78" s="362"/>
      <c r="L78" s="362"/>
      <c r="M78" s="362"/>
      <c r="N78" s="362"/>
      <c r="O78" s="363"/>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64" t="s">
        <v>219</v>
      </c>
      <c r="B80" s="350" t="s">
        <v>228</v>
      </c>
      <c r="C80" s="350" t="s">
        <v>229</v>
      </c>
      <c r="D80" s="350" t="s">
        <v>230</v>
      </c>
      <c r="E80" s="366">
        <v>46079</v>
      </c>
      <c r="F80" s="368">
        <v>5</v>
      </c>
      <c r="H80" s="364"/>
      <c r="I80" s="370"/>
      <c r="J80" s="370"/>
      <c r="K80" s="370"/>
      <c r="L80" s="370"/>
      <c r="M80" s="372"/>
      <c r="N80" s="370"/>
      <c r="O80" s="374"/>
    </row>
    <row r="81" spans="1:15" ht="45" customHeight="1" x14ac:dyDescent="0.35">
      <c r="A81" s="365"/>
      <c r="B81" s="351"/>
      <c r="C81" s="351"/>
      <c r="D81" s="351"/>
      <c r="E81" s="367"/>
      <c r="F81" s="369"/>
      <c r="H81" s="365"/>
      <c r="I81" s="371"/>
      <c r="J81" s="371"/>
      <c r="K81" s="371"/>
      <c r="L81" s="371"/>
      <c r="M81" s="373"/>
      <c r="N81" s="371"/>
      <c r="O81" s="375"/>
    </row>
    <row r="82" spans="1:15" ht="23.25" customHeight="1" x14ac:dyDescent="0.35">
      <c r="A82" s="364" t="s">
        <v>221</v>
      </c>
      <c r="B82" s="350" t="s">
        <v>231</v>
      </c>
      <c r="C82" s="350" t="s">
        <v>232</v>
      </c>
      <c r="D82" s="350" t="s">
        <v>233</v>
      </c>
      <c r="E82" s="366">
        <v>46171</v>
      </c>
      <c r="F82" s="368">
        <v>5</v>
      </c>
      <c r="H82" s="364"/>
      <c r="I82" s="370"/>
      <c r="J82" s="370"/>
      <c r="K82" s="370"/>
      <c r="L82" s="370"/>
      <c r="M82" s="372"/>
      <c r="N82" s="370"/>
      <c r="O82" s="374"/>
    </row>
    <row r="83" spans="1:15" ht="28.5" customHeight="1" x14ac:dyDescent="0.35">
      <c r="A83" s="365"/>
      <c r="B83" s="351"/>
      <c r="C83" s="351"/>
      <c r="D83" s="351"/>
      <c r="E83" s="367"/>
      <c r="F83" s="369"/>
      <c r="H83" s="365"/>
      <c r="I83" s="371"/>
      <c r="J83" s="371"/>
      <c r="K83" s="371"/>
      <c r="L83" s="371"/>
      <c r="M83" s="373"/>
      <c r="N83" s="371"/>
      <c r="O83" s="375"/>
    </row>
    <row r="84" spans="1:15" ht="74.25" customHeight="1" x14ac:dyDescent="0.35">
      <c r="A84" s="364" t="s">
        <v>234</v>
      </c>
      <c r="B84" s="350" t="s">
        <v>224</v>
      </c>
      <c r="C84" s="350" t="s">
        <v>235</v>
      </c>
      <c r="D84" s="350" t="s">
        <v>236</v>
      </c>
      <c r="E84" s="366">
        <v>46162</v>
      </c>
      <c r="F84" s="368">
        <v>5</v>
      </c>
      <c r="H84" s="364"/>
      <c r="I84" s="370"/>
      <c r="J84" s="370"/>
      <c r="K84" s="370"/>
      <c r="L84" s="370"/>
      <c r="M84" s="372"/>
      <c r="N84" s="370"/>
      <c r="O84" s="374"/>
    </row>
    <row r="85" spans="1:15" ht="75" customHeight="1" x14ac:dyDescent="0.35">
      <c r="A85" s="365"/>
      <c r="B85" s="351"/>
      <c r="C85" s="351"/>
      <c r="D85" s="351"/>
      <c r="E85" s="367"/>
      <c r="F85" s="369"/>
      <c r="H85" s="365"/>
      <c r="I85" s="371"/>
      <c r="J85" s="371"/>
      <c r="K85" s="371"/>
      <c r="L85" s="371"/>
      <c r="M85" s="373"/>
      <c r="N85" s="371"/>
      <c r="O85" s="375"/>
    </row>
    <row r="86" spans="1:15" ht="68.25" customHeight="1" x14ac:dyDescent="0.35">
      <c r="A86" s="364" t="s">
        <v>234</v>
      </c>
      <c r="B86" s="350" t="s">
        <v>225</v>
      </c>
      <c r="C86" s="350" t="s">
        <v>237</v>
      </c>
      <c r="D86" s="350" t="s">
        <v>236</v>
      </c>
      <c r="E86" s="366">
        <v>46162</v>
      </c>
      <c r="F86" s="368">
        <v>5</v>
      </c>
      <c r="H86" s="364"/>
      <c r="I86" s="370"/>
      <c r="J86" s="370"/>
      <c r="K86" s="370"/>
      <c r="L86" s="370"/>
      <c r="M86" s="372"/>
      <c r="N86" s="370"/>
      <c r="O86" s="374"/>
    </row>
    <row r="87" spans="1:15" ht="54" customHeight="1" x14ac:dyDescent="0.35">
      <c r="A87" s="365"/>
      <c r="B87" s="351"/>
      <c r="C87" s="351"/>
      <c r="D87" s="351"/>
      <c r="E87" s="367"/>
      <c r="F87" s="369"/>
      <c r="H87" s="365"/>
      <c r="I87" s="371"/>
      <c r="J87" s="371"/>
      <c r="K87" s="371"/>
      <c r="L87" s="371"/>
      <c r="M87" s="373"/>
      <c r="N87" s="371"/>
      <c r="O87" s="375"/>
    </row>
    <row r="88" spans="1:15" ht="82.5" customHeight="1" x14ac:dyDescent="0.35">
      <c r="A88" s="364" t="s">
        <v>226</v>
      </c>
      <c r="B88" s="350" t="s">
        <v>238</v>
      </c>
      <c r="C88" s="350" t="s">
        <v>239</v>
      </c>
      <c r="D88" s="350" t="s">
        <v>240</v>
      </c>
      <c r="E88" s="366">
        <v>46157</v>
      </c>
      <c r="F88" s="368">
        <v>5</v>
      </c>
      <c r="H88" s="364"/>
      <c r="I88" s="370"/>
      <c r="J88" s="370"/>
      <c r="K88" s="370"/>
      <c r="L88" s="370"/>
      <c r="M88" s="372"/>
      <c r="N88" s="370"/>
      <c r="O88" s="374"/>
    </row>
    <row r="89" spans="1:15" ht="78"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895</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61" priority="22">
      <formula>LEN(TRIM(A51))=0</formula>
    </cfRule>
  </conditionalFormatting>
  <conditionalFormatting sqref="A45:F45 B46:F46 A48:F48 B49:F49 B52:F52 A54:F54 B55:F55 A57:F57 B58:F58 A60:F60 B61:F61">
    <cfRule type="containsBlanks" dxfId="560" priority="21">
      <formula>LEN(TRIM(A45))=0</formula>
    </cfRule>
  </conditionalFormatting>
  <conditionalFormatting sqref="A6:G6 A10:G10">
    <cfRule type="containsBlanks" dxfId="559" priority="25">
      <formula>LEN(TRIM(A6))=0</formula>
    </cfRule>
  </conditionalFormatting>
  <conditionalFormatting sqref="A14:G14">
    <cfRule type="containsBlanks" dxfId="558" priority="9">
      <formula>LEN(TRIM(A14))=0</formula>
    </cfRule>
  </conditionalFormatting>
  <conditionalFormatting sqref="A16:G16 A18:G18">
    <cfRule type="containsBlanks" dxfId="557" priority="36">
      <formula>LEN(TRIM(A16))=0</formula>
    </cfRule>
  </conditionalFormatting>
  <conditionalFormatting sqref="A20:G20">
    <cfRule type="containsBlanks" dxfId="556" priority="7">
      <formula>LEN(TRIM(A20))=0</formula>
    </cfRule>
  </conditionalFormatting>
  <conditionalFormatting sqref="B8">
    <cfRule type="containsBlanks" dxfId="555" priority="1">
      <formula>LEN(TRIM(B8))=0</formula>
    </cfRule>
  </conditionalFormatting>
  <conditionalFormatting sqref="B80:E80 B82:E82 B84:E84 B86:E86 B88:E88 B90:E90">
    <cfRule type="containsBlanks" dxfId="554" priority="31">
      <formula>LEN(TRIM(B80))=0</formula>
    </cfRule>
  </conditionalFormatting>
  <conditionalFormatting sqref="D1 F1">
    <cfRule type="containsBlanks" dxfId="553" priority="39">
      <formula>LEN(TRIM(D1))=0</formula>
    </cfRule>
  </conditionalFormatting>
  <conditionalFormatting sqref="F80 F82 F84 F86 F88 F90">
    <cfRule type="expression" dxfId="55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51" priority="20">
      <formula>LEN(TRIM(H80))=0</formula>
    </cfRule>
  </conditionalFormatting>
  <conditionalFormatting sqref="I80:O80 I82:O82 I84:O84 I86:O86 I88:O88 I90:O90">
    <cfRule type="containsBlanks" dxfId="550" priority="30">
      <formula>LEN(TRIM(I80))=0</formula>
    </cfRule>
  </conditionalFormatting>
  <conditionalFormatting sqref="I7:T7 I9:T9 I11:T11 I15:T15 I17:T17 I19:T19 I21:T21">
    <cfRule type="expression" dxfId="549" priority="26">
      <formula>AND(OR($F6="Lower the better", $F6="Lower the Better"), I7&gt;I6)</formula>
    </cfRule>
    <cfRule type="expression" dxfId="548" priority="27">
      <formula>AND(OR($F6="Lower the better", $F6="Lower the Better"), I7&lt;=I6)</formula>
    </cfRule>
    <cfRule type="expression" dxfId="547" priority="28">
      <formula>AND(OR($F6="Higher the better", $F6="Higher the Better"), I7&lt;I6)</formula>
    </cfRule>
    <cfRule type="expression" dxfId="546" priority="29" stopIfTrue="1">
      <formula>AND(OR($F6="Higher the better", $F6="Higher the Better"), I7&gt;=I6)</formula>
    </cfRule>
  </conditionalFormatting>
  <conditionalFormatting sqref="I7:T7 I9:T9 I11:T11">
    <cfRule type="containsBlanks" dxfId="545" priority="23">
      <formula>LEN(TRIM(I7))=0</formula>
    </cfRule>
  </conditionalFormatting>
  <conditionalFormatting sqref="I15:T15 I17:T17 I19:T19 I21:T21">
    <cfRule type="containsBlanks" dxfId="544" priority="12">
      <formula>LEN(TRIM(I15))=0</formula>
    </cfRule>
  </conditionalFormatting>
  <conditionalFormatting sqref="M80:M91">
    <cfRule type="containsText" dxfId="543" priority="18" operator="containsText" text="No">
      <formula>NOT(ISERROR(SEARCH("No",M80)))</formula>
    </cfRule>
    <cfRule type="containsText" dxfId="54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44" t="s">
        <v>245</v>
      </c>
      <c r="B6" s="346" t="s">
        <v>246</v>
      </c>
      <c r="C6" s="348" t="s">
        <v>115</v>
      </c>
      <c r="D6" s="350" t="s">
        <v>247</v>
      </c>
      <c r="E6" s="348" t="s">
        <v>248</v>
      </c>
      <c r="F6" s="350" t="s">
        <v>99</v>
      </c>
      <c r="G6" s="34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45"/>
      <c r="B7" s="347"/>
      <c r="C7" s="349"/>
      <c r="D7" s="349"/>
      <c r="E7" s="349"/>
      <c r="F7" s="351"/>
      <c r="G7" s="34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44" t="s">
        <v>249</v>
      </c>
      <c r="B8" s="344" t="s">
        <v>250</v>
      </c>
      <c r="C8" s="348" t="s">
        <v>115</v>
      </c>
      <c r="D8" s="459">
        <v>0.85</v>
      </c>
      <c r="E8" s="348" t="s">
        <v>98</v>
      </c>
      <c r="F8" s="350" t="s">
        <v>99</v>
      </c>
      <c r="G8" s="34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t="e">
        <f t="shared" ref="AF8" si="58">IF(Q21&lt;&gt;"",IF($F20="Higher the better",IF(Q21&lt;Q20,Q21,NA()),IF(Q21&gt;Q20,Q21,NA())),NA())</f>
        <v>#N/A</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45"/>
      <c r="B9" s="347"/>
      <c r="C9" s="349"/>
      <c r="D9" s="349"/>
      <c r="E9" s="349"/>
      <c r="F9" s="351"/>
      <c r="G9" s="34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44" t="s">
        <v>251</v>
      </c>
      <c r="B10" s="353" t="s">
        <v>252</v>
      </c>
      <c r="C10" s="348" t="s">
        <v>253</v>
      </c>
      <c r="D10" s="459" t="s">
        <v>254</v>
      </c>
      <c r="E10" s="348" t="s">
        <v>98</v>
      </c>
      <c r="F10" s="350" t="s">
        <v>104</v>
      </c>
      <c r="G10" s="34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t="e">
        <f t="shared" ref="AF10" si="82">IF(Q23&lt;&gt;"",IF($F22="Higher the better",IF(Q23&lt;Q22,Q23,NA()),IF(Q23&gt;Q22,Q23,NA())),NA())</f>
        <v>#N/A</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45"/>
      <c r="B11" s="430"/>
      <c r="C11" s="349"/>
      <c r="D11" s="349"/>
      <c r="E11" s="349"/>
      <c r="F11" s="351"/>
      <c r="G11" s="349"/>
      <c r="H11" s="14" t="s">
        <v>30</v>
      </c>
      <c r="I11" s="125">
        <v>0.27400000000000002</v>
      </c>
      <c r="J11" s="125">
        <v>0.28999999999999998</v>
      </c>
      <c r="K11" s="125">
        <v>0.28999999999999998</v>
      </c>
      <c r="L11" s="125">
        <v>0.3</v>
      </c>
      <c r="M11" s="125">
        <v>0.3</v>
      </c>
      <c r="N11" s="125">
        <v>0.28999999999999998</v>
      </c>
      <c r="O11" s="125">
        <v>0.3</v>
      </c>
      <c r="P11" s="125">
        <v>0.29920000000000002</v>
      </c>
      <c r="Q11" s="125"/>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44" t="s">
        <v>255</v>
      </c>
      <c r="B14" s="344" t="s">
        <v>256</v>
      </c>
      <c r="C14" s="348" t="s">
        <v>115</v>
      </c>
      <c r="D14" s="459">
        <v>0.9</v>
      </c>
      <c r="E14" s="348" t="s">
        <v>98</v>
      </c>
      <c r="F14" s="350" t="s">
        <v>99</v>
      </c>
      <c r="G14" s="34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45"/>
      <c r="B15" s="347"/>
      <c r="C15" s="349"/>
      <c r="D15" s="349"/>
      <c r="E15" s="349"/>
      <c r="F15" s="351"/>
      <c r="G15" s="34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44" t="s">
        <v>257</v>
      </c>
      <c r="B16" s="344" t="s">
        <v>258</v>
      </c>
      <c r="C16" s="348" t="s">
        <v>115</v>
      </c>
      <c r="D16" s="350" t="s">
        <v>259</v>
      </c>
      <c r="E16" s="348" t="s">
        <v>54</v>
      </c>
      <c r="F16" s="350" t="s">
        <v>99</v>
      </c>
      <c r="G16" s="34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45"/>
      <c r="B17" s="347"/>
      <c r="C17" s="349"/>
      <c r="D17" s="351"/>
      <c r="E17" s="349"/>
      <c r="F17" s="351"/>
      <c r="G17" s="34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44" t="s">
        <v>260</v>
      </c>
      <c r="B18" s="353" t="s">
        <v>261</v>
      </c>
      <c r="C18" s="348" t="s">
        <v>115</v>
      </c>
      <c r="D18" s="466">
        <v>0.9</v>
      </c>
      <c r="E18" s="348" t="s">
        <v>98</v>
      </c>
      <c r="F18" s="350" t="s">
        <v>99</v>
      </c>
      <c r="G18" s="348"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47"/>
      <c r="B19" s="347"/>
      <c r="C19" s="349"/>
      <c r="D19" s="349"/>
      <c r="E19" s="349"/>
      <c r="F19" s="351"/>
      <c r="G19" s="349"/>
      <c r="H19" s="14" t="s">
        <v>30</v>
      </c>
      <c r="I19" s="5">
        <v>0.93</v>
      </c>
      <c r="J19" s="5">
        <v>0.89</v>
      </c>
      <c r="K19" s="5">
        <v>0.88</v>
      </c>
      <c r="L19" s="5">
        <v>0.84</v>
      </c>
      <c r="M19" s="5">
        <v>0.93</v>
      </c>
      <c r="N19" s="5">
        <v>0.93</v>
      </c>
      <c r="O19" s="5">
        <v>0.92</v>
      </c>
      <c r="P19" s="5">
        <v>0.96</v>
      </c>
      <c r="Q19" s="5">
        <v>0.92</v>
      </c>
      <c r="R19" s="5"/>
      <c r="S19" s="5"/>
      <c r="T19" s="5"/>
    </row>
    <row r="20" spans="1:20" x14ac:dyDescent="0.35">
      <c r="A20" s="344" t="s">
        <v>262</v>
      </c>
      <c r="B20" s="353" t="s">
        <v>263</v>
      </c>
      <c r="C20" s="348" t="s">
        <v>115</v>
      </c>
      <c r="D20" s="350" t="s">
        <v>98</v>
      </c>
      <c r="E20" s="348" t="s">
        <v>98</v>
      </c>
      <c r="F20" s="350" t="s">
        <v>99</v>
      </c>
      <c r="G20" s="348" t="s">
        <v>55</v>
      </c>
      <c r="H20" s="14" t="s">
        <v>29</v>
      </c>
      <c r="I20" s="4">
        <v>0.85</v>
      </c>
      <c r="J20" s="4">
        <v>0.9</v>
      </c>
      <c r="K20" s="4">
        <v>0.95</v>
      </c>
      <c r="L20" s="4">
        <v>0.85</v>
      </c>
      <c r="M20" s="4">
        <v>0.9</v>
      </c>
      <c r="N20" s="4">
        <v>0.95</v>
      </c>
      <c r="O20" s="4">
        <v>0.85</v>
      </c>
      <c r="P20" s="4">
        <v>0.95</v>
      </c>
      <c r="Q20" s="4"/>
      <c r="R20" s="44"/>
      <c r="S20" s="44"/>
      <c r="T20" s="44"/>
    </row>
    <row r="21" spans="1:20" x14ac:dyDescent="0.35">
      <c r="A21" s="347"/>
      <c r="B21" s="347"/>
      <c r="C21" s="502"/>
      <c r="D21" s="502"/>
      <c r="E21" s="502"/>
      <c r="F21" s="503"/>
      <c r="G21" s="502"/>
      <c r="H21" s="14" t="s">
        <v>30</v>
      </c>
      <c r="I21" s="5">
        <v>0.8</v>
      </c>
      <c r="J21" s="5">
        <v>0.9</v>
      </c>
      <c r="K21" s="5">
        <v>1.02</v>
      </c>
      <c r="L21" s="5">
        <v>0.6</v>
      </c>
      <c r="M21" s="5">
        <v>0.72</v>
      </c>
      <c r="N21" s="5">
        <v>0.81</v>
      </c>
      <c r="O21" s="5">
        <v>0.56000000000000005</v>
      </c>
      <c r="P21" s="5">
        <v>0.71</v>
      </c>
      <c r="Q21" s="5"/>
      <c r="R21" s="179"/>
      <c r="S21" s="179"/>
      <c r="T21" s="179"/>
    </row>
    <row r="22" spans="1:20" x14ac:dyDescent="0.35">
      <c r="A22" s="344" t="s">
        <v>264</v>
      </c>
      <c r="B22" s="353" t="s">
        <v>265</v>
      </c>
      <c r="C22" s="348" t="s">
        <v>253</v>
      </c>
      <c r="D22" s="350" t="s">
        <v>266</v>
      </c>
      <c r="E22" s="348" t="s">
        <v>248</v>
      </c>
      <c r="F22" s="350" t="s">
        <v>104</v>
      </c>
      <c r="G22" s="34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8"/>
      <c r="B23" s="458"/>
      <c r="C23" s="498"/>
      <c r="D23" s="498"/>
      <c r="E23" s="498"/>
      <c r="F23" s="499"/>
      <c r="G23" s="498"/>
      <c r="H23" s="14" t="s">
        <v>30</v>
      </c>
      <c r="I23" s="45">
        <v>17.3</v>
      </c>
      <c r="J23" s="45">
        <v>21.89</v>
      </c>
      <c r="K23" s="45">
        <v>21.44</v>
      </c>
      <c r="L23" s="45">
        <v>24.02</v>
      </c>
      <c r="M23" s="45">
        <v>24.1</v>
      </c>
      <c r="N23" s="45">
        <v>22.5</v>
      </c>
      <c r="O23" s="45">
        <v>23</v>
      </c>
      <c r="P23" s="45">
        <v>25.31</v>
      </c>
      <c r="Q23" s="45"/>
      <c r="R23" s="45"/>
      <c r="S23" s="45"/>
      <c r="T23" s="45"/>
    </row>
    <row r="24" spans="1:20" x14ac:dyDescent="0.35">
      <c r="A24" s="494" t="s">
        <v>267</v>
      </c>
      <c r="B24" s="344" t="s">
        <v>268</v>
      </c>
      <c r="C24" s="348" t="s">
        <v>102</v>
      </c>
      <c r="D24" s="496">
        <v>15</v>
      </c>
      <c r="E24" s="348" t="s">
        <v>54</v>
      </c>
      <c r="F24" s="350" t="s">
        <v>104</v>
      </c>
      <c r="G24" s="34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47"/>
      <c r="C25" s="349"/>
      <c r="D25" s="497"/>
      <c r="E25" s="349"/>
      <c r="F25" s="351"/>
      <c r="G25" s="349"/>
      <c r="H25" s="14" t="s">
        <v>30</v>
      </c>
      <c r="I25" s="45">
        <v>7</v>
      </c>
      <c r="J25" s="45">
        <v>8</v>
      </c>
      <c r="K25" s="45">
        <f>0+0+14+11+3</f>
        <v>28</v>
      </c>
      <c r="L25" s="45">
        <v>16</v>
      </c>
      <c r="M25" s="45">
        <v>20</v>
      </c>
      <c r="N25" s="45">
        <v>9</v>
      </c>
      <c r="O25" s="45">
        <v>13</v>
      </c>
      <c r="P25" s="45">
        <v>5</v>
      </c>
      <c r="Q25" s="45">
        <v>15</v>
      </c>
      <c r="R25" s="45"/>
      <c r="S25" s="45"/>
      <c r="T25" s="45"/>
    </row>
    <row r="26" spans="1:20" ht="21" x14ac:dyDescent="0.5">
      <c r="A26" s="343" t="s">
        <v>269</v>
      </c>
      <c r="B26" s="343"/>
      <c r="C26" s="343"/>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44" t="s">
        <v>270</v>
      </c>
      <c r="B29" s="352" t="s">
        <v>271</v>
      </c>
      <c r="C29" s="348" t="s">
        <v>97</v>
      </c>
      <c r="D29" s="466">
        <v>0.2</v>
      </c>
      <c r="E29" s="348" t="s">
        <v>98</v>
      </c>
      <c r="F29" s="350" t="s">
        <v>104</v>
      </c>
      <c r="G29" s="348"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45"/>
      <c r="B30" s="430"/>
      <c r="C30" s="349"/>
      <c r="D30" s="467"/>
      <c r="E30" s="349"/>
      <c r="F30" s="351"/>
      <c r="G30" s="349"/>
      <c r="H30" s="14" t="s">
        <v>30</v>
      </c>
      <c r="I30" s="45">
        <v>11</v>
      </c>
      <c r="J30" s="45">
        <v>11</v>
      </c>
      <c r="K30" s="45">
        <v>14</v>
      </c>
      <c r="L30" s="45">
        <v>11</v>
      </c>
      <c r="M30" s="45">
        <v>9</v>
      </c>
      <c r="N30" s="45">
        <v>9</v>
      </c>
      <c r="O30" s="45">
        <v>11</v>
      </c>
      <c r="P30" s="45">
        <v>11</v>
      </c>
      <c r="Q30" s="45"/>
      <c r="R30" s="45"/>
      <c r="S30" s="45"/>
      <c r="T30" s="45"/>
    </row>
    <row r="31" spans="1:20" x14ac:dyDescent="0.35">
      <c r="A31" s="344" t="s">
        <v>273</v>
      </c>
      <c r="B31" s="353" t="s">
        <v>274</v>
      </c>
      <c r="C31" s="348" t="s">
        <v>97</v>
      </c>
      <c r="D31" s="459">
        <v>0.9</v>
      </c>
      <c r="E31" s="348" t="s">
        <v>98</v>
      </c>
      <c r="F31" s="350" t="s">
        <v>99</v>
      </c>
      <c r="G31" s="348"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45"/>
      <c r="B32" s="465"/>
      <c r="C32" s="349"/>
      <c r="D32" s="492"/>
      <c r="E32" s="349"/>
      <c r="F32" s="351"/>
      <c r="G32" s="349"/>
      <c r="H32" s="14" t="s">
        <v>30</v>
      </c>
      <c r="I32" s="5">
        <v>1</v>
      </c>
      <c r="J32" s="5">
        <v>1</v>
      </c>
      <c r="K32" s="5">
        <v>1</v>
      </c>
      <c r="L32" s="5">
        <v>1</v>
      </c>
      <c r="M32" s="5">
        <v>1</v>
      </c>
      <c r="N32" s="5">
        <v>1</v>
      </c>
      <c r="O32" s="5">
        <v>1</v>
      </c>
      <c r="P32" s="5">
        <v>1</v>
      </c>
      <c r="Q32" s="5"/>
      <c r="R32" s="5"/>
      <c r="S32" s="5"/>
      <c r="T32" s="5"/>
    </row>
    <row r="33" spans="1:20" x14ac:dyDescent="0.35">
      <c r="A33" s="344" t="s">
        <v>273</v>
      </c>
      <c r="B33" s="346" t="s">
        <v>275</v>
      </c>
      <c r="C33" s="348" t="s">
        <v>97</v>
      </c>
      <c r="D33" s="459">
        <v>0.95</v>
      </c>
      <c r="E33" s="348" t="s">
        <v>98</v>
      </c>
      <c r="F33" s="350" t="s">
        <v>99</v>
      </c>
      <c r="G33" s="348"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45"/>
      <c r="B34" s="347"/>
      <c r="C34" s="349"/>
      <c r="D34" s="492"/>
      <c r="E34" s="349"/>
      <c r="F34" s="351"/>
      <c r="G34" s="349"/>
      <c r="H34" s="14" t="s">
        <v>30</v>
      </c>
      <c r="I34" s="5">
        <v>0.71</v>
      </c>
      <c r="J34" s="5">
        <v>0.74</v>
      </c>
      <c r="K34" s="5">
        <v>1</v>
      </c>
      <c r="L34" s="5">
        <v>1</v>
      </c>
      <c r="M34" s="5">
        <v>1</v>
      </c>
      <c r="N34" s="5">
        <v>1</v>
      </c>
      <c r="O34" s="5">
        <v>1</v>
      </c>
      <c r="P34" s="5">
        <v>1</v>
      </c>
      <c r="Q34" s="5"/>
      <c r="R34" s="5"/>
      <c r="S34" s="5"/>
      <c r="T34" s="5"/>
    </row>
    <row r="35" spans="1:20" x14ac:dyDescent="0.35">
      <c r="A35" s="344" t="s">
        <v>276</v>
      </c>
      <c r="B35" s="353" t="s">
        <v>277</v>
      </c>
      <c r="C35" s="348" t="s">
        <v>97</v>
      </c>
      <c r="D35" s="459">
        <v>1</v>
      </c>
      <c r="E35" s="348" t="s">
        <v>98</v>
      </c>
      <c r="F35" s="350" t="s">
        <v>99</v>
      </c>
      <c r="G35" s="348"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45"/>
      <c r="B36" s="465"/>
      <c r="C36" s="349"/>
      <c r="D36" s="492"/>
      <c r="E36" s="349"/>
      <c r="F36" s="351"/>
      <c r="G36" s="349"/>
      <c r="H36" s="14" t="s">
        <v>30</v>
      </c>
      <c r="I36" s="5">
        <v>1</v>
      </c>
      <c r="J36" s="5">
        <v>1</v>
      </c>
      <c r="K36" s="5">
        <v>1</v>
      </c>
      <c r="L36" s="5">
        <v>1</v>
      </c>
      <c r="M36" s="5">
        <v>1</v>
      </c>
      <c r="N36" s="5">
        <v>1</v>
      </c>
      <c r="O36" s="5">
        <v>1</v>
      </c>
      <c r="P36" s="5">
        <v>1</v>
      </c>
      <c r="Q36" s="5"/>
      <c r="R36" s="5"/>
      <c r="S36" s="5"/>
      <c r="T36" s="5"/>
    </row>
    <row r="37" spans="1:20" ht="20.149999999999999" customHeight="1" x14ac:dyDescent="0.35">
      <c r="A37" s="440" t="s">
        <v>278</v>
      </c>
      <c r="B37" s="352" t="s">
        <v>279</v>
      </c>
      <c r="C37" s="488" t="s">
        <v>253</v>
      </c>
      <c r="D37" s="490">
        <v>0.03</v>
      </c>
      <c r="E37" s="348" t="s">
        <v>54</v>
      </c>
      <c r="F37" s="350" t="s">
        <v>104</v>
      </c>
      <c r="G37" s="348" t="s">
        <v>55</v>
      </c>
      <c r="H37" s="134" t="s">
        <v>29</v>
      </c>
      <c r="I37" s="214">
        <v>0.03</v>
      </c>
      <c r="J37" s="214">
        <v>0.03</v>
      </c>
      <c r="K37" s="135">
        <v>0.03</v>
      </c>
      <c r="L37" s="135">
        <v>0.03</v>
      </c>
      <c r="M37" s="135">
        <v>0.03</v>
      </c>
      <c r="N37" s="135">
        <v>0.03</v>
      </c>
      <c r="O37" s="135">
        <v>0.03</v>
      </c>
      <c r="P37" s="135">
        <v>0.03</v>
      </c>
      <c r="Q37" s="135"/>
      <c r="R37" s="135"/>
      <c r="S37" s="135"/>
      <c r="T37" s="135"/>
    </row>
    <row r="38" spans="1:20" ht="20.149999999999999" customHeight="1" x14ac:dyDescent="0.35">
      <c r="A38" s="441"/>
      <c r="B38" s="430"/>
      <c r="C38" s="489"/>
      <c r="D38" s="491"/>
      <c r="E38" s="349"/>
      <c r="F38" s="351"/>
      <c r="G38" s="349"/>
      <c r="H38" s="111" t="s">
        <v>30</v>
      </c>
      <c r="I38" s="129">
        <v>0.03</v>
      </c>
      <c r="J38" s="129">
        <v>0.04</v>
      </c>
      <c r="K38" s="227">
        <v>6.0000000000000001E-3</v>
      </c>
      <c r="L38" s="227">
        <v>0</v>
      </c>
      <c r="M38" s="289">
        <v>0.02</v>
      </c>
      <c r="N38" s="289">
        <v>1.2999999999999999E-2</v>
      </c>
      <c r="O38" s="129">
        <v>0.01</v>
      </c>
      <c r="P38" s="129">
        <v>0.02</v>
      </c>
      <c r="Q38" s="92"/>
      <c r="R38" s="92"/>
      <c r="S38" s="92"/>
      <c r="T38" s="92"/>
    </row>
    <row r="39" spans="1:20" ht="23.65" customHeight="1" x14ac:dyDescent="0.35">
      <c r="A39" s="440" t="s">
        <v>280</v>
      </c>
      <c r="B39" s="493" t="s">
        <v>281</v>
      </c>
      <c r="C39" s="442" t="s">
        <v>97</v>
      </c>
      <c r="D39" s="431">
        <v>85</v>
      </c>
      <c r="E39" s="450" t="s">
        <v>98</v>
      </c>
      <c r="F39" s="431" t="s">
        <v>99</v>
      </c>
      <c r="G39" s="45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41"/>
      <c r="B40" s="430"/>
      <c r="C40" s="349"/>
      <c r="D40" s="351"/>
      <c r="E40" s="349"/>
      <c r="F40" s="351"/>
      <c r="G40" s="34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4" t="s">
        <v>123</v>
      </c>
      <c r="B59" s="474"/>
      <c r="C59" s="474"/>
      <c r="D59" s="474"/>
      <c r="E59" s="474"/>
      <c r="F59" s="474"/>
      <c r="G59" s="474"/>
      <c r="H59" s="474"/>
      <c r="I59" s="474"/>
    </row>
    <row r="60" spans="1:10" ht="21" x14ac:dyDescent="0.5">
      <c r="A60" s="343" t="s">
        <v>124</v>
      </c>
      <c r="B60" s="343"/>
    </row>
    <row r="61" spans="1:10" ht="20.149999999999999" customHeight="1" x14ac:dyDescent="0.35">
      <c r="A61" s="500" t="s">
        <v>125</v>
      </c>
      <c r="B61" s="357" t="s">
        <v>126</v>
      </c>
      <c r="C61" s="357"/>
      <c r="D61" s="357"/>
      <c r="E61" s="357"/>
      <c r="F61" s="357"/>
    </row>
    <row r="62" spans="1:10" ht="15" customHeight="1" x14ac:dyDescent="0.35">
      <c r="A62" s="501"/>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894</v>
      </c>
      <c r="C72" s="127" t="s">
        <v>891</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640</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58" t="s">
        <v>145</v>
      </c>
      <c r="B96" s="359"/>
      <c r="C96" s="359"/>
      <c r="D96" s="359"/>
      <c r="E96" s="359"/>
      <c r="F96" s="360"/>
      <c r="H96" s="361" t="s">
        <v>146</v>
      </c>
      <c r="I96" s="362"/>
      <c r="J96" s="362"/>
      <c r="K96" s="362"/>
      <c r="L96" s="362"/>
      <c r="M96" s="362"/>
      <c r="N96" s="362"/>
      <c r="O96" s="363"/>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76" t="s">
        <v>257</v>
      </c>
      <c r="B98" s="350" t="s">
        <v>282</v>
      </c>
      <c r="C98" s="350" t="s">
        <v>291</v>
      </c>
      <c r="D98" s="350" t="s">
        <v>292</v>
      </c>
      <c r="E98" s="366" t="s">
        <v>293</v>
      </c>
      <c r="F98" s="368">
        <v>4</v>
      </c>
      <c r="H98" s="364"/>
      <c r="I98" s="370"/>
      <c r="J98" s="370"/>
      <c r="K98" s="370"/>
      <c r="L98" s="370"/>
      <c r="M98" s="372"/>
      <c r="N98" s="370"/>
      <c r="O98" s="374"/>
    </row>
    <row r="99" spans="1:35" ht="53.25" customHeight="1" x14ac:dyDescent="0.35">
      <c r="A99" s="477"/>
      <c r="B99" s="351"/>
      <c r="C99" s="351"/>
      <c r="D99" s="351"/>
      <c r="E99" s="367"/>
      <c r="F99" s="369"/>
      <c r="H99" s="365"/>
      <c r="I99" s="371"/>
      <c r="J99" s="371"/>
      <c r="K99" s="371"/>
      <c r="L99" s="371"/>
      <c r="M99" s="373"/>
      <c r="N99" s="371"/>
      <c r="O99" s="375"/>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900</v>
      </c>
      <c r="D101" s="298" t="s">
        <v>296</v>
      </c>
      <c r="E101" s="322" t="s">
        <v>293</v>
      </c>
      <c r="F101" s="319">
        <v>2</v>
      </c>
      <c r="H101" s="171"/>
      <c r="I101" s="172"/>
      <c r="J101" s="172"/>
      <c r="K101" s="172"/>
      <c r="L101" s="172"/>
      <c r="M101" s="173"/>
      <c r="N101" s="172"/>
      <c r="O101" s="174"/>
    </row>
    <row r="102" spans="1:35" ht="17.149999999999999" customHeight="1" x14ac:dyDescent="0.35">
      <c r="A102" s="478" t="s">
        <v>264</v>
      </c>
      <c r="B102" s="429" t="s">
        <v>297</v>
      </c>
      <c r="C102" s="431" t="s">
        <v>298</v>
      </c>
      <c r="D102" s="431" t="s">
        <v>299</v>
      </c>
      <c r="E102" s="485">
        <v>46295</v>
      </c>
      <c r="F102" s="483">
        <v>5</v>
      </c>
      <c r="H102" s="364"/>
      <c r="I102" s="370"/>
      <c r="J102" s="370"/>
      <c r="K102" s="370"/>
      <c r="L102" s="370"/>
      <c r="M102" s="372"/>
      <c r="N102" s="370"/>
      <c r="O102" s="374"/>
    </row>
    <row r="103" spans="1:35" ht="16.5" customHeight="1" x14ac:dyDescent="0.35">
      <c r="A103" s="479"/>
      <c r="B103" s="430"/>
      <c r="C103" s="351"/>
      <c r="D103" s="351"/>
      <c r="E103" s="486"/>
      <c r="F103" s="483"/>
      <c r="H103" s="365"/>
      <c r="I103" s="371"/>
      <c r="J103" s="371"/>
      <c r="K103" s="371"/>
      <c r="L103" s="371"/>
      <c r="M103" s="373"/>
      <c r="N103" s="371"/>
      <c r="O103" s="375"/>
    </row>
    <row r="104" spans="1:35" ht="23.25" customHeight="1" x14ac:dyDescent="0.35">
      <c r="A104" s="479" t="s">
        <v>264</v>
      </c>
      <c r="B104" s="481" t="s">
        <v>300</v>
      </c>
      <c r="C104" s="481" t="s">
        <v>301</v>
      </c>
      <c r="D104" s="481" t="s">
        <v>302</v>
      </c>
      <c r="E104" s="482" t="s">
        <v>303</v>
      </c>
      <c r="F104" s="483">
        <v>2</v>
      </c>
      <c r="H104" s="364"/>
      <c r="I104" s="370"/>
      <c r="J104" s="370"/>
      <c r="K104" s="370"/>
      <c r="L104" s="370"/>
      <c r="M104" s="372"/>
      <c r="N104" s="370"/>
      <c r="O104" s="374"/>
    </row>
    <row r="105" spans="1:35" ht="24.75" customHeight="1" x14ac:dyDescent="0.35">
      <c r="A105" s="479"/>
      <c r="B105" s="481"/>
      <c r="C105" s="481"/>
      <c r="D105" s="481"/>
      <c r="E105" s="482"/>
      <c r="F105" s="483"/>
      <c r="H105" s="365"/>
      <c r="I105" s="371"/>
      <c r="J105" s="371"/>
      <c r="K105" s="371"/>
      <c r="L105" s="371"/>
      <c r="M105" s="373"/>
      <c r="N105" s="371"/>
      <c r="O105" s="375"/>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484" t="s">
        <v>317</v>
      </c>
      <c r="B110" s="431" t="s">
        <v>318</v>
      </c>
      <c r="C110" s="431" t="s">
        <v>319</v>
      </c>
      <c r="D110" s="431" t="s">
        <v>302</v>
      </c>
      <c r="E110" s="433" t="s">
        <v>21</v>
      </c>
      <c r="F110" s="487">
        <v>2</v>
      </c>
      <c r="H110" s="364"/>
      <c r="I110" s="370"/>
      <c r="J110" s="370"/>
      <c r="K110" s="370"/>
      <c r="L110" s="370"/>
      <c r="M110" s="372"/>
      <c r="N110" s="370"/>
      <c r="O110" s="374"/>
    </row>
    <row r="111" spans="1:35" ht="16.5" customHeight="1" x14ac:dyDescent="0.35">
      <c r="A111" s="484"/>
      <c r="B111" s="431"/>
      <c r="C111" s="431"/>
      <c r="D111" s="431"/>
      <c r="E111" s="433"/>
      <c r="F111" s="487"/>
      <c r="H111" s="428"/>
      <c r="I111" s="475"/>
      <c r="J111" s="475"/>
      <c r="K111" s="475"/>
      <c r="L111" s="475"/>
      <c r="M111" s="473"/>
      <c r="N111" s="475"/>
      <c r="O111" s="480"/>
    </row>
    <row r="112" spans="1:35" ht="45.5" customHeight="1" x14ac:dyDescent="0.35">
      <c r="A112" s="342" t="s">
        <v>251</v>
      </c>
      <c r="B112" s="298" t="s">
        <v>897</v>
      </c>
      <c r="C112" s="298" t="s">
        <v>898</v>
      </c>
      <c r="D112" s="298" t="s">
        <v>311</v>
      </c>
      <c r="E112" s="297">
        <v>46387</v>
      </c>
      <c r="F112" s="319">
        <v>2</v>
      </c>
      <c r="H112" s="176"/>
      <c r="I112" s="177"/>
      <c r="J112" s="177"/>
      <c r="K112" s="177"/>
      <c r="L112" s="177"/>
      <c r="M112" s="15"/>
      <c r="N112" s="177"/>
      <c r="O112" s="177"/>
    </row>
    <row r="113" spans="1:15" ht="41.5" customHeight="1" x14ac:dyDescent="0.35">
      <c r="A113" s="342" t="s">
        <v>251</v>
      </c>
      <c r="B113" s="298" t="s">
        <v>891</v>
      </c>
      <c r="C113" s="298" t="s">
        <v>899</v>
      </c>
      <c r="D113" s="298" t="s">
        <v>296</v>
      </c>
      <c r="E113" s="297">
        <v>46356</v>
      </c>
      <c r="F113" s="319">
        <v>2</v>
      </c>
      <c r="H113" s="176"/>
      <c r="I113" s="177"/>
      <c r="J113" s="177"/>
      <c r="K113" s="177"/>
      <c r="L113" s="177"/>
      <c r="M113" s="15"/>
      <c r="N113" s="177"/>
      <c r="O113" s="177"/>
    </row>
    <row r="114" spans="1:15" ht="28" customHeight="1" thickBot="1" x14ac:dyDescent="0.4">
      <c r="A114" s="342" t="s">
        <v>640</v>
      </c>
      <c r="B114" s="298" t="s">
        <v>892</v>
      </c>
      <c r="C114" s="337" t="s">
        <v>893</v>
      </c>
      <c r="D114" s="298" t="s">
        <v>311</v>
      </c>
      <c r="E114" s="297">
        <v>46356</v>
      </c>
      <c r="F114" s="319">
        <v>2</v>
      </c>
      <c r="H114" s="176"/>
      <c r="I114" s="177"/>
      <c r="J114" s="177"/>
      <c r="K114" s="177"/>
      <c r="L114" s="177"/>
      <c r="M114" s="15"/>
      <c r="N114" s="177"/>
      <c r="O114" s="177"/>
    </row>
    <row r="115" spans="1:15" x14ac:dyDescent="0.35">
      <c r="A115" s="276" t="s">
        <v>896</v>
      </c>
      <c r="B115" s="34" t="s">
        <v>196</v>
      </c>
      <c r="C115" s="35" t="s">
        <v>197</v>
      </c>
      <c r="D115" s="35" t="s">
        <v>895</v>
      </c>
      <c r="E115" s="380" t="s">
        <v>198</v>
      </c>
      <c r="F115" s="381"/>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41" priority="120">
      <formula>LEN(TRIM(A63))=0</formula>
    </cfRule>
  </conditionalFormatting>
  <conditionalFormatting sqref="A6:G6 A8:G8 A10:G10">
    <cfRule type="containsBlanks" dxfId="540" priority="124">
      <formula>LEN(TRIM(A6))=0</formula>
    </cfRule>
  </conditionalFormatting>
  <conditionalFormatting sqref="A14:G14">
    <cfRule type="containsBlanks" dxfId="539" priority="116">
      <formula>LEN(TRIM(A14))=0</formula>
    </cfRule>
  </conditionalFormatting>
  <conditionalFormatting sqref="A16:G16">
    <cfRule type="containsBlanks" dxfId="538" priority="115">
      <formula>LEN(TRIM(A16))=0</formula>
    </cfRule>
  </conditionalFormatting>
  <conditionalFormatting sqref="A18:G18 A20:G20 A22:G22 B24:G24">
    <cfRule type="containsBlanks" dxfId="537" priority="135">
      <formula>LEN(TRIM(A18))=0</formula>
    </cfRule>
  </conditionalFormatting>
  <conditionalFormatting sqref="A29:G29 A31:G31 A35:G35">
    <cfRule type="containsBlanks" dxfId="536" priority="109">
      <formula>LEN(TRIM(A29))=0</formula>
    </cfRule>
  </conditionalFormatting>
  <conditionalFormatting sqref="B100:B101">
    <cfRule type="containsBlanks" dxfId="535" priority="4">
      <formula>LEN(TRIM(B100))=0</formula>
    </cfRule>
  </conditionalFormatting>
  <conditionalFormatting sqref="B98:E98 B102:D102 B110:E111">
    <cfRule type="containsBlanks" dxfId="534" priority="130">
      <formula>LEN(TRIM(B98))=0</formula>
    </cfRule>
  </conditionalFormatting>
  <conditionalFormatting sqref="B104:E104">
    <cfRule type="containsBlanks" dxfId="533" priority="31">
      <formula>LEN(TRIM(B104))=0</formula>
    </cfRule>
  </conditionalFormatting>
  <conditionalFormatting sqref="C39:G39">
    <cfRule type="containsBlanks" dxfId="532" priority="66">
      <formula>LEN(TRIM(C39))=0</formula>
    </cfRule>
  </conditionalFormatting>
  <conditionalFormatting sqref="D1 F1">
    <cfRule type="containsBlanks" dxfId="531" priority="138">
      <formula>LEN(TRIM(D1))=0</formula>
    </cfRule>
  </conditionalFormatting>
  <conditionalFormatting sqref="E100:E101">
    <cfRule type="containsBlanks" dxfId="530"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529" priority="514">
      <formula>AND(#REF!&lt;&gt;"",E98&lt;TODAY(),F98&lt;4)</formula>
    </cfRule>
  </conditionalFormatting>
  <conditionalFormatting sqref="F100:F102">
    <cfRule type="expression" dxfId="528"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527"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526" priority="129">
      <formula>LEN(TRIM(I98))=0</formula>
    </cfRule>
  </conditionalFormatting>
  <conditionalFormatting sqref="I7:T7 I9:T9 I11:T11 I17:T17 I19:T19 I21:T21 I23:T23 I25:T25">
    <cfRule type="expression" dxfId="525" priority="128" stopIfTrue="1">
      <formula>AND(OR($F6="Higher the better", $F6="Higher the Better"), I7&gt;=I6)</formula>
    </cfRule>
    <cfRule type="expression" dxfId="524" priority="127">
      <formula>AND(OR($F6="Higher the better", $F6="Higher the Better"), I7&lt;I6)</formula>
    </cfRule>
    <cfRule type="expression" dxfId="523" priority="126">
      <formula>AND(OR($F6="Lower the better", $F6="Lower the Better"), I7&lt;=I6)</formula>
    </cfRule>
  </conditionalFormatting>
  <conditionalFormatting sqref="I7:T7 I9:T9 I11:T11">
    <cfRule type="containsBlanks" dxfId="522" priority="122">
      <formula>LEN(TRIM(I7))=0</formula>
    </cfRule>
  </conditionalFormatting>
  <conditionalFormatting sqref="I15:T15 I17:T17 I19:T19 I21:T21 I25:T25">
    <cfRule type="containsBlanks" dxfId="521" priority="123">
      <formula>LEN(TRIM(I15))=0</formula>
    </cfRule>
  </conditionalFormatting>
  <conditionalFormatting sqref="I15:T15">
    <cfRule type="expression" dxfId="520" priority="132">
      <formula>AND(OR($F14="Lower the better", $F14="Lower the Better"), I15&lt;=I14)</formula>
    </cfRule>
    <cfRule type="expression" dxfId="519" priority="134" stopIfTrue="1">
      <formula>AND(OR($F14="Higher the better", $F14="Higher the Better"), I15&gt;=I14)</formula>
    </cfRule>
    <cfRule type="expression" dxfId="518" priority="133">
      <formula>AND(OR($F14="Higher the better", $F14="Higher the Better"), I15&lt;I14)</formula>
    </cfRule>
    <cfRule type="expression" dxfId="517" priority="131">
      <formula>AND(OR($F14="Lower the better", $F14="Lower the Better"), I15&gt;I14)</formula>
    </cfRule>
  </conditionalFormatting>
  <conditionalFormatting sqref="I17:T17 I19:T19 I21:T21 I25:T25 I7:T7 I9:T9 I11:T11 I23:T23">
    <cfRule type="expression" dxfId="516" priority="125">
      <formula>AND(OR($F6="Lower the better", $F6="Lower the Better"), I7&gt;I6)</formula>
    </cfRule>
  </conditionalFormatting>
  <conditionalFormatting sqref="I23:T23">
    <cfRule type="containsBlanks" dxfId="515" priority="121">
      <formula>LEN(TRIM(I23))=0</formula>
    </cfRule>
  </conditionalFormatting>
  <conditionalFormatting sqref="I30:T30">
    <cfRule type="expression" dxfId="514" priority="99">
      <formula>AND(OR($F29="Higher the better", $F29="Higher the Better"), I30&lt;I29)</formula>
    </cfRule>
    <cfRule type="expression" dxfId="513" priority="100" stopIfTrue="1">
      <formula>AND(OR($F29="Higher the better", $F29="Higher the Better"), I30&gt;=I29)</formula>
    </cfRule>
    <cfRule type="containsBlanks" dxfId="512" priority="96">
      <formula>LEN(TRIM(I30))=0</formula>
    </cfRule>
    <cfRule type="expression" dxfId="511" priority="97">
      <formula>AND(OR($F29="Lower the better", $F29="Lower the Better"), I30&gt;I29)</formula>
    </cfRule>
    <cfRule type="expression" dxfId="510" priority="98">
      <formula>AND(OR($F29="Lower the better", $F29="Lower the Better"), I30&lt;=I29)</formula>
    </cfRule>
  </conditionalFormatting>
  <conditionalFormatting sqref="I32:T32">
    <cfRule type="expression" dxfId="509" priority="37">
      <formula>AND(OR($F31="Higher the better", $F31="Higher the Better"), I32&lt;I31)</formula>
    </cfRule>
    <cfRule type="expression" dxfId="508" priority="36">
      <formula>AND(OR($F31="Lower the better", $F31="Lower the Better"), I32&lt;=I31)</formula>
    </cfRule>
    <cfRule type="expression" dxfId="507" priority="35">
      <formula>AND(OR($F31="Lower the better", $F31="Lower the Better"), I32&gt;I31)</formula>
    </cfRule>
    <cfRule type="containsBlanks" dxfId="506" priority="34">
      <formula>LEN(TRIM(I32))=0</formula>
    </cfRule>
    <cfRule type="expression" dxfId="505" priority="38" stopIfTrue="1">
      <formula>AND(OR($F31="Higher the better", $F31="Higher the Better"), I32&gt;=I31)</formula>
    </cfRule>
  </conditionalFormatting>
  <conditionalFormatting sqref="I34:T34">
    <cfRule type="expression" dxfId="504" priority="15">
      <formula>AND(OR($F33="Higher the better", $F33="Higher the Better"), I34&lt;I33)</formula>
    </cfRule>
    <cfRule type="expression" dxfId="503" priority="14">
      <formula>AND(OR($F33="Lower the better", $F33="Lower the Better"), I34&lt;=I33)</formula>
    </cfRule>
    <cfRule type="expression" dxfId="502" priority="13">
      <formula>AND(OR($F33="Lower the better", $F33="Lower the Better"), I34&gt;I33)</formula>
    </cfRule>
    <cfRule type="containsBlanks" dxfId="501" priority="12">
      <formula>LEN(TRIM(I34))=0</formula>
    </cfRule>
    <cfRule type="expression" dxfId="500" priority="16" stopIfTrue="1">
      <formula>AND(OR($F33="Higher the better", $F33="Higher the Better"), I34&gt;=I33)</formula>
    </cfRule>
  </conditionalFormatting>
  <conditionalFormatting sqref="I36:T36">
    <cfRule type="expression" dxfId="499" priority="9">
      <formula>AND(OR($F35="Lower the better", $F35="Lower the Better"), I36&lt;=I35)</formula>
    </cfRule>
    <cfRule type="expression" dxfId="498" priority="11" stopIfTrue="1">
      <formula>AND(OR($F35="Higher the better", $F35="Higher the Better"), I36&gt;=I35)</formula>
    </cfRule>
    <cfRule type="expression" dxfId="497" priority="10">
      <formula>AND(OR($F35="Higher the better", $F35="Higher the Better"), I36&lt;I35)</formula>
    </cfRule>
    <cfRule type="expression" dxfId="496" priority="8">
      <formula>AND(OR($F35="Lower the better", $F35="Lower the Better"), I36&gt;I35)</formula>
    </cfRule>
    <cfRule type="containsBlanks" dxfId="495" priority="7">
      <formula>LEN(TRIM(I36))=0</formula>
    </cfRule>
  </conditionalFormatting>
  <conditionalFormatting sqref="I38:T38 I40:T40">
    <cfRule type="expression" dxfId="494" priority="68">
      <formula>AND(OR($F37="Lower the better", $F37="Lower the Better"), I38&lt;=I37)</formula>
    </cfRule>
    <cfRule type="expression" dxfId="493" priority="67">
      <formula>AND(OR($F37="Lower the better", $F37="Lower the Better"), I38&gt;I37)</formula>
    </cfRule>
    <cfRule type="expression" dxfId="492" priority="70" stopIfTrue="1">
      <formula>AND(OR($F37="Higher the better", $F37="Higher the Better"), I38&gt;=I37)</formula>
    </cfRule>
    <cfRule type="expression" dxfId="491" priority="69">
      <formula>AND(OR($F37="Higher the better", $F37="Higher the Better"), I38&lt;I37)</formula>
    </cfRule>
  </conditionalFormatting>
  <conditionalFormatting sqref="I38:T40">
    <cfRule type="containsBlanks" dxfId="490" priority="65">
      <formula>LEN(TRIM(I38))=0</formula>
    </cfRule>
  </conditionalFormatting>
  <conditionalFormatting sqref="M98:M114">
    <cfRule type="containsText" dxfId="489" priority="117" operator="containsText" text="No">
      <formula>NOT(ISERROR(SEARCH("No",M98)))</formula>
    </cfRule>
    <cfRule type="containsText" dxfId="488"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320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5" t="s">
        <v>321</v>
      </c>
      <c r="B6" s="506" t="s">
        <v>322</v>
      </c>
      <c r="C6" s="348" t="s">
        <v>102</v>
      </c>
      <c r="D6" s="466" t="s">
        <v>323</v>
      </c>
      <c r="E6" s="348" t="s">
        <v>98</v>
      </c>
      <c r="F6" s="350" t="s">
        <v>99</v>
      </c>
      <c r="G6" s="34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389"/>
      <c r="B7" s="464"/>
      <c r="C7" s="349"/>
      <c r="D7" s="349"/>
      <c r="E7" s="349"/>
      <c r="F7" s="351"/>
      <c r="G7" s="34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07" t="s">
        <v>324</v>
      </c>
      <c r="B8" s="509" t="s">
        <v>261</v>
      </c>
      <c r="C8" s="348" t="s">
        <v>97</v>
      </c>
      <c r="D8" s="459">
        <v>0.9</v>
      </c>
      <c r="E8" s="348" t="s">
        <v>98</v>
      </c>
      <c r="F8" s="350" t="s">
        <v>99</v>
      </c>
      <c r="G8" s="34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08"/>
      <c r="B9" s="510"/>
      <c r="C9" s="349"/>
      <c r="D9" s="349"/>
      <c r="E9" s="349"/>
      <c r="F9" s="351"/>
      <c r="G9" s="349"/>
      <c r="H9" s="14" t="s">
        <v>30</v>
      </c>
      <c r="I9" s="5">
        <v>1</v>
      </c>
      <c r="J9" s="5">
        <v>1</v>
      </c>
      <c r="K9" s="5">
        <v>1</v>
      </c>
      <c r="L9" s="5">
        <v>0.88</v>
      </c>
      <c r="M9" s="5">
        <v>0.93</v>
      </c>
      <c r="N9" s="5">
        <f>6/7</f>
        <v>0.8571428571428571</v>
      </c>
      <c r="O9" s="5">
        <v>1</v>
      </c>
      <c r="P9" s="5">
        <v>1</v>
      </c>
      <c r="Q9" s="5" t="s">
        <v>325</v>
      </c>
      <c r="R9" s="5"/>
      <c r="S9" s="5"/>
      <c r="T9" s="5"/>
    </row>
    <row r="10" spans="1:35" x14ac:dyDescent="0.35">
      <c r="A10" s="455" t="s">
        <v>326</v>
      </c>
      <c r="B10" s="455" t="s">
        <v>327</v>
      </c>
      <c r="C10" s="348" t="s">
        <v>120</v>
      </c>
      <c r="D10" s="459">
        <v>1</v>
      </c>
      <c r="E10" s="348" t="s">
        <v>98</v>
      </c>
      <c r="F10" s="350" t="s">
        <v>99</v>
      </c>
      <c r="G10" s="348"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389"/>
      <c r="B11" s="464"/>
      <c r="C11" s="349"/>
      <c r="D11" s="349"/>
      <c r="E11" s="349"/>
      <c r="F11" s="351"/>
      <c r="G11" s="349"/>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0" t="s">
        <v>329</v>
      </c>
      <c r="B14" s="470" t="s">
        <v>330</v>
      </c>
      <c r="C14" s="348" t="s">
        <v>102</v>
      </c>
      <c r="D14" s="466">
        <v>1</v>
      </c>
      <c r="E14" s="348" t="s">
        <v>98</v>
      </c>
      <c r="F14" s="350" t="s">
        <v>99</v>
      </c>
      <c r="G14" s="348"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5"/>
      <c r="B15" s="505"/>
      <c r="C15" s="349"/>
      <c r="D15" s="467"/>
      <c r="E15" s="349"/>
      <c r="F15" s="351"/>
      <c r="G15" s="34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0" t="s">
        <v>331</v>
      </c>
      <c r="B16" s="470" t="s">
        <v>332</v>
      </c>
      <c r="C16" s="348" t="s">
        <v>102</v>
      </c>
      <c r="D16" s="466">
        <v>1</v>
      </c>
      <c r="E16" s="348" t="s">
        <v>98</v>
      </c>
      <c r="F16" s="350" t="s">
        <v>99</v>
      </c>
      <c r="G16" s="348"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5"/>
      <c r="B17" s="505"/>
      <c r="C17" s="349"/>
      <c r="D17" s="467"/>
      <c r="E17" s="349"/>
      <c r="F17" s="351"/>
      <c r="G17" s="349"/>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46" t="s">
        <v>260</v>
      </c>
      <c r="B18" s="352" t="s">
        <v>261</v>
      </c>
      <c r="C18" s="348" t="s">
        <v>102</v>
      </c>
      <c r="D18" s="466">
        <v>0.8</v>
      </c>
      <c r="E18" s="348" t="s">
        <v>98</v>
      </c>
      <c r="F18" s="350" t="s">
        <v>99</v>
      </c>
      <c r="G18" s="348"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47"/>
      <c r="B19" s="430"/>
      <c r="C19" s="349"/>
      <c r="D19" s="349"/>
      <c r="E19" s="349"/>
      <c r="F19" s="351"/>
      <c r="G19" s="349"/>
      <c r="H19" s="14" t="s">
        <v>30</v>
      </c>
      <c r="I19" s="5">
        <v>0.93</v>
      </c>
      <c r="J19" s="5">
        <v>0.89</v>
      </c>
      <c r="K19" s="5">
        <v>0.88</v>
      </c>
      <c r="L19" s="5">
        <v>0.84</v>
      </c>
      <c r="M19" s="5">
        <v>0.93</v>
      </c>
      <c r="N19" s="5">
        <v>0.93</v>
      </c>
      <c r="O19" s="5">
        <v>1</v>
      </c>
      <c r="P19" s="5">
        <v>1</v>
      </c>
      <c r="Q19" s="5">
        <v>0.92</v>
      </c>
      <c r="R19" s="5"/>
      <c r="S19" s="5"/>
      <c r="T19" s="5"/>
    </row>
    <row r="20" spans="1:20" ht="14.9" customHeight="1" x14ac:dyDescent="0.35">
      <c r="A20" s="346"/>
      <c r="B20" s="352"/>
      <c r="C20" s="348"/>
      <c r="D20" s="466"/>
      <c r="E20" s="348"/>
      <c r="F20" s="350"/>
      <c r="G20" s="348"/>
      <c r="H20" s="14" t="s">
        <v>29</v>
      </c>
      <c r="I20" s="4">
        <v>0</v>
      </c>
      <c r="J20" s="4">
        <v>0</v>
      </c>
      <c r="K20" s="4">
        <v>0</v>
      </c>
      <c r="L20" s="4">
        <v>0</v>
      </c>
      <c r="M20" s="4">
        <v>0</v>
      </c>
      <c r="N20" s="4">
        <v>0</v>
      </c>
      <c r="O20" s="4">
        <v>0</v>
      </c>
      <c r="P20" s="4">
        <v>0</v>
      </c>
      <c r="Q20" s="4">
        <v>0</v>
      </c>
      <c r="R20" s="4">
        <v>0</v>
      </c>
      <c r="S20" s="4">
        <v>0</v>
      </c>
      <c r="T20" s="4">
        <v>0</v>
      </c>
    </row>
    <row r="21" spans="1:20" x14ac:dyDescent="0.35">
      <c r="A21" s="347"/>
      <c r="B21" s="430"/>
      <c r="C21" s="349"/>
      <c r="D21" s="349"/>
      <c r="E21" s="349"/>
      <c r="F21" s="351"/>
      <c r="G21" s="34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333</v>
      </c>
      <c r="C43" s="357"/>
      <c r="D43" s="357"/>
      <c r="E43" s="357"/>
      <c r="F43" s="357"/>
    </row>
    <row r="44" spans="1:6" ht="15" customHeight="1" x14ac:dyDescent="0.35">
      <c r="A44" s="35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58" t="s">
        <v>145</v>
      </c>
      <c r="B78" s="359"/>
      <c r="C78" s="359"/>
      <c r="D78" s="359"/>
      <c r="E78" s="359"/>
      <c r="F78" s="360"/>
      <c r="H78" s="361" t="s">
        <v>146</v>
      </c>
      <c r="I78" s="362"/>
      <c r="J78" s="362"/>
      <c r="K78" s="362"/>
      <c r="L78" s="362"/>
      <c r="M78" s="362"/>
      <c r="N78" s="362"/>
      <c r="O78" s="363"/>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64"/>
      <c r="B80" s="350"/>
      <c r="C80" s="350"/>
      <c r="D80" s="350"/>
      <c r="E80" s="366"/>
      <c r="F80" s="368">
        <v>1</v>
      </c>
      <c r="H80" s="504" t="s">
        <v>340</v>
      </c>
      <c r="I80" s="434" t="s">
        <v>341</v>
      </c>
      <c r="J80" s="370" t="s">
        <v>79</v>
      </c>
      <c r="K80" s="434" t="s">
        <v>342</v>
      </c>
      <c r="L80" s="370"/>
      <c r="M80" s="372" t="s">
        <v>343</v>
      </c>
      <c r="N80" s="370"/>
      <c r="O80" s="374"/>
    </row>
    <row r="81" spans="1:15" ht="18" customHeight="1" x14ac:dyDescent="0.35">
      <c r="A81" s="365"/>
      <c r="B81" s="351"/>
      <c r="C81" s="351"/>
      <c r="D81" s="351"/>
      <c r="E81" s="367"/>
      <c r="F81" s="369"/>
      <c r="H81" s="351"/>
      <c r="I81" s="435"/>
      <c r="J81" s="371"/>
      <c r="K81" s="435"/>
      <c r="L81" s="371"/>
      <c r="M81" s="373"/>
      <c r="N81" s="371"/>
      <c r="O81" s="375"/>
    </row>
    <row r="82" spans="1:15" ht="17.149999999999999" customHeight="1" x14ac:dyDescent="0.35">
      <c r="A82" s="364"/>
      <c r="B82" s="350"/>
      <c r="C82" s="350"/>
      <c r="D82" s="350"/>
      <c r="E82" s="366"/>
      <c r="F82" s="368">
        <v>1</v>
      </c>
      <c r="H82" s="364"/>
      <c r="I82" s="370"/>
      <c r="J82" s="370"/>
      <c r="K82" s="370"/>
      <c r="L82" s="370"/>
      <c r="M82" s="370"/>
      <c r="N82" s="370"/>
      <c r="O82" s="374"/>
    </row>
    <row r="83" spans="1:15" ht="17.149999999999999" customHeight="1" x14ac:dyDescent="0.35">
      <c r="A83" s="365"/>
      <c r="B83" s="351"/>
      <c r="C83" s="351"/>
      <c r="D83" s="351"/>
      <c r="E83" s="367"/>
      <c r="F83" s="369"/>
      <c r="H83" s="365"/>
      <c r="I83" s="371"/>
      <c r="J83" s="371"/>
      <c r="K83" s="371"/>
      <c r="L83" s="371"/>
      <c r="M83" s="371"/>
      <c r="N83" s="371"/>
      <c r="O83" s="375"/>
    </row>
    <row r="84" spans="1:15" ht="17.149999999999999" customHeight="1" x14ac:dyDescent="0.35">
      <c r="A84" s="364"/>
      <c r="B84" s="350"/>
      <c r="C84" s="350"/>
      <c r="D84" s="350"/>
      <c r="E84" s="366"/>
      <c r="F84" s="368">
        <v>1</v>
      </c>
      <c r="H84" s="364"/>
      <c r="I84" s="370"/>
      <c r="J84" s="370"/>
      <c r="K84" s="370"/>
      <c r="L84" s="370"/>
      <c r="M84" s="372"/>
      <c r="N84" s="370"/>
      <c r="O84" s="374"/>
    </row>
    <row r="85" spans="1:15" ht="16.5" customHeight="1" x14ac:dyDescent="0.35">
      <c r="A85" s="365"/>
      <c r="B85" s="351"/>
      <c r="C85" s="351"/>
      <c r="D85" s="351"/>
      <c r="E85" s="367"/>
      <c r="F85" s="369"/>
      <c r="H85" s="365"/>
      <c r="I85" s="371"/>
      <c r="J85" s="371"/>
      <c r="K85" s="371"/>
      <c r="L85" s="371"/>
      <c r="M85" s="373"/>
      <c r="N85" s="371"/>
      <c r="O85" s="375"/>
    </row>
    <row r="86" spans="1:15" ht="16.5" customHeight="1" x14ac:dyDescent="0.35">
      <c r="A86" s="364"/>
      <c r="B86" s="350"/>
      <c r="C86" s="350"/>
      <c r="D86" s="350"/>
      <c r="E86" s="366"/>
      <c r="F86" s="368">
        <v>1</v>
      </c>
      <c r="H86" s="364"/>
      <c r="I86" s="370"/>
      <c r="J86" s="370"/>
      <c r="K86" s="370"/>
      <c r="L86" s="370"/>
      <c r="M86" s="372"/>
      <c r="N86" s="370"/>
      <c r="O86" s="374"/>
    </row>
    <row r="87" spans="1:15" ht="16.5" customHeight="1" x14ac:dyDescent="0.35">
      <c r="A87" s="365"/>
      <c r="B87" s="351"/>
      <c r="C87" s="351"/>
      <c r="D87" s="351"/>
      <c r="E87" s="367"/>
      <c r="F87" s="369"/>
      <c r="H87" s="365"/>
      <c r="I87" s="371"/>
      <c r="J87" s="371"/>
      <c r="K87" s="371"/>
      <c r="L87" s="371"/>
      <c r="M87" s="373"/>
      <c r="N87" s="371"/>
      <c r="O87" s="375"/>
    </row>
    <row r="88" spans="1:15" ht="16.5"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895</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expression" dxfId="461" priority="2">
      <formula>AND(OR($F18="Lower the better", $F18="Lower the Better"), I19&gt;I18)</formula>
    </cfRule>
    <cfRule type="expression" dxfId="460" priority="3">
      <formula>AND(OR($F18="Lower the better", $F18="Lower the Better"), I19&lt;=I18)</formula>
    </cfRule>
    <cfRule type="expression" dxfId="459" priority="4">
      <formula>AND(OR($F18="Higher the better", $F18="Higher the Better"), I19&lt;I18)</formula>
    </cfRule>
    <cfRule type="containsBlanks" dxfId="458" priority="1">
      <formula>LEN(TRIM(I19))=0</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t="e">
        <f t="shared" si="1"/>
        <v>#N/A</v>
      </c>
      <c r="AG2" t="e">
        <f t="shared" si="1"/>
        <v>#N/A</v>
      </c>
      <c r="AH2" t="e">
        <f t="shared" si="1"/>
        <v>#N/A</v>
      </c>
      <c r="AI2" t="e">
        <f t="shared" si="1"/>
        <v>#N/A</v>
      </c>
    </row>
    <row r="3" spans="1:35" ht="20.149999999999999" customHeight="1" x14ac:dyDescent="0.5">
      <c r="A3" s="343" t="s">
        <v>345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0" t="s">
        <v>346</v>
      </c>
      <c r="B6" s="536" t="s">
        <v>347</v>
      </c>
      <c r="C6" s="490" t="s">
        <v>97</v>
      </c>
      <c r="D6" s="518">
        <v>90</v>
      </c>
      <c r="E6" s="348" t="s">
        <v>98</v>
      </c>
      <c r="F6" s="350" t="s">
        <v>99</v>
      </c>
      <c r="G6" s="34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1"/>
      <c r="B7" s="523"/>
      <c r="C7" s="491"/>
      <c r="D7" s="491"/>
      <c r="E7" s="349"/>
      <c r="F7" s="351"/>
      <c r="G7" s="349"/>
      <c r="H7" s="14" t="s">
        <v>30</v>
      </c>
      <c r="I7" s="45">
        <v>60</v>
      </c>
      <c r="J7" s="45">
        <v>64</v>
      </c>
      <c r="K7" s="45">
        <v>67</v>
      </c>
      <c r="L7" s="45">
        <v>72</v>
      </c>
      <c r="M7" s="45">
        <v>77</v>
      </c>
      <c r="N7" s="45">
        <v>91</v>
      </c>
      <c r="O7" s="45">
        <v>93</v>
      </c>
      <c r="P7" s="45">
        <v>94</v>
      </c>
      <c r="Q7" s="45"/>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0" t="s">
        <v>348</v>
      </c>
      <c r="B8" s="353" t="s">
        <v>349</v>
      </c>
      <c r="C8" s="490" t="s">
        <v>97</v>
      </c>
      <c r="D8" s="490">
        <v>85</v>
      </c>
      <c r="E8" s="348" t="s">
        <v>98</v>
      </c>
      <c r="F8" s="350" t="s">
        <v>99</v>
      </c>
      <c r="G8" s="34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1"/>
      <c r="B9" s="529"/>
      <c r="C9" s="491"/>
      <c r="D9" s="491"/>
      <c r="E9" s="349"/>
      <c r="F9" s="351"/>
      <c r="G9" s="349"/>
      <c r="H9" s="14" t="s">
        <v>30</v>
      </c>
      <c r="I9" s="45">
        <v>80</v>
      </c>
      <c r="J9" s="179">
        <v>67</v>
      </c>
      <c r="K9" s="45">
        <v>133</v>
      </c>
      <c r="L9" s="45">
        <v>50</v>
      </c>
      <c r="M9" s="45">
        <v>91</v>
      </c>
      <c r="N9" s="45">
        <v>80</v>
      </c>
      <c r="O9" s="45">
        <v>83.3</v>
      </c>
      <c r="P9" s="45">
        <v>88</v>
      </c>
      <c r="Q9" s="45"/>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0" t="s">
        <v>350</v>
      </c>
      <c r="B10" s="522" t="s">
        <v>351</v>
      </c>
      <c r="C10" s="490" t="s">
        <v>97</v>
      </c>
      <c r="D10" s="490">
        <v>67</v>
      </c>
      <c r="E10" s="348" t="s">
        <v>54</v>
      </c>
      <c r="F10" s="350" t="s">
        <v>99</v>
      </c>
      <c r="G10" s="34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1"/>
      <c r="B11" s="523"/>
      <c r="C11" s="491"/>
      <c r="D11" s="491"/>
      <c r="E11" s="349"/>
      <c r="F11" s="351"/>
      <c r="G11" s="349"/>
      <c r="H11" s="14" t="s">
        <v>30</v>
      </c>
      <c r="I11" s="45">
        <v>9</v>
      </c>
      <c r="J11" s="45">
        <f>9+8.3</f>
        <v>17.3</v>
      </c>
      <c r="K11" s="45">
        <v>24.6</v>
      </c>
      <c r="L11" s="45">
        <v>26.3</v>
      </c>
      <c r="M11" s="45">
        <v>31</v>
      </c>
      <c r="N11" s="45">
        <v>37.299999999999997</v>
      </c>
      <c r="O11" s="45">
        <v>49.7</v>
      </c>
      <c r="P11" s="45">
        <v>51.9</v>
      </c>
      <c r="Q11" s="45"/>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4" t="s">
        <v>352</v>
      </c>
      <c r="B14" s="514" t="s">
        <v>353</v>
      </c>
      <c r="C14" s="490" t="s">
        <v>97</v>
      </c>
      <c r="D14" s="518">
        <v>100</v>
      </c>
      <c r="E14" s="348" t="s">
        <v>98</v>
      </c>
      <c r="F14" s="350" t="s">
        <v>99</v>
      </c>
      <c r="G14" s="348"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5"/>
      <c r="B15" s="524"/>
      <c r="C15" s="491"/>
      <c r="D15" s="491"/>
      <c r="E15" s="349"/>
      <c r="F15" s="351"/>
      <c r="G15" s="349"/>
      <c r="H15" s="14" t="s">
        <v>30</v>
      </c>
      <c r="I15" s="45">
        <v>54</v>
      </c>
      <c r="J15" s="45">
        <v>58</v>
      </c>
      <c r="K15" s="45">
        <v>64</v>
      </c>
      <c r="L15" s="45">
        <v>68</v>
      </c>
      <c r="M15" s="45">
        <v>68</v>
      </c>
      <c r="N15" s="45">
        <v>73</v>
      </c>
      <c r="O15" s="45">
        <v>75</v>
      </c>
      <c r="P15" s="45">
        <v>75</v>
      </c>
      <c r="Q15" s="45"/>
      <c r="R15" s="45"/>
      <c r="S15" s="45"/>
      <c r="T15" s="45"/>
    </row>
    <row r="16" spans="1:35" ht="21" customHeight="1" x14ac:dyDescent="0.35">
      <c r="A16" s="527" t="s">
        <v>354</v>
      </c>
      <c r="B16" s="528" t="s">
        <v>355</v>
      </c>
      <c r="C16" s="490" t="s">
        <v>97</v>
      </c>
      <c r="D16" s="518">
        <v>90</v>
      </c>
      <c r="E16" s="348" t="s">
        <v>98</v>
      </c>
      <c r="F16" s="350" t="s">
        <v>99</v>
      </c>
      <c r="G16" s="348"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4"/>
      <c r="B17" s="515"/>
      <c r="C17" s="491"/>
      <c r="D17" s="491"/>
      <c r="E17" s="349"/>
      <c r="F17" s="351"/>
      <c r="G17" s="349"/>
      <c r="H17" s="14" t="s">
        <v>30</v>
      </c>
      <c r="I17" s="45">
        <v>100</v>
      </c>
      <c r="J17" s="45">
        <v>90</v>
      </c>
      <c r="K17" s="45">
        <v>95</v>
      </c>
      <c r="L17" s="45">
        <v>93</v>
      </c>
      <c r="M17" s="45">
        <v>94</v>
      </c>
      <c r="N17" s="45">
        <v>90</v>
      </c>
      <c r="O17" s="45">
        <v>95</v>
      </c>
      <c r="P17" s="45">
        <v>95</v>
      </c>
      <c r="Q17" s="45"/>
      <c r="R17" s="45"/>
      <c r="S17" s="45"/>
      <c r="T17" s="45"/>
    </row>
    <row r="18" spans="1:20" ht="14.9" customHeight="1" x14ac:dyDescent="0.35">
      <c r="A18" s="514" t="s">
        <v>356</v>
      </c>
      <c r="B18" s="514" t="s">
        <v>357</v>
      </c>
      <c r="C18" s="490" t="s">
        <v>97</v>
      </c>
      <c r="D18" s="518">
        <v>95</v>
      </c>
      <c r="E18" s="525" t="s">
        <v>98</v>
      </c>
      <c r="F18" s="350" t="s">
        <v>99</v>
      </c>
      <c r="G18" s="348"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5"/>
      <c r="B19" s="524"/>
      <c r="C19" s="491"/>
      <c r="D19" s="491"/>
      <c r="E19" s="526"/>
      <c r="F19" s="351"/>
      <c r="G19" s="349"/>
      <c r="H19" s="14" t="s">
        <v>30</v>
      </c>
      <c r="I19" s="45">
        <v>5</v>
      </c>
      <c r="J19" s="45">
        <v>6</v>
      </c>
      <c r="K19" s="45">
        <v>7</v>
      </c>
      <c r="L19" s="45">
        <v>18</v>
      </c>
      <c r="M19" s="45">
        <v>33</v>
      </c>
      <c r="N19" s="45">
        <v>64</v>
      </c>
      <c r="O19" s="45">
        <v>64</v>
      </c>
      <c r="P19" s="45">
        <v>68</v>
      </c>
      <c r="Q19" s="45"/>
      <c r="R19" s="45"/>
      <c r="S19" s="45"/>
      <c r="T19" s="45"/>
    </row>
    <row r="20" spans="1:20" x14ac:dyDescent="0.35">
      <c r="A20" s="544" t="s">
        <v>358</v>
      </c>
      <c r="B20" s="540" t="s">
        <v>359</v>
      </c>
      <c r="C20" s="348" t="s">
        <v>97</v>
      </c>
      <c r="D20" s="547" t="s">
        <v>360</v>
      </c>
      <c r="E20" s="348" t="s">
        <v>98</v>
      </c>
      <c r="F20" s="350" t="s">
        <v>99</v>
      </c>
      <c r="G20" s="348" t="s">
        <v>55</v>
      </c>
      <c r="H20" s="14" t="s">
        <v>29</v>
      </c>
      <c r="I20" s="4">
        <v>1</v>
      </c>
      <c r="J20" s="4">
        <v>1</v>
      </c>
      <c r="K20" s="4">
        <v>1</v>
      </c>
      <c r="L20" s="4">
        <v>1</v>
      </c>
      <c r="M20" s="4">
        <v>1</v>
      </c>
      <c r="N20" s="4">
        <v>1</v>
      </c>
      <c r="O20" s="4">
        <v>1</v>
      </c>
      <c r="P20" s="4">
        <v>1</v>
      </c>
      <c r="Q20" s="308"/>
      <c r="R20" s="308"/>
      <c r="S20" s="308"/>
      <c r="T20" s="308"/>
    </row>
    <row r="21" spans="1:20" x14ac:dyDescent="0.35">
      <c r="A21" s="545"/>
      <c r="B21" s="540"/>
      <c r="C21" s="450"/>
      <c r="D21" s="547"/>
      <c r="E21" s="450"/>
      <c r="F21" s="431"/>
      <c r="G21" s="450"/>
      <c r="H21" s="14" t="s">
        <v>361</v>
      </c>
      <c r="I21" s="310">
        <v>4</v>
      </c>
      <c r="J21" s="45">
        <v>24</v>
      </c>
      <c r="K21" s="45">
        <v>26</v>
      </c>
      <c r="L21" s="45">
        <v>13</v>
      </c>
      <c r="M21" s="45">
        <v>11</v>
      </c>
      <c r="N21" s="45">
        <v>15</v>
      </c>
      <c r="O21" s="45">
        <v>10</v>
      </c>
      <c r="P21" s="45"/>
      <c r="Q21" s="308"/>
      <c r="R21" s="308"/>
      <c r="S21" s="308"/>
      <c r="T21" s="308"/>
    </row>
    <row r="22" spans="1:20" x14ac:dyDescent="0.35">
      <c r="A22" s="545"/>
      <c r="B22" s="540"/>
      <c r="C22" s="450"/>
      <c r="D22" s="547"/>
      <c r="E22" s="450"/>
      <c r="F22" s="431"/>
      <c r="G22" s="450"/>
      <c r="H22" s="14" t="s">
        <v>362</v>
      </c>
      <c r="I22" s="44">
        <v>7</v>
      </c>
      <c r="J22" s="44">
        <v>13</v>
      </c>
      <c r="K22" s="44">
        <v>13</v>
      </c>
      <c r="L22" s="44">
        <v>16</v>
      </c>
      <c r="M22" s="44">
        <v>15</v>
      </c>
      <c r="N22" s="44">
        <v>18</v>
      </c>
      <c r="O22" s="44">
        <v>25</v>
      </c>
      <c r="P22" s="44"/>
      <c r="Q22" s="308"/>
      <c r="R22" s="308"/>
      <c r="S22" s="308"/>
      <c r="T22" s="308"/>
    </row>
    <row r="23" spans="1:20" x14ac:dyDescent="0.35">
      <c r="A23" s="546"/>
      <c r="B23" s="540"/>
      <c r="C23" s="349"/>
      <c r="D23" s="547"/>
      <c r="E23" s="349"/>
      <c r="F23" s="351"/>
      <c r="G23" s="349"/>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x14ac:dyDescent="0.35">
      <c r="A24" s="540" t="s">
        <v>363</v>
      </c>
      <c r="B24" s="541" t="s">
        <v>364</v>
      </c>
      <c r="C24" s="348" t="s">
        <v>97</v>
      </c>
      <c r="D24" s="542">
        <v>0</v>
      </c>
      <c r="E24" s="348" t="s">
        <v>54</v>
      </c>
      <c r="F24" s="350" t="s">
        <v>104</v>
      </c>
      <c r="G24" s="348" t="s">
        <v>55</v>
      </c>
      <c r="H24" s="14" t="s">
        <v>29</v>
      </c>
      <c r="I24" s="44">
        <v>0</v>
      </c>
      <c r="J24" s="44">
        <v>0</v>
      </c>
      <c r="K24" s="44">
        <v>0</v>
      </c>
      <c r="L24" s="44">
        <v>0</v>
      </c>
      <c r="M24" s="44">
        <v>0</v>
      </c>
      <c r="N24" s="44">
        <v>0</v>
      </c>
      <c r="O24" s="44">
        <v>0</v>
      </c>
      <c r="P24" s="308"/>
      <c r="Q24" s="308"/>
      <c r="R24" s="308"/>
      <c r="S24" s="308"/>
      <c r="T24" s="308"/>
    </row>
    <row r="25" spans="1:20" x14ac:dyDescent="0.35">
      <c r="A25" s="540"/>
      <c r="B25" s="541"/>
      <c r="C25" s="349"/>
      <c r="D25" s="543"/>
      <c r="E25" s="349"/>
      <c r="F25" s="351"/>
      <c r="G25" s="349"/>
      <c r="H25" s="14" t="s">
        <v>30</v>
      </c>
      <c r="I25" s="45">
        <v>1</v>
      </c>
      <c r="J25" s="45">
        <v>0</v>
      </c>
      <c r="K25" s="45">
        <v>0</v>
      </c>
      <c r="L25" s="45">
        <v>0</v>
      </c>
      <c r="M25" s="45">
        <v>0</v>
      </c>
      <c r="N25" s="45">
        <v>0</v>
      </c>
      <c r="O25" s="45">
        <v>0</v>
      </c>
      <c r="P25" s="308"/>
      <c r="Q25" s="308"/>
      <c r="R25" s="308"/>
      <c r="S25" s="308"/>
      <c r="T25" s="308"/>
    </row>
    <row r="26" spans="1:20" ht="14.9" customHeight="1" x14ac:dyDescent="0.35">
      <c r="A26" s="514" t="s">
        <v>365</v>
      </c>
      <c r="B26" s="516" t="s">
        <v>366</v>
      </c>
      <c r="C26" s="490" t="s">
        <v>97</v>
      </c>
      <c r="D26" s="518">
        <v>80</v>
      </c>
      <c r="E26" s="348" t="s">
        <v>98</v>
      </c>
      <c r="F26" s="350" t="s">
        <v>99</v>
      </c>
      <c r="G26" s="348"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5"/>
      <c r="B27" s="517"/>
      <c r="C27" s="491"/>
      <c r="D27" s="491"/>
      <c r="E27" s="349"/>
      <c r="F27" s="351"/>
      <c r="G27" s="349"/>
      <c r="H27" s="14" t="s">
        <v>30</v>
      </c>
      <c r="I27" s="45">
        <v>86</v>
      </c>
      <c r="J27" s="45">
        <v>88</v>
      </c>
      <c r="K27" s="45">
        <v>100</v>
      </c>
      <c r="L27" s="45">
        <v>100</v>
      </c>
      <c r="M27" s="45">
        <v>87.5</v>
      </c>
      <c r="N27" s="45">
        <v>100</v>
      </c>
      <c r="O27" s="45">
        <v>100</v>
      </c>
      <c r="P27" s="45"/>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6" ht="20.149999999999999" customHeight="1" x14ac:dyDescent="0.35">
      <c r="A49" s="355" t="s">
        <v>125</v>
      </c>
      <c r="B49" s="357" t="s">
        <v>333</v>
      </c>
      <c r="C49" s="357"/>
      <c r="D49" s="357"/>
      <c r="E49" s="357"/>
      <c r="F49" s="357"/>
    </row>
    <row r="50" spans="1:6" ht="15" customHeight="1" x14ac:dyDescent="0.35">
      <c r="A50" s="35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t="s">
        <v>387</v>
      </c>
      <c r="B86" s="352" t="s">
        <v>388</v>
      </c>
      <c r="C86" s="352" t="s">
        <v>389</v>
      </c>
      <c r="D86" s="350" t="s">
        <v>390</v>
      </c>
      <c r="E86" s="519" t="s">
        <v>391</v>
      </c>
      <c r="F86" s="368">
        <v>3</v>
      </c>
      <c r="H86" s="504"/>
      <c r="I86" s="434"/>
      <c r="J86" s="370"/>
      <c r="K86" s="434"/>
      <c r="L86" s="370"/>
      <c r="M86" s="372" t="s">
        <v>343</v>
      </c>
      <c r="N86" s="370"/>
      <c r="O86" s="374"/>
    </row>
    <row r="87" spans="1:15" ht="51" customHeight="1" x14ac:dyDescent="0.35">
      <c r="A87" s="365"/>
      <c r="B87" s="430"/>
      <c r="C87" s="430"/>
      <c r="D87" s="351"/>
      <c r="E87" s="367"/>
      <c r="F87" s="369"/>
      <c r="H87" s="351"/>
      <c r="I87" s="435"/>
      <c r="J87" s="371"/>
      <c r="K87" s="435"/>
      <c r="L87" s="371"/>
      <c r="M87" s="373"/>
      <c r="N87" s="371"/>
      <c r="O87" s="375"/>
    </row>
    <row r="88" spans="1:15" ht="17.149999999999999" customHeight="1" x14ac:dyDescent="0.35">
      <c r="A88" s="364" t="s">
        <v>387</v>
      </c>
      <c r="B88" s="352" t="s">
        <v>392</v>
      </c>
      <c r="C88" s="352" t="s">
        <v>393</v>
      </c>
      <c r="D88" s="350" t="s">
        <v>394</v>
      </c>
      <c r="E88" s="513" t="s">
        <v>395</v>
      </c>
      <c r="F88" s="368">
        <v>5</v>
      </c>
      <c r="H88" s="364"/>
      <c r="I88" s="370"/>
      <c r="J88" s="370"/>
      <c r="K88" s="370"/>
      <c r="L88" s="370"/>
      <c r="M88" s="372"/>
      <c r="N88" s="370"/>
      <c r="O88" s="374"/>
    </row>
    <row r="89" spans="1:15" ht="48" customHeight="1" x14ac:dyDescent="0.35">
      <c r="A89" s="365"/>
      <c r="B89" s="430"/>
      <c r="C89" s="430"/>
      <c r="D89" s="351"/>
      <c r="E89" s="367"/>
      <c r="F89" s="369"/>
      <c r="H89" s="365"/>
      <c r="I89" s="371"/>
      <c r="J89" s="371"/>
      <c r="K89" s="371"/>
      <c r="L89" s="371"/>
      <c r="M89" s="373"/>
      <c r="N89" s="371"/>
      <c r="O89" s="375"/>
    </row>
    <row r="90" spans="1:15" ht="23.15" customHeight="1" x14ac:dyDescent="0.35">
      <c r="A90" s="364" t="s">
        <v>387</v>
      </c>
      <c r="B90" s="352" t="s">
        <v>396</v>
      </c>
      <c r="C90" s="350" t="s">
        <v>397</v>
      </c>
      <c r="D90" s="350" t="s">
        <v>398</v>
      </c>
      <c r="E90" s="366">
        <v>46270</v>
      </c>
      <c r="F90" s="107">
        <v>3</v>
      </c>
      <c r="H90" s="171"/>
      <c r="I90" s="175"/>
      <c r="J90" s="175"/>
      <c r="K90" s="175"/>
      <c r="L90" s="175"/>
      <c r="M90" s="175"/>
      <c r="N90" s="175"/>
      <c r="O90" s="176"/>
    </row>
    <row r="91" spans="1:15" ht="23.15" customHeight="1" x14ac:dyDescent="0.35">
      <c r="A91" s="365"/>
      <c r="B91" s="430"/>
      <c r="C91" s="351"/>
      <c r="D91" s="351"/>
      <c r="E91" s="367"/>
      <c r="F91" s="277"/>
      <c r="H91" s="171"/>
      <c r="I91" s="175"/>
      <c r="J91" s="175"/>
      <c r="K91" s="175"/>
      <c r="L91" s="175"/>
      <c r="M91" s="175"/>
      <c r="N91" s="175"/>
      <c r="O91" s="176"/>
    </row>
    <row r="92" spans="1:15" ht="23.15" customHeight="1" x14ac:dyDescent="0.35">
      <c r="A92" s="364" t="s">
        <v>387</v>
      </c>
      <c r="B92" s="352" t="s">
        <v>399</v>
      </c>
      <c r="C92" s="350" t="s">
        <v>400</v>
      </c>
      <c r="D92" s="350" t="s">
        <v>79</v>
      </c>
      <c r="E92" s="366" t="s">
        <v>401</v>
      </c>
      <c r="F92" s="107">
        <v>3</v>
      </c>
      <c r="H92" s="171"/>
      <c r="I92" s="175"/>
      <c r="J92" s="175"/>
      <c r="K92" s="175"/>
      <c r="L92" s="175"/>
      <c r="M92" s="175"/>
      <c r="N92" s="175"/>
      <c r="O92" s="176"/>
    </row>
    <row r="93" spans="1:15" ht="38.65" customHeight="1" x14ac:dyDescent="0.35">
      <c r="A93" s="365"/>
      <c r="B93" s="430"/>
      <c r="C93" s="351"/>
      <c r="D93" s="351"/>
      <c r="E93" s="367"/>
      <c r="F93" s="277"/>
      <c r="H93" s="171"/>
      <c r="I93" s="175"/>
      <c r="J93" s="175"/>
      <c r="K93" s="175"/>
      <c r="L93" s="175"/>
      <c r="M93" s="175"/>
      <c r="N93" s="175"/>
      <c r="O93" s="176"/>
    </row>
    <row r="94" spans="1:15" ht="16.5" customHeight="1" x14ac:dyDescent="0.35">
      <c r="A94" s="511" t="s">
        <v>402</v>
      </c>
      <c r="B94" s="352" t="s">
        <v>403</v>
      </c>
      <c r="C94" s="350" t="s">
        <v>404</v>
      </c>
      <c r="D94" s="350" t="s">
        <v>405</v>
      </c>
      <c r="E94" s="513" t="s">
        <v>406</v>
      </c>
      <c r="F94" s="107">
        <v>3</v>
      </c>
      <c r="H94" s="364"/>
      <c r="I94" s="370"/>
      <c r="J94" s="370"/>
      <c r="K94" s="370"/>
      <c r="L94" s="370"/>
      <c r="M94" s="372"/>
      <c r="N94" s="370"/>
      <c r="O94" s="374"/>
    </row>
    <row r="95" spans="1:15" ht="33" customHeight="1" x14ac:dyDescent="0.35">
      <c r="A95" s="512"/>
      <c r="B95" s="430"/>
      <c r="C95" s="351"/>
      <c r="D95" s="351"/>
      <c r="E95" s="367"/>
      <c r="F95" s="108"/>
      <c r="H95" s="365"/>
      <c r="I95" s="371"/>
      <c r="J95" s="371"/>
      <c r="K95" s="371"/>
      <c r="L95" s="371"/>
      <c r="M95" s="373"/>
      <c r="N95" s="371"/>
      <c r="O95" s="375"/>
    </row>
    <row r="96" spans="1:15" ht="33" customHeight="1" x14ac:dyDescent="0.35">
      <c r="A96" s="511" t="s">
        <v>402</v>
      </c>
      <c r="B96" s="352" t="s">
        <v>407</v>
      </c>
      <c r="C96" s="352" t="s">
        <v>408</v>
      </c>
      <c r="D96" s="350" t="s">
        <v>409</v>
      </c>
      <c r="E96" s="366">
        <v>46219</v>
      </c>
      <c r="F96" s="107">
        <v>5</v>
      </c>
      <c r="H96" s="171"/>
      <c r="I96" s="172"/>
      <c r="J96" s="172"/>
      <c r="K96" s="172"/>
      <c r="L96" s="172"/>
      <c r="M96" s="173"/>
      <c r="N96" s="172"/>
      <c r="O96" s="174"/>
    </row>
    <row r="97" spans="1:15" ht="33" customHeight="1" x14ac:dyDescent="0.35">
      <c r="A97" s="512"/>
      <c r="B97" s="430"/>
      <c r="C97" s="430"/>
      <c r="D97" s="351"/>
      <c r="E97" s="367"/>
      <c r="F97" s="277"/>
      <c r="H97" s="171"/>
      <c r="I97" s="172"/>
      <c r="J97" s="172"/>
      <c r="K97" s="172"/>
      <c r="L97" s="172"/>
      <c r="M97" s="173"/>
      <c r="N97" s="172"/>
      <c r="O97" s="174"/>
    </row>
    <row r="98" spans="1:15" ht="33" customHeight="1" x14ac:dyDescent="0.35">
      <c r="A98" s="511" t="s">
        <v>402</v>
      </c>
      <c r="B98" s="352" t="s">
        <v>410</v>
      </c>
      <c r="C98" s="352" t="s">
        <v>411</v>
      </c>
      <c r="D98" s="350" t="s">
        <v>390</v>
      </c>
      <c r="E98" s="366">
        <v>46250</v>
      </c>
      <c r="F98" s="107">
        <v>3</v>
      </c>
      <c r="H98" s="171"/>
      <c r="I98" s="172"/>
      <c r="J98" s="172"/>
      <c r="K98" s="172"/>
      <c r="L98" s="172"/>
      <c r="M98" s="173"/>
      <c r="N98" s="172"/>
      <c r="O98" s="174"/>
    </row>
    <row r="99" spans="1:15" ht="33" customHeight="1" x14ac:dyDescent="0.35">
      <c r="A99" s="512"/>
      <c r="B99" s="430"/>
      <c r="C99" s="430"/>
      <c r="D99" s="351"/>
      <c r="E99" s="367"/>
      <c r="F99" s="277"/>
      <c r="H99" s="171"/>
      <c r="I99" s="172"/>
      <c r="J99" s="172"/>
      <c r="K99" s="172"/>
      <c r="L99" s="172"/>
      <c r="M99" s="173"/>
      <c r="N99" s="172"/>
      <c r="O99" s="174"/>
    </row>
    <row r="100" spans="1:15" ht="33.65" customHeight="1" x14ac:dyDescent="0.35">
      <c r="A100" s="364" t="s">
        <v>387</v>
      </c>
      <c r="B100" s="352" t="s">
        <v>412</v>
      </c>
      <c r="C100" s="350" t="s">
        <v>413</v>
      </c>
      <c r="D100" s="350" t="s">
        <v>79</v>
      </c>
      <c r="E100" s="513" t="s">
        <v>414</v>
      </c>
      <c r="F100" s="368">
        <v>5</v>
      </c>
      <c r="H100" s="171"/>
      <c r="I100" s="172"/>
      <c r="J100" s="172"/>
      <c r="K100" s="172"/>
      <c r="L100" s="172"/>
      <c r="M100" s="173"/>
      <c r="N100" s="172"/>
      <c r="O100" s="174"/>
    </row>
    <row r="101" spans="1:15" ht="23.15" customHeight="1" x14ac:dyDescent="0.35">
      <c r="A101" s="365"/>
      <c r="B101" s="430"/>
      <c r="C101" s="351"/>
      <c r="D101" s="351"/>
      <c r="E101" s="367"/>
      <c r="F101" s="369"/>
      <c r="H101" s="171"/>
      <c r="I101" s="172"/>
      <c r="J101" s="172"/>
      <c r="K101" s="172"/>
      <c r="L101" s="172"/>
      <c r="M101" s="173"/>
      <c r="N101" s="172"/>
      <c r="O101" s="174"/>
    </row>
    <row r="102" spans="1:15" ht="17.149999999999999" customHeight="1" x14ac:dyDescent="0.35">
      <c r="A102" s="364" t="s">
        <v>387</v>
      </c>
      <c r="B102" s="352" t="s">
        <v>415</v>
      </c>
      <c r="C102" s="352" t="s">
        <v>416</v>
      </c>
      <c r="D102" s="350" t="s">
        <v>417</v>
      </c>
      <c r="E102" s="366" t="s">
        <v>418</v>
      </c>
      <c r="F102" s="368">
        <v>5</v>
      </c>
      <c r="H102" s="364"/>
      <c r="I102" s="370"/>
      <c r="J102" s="370"/>
      <c r="K102" s="370"/>
      <c r="L102" s="370"/>
      <c r="M102" s="372" t="s">
        <v>343</v>
      </c>
      <c r="N102" s="370"/>
      <c r="O102" s="374"/>
    </row>
    <row r="103" spans="1:15" ht="24.65" customHeight="1" x14ac:dyDescent="0.35">
      <c r="A103" s="365"/>
      <c r="B103" s="430"/>
      <c r="C103" s="430"/>
      <c r="D103" s="351"/>
      <c r="E103" s="367"/>
      <c r="F103" s="369"/>
      <c r="H103" s="365"/>
      <c r="I103" s="371"/>
      <c r="J103" s="371"/>
      <c r="K103" s="371"/>
      <c r="L103" s="371"/>
      <c r="M103" s="373"/>
      <c r="N103" s="371"/>
      <c r="O103" s="375"/>
    </row>
    <row r="104" spans="1:15" ht="16.5" customHeight="1" x14ac:dyDescent="0.35">
      <c r="A104" s="364" t="s">
        <v>387</v>
      </c>
      <c r="B104" s="352" t="s">
        <v>419</v>
      </c>
      <c r="C104" s="350" t="s">
        <v>420</v>
      </c>
      <c r="D104" s="350" t="s">
        <v>421</v>
      </c>
      <c r="E104" s="366">
        <v>46051</v>
      </c>
      <c r="F104" s="368">
        <v>5</v>
      </c>
      <c r="H104" s="364"/>
      <c r="I104" s="370"/>
      <c r="J104" s="370"/>
      <c r="K104" s="370"/>
      <c r="L104" s="370"/>
      <c r="M104" s="372"/>
      <c r="N104" s="370"/>
      <c r="O104" s="374"/>
    </row>
    <row r="105" spans="1:15" ht="30.65" customHeight="1" x14ac:dyDescent="0.35">
      <c r="A105" s="365"/>
      <c r="B105" s="430"/>
      <c r="C105" s="351"/>
      <c r="D105" s="351"/>
      <c r="E105" s="367"/>
      <c r="F105" s="369"/>
      <c r="H105" s="365"/>
      <c r="I105" s="371"/>
      <c r="J105" s="371"/>
      <c r="K105" s="371"/>
      <c r="L105" s="371"/>
      <c r="M105" s="373"/>
      <c r="N105" s="371"/>
      <c r="O105" s="375"/>
    </row>
    <row r="106" spans="1:15" ht="16.5" customHeight="1" x14ac:dyDescent="0.35">
      <c r="A106" s="364" t="s">
        <v>387</v>
      </c>
      <c r="B106" s="352" t="s">
        <v>422</v>
      </c>
      <c r="C106" s="350" t="s">
        <v>423</v>
      </c>
      <c r="D106" s="350" t="s">
        <v>424</v>
      </c>
      <c r="E106" s="366">
        <v>46052</v>
      </c>
      <c r="F106" s="107">
        <v>5</v>
      </c>
      <c r="H106" s="364"/>
      <c r="I106" s="364"/>
      <c r="J106" s="364"/>
      <c r="K106" s="364"/>
      <c r="L106" s="364"/>
      <c r="M106" s="364"/>
      <c r="N106" s="364"/>
      <c r="O106" s="364"/>
    </row>
    <row r="107" spans="1:15" ht="29.9" customHeight="1" x14ac:dyDescent="0.35">
      <c r="A107" s="365"/>
      <c r="B107" s="430"/>
      <c r="C107" s="351"/>
      <c r="D107" s="351"/>
      <c r="E107" s="367"/>
      <c r="F107" s="108"/>
      <c r="H107" s="365"/>
      <c r="I107" s="365"/>
      <c r="J107" s="365"/>
      <c r="K107" s="365"/>
      <c r="L107" s="365"/>
      <c r="M107" s="365"/>
      <c r="N107" s="365"/>
      <c r="O107" s="365"/>
    </row>
    <row r="108" spans="1:15" ht="23.15" customHeight="1" x14ac:dyDescent="0.35">
      <c r="A108" s="364" t="s">
        <v>387</v>
      </c>
      <c r="B108" s="352" t="s">
        <v>425</v>
      </c>
      <c r="C108" s="350" t="s">
        <v>426</v>
      </c>
      <c r="D108" s="350" t="s">
        <v>427</v>
      </c>
      <c r="E108" s="513" t="s">
        <v>428</v>
      </c>
      <c r="F108" s="107">
        <v>5</v>
      </c>
      <c r="H108" s="171"/>
      <c r="I108" s="175"/>
      <c r="J108" s="175"/>
      <c r="K108" s="175"/>
      <c r="L108" s="175"/>
      <c r="M108" s="175"/>
      <c r="N108" s="175"/>
      <c r="O108" s="176"/>
    </row>
    <row r="109" spans="1:15" ht="23.15" customHeight="1" x14ac:dyDescent="0.35">
      <c r="A109" s="365"/>
      <c r="B109" s="430"/>
      <c r="C109" s="351"/>
      <c r="D109" s="351"/>
      <c r="E109" s="367"/>
      <c r="F109" s="108"/>
      <c r="H109" s="171"/>
      <c r="I109" s="175"/>
      <c r="J109" s="175"/>
      <c r="K109" s="175"/>
      <c r="L109" s="175"/>
      <c r="M109" s="175"/>
      <c r="N109" s="175"/>
      <c r="O109" s="176"/>
    </row>
    <row r="110" spans="1:15" ht="28.4" customHeight="1" x14ac:dyDescent="0.35">
      <c r="A110" s="364" t="s">
        <v>387</v>
      </c>
      <c r="B110" s="352" t="s">
        <v>429</v>
      </c>
      <c r="C110" s="350" t="s">
        <v>430</v>
      </c>
      <c r="D110" s="350" t="s">
        <v>79</v>
      </c>
      <c r="E110" s="366" t="s">
        <v>431</v>
      </c>
      <c r="F110" s="368">
        <v>5</v>
      </c>
      <c r="H110" s="504"/>
      <c r="I110" s="434"/>
      <c r="J110" s="370"/>
      <c r="K110" s="434"/>
      <c r="L110" s="370"/>
      <c r="M110" s="372" t="s">
        <v>343</v>
      </c>
      <c r="N110" s="370"/>
      <c r="O110" s="374"/>
    </row>
    <row r="111" spans="1:15" ht="28.4" customHeight="1" x14ac:dyDescent="0.35">
      <c r="A111" s="365"/>
      <c r="B111" s="430"/>
      <c r="C111" s="351"/>
      <c r="D111" s="351"/>
      <c r="E111" s="367"/>
      <c r="F111" s="369"/>
      <c r="H111" s="351"/>
      <c r="I111" s="435"/>
      <c r="J111" s="371"/>
      <c r="K111" s="435"/>
      <c r="L111" s="371"/>
      <c r="M111" s="373"/>
      <c r="N111" s="371"/>
      <c r="O111" s="375"/>
    </row>
    <row r="112" spans="1:15" ht="33" customHeight="1" x14ac:dyDescent="0.35">
      <c r="A112" s="511" t="s">
        <v>402</v>
      </c>
      <c r="B112" s="352" t="s">
        <v>432</v>
      </c>
      <c r="C112" s="350" t="s">
        <v>433</v>
      </c>
      <c r="D112" s="350" t="s">
        <v>434</v>
      </c>
      <c r="E112" s="366">
        <v>46172</v>
      </c>
      <c r="F112" s="107">
        <v>5</v>
      </c>
      <c r="H112" s="171"/>
      <c r="I112" s="172"/>
      <c r="J112" s="172"/>
      <c r="K112" s="172"/>
      <c r="L112" s="172"/>
      <c r="M112" s="173"/>
      <c r="N112" s="172"/>
      <c r="O112" s="174"/>
    </row>
    <row r="113" spans="1:17" ht="33" customHeight="1" x14ac:dyDescent="0.35">
      <c r="A113" s="512"/>
      <c r="B113" s="430"/>
      <c r="C113" s="351"/>
      <c r="D113" s="351"/>
      <c r="E113" s="367"/>
      <c r="F113" s="108"/>
      <c r="H113" s="171"/>
      <c r="I113" s="172"/>
      <c r="J113" s="172"/>
      <c r="K113" s="172"/>
      <c r="L113" s="172"/>
      <c r="M113" s="173"/>
      <c r="N113" s="172"/>
      <c r="O113" s="174"/>
    </row>
    <row r="114" spans="1:17" ht="16.5" customHeight="1" x14ac:dyDescent="0.35">
      <c r="A114" s="511" t="s">
        <v>402</v>
      </c>
      <c r="B114" s="352" t="s">
        <v>435</v>
      </c>
      <c r="C114" s="350" t="s">
        <v>436</v>
      </c>
      <c r="D114" s="350" t="s">
        <v>390</v>
      </c>
      <c r="E114" s="366">
        <v>46079</v>
      </c>
      <c r="F114" s="107">
        <v>5</v>
      </c>
      <c r="H114" s="364"/>
      <c r="I114" s="370"/>
      <c r="J114" s="370"/>
      <c r="K114" s="370"/>
      <c r="L114" s="370"/>
      <c r="M114" s="372"/>
      <c r="N114" s="370"/>
      <c r="O114" s="374"/>
    </row>
    <row r="115" spans="1:17" ht="17.149999999999999" customHeight="1" x14ac:dyDescent="0.35">
      <c r="A115" s="512"/>
      <c r="B115" s="430"/>
      <c r="C115" s="351"/>
      <c r="D115" s="351"/>
      <c r="E115" s="367"/>
      <c r="F115" s="108"/>
      <c r="H115" s="378"/>
      <c r="I115" s="382"/>
      <c r="J115" s="382"/>
      <c r="K115" s="382"/>
      <c r="L115" s="382"/>
      <c r="M115" s="383"/>
      <c r="N115" s="382"/>
      <c r="O115" s="379"/>
    </row>
    <row r="116" spans="1:17" x14ac:dyDescent="0.35">
      <c r="A116" s="34" t="s">
        <v>195</v>
      </c>
      <c r="B116" s="34" t="s">
        <v>196</v>
      </c>
      <c r="C116" s="35" t="s">
        <v>197</v>
      </c>
      <c r="D116" s="35" t="s">
        <v>895</v>
      </c>
      <c r="E116" s="380" t="s">
        <v>198</v>
      </c>
      <c r="F116" s="381"/>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4" t="s">
        <v>437</v>
      </c>
      <c r="B120" s="535"/>
      <c r="C120" s="535"/>
      <c r="D120" s="165"/>
      <c r="E120" s="537" t="s">
        <v>438</v>
      </c>
      <c r="F120" s="538"/>
      <c r="G120" s="538"/>
      <c r="H120" s="538"/>
      <c r="I120" s="538"/>
      <c r="J120" s="538"/>
      <c r="K120" s="538"/>
      <c r="L120" s="538"/>
      <c r="M120" s="538"/>
      <c r="N120" s="538"/>
      <c r="O120" s="538"/>
      <c r="P120" s="539"/>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2"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39"/>
      <c r="N122" s="39"/>
      <c r="O122" s="39"/>
      <c r="P122" s="39"/>
      <c r="Q122" s="113"/>
    </row>
    <row r="123" spans="1:17" ht="29" x14ac:dyDescent="0.35">
      <c r="A123" s="532"/>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9"/>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9"/>
      <c r="N124" s="39"/>
      <c r="O124" s="39"/>
      <c r="P124" s="39"/>
      <c r="Q124" s="113"/>
    </row>
    <row r="125" spans="1:17" ht="29" x14ac:dyDescent="0.35">
      <c r="A125" s="532"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39"/>
      <c r="N125" s="39"/>
      <c r="O125" s="39"/>
      <c r="P125" s="39"/>
      <c r="Q125" s="113"/>
    </row>
    <row r="126" spans="1:17" ht="29" x14ac:dyDescent="0.35">
      <c r="A126" s="532"/>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9"/>
      <c r="N126" s="39"/>
      <c r="O126" s="39"/>
      <c r="P126" s="39"/>
      <c r="Q126" s="113"/>
    </row>
    <row r="127" spans="1:17" ht="15" thickBot="1" x14ac:dyDescent="0.4">
      <c r="A127" s="533"/>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114"/>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0"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0"/>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0"/>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0"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31"/>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455" priority="83">
      <formula>LEN(TRIM(A86))=0</formula>
    </cfRule>
  </conditionalFormatting>
  <conditionalFormatting sqref="A96:E96">
    <cfRule type="containsBlanks" dxfId="454" priority="10">
      <formula>LEN(TRIM(A96))=0</formula>
    </cfRule>
  </conditionalFormatting>
  <conditionalFormatting sqref="A98:E98">
    <cfRule type="containsBlanks" dxfId="453" priority="3">
      <formula>LEN(TRIM(A98))=0</formula>
    </cfRule>
  </conditionalFormatting>
  <conditionalFormatting sqref="A112:E112">
    <cfRule type="containsBlanks" dxfId="452" priority="62">
      <formula>LEN(TRIM(A112))=0</formula>
    </cfRule>
  </conditionalFormatting>
  <conditionalFormatting sqref="A51:F51 B52:F52 A54:F54 B55:F55 A57:F57 B58:F58 A60:F60 B61:F61 A63:F63 B64:F64 A66:F66 B67:F67">
    <cfRule type="containsBlanks" dxfId="451" priority="132">
      <formula>LEN(TRIM(A51))=0</formula>
    </cfRule>
  </conditionalFormatting>
  <conditionalFormatting sqref="A6:G6 A8:G8 A10:G10">
    <cfRule type="containsBlanks" dxfId="450" priority="101">
      <formula>LEN(TRIM(A6))=0</formula>
    </cfRule>
  </conditionalFormatting>
  <conditionalFormatting sqref="A14:G14">
    <cfRule type="containsBlanks" dxfId="449" priority="100">
      <formula>LEN(TRIM(A14))=0</formula>
    </cfRule>
  </conditionalFormatting>
  <conditionalFormatting sqref="A18:G18">
    <cfRule type="containsBlanks" dxfId="448" priority="99">
      <formula>LEN(TRIM(A18))=0</formula>
    </cfRule>
  </conditionalFormatting>
  <conditionalFormatting sqref="A26:G26">
    <cfRule type="containsBlanks" dxfId="447" priority="98">
      <formula>LEN(TRIM(A26))=0</formula>
    </cfRule>
  </conditionalFormatting>
  <conditionalFormatting sqref="B92">
    <cfRule type="containsBlanks" dxfId="446" priority="45">
      <formula>LEN(TRIM(B92))=0</formula>
    </cfRule>
  </conditionalFormatting>
  <conditionalFormatting sqref="B86:E86">
    <cfRule type="containsBlanks" dxfId="445" priority="72">
      <formula>LEN(TRIM(B86))=0</formula>
    </cfRule>
  </conditionalFormatting>
  <conditionalFormatting sqref="B88:E88">
    <cfRule type="containsBlanks" dxfId="444" priority="82">
      <formula>LEN(TRIM(B88))=0</formula>
    </cfRule>
  </conditionalFormatting>
  <conditionalFormatting sqref="B90:E90">
    <cfRule type="containsBlanks" dxfId="443" priority="47">
      <formula>LEN(TRIM(B90))=0</formula>
    </cfRule>
  </conditionalFormatting>
  <conditionalFormatting sqref="B94:E94">
    <cfRule type="containsBlanks" dxfId="442" priority="71">
      <formula>LEN(TRIM(B94))=0</formula>
    </cfRule>
  </conditionalFormatting>
  <conditionalFormatting sqref="B100:E100">
    <cfRule type="containsBlanks" dxfId="441" priority="46">
      <formula>LEN(TRIM(B100))=0</formula>
    </cfRule>
  </conditionalFormatting>
  <conditionalFormatting sqref="B102:E102">
    <cfRule type="containsBlanks" dxfId="440" priority="140">
      <formula>LEN(TRIM(B102))=0</formula>
    </cfRule>
  </conditionalFormatting>
  <conditionalFormatting sqref="B104:E104">
    <cfRule type="containsBlanks" dxfId="439" priority="81">
      <formula>LEN(TRIM(B104))=0</formula>
    </cfRule>
  </conditionalFormatting>
  <conditionalFormatting sqref="B106:E106">
    <cfRule type="containsBlanks" dxfId="438" priority="80">
      <formula>LEN(TRIM(B106))=0</formula>
    </cfRule>
  </conditionalFormatting>
  <conditionalFormatting sqref="B108:E108">
    <cfRule type="containsBlanks" dxfId="437" priority="73">
      <formula>LEN(TRIM(B108))=0</formula>
    </cfRule>
  </conditionalFormatting>
  <conditionalFormatting sqref="B110:E110">
    <cfRule type="containsBlanks" dxfId="436" priority="63">
      <formula>LEN(TRIM(B110))=0</formula>
    </cfRule>
  </conditionalFormatting>
  <conditionalFormatting sqref="C20:C22 E20:G22">
    <cfRule type="containsBlanks" dxfId="435" priority="30">
      <formula>LEN(TRIM(C20))=0</formula>
    </cfRule>
  </conditionalFormatting>
  <conditionalFormatting sqref="C16:D16">
    <cfRule type="containsBlanks" dxfId="434" priority="97">
      <formula>LEN(TRIM(C16))=0</formula>
    </cfRule>
  </conditionalFormatting>
  <conditionalFormatting sqref="C24:G24">
    <cfRule type="containsBlanks" dxfId="433" priority="19">
      <formula>LEN(TRIM(C24))=0</formula>
    </cfRule>
  </conditionalFormatting>
  <conditionalFormatting sqref="D1">
    <cfRule type="containsBlanks" dxfId="432" priority="121">
      <formula>LEN(TRIM(D1))=0</formula>
    </cfRule>
  </conditionalFormatting>
  <conditionalFormatting sqref="D92:E92">
    <cfRule type="containsBlanks" dxfId="431" priority="37">
      <formula>LEN(TRIM(D92))=0</formula>
    </cfRule>
  </conditionalFormatting>
  <conditionalFormatting sqref="F1">
    <cfRule type="containsBlanks" dxfId="430" priority="147">
      <formula>LEN(TRIM(F1))=0</formula>
    </cfRule>
  </conditionalFormatting>
  <conditionalFormatting sqref="F86 F94 F102 F114">
    <cfRule type="expression" dxfId="429" priority="224">
      <formula>AND(#REF!&lt;&gt;"",E86&lt;TODAY(),F86&lt;4)</formula>
    </cfRule>
  </conditionalFormatting>
  <conditionalFormatting sqref="F88 F104">
    <cfRule type="expression" dxfId="428"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427" priority="49">
      <formula>AND(#REF!&lt;&gt;"",E90&lt;TODAY(),F90&lt;4)</formula>
    </cfRule>
  </conditionalFormatting>
  <conditionalFormatting sqref="F92">
    <cfRule type="expression" dxfId="426"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425"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424"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42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422"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421"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420"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419"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418" priority="102">
      <formula>LEN(TRIM(F16))=0</formula>
    </cfRule>
  </conditionalFormatting>
  <conditionalFormatting sqref="H86">
    <cfRule type="containsBlanks" dxfId="417" priority="128">
      <formula>LEN(TRIM(H86))=0</formula>
    </cfRule>
  </conditionalFormatting>
  <conditionalFormatting sqref="I27">
    <cfRule type="cellIs" dxfId="416" priority="79" operator="lessThan">
      <formula>0.8</formula>
    </cfRule>
  </conditionalFormatting>
  <conditionalFormatting sqref="I23:O23">
    <cfRule type="expression" dxfId="415" priority="26">
      <formula>AND(OR($F20="Lower the better", $F20="Lower the Better"), I23&lt;=I20)</formula>
    </cfRule>
    <cfRule type="containsBlanks" dxfId="414" priority="25">
      <formula>LEN(TRIM(I23))=0</formula>
    </cfRule>
    <cfRule type="expression" dxfId="413" priority="27">
      <formula>AND(OR($F20="Higher the better", $F20="Higher the Better"), I23&lt;I20)</formula>
    </cfRule>
    <cfRule type="expression" dxfId="412" priority="28" stopIfTrue="1">
      <formula>AND(OR($F20="Higher the better", $F20="Higher the Better"), I23&gt;=I20)</formula>
    </cfRule>
    <cfRule type="expression" dxfId="411" priority="29">
      <formula>AND(OR($F20="Lower the better", $F20="Lower the Better"), I23&gt;I20)</formula>
    </cfRule>
  </conditionalFormatting>
  <conditionalFormatting sqref="I25:O25">
    <cfRule type="expression" dxfId="410" priority="16">
      <formula>AND(OR($F24="Higher the better", $F24="Higher the Better"), I25&lt;I24)</formula>
    </cfRule>
    <cfRule type="expression" dxfId="409" priority="17" stopIfTrue="1">
      <formula>AND(OR($F24="Higher the better", $F24="Higher the Better"), I25&gt;=I24)</formula>
    </cfRule>
    <cfRule type="containsBlanks" dxfId="408" priority="18">
      <formula>LEN(TRIM(I25))=0</formula>
    </cfRule>
    <cfRule type="expression" dxfId="407" priority="14">
      <formula>AND(OR($F24="Lower the better", $F24="Lower the Better"), I25&gt;I24)</formula>
    </cfRule>
    <cfRule type="expression" dxfId="406" priority="15">
      <formula>AND(OR($F24="Lower the better", $F24="Lower the Better"), I25&lt;=I24)</formula>
    </cfRule>
  </conditionalFormatting>
  <conditionalFormatting sqref="I86:O86 I88:O88 I102:O102 I104:O104 I110:O110 I114:O114">
    <cfRule type="containsBlanks" dxfId="405" priority="139">
      <formula>LEN(TRIM(I86))=0</formula>
    </cfRule>
  </conditionalFormatting>
  <conditionalFormatting sqref="I21:P21">
    <cfRule type="expression" dxfId="404" priority="21">
      <formula>AND(OR($F18="Lower the better", $F18="Lower the Better"), I21&lt;=I18)</formula>
    </cfRule>
    <cfRule type="expression" dxfId="403" priority="24">
      <formula>AND(OR($F18="Lower the better", $F18="Lower the Better"), I21&gt;I18)</formula>
    </cfRule>
    <cfRule type="expression" dxfId="402" priority="23" stopIfTrue="1">
      <formula>AND(OR($F18="Higher the better", $F18="Higher the Better"), I21&gt;=I18)</formula>
    </cfRule>
    <cfRule type="expression" dxfId="401" priority="22">
      <formula>AND(OR($F18="Higher the better", $F18="Higher the Better"), I21&lt;I18)</formula>
    </cfRule>
    <cfRule type="containsBlanks" dxfId="400" priority="20">
      <formula>LEN(TRIM(I21))=0</formula>
    </cfRule>
  </conditionalFormatting>
  <conditionalFormatting sqref="I7:T7 I11:T11">
    <cfRule type="expression" dxfId="399" priority="125">
      <formula>AND(OR($F6="Lower the better", $F6="Lower the Better"), I7&lt;=I6)</formula>
    </cfRule>
    <cfRule type="expression" dxfId="398" priority="124">
      <formula>AND(OR($F6="Lower the better", $F6="Lower the Better"), I7&gt;I6)</formula>
    </cfRule>
    <cfRule type="containsBlanks" dxfId="397" priority="123">
      <formula>LEN(TRIM(I7))=0</formula>
    </cfRule>
    <cfRule type="expression" dxfId="396" priority="127" stopIfTrue="1">
      <formula>AND(OR($F6="Higher the better", $F6="Higher the Better"), I7&gt;=I6)</formula>
    </cfRule>
    <cfRule type="expression" dxfId="395" priority="126">
      <formula>AND(OR($F6="Higher the better", $F6="Higher the Better"), I7&lt;I6)</formula>
    </cfRule>
  </conditionalFormatting>
  <conditionalFormatting sqref="I9:T9">
    <cfRule type="containsBlanks" dxfId="394" priority="112">
      <formula>LEN(TRIM(I9))=0</formula>
    </cfRule>
    <cfRule type="expression" dxfId="393" priority="116" stopIfTrue="1">
      <formula>AND(OR($F8="Higher the better", $F8="Higher the Better"), I9&gt;=I8)</formula>
    </cfRule>
    <cfRule type="expression" dxfId="392" priority="115">
      <formula>AND(OR($F8="Higher the better", $F8="Higher the Better"), I9&lt;I8)</formula>
    </cfRule>
    <cfRule type="expression" dxfId="391" priority="114">
      <formula>AND(OR($F8="Lower the better", $F8="Lower the Better"), I9&lt;=I8)</formula>
    </cfRule>
    <cfRule type="expression" dxfId="390" priority="113">
      <formula>AND(OR($F8="Lower the better", $F8="Lower the Better"), I9&gt;I8)</formula>
    </cfRule>
  </conditionalFormatting>
  <conditionalFormatting sqref="I15:T15 I19:T19 Q20:T20 P23:T24">
    <cfRule type="expression" dxfId="389" priority="141">
      <formula>AND(OR($F14="Lower the better", $F14="Lower the Better"), I15&gt;I14)</formula>
    </cfRule>
    <cfRule type="expression" dxfId="388" priority="142">
      <formula>AND(OR($F14="Lower the better", $F14="Lower the Better"), I15&lt;=I14)</formula>
    </cfRule>
    <cfRule type="expression" dxfId="387" priority="143">
      <formula>AND(OR($F14="Higher the better", $F14="Higher the Better"), I15&lt;I14)</formula>
    </cfRule>
    <cfRule type="expression" dxfId="386" priority="144" stopIfTrue="1">
      <formula>AND(OR($F14="Higher the better", $F14="Higher the Better"), I15&gt;=I14)</formula>
    </cfRule>
  </conditionalFormatting>
  <conditionalFormatting sqref="I17:T17 I27:T27">
    <cfRule type="expression" dxfId="385" priority="135">
      <formula>AND(OR($F16="Lower the better", $F16="Lower the Better"), I17&gt;I16)</formula>
    </cfRule>
    <cfRule type="expression" dxfId="384" priority="136">
      <formula>AND(OR($F16="Lower the better", $F16="Lower the Better"), I17&lt;=I16)</formula>
    </cfRule>
    <cfRule type="expression" dxfId="383" priority="137">
      <formula>AND(OR($F16="Higher the better", $F16="Higher the Better"), I17&lt;I16)</formula>
    </cfRule>
    <cfRule type="expression" dxfId="382" priority="138" stopIfTrue="1">
      <formula>AND(OR($F16="Higher the better", $F16="Higher the Better"), I17&gt;=I16)</formula>
    </cfRule>
  </conditionalFormatting>
  <conditionalFormatting sqref="I27:T27 I15:T15 I17:T17 I19:T19 Q20:T22 P23:T25">
    <cfRule type="containsBlanks" dxfId="381" priority="134">
      <formula>LEN(TRIM(I15))=0</formula>
    </cfRule>
  </conditionalFormatting>
  <conditionalFormatting sqref="M86:M89 M94:M115">
    <cfRule type="containsText" dxfId="380" priority="130" operator="containsText" text="Yes">
      <formula>NOT(ISERROR(SEARCH("Yes",M86)))</formula>
    </cfRule>
  </conditionalFormatting>
  <conditionalFormatting sqref="M94:M115 M86:M89">
    <cfRule type="containsText" dxfId="379" priority="129" operator="containsText" text="No">
      <formula>NOT(ISERROR(SEARCH("No",M86)))</formula>
    </cfRule>
  </conditionalFormatting>
  <conditionalFormatting sqref="P25:T25">
    <cfRule type="expression" dxfId="378" priority="446">
      <formula>AND(OR($F19="Lower the better", $F19="Lower the Better"), P25&lt;=P19)</formula>
    </cfRule>
    <cfRule type="expression" dxfId="377" priority="447">
      <formula>AND(OR($F19="Higher the better", $F19="Higher the Better"), P25&lt;P19)</formula>
    </cfRule>
    <cfRule type="expression" dxfId="376" priority="448" stopIfTrue="1">
      <formula>AND(OR($F19="Higher the better", $F19="Higher the Better"), P25&gt;=P19)</formula>
    </cfRule>
    <cfRule type="expression" dxfId="375" priority="445">
      <formula>AND(OR($F19="Lower the better", $F19="Lower the Better"), P25&gt;P19)</formula>
    </cfRule>
  </conditionalFormatting>
  <conditionalFormatting sqref="Q21:T21">
    <cfRule type="expression" dxfId="374" priority="472">
      <formula>AND(OR($F19="Lower the better", $F19="Lower the Better"), Q21&lt;=Q19)</formula>
    </cfRule>
    <cfRule type="expression" dxfId="373" priority="473">
      <formula>AND(OR($F19="Higher the better", $F19="Higher the Better"), Q21&lt;Q19)</formula>
    </cfRule>
    <cfRule type="expression" dxfId="372" priority="474" stopIfTrue="1">
      <formula>AND(OR($F19="Higher the better", $F19="Higher the Better"), Q21&gt;=Q19)</formula>
    </cfRule>
    <cfRule type="expression" dxfId="371" priority="471">
      <formula>AND(OR($F19="Lower the better", $F19="Lower the Better"), Q21&gt;Q19)</formula>
    </cfRule>
  </conditionalFormatting>
  <conditionalFormatting sqref="Q22:T22">
    <cfRule type="expression" dxfId="370" priority="458">
      <formula>AND(OR($F19="Lower the better", $F19="Lower the Better"), Q22&gt;Q19)</formula>
    </cfRule>
    <cfRule type="expression" dxfId="369" priority="459">
      <formula>AND(OR($F19="Lower the better", $F19="Lower the Better"), Q22&lt;=Q19)</formula>
    </cfRule>
    <cfRule type="expression" dxfId="368" priority="460">
      <formula>AND(OR($F19="Higher the better", $F19="Higher the Better"), Q22&lt;Q19)</formula>
    </cfRule>
    <cfRule type="expression" dxfId="36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3.453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53"/>
      <c r="B9" s="353"/>
      <c r="C9" s="348"/>
      <c r="D9" s="578"/>
      <c r="E9" s="348"/>
      <c r="F9" s="350"/>
      <c r="G9" s="348"/>
      <c r="H9" s="14" t="s">
        <v>30</v>
      </c>
      <c r="I9" s="45"/>
      <c r="J9" s="45"/>
      <c r="K9" s="125">
        <v>0.112</v>
      </c>
      <c r="L9" s="5">
        <v>0.16</v>
      </c>
      <c r="M9" s="5">
        <v>0.21</v>
      </c>
      <c r="N9" s="5">
        <v>0.23</v>
      </c>
      <c r="O9" s="5">
        <v>0.19</v>
      </c>
      <c r="P9" s="5">
        <v>0.24</v>
      </c>
      <c r="Q9" s="5">
        <v>0.28000000000000003</v>
      </c>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5">
        <v>0.82</v>
      </c>
      <c r="L11" s="256">
        <v>0.83499999999999996</v>
      </c>
      <c r="M11" s="5">
        <v>0.83</v>
      </c>
      <c r="N11" s="5">
        <v>0.81</v>
      </c>
      <c r="O11" s="5">
        <v>0.81</v>
      </c>
      <c r="P11" s="5">
        <v>0.82</v>
      </c>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v>77</v>
      </c>
      <c r="P15" s="179">
        <v>77</v>
      </c>
      <c r="Q15" s="179">
        <v>75</v>
      </c>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v>89</v>
      </c>
      <c r="P19" s="45">
        <v>88</v>
      </c>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531</v>
      </c>
      <c r="D85" s="574" t="s">
        <v>532</v>
      </c>
      <c r="E85" s="366">
        <v>46258</v>
      </c>
      <c r="F85" s="368">
        <v>5</v>
      </c>
      <c r="H85" s="364"/>
      <c r="I85" s="434"/>
      <c r="J85" s="370"/>
      <c r="K85" s="434"/>
      <c r="L85" s="370"/>
      <c r="M85" s="372"/>
      <c r="N85" s="434"/>
      <c r="O85" s="566"/>
    </row>
    <row r="86" spans="1:15" ht="49.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71.25" hidden="1" customHeight="1" x14ac:dyDescent="0.35">
      <c r="A88" s="476"/>
      <c r="B88" s="568"/>
      <c r="C88" s="352"/>
      <c r="D88" s="350"/>
      <c r="E88" s="569"/>
      <c r="F88" s="368"/>
      <c r="H88" s="291"/>
      <c r="I88" s="255"/>
      <c r="J88" s="255"/>
      <c r="K88" s="255"/>
      <c r="L88" s="255"/>
      <c r="M88" s="292"/>
      <c r="N88" s="255"/>
      <c r="O88" s="290"/>
    </row>
    <row r="89" spans="1:15" ht="48" customHeight="1" x14ac:dyDescent="0.35">
      <c r="A89" s="476" t="s">
        <v>487</v>
      </c>
      <c r="B89" s="509" t="s">
        <v>535</v>
      </c>
      <c r="C89" s="352" t="s">
        <v>536</v>
      </c>
      <c r="D89" s="350" t="s">
        <v>537</v>
      </c>
      <c r="E89" s="366">
        <v>46280</v>
      </c>
      <c r="F89" s="368">
        <v>1</v>
      </c>
      <c r="H89" s="171"/>
      <c r="I89" s="255"/>
      <c r="J89" s="255"/>
      <c r="K89" s="255"/>
      <c r="L89" s="255"/>
      <c r="M89" s="255"/>
      <c r="N89" s="255"/>
      <c r="O89" s="255"/>
    </row>
    <row r="90" spans="1:15" ht="45" customHeight="1" x14ac:dyDescent="0.35">
      <c r="A90" s="476"/>
      <c r="B90" s="509"/>
      <c r="C90" s="352"/>
      <c r="D90" s="350"/>
      <c r="E90" s="366"/>
      <c r="F90" s="368"/>
      <c r="H90" s="364"/>
      <c r="I90" s="370"/>
      <c r="J90" s="370"/>
      <c r="K90" s="370"/>
      <c r="L90" s="370"/>
      <c r="M90" s="372"/>
      <c r="N90" s="370"/>
      <c r="O90" s="374"/>
    </row>
    <row r="91" spans="1:15" ht="36.65" hidden="1" customHeight="1" thickBot="1" x14ac:dyDescent="0.4">
      <c r="A91" s="476" t="s">
        <v>487</v>
      </c>
      <c r="B91" s="567" t="s">
        <v>538</v>
      </c>
      <c r="C91" s="352" t="s">
        <v>539</v>
      </c>
      <c r="D91" s="350" t="s">
        <v>528</v>
      </c>
      <c r="E91" s="366">
        <v>46213</v>
      </c>
      <c r="F91" s="368">
        <v>5</v>
      </c>
      <c r="H91" s="364"/>
      <c r="I91" s="370"/>
      <c r="J91" s="370"/>
      <c r="K91" s="370"/>
      <c r="L91" s="370"/>
      <c r="M91" s="372"/>
      <c r="N91" s="370"/>
      <c r="O91" s="374"/>
    </row>
    <row r="92" spans="1:15" ht="16.5" hidden="1"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541" t="s">
        <v>540</v>
      </c>
      <c r="C93" s="555" t="s">
        <v>541</v>
      </c>
      <c r="D93" s="552" t="s">
        <v>542</v>
      </c>
      <c r="E93" s="553">
        <v>46265</v>
      </c>
      <c r="F93" s="554">
        <v>5</v>
      </c>
      <c r="H93" s="364"/>
      <c r="I93" s="370"/>
      <c r="J93" s="370"/>
      <c r="K93" s="565"/>
      <c r="L93" s="370"/>
      <c r="M93" s="372"/>
      <c r="N93" s="434"/>
      <c r="O93" s="566"/>
    </row>
    <row r="94" spans="1:15" s="15" customFormat="1" ht="49.5" customHeight="1" x14ac:dyDescent="0.35">
      <c r="A94" s="551"/>
      <c r="B94" s="541"/>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113.5" customHeight="1" x14ac:dyDescent="0.35">
      <c r="A99" s="551" t="s">
        <v>516</v>
      </c>
      <c r="B99" s="560" t="s">
        <v>548</v>
      </c>
      <c r="C99" s="561" t="s">
        <v>549</v>
      </c>
      <c r="D99" s="552" t="s">
        <v>550</v>
      </c>
      <c r="E99" s="553" t="s">
        <v>551</v>
      </c>
      <c r="F99" s="554">
        <v>3</v>
      </c>
      <c r="H99" s="177"/>
      <c r="I99" s="177"/>
      <c r="J99" s="177"/>
      <c r="K99" s="177"/>
      <c r="L99" s="177"/>
      <c r="M99" s="15"/>
      <c r="N99" s="177"/>
      <c r="O99" s="177"/>
    </row>
    <row r="100" spans="1:15" ht="113.5" customHeight="1" x14ac:dyDescent="0.35">
      <c r="A100" s="551"/>
      <c r="B100" s="560"/>
      <c r="C100" s="557"/>
      <c r="D100" s="552"/>
      <c r="E100" s="553"/>
      <c r="F100" s="554"/>
      <c r="H100" s="177"/>
      <c r="I100" s="177"/>
      <c r="J100" s="177"/>
      <c r="K100" s="177"/>
      <c r="L100" s="177"/>
      <c r="M100" s="15"/>
      <c r="N100" s="177"/>
      <c r="O100" s="177"/>
    </row>
    <row r="101" spans="1:15" ht="140.5" customHeight="1" x14ac:dyDescent="0.35">
      <c r="A101" s="551" t="s">
        <v>516</v>
      </c>
      <c r="B101" s="555" t="s">
        <v>491</v>
      </c>
      <c r="C101" s="559" t="s">
        <v>552</v>
      </c>
      <c r="D101" s="552" t="s">
        <v>553</v>
      </c>
      <c r="E101" s="553" t="s">
        <v>554</v>
      </c>
      <c r="F101" s="554">
        <v>4</v>
      </c>
      <c r="H101" s="177"/>
      <c r="I101" s="177"/>
      <c r="J101" s="177"/>
      <c r="K101" s="177"/>
      <c r="L101" s="177"/>
      <c r="M101" s="15"/>
      <c r="N101" s="177"/>
      <c r="O101" s="177"/>
    </row>
    <row r="102" spans="1:15" ht="140.5" customHeight="1" x14ac:dyDescent="0.35">
      <c r="A102" s="551"/>
      <c r="B102" s="555"/>
      <c r="C102" s="559"/>
      <c r="D102" s="552"/>
      <c r="E102" s="553"/>
      <c r="F102" s="554"/>
      <c r="H102" s="177"/>
      <c r="I102" s="177"/>
      <c r="J102" s="177"/>
      <c r="K102" s="177"/>
      <c r="L102" s="177"/>
      <c r="M102" s="15"/>
      <c r="N102" s="177"/>
      <c r="O102" s="177"/>
    </row>
    <row r="103" spans="1:15" ht="51.75" hidden="1" customHeight="1" x14ac:dyDescent="0.35">
      <c r="A103" s="551" t="s">
        <v>555</v>
      </c>
      <c r="B103" s="555" t="s">
        <v>556</v>
      </c>
      <c r="C103" s="558"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8"/>
      <c r="D104" s="552"/>
      <c r="E104" s="553"/>
      <c r="F104" s="554"/>
    </row>
    <row r="105" spans="1:15" ht="96.65" customHeight="1" x14ac:dyDescent="0.35">
      <c r="A105" s="551" t="s">
        <v>516</v>
      </c>
      <c r="B105" s="555" t="s">
        <v>491</v>
      </c>
      <c r="C105" s="557" t="s">
        <v>559</v>
      </c>
      <c r="D105" s="552" t="s">
        <v>560</v>
      </c>
      <c r="E105" s="553" t="s">
        <v>561</v>
      </c>
      <c r="F105" s="554">
        <v>3</v>
      </c>
    </row>
    <row r="106" spans="1:15" ht="96.65" customHeight="1" x14ac:dyDescent="0.35">
      <c r="A106" s="551"/>
      <c r="B106" s="555"/>
      <c r="C106" s="557"/>
      <c r="D106" s="552"/>
      <c r="E106" s="553"/>
      <c r="F106" s="554"/>
    </row>
    <row r="107" spans="1:15" ht="62.5" customHeight="1" x14ac:dyDescent="0.35">
      <c r="A107" s="551" t="s">
        <v>516</v>
      </c>
      <c r="B107" s="352" t="s">
        <v>562</v>
      </c>
      <c r="C107" s="556" t="s">
        <v>563</v>
      </c>
      <c r="D107" s="350" t="s">
        <v>564</v>
      </c>
      <c r="E107" s="366" t="s">
        <v>565</v>
      </c>
      <c r="F107" s="554">
        <v>3</v>
      </c>
    </row>
    <row r="108" spans="1:15" ht="62.5" customHeight="1" x14ac:dyDescent="0.35">
      <c r="A108" s="551"/>
      <c r="B108" s="555"/>
      <c r="C108" s="557"/>
      <c r="D108" s="552"/>
      <c r="E108" s="553"/>
      <c r="F108" s="554"/>
    </row>
    <row r="109" spans="1:15" ht="17.25" hidden="1" customHeight="1" outlineLevel="1" x14ac:dyDescent="0.35">
      <c r="A109" s="551" t="s">
        <v>566</v>
      </c>
      <c r="B109" s="552" t="s">
        <v>567</v>
      </c>
      <c r="C109" s="552" t="s">
        <v>568</v>
      </c>
      <c r="D109" s="552" t="s">
        <v>569</v>
      </c>
      <c r="E109" s="553">
        <v>46217</v>
      </c>
      <c r="F109" s="554">
        <v>5</v>
      </c>
    </row>
    <row r="110" spans="1:15" ht="34.5" hidden="1" customHeight="1" outlineLevel="1" x14ac:dyDescent="0.35">
      <c r="A110" s="551"/>
      <c r="B110" s="552"/>
      <c r="C110" s="552"/>
      <c r="D110" s="552"/>
      <c r="E110" s="553"/>
      <c r="F110" s="554"/>
    </row>
    <row r="111" spans="1:15" ht="39.75" customHeight="1" collapsed="1" x14ac:dyDescent="0.35">
      <c r="A111" s="311" t="s">
        <v>566</v>
      </c>
      <c r="B111" s="431" t="s">
        <v>570</v>
      </c>
      <c r="C111" s="550" t="s">
        <v>571</v>
      </c>
      <c r="D111" s="431" t="s">
        <v>572</v>
      </c>
      <c r="E111" s="433">
        <v>46264</v>
      </c>
      <c r="F111" s="487">
        <v>3</v>
      </c>
    </row>
    <row r="112" spans="1:15" ht="123.75" customHeight="1" thickBot="1" x14ac:dyDescent="0.4">
      <c r="A112" s="312"/>
      <c r="B112" s="431"/>
      <c r="C112" s="550"/>
      <c r="D112" s="431"/>
      <c r="E112" s="433"/>
      <c r="F112" s="487"/>
    </row>
    <row r="113" spans="1:8" ht="36" hidden="1" customHeight="1" outlineLevel="1" x14ac:dyDescent="0.35">
      <c r="A113" s="476" t="s">
        <v>566</v>
      </c>
      <c r="B113" s="350" t="s">
        <v>573</v>
      </c>
      <c r="C113" s="350" t="s">
        <v>574</v>
      </c>
      <c r="D113" s="350" t="s">
        <v>572</v>
      </c>
      <c r="E113" s="366">
        <v>46157</v>
      </c>
      <c r="F113" s="368">
        <v>5</v>
      </c>
    </row>
    <row r="114" spans="1:8" ht="36" hidden="1" customHeight="1" outlineLevel="1" x14ac:dyDescent="0.35">
      <c r="A114" s="476"/>
      <c r="B114" s="350"/>
      <c r="C114" s="350"/>
      <c r="D114" s="350"/>
      <c r="E114" s="366"/>
      <c r="F114" s="368"/>
    </row>
    <row r="115" spans="1:8" ht="33" hidden="1" customHeight="1" outlineLevel="1" x14ac:dyDescent="0.35">
      <c r="A115" s="476" t="s">
        <v>575</v>
      </c>
      <c r="B115" s="350" t="s">
        <v>576</v>
      </c>
      <c r="C115" s="350" t="s">
        <v>577</v>
      </c>
      <c r="D115" s="350" t="s">
        <v>578</v>
      </c>
      <c r="E115" s="366">
        <v>46172</v>
      </c>
      <c r="F115" s="368">
        <v>5</v>
      </c>
    </row>
    <row r="116" spans="1:8" ht="25.5" hidden="1" customHeight="1" outlineLevel="1" thickBot="1" x14ac:dyDescent="0.4">
      <c r="A116" s="477"/>
      <c r="B116" s="351"/>
      <c r="C116" s="351"/>
      <c r="D116" s="351"/>
      <c r="E116" s="367"/>
      <c r="F116" s="369"/>
      <c r="G116" s="52"/>
    </row>
    <row r="117" spans="1:8" ht="45" customHeight="1" collapsed="1" x14ac:dyDescent="0.35">
      <c r="A117" s="54" t="s">
        <v>195</v>
      </c>
      <c r="B117" s="54" t="s">
        <v>196</v>
      </c>
      <c r="C117" s="54" t="s">
        <v>197</v>
      </c>
      <c r="D117" s="54" t="s">
        <v>895</v>
      </c>
      <c r="E117" s="548" t="s">
        <v>198</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c r="P7" s="5"/>
      <c r="Q7" s="5"/>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53"/>
      <c r="B9" s="353"/>
      <c r="C9" s="348"/>
      <c r="D9" s="578"/>
      <c r="E9" s="348"/>
      <c r="F9" s="350"/>
      <c r="G9" s="348"/>
      <c r="H9" s="14" t="s">
        <v>30</v>
      </c>
      <c r="I9" s="45"/>
      <c r="J9" s="45"/>
      <c r="K9" s="125">
        <v>0.112</v>
      </c>
      <c r="L9" s="5">
        <v>0.16</v>
      </c>
      <c r="M9" s="5">
        <v>0.21</v>
      </c>
      <c r="N9" s="5">
        <v>0.23</v>
      </c>
      <c r="O9" s="45"/>
      <c r="P9" s="45"/>
      <c r="Q9" s="45"/>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c r="P15" s="179"/>
      <c r="Q15" s="179"/>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c r="P17" s="45"/>
      <c r="Q17" s="45"/>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c r="P19" s="45"/>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591</v>
      </c>
      <c r="D85" s="574" t="s">
        <v>532</v>
      </c>
      <c r="E85" s="366">
        <v>46258</v>
      </c>
      <c r="F85" s="368">
        <v>4</v>
      </c>
      <c r="H85" s="364"/>
      <c r="I85" s="434"/>
      <c r="J85" s="370"/>
      <c r="K85" s="434"/>
      <c r="L85" s="370"/>
      <c r="M85" s="372"/>
      <c r="N85" s="434"/>
      <c r="O85" s="566"/>
    </row>
    <row r="86" spans="1:15" ht="29.2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17.149999999999999" customHeight="1" x14ac:dyDescent="0.35">
      <c r="A88" s="476"/>
      <c r="B88" s="568"/>
      <c r="C88" s="352"/>
      <c r="D88" s="350"/>
      <c r="E88" s="569"/>
      <c r="F88" s="368"/>
      <c r="H88" s="291"/>
      <c r="I88" s="255"/>
      <c r="J88" s="255"/>
      <c r="K88" s="255"/>
      <c r="L88" s="255"/>
      <c r="M88" s="292"/>
      <c r="N88" s="255"/>
      <c r="O88" s="290"/>
    </row>
    <row r="89" spans="1:15" ht="32.65" customHeight="1" x14ac:dyDescent="0.35">
      <c r="A89" s="476" t="s">
        <v>487</v>
      </c>
      <c r="B89" s="509" t="s">
        <v>535</v>
      </c>
      <c r="C89" s="352" t="s">
        <v>592</v>
      </c>
      <c r="D89" s="350" t="s">
        <v>528</v>
      </c>
      <c r="E89" s="366">
        <v>46228</v>
      </c>
      <c r="F89" s="368">
        <v>3</v>
      </c>
      <c r="H89" s="171"/>
      <c r="I89" s="255"/>
      <c r="J89" s="255"/>
      <c r="K89" s="255"/>
      <c r="L89" s="255"/>
      <c r="M89" s="255"/>
      <c r="N89" s="255"/>
      <c r="O89" s="255"/>
    </row>
    <row r="90" spans="1:15" ht="38.15" customHeight="1" x14ac:dyDescent="0.35">
      <c r="A90" s="476"/>
      <c r="B90" s="509"/>
      <c r="C90" s="352"/>
      <c r="D90" s="350"/>
      <c r="E90" s="366"/>
      <c r="F90" s="368"/>
      <c r="H90" s="364"/>
      <c r="I90" s="370"/>
      <c r="J90" s="370"/>
      <c r="K90" s="370"/>
      <c r="L90" s="370"/>
      <c r="M90" s="372"/>
      <c r="N90" s="370"/>
      <c r="O90" s="374"/>
    </row>
    <row r="91" spans="1:15" ht="36.65" customHeight="1" x14ac:dyDescent="0.35">
      <c r="A91" s="476" t="s">
        <v>487</v>
      </c>
      <c r="B91" s="567" t="s">
        <v>538</v>
      </c>
      <c r="C91" s="352" t="s">
        <v>539</v>
      </c>
      <c r="D91" s="350" t="s">
        <v>528</v>
      </c>
      <c r="E91" s="366">
        <v>46213</v>
      </c>
      <c r="F91" s="368">
        <v>5</v>
      </c>
      <c r="H91" s="364"/>
      <c r="I91" s="370"/>
      <c r="J91" s="370"/>
      <c r="K91" s="370"/>
      <c r="L91" s="370"/>
      <c r="M91" s="372"/>
      <c r="N91" s="370"/>
      <c r="O91" s="374"/>
    </row>
    <row r="92" spans="1:15" ht="16.5"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388" t="s">
        <v>540</v>
      </c>
      <c r="C93" s="555" t="s">
        <v>593</v>
      </c>
      <c r="D93" s="552" t="s">
        <v>542</v>
      </c>
      <c r="E93" s="553">
        <v>46218</v>
      </c>
      <c r="F93" s="554">
        <v>3</v>
      </c>
      <c r="H93" s="364"/>
      <c r="I93" s="370"/>
      <c r="J93" s="370"/>
      <c r="K93" s="565"/>
      <c r="L93" s="370"/>
      <c r="M93" s="372"/>
      <c r="N93" s="434"/>
      <c r="O93" s="566"/>
    </row>
    <row r="94" spans="1:15" s="15" customFormat="1" ht="49.5" customHeight="1" x14ac:dyDescent="0.35">
      <c r="A94" s="551"/>
      <c r="B94" s="388"/>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97.15" customHeight="1" x14ac:dyDescent="0.35">
      <c r="A99" s="551" t="s">
        <v>516</v>
      </c>
      <c r="B99" s="560" t="s">
        <v>548</v>
      </c>
      <c r="C99" s="555" t="s">
        <v>594</v>
      </c>
      <c r="D99" s="552" t="s">
        <v>595</v>
      </c>
      <c r="E99" s="553" t="s">
        <v>596</v>
      </c>
      <c r="F99" s="554">
        <v>4</v>
      </c>
      <c r="H99" s="177"/>
      <c r="I99" s="177"/>
      <c r="J99" s="177"/>
      <c r="K99" s="177"/>
      <c r="L99" s="177"/>
      <c r="M99" s="15"/>
      <c r="N99" s="177"/>
      <c r="O99" s="177"/>
    </row>
    <row r="100" spans="1:15" ht="81" customHeight="1" x14ac:dyDescent="0.35">
      <c r="A100" s="551"/>
      <c r="B100" s="560"/>
      <c r="C100" s="555"/>
      <c r="D100" s="552"/>
      <c r="E100" s="553"/>
      <c r="F100" s="554"/>
      <c r="H100" s="177"/>
      <c r="I100" s="177"/>
      <c r="J100" s="177"/>
      <c r="K100" s="177"/>
      <c r="L100" s="177"/>
      <c r="M100" s="15"/>
      <c r="N100" s="177"/>
      <c r="O100" s="177"/>
    </row>
    <row r="101" spans="1:15" ht="119.65" customHeight="1" x14ac:dyDescent="0.35">
      <c r="A101" s="551" t="s">
        <v>516</v>
      </c>
      <c r="B101" s="555" t="s">
        <v>491</v>
      </c>
      <c r="C101" s="579" t="s">
        <v>597</v>
      </c>
      <c r="D101" s="552" t="s">
        <v>553</v>
      </c>
      <c r="E101" s="553" t="s">
        <v>598</v>
      </c>
      <c r="F101" s="554">
        <v>3</v>
      </c>
      <c r="H101" s="177"/>
      <c r="I101" s="177"/>
      <c r="J101" s="177"/>
      <c r="K101" s="177"/>
      <c r="L101" s="177"/>
      <c r="M101" s="15"/>
      <c r="N101" s="177"/>
      <c r="O101" s="177"/>
    </row>
    <row r="102" spans="1:15" ht="91.5" customHeight="1" x14ac:dyDescent="0.35">
      <c r="A102" s="551"/>
      <c r="B102" s="555"/>
      <c r="C102" s="579"/>
      <c r="D102" s="552"/>
      <c r="E102" s="553"/>
      <c r="F102" s="554"/>
      <c r="H102" s="177"/>
      <c r="I102" s="177"/>
      <c r="J102" s="177"/>
      <c r="K102" s="177"/>
      <c r="L102" s="177"/>
      <c r="M102" s="15"/>
      <c r="N102" s="177"/>
      <c r="O102" s="177"/>
    </row>
    <row r="103" spans="1:15" ht="51.75" hidden="1" customHeight="1" x14ac:dyDescent="0.35">
      <c r="A103" s="551" t="s">
        <v>555</v>
      </c>
      <c r="B103" s="555" t="s">
        <v>556</v>
      </c>
      <c r="C103" s="552"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2"/>
      <c r="D104" s="552"/>
      <c r="E104" s="553"/>
      <c r="F104" s="554"/>
    </row>
    <row r="105" spans="1:15" ht="67.150000000000006" customHeight="1" x14ac:dyDescent="0.35">
      <c r="A105" s="551" t="s">
        <v>516</v>
      </c>
      <c r="B105" s="555" t="s">
        <v>491</v>
      </c>
      <c r="C105" s="555" t="s">
        <v>599</v>
      </c>
      <c r="D105" s="552" t="s">
        <v>560</v>
      </c>
      <c r="E105" s="553">
        <v>46220</v>
      </c>
      <c r="F105" s="554">
        <v>3</v>
      </c>
    </row>
    <row r="106" spans="1:15" ht="57.65" customHeight="1" x14ac:dyDescent="0.35">
      <c r="A106" s="551"/>
      <c r="B106" s="555"/>
      <c r="C106" s="555"/>
      <c r="D106" s="552"/>
      <c r="E106" s="553"/>
      <c r="F106" s="554"/>
    </row>
    <row r="107" spans="1:15" ht="44.15" customHeight="1" x14ac:dyDescent="0.35">
      <c r="A107" s="551" t="s">
        <v>516</v>
      </c>
      <c r="B107" s="352" t="s">
        <v>562</v>
      </c>
      <c r="C107" s="352" t="s">
        <v>600</v>
      </c>
      <c r="D107" s="350" t="s">
        <v>601</v>
      </c>
      <c r="E107" s="366">
        <v>46234</v>
      </c>
      <c r="F107" s="554">
        <v>3</v>
      </c>
    </row>
    <row r="108" spans="1:15" ht="44.15" customHeight="1" x14ac:dyDescent="0.35">
      <c r="A108" s="551"/>
      <c r="B108" s="430"/>
      <c r="C108" s="430"/>
      <c r="D108" s="351"/>
      <c r="E108" s="367"/>
      <c r="F108" s="554"/>
    </row>
    <row r="109" spans="1:15" ht="17.25" hidden="1" customHeight="1" x14ac:dyDescent="0.35">
      <c r="A109" s="551" t="s">
        <v>566</v>
      </c>
      <c r="B109" s="552" t="s">
        <v>567</v>
      </c>
      <c r="C109" s="552" t="s">
        <v>568</v>
      </c>
      <c r="D109" s="552" t="s">
        <v>569</v>
      </c>
      <c r="E109" s="553">
        <v>46217</v>
      </c>
      <c r="F109" s="554">
        <v>5</v>
      </c>
    </row>
    <row r="110" spans="1:15" ht="34.5" hidden="1" customHeight="1" x14ac:dyDescent="0.35">
      <c r="A110" s="551"/>
      <c r="B110" s="552"/>
      <c r="C110" s="552"/>
      <c r="D110" s="552"/>
      <c r="E110" s="553"/>
      <c r="F110" s="554"/>
    </row>
    <row r="111" spans="1:15" ht="39.75" customHeight="1" x14ac:dyDescent="0.35">
      <c r="A111" s="311" t="s">
        <v>566</v>
      </c>
      <c r="B111" s="350" t="s">
        <v>570</v>
      </c>
      <c r="C111" s="350" t="s">
        <v>602</v>
      </c>
      <c r="D111" s="350" t="s">
        <v>572</v>
      </c>
      <c r="E111" s="366" t="s">
        <v>603</v>
      </c>
      <c r="F111" s="368">
        <v>3</v>
      </c>
    </row>
    <row r="112" spans="1:15" ht="123.75" customHeight="1" thickBot="1" x14ac:dyDescent="0.4">
      <c r="A112" s="312"/>
      <c r="B112" s="431"/>
      <c r="C112" s="431"/>
      <c r="D112" s="431"/>
      <c r="E112" s="433"/>
      <c r="F112" s="487"/>
    </row>
    <row r="113" spans="1:8" ht="36" hidden="1" customHeight="1" x14ac:dyDescent="0.35">
      <c r="A113" s="476" t="s">
        <v>566</v>
      </c>
      <c r="B113" s="350" t="s">
        <v>573</v>
      </c>
      <c r="C113" s="350" t="s">
        <v>574</v>
      </c>
      <c r="D113" s="350" t="s">
        <v>572</v>
      </c>
      <c r="E113" s="366">
        <v>46157</v>
      </c>
      <c r="F113" s="368">
        <v>5</v>
      </c>
    </row>
    <row r="114" spans="1:8" ht="36" hidden="1" customHeight="1" x14ac:dyDescent="0.35">
      <c r="A114" s="476"/>
      <c r="B114" s="350"/>
      <c r="C114" s="350"/>
      <c r="D114" s="350"/>
      <c r="E114" s="366"/>
      <c r="F114" s="368"/>
    </row>
    <row r="115" spans="1:8" ht="33" hidden="1" customHeight="1" x14ac:dyDescent="0.35">
      <c r="A115" s="476" t="s">
        <v>575</v>
      </c>
      <c r="B115" s="350" t="s">
        <v>576</v>
      </c>
      <c r="C115" s="350" t="s">
        <v>577</v>
      </c>
      <c r="D115" s="350" t="s">
        <v>578</v>
      </c>
      <c r="E115" s="366">
        <v>46172</v>
      </c>
      <c r="F115" s="368">
        <v>5</v>
      </c>
    </row>
    <row r="116" spans="1:8" ht="25.5" hidden="1" customHeight="1" thickBot="1" x14ac:dyDescent="0.4">
      <c r="A116" s="477"/>
      <c r="B116" s="351"/>
      <c r="C116" s="351"/>
      <c r="D116" s="351"/>
      <c r="E116" s="367"/>
      <c r="F116" s="369"/>
      <c r="G116" s="52"/>
    </row>
    <row r="117" spans="1:8" ht="45" customHeight="1" x14ac:dyDescent="0.35">
      <c r="A117" s="280" t="s">
        <v>195</v>
      </c>
      <c r="B117" s="280" t="s">
        <v>196</v>
      </c>
      <c r="C117" s="281" t="s">
        <v>197</v>
      </c>
      <c r="D117" s="281" t="s">
        <v>198</v>
      </c>
      <c r="E117" s="548" t="s">
        <v>199</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abSelected="1" topLeftCell="A3" zoomScale="80" zoomScaleNormal="80" workbookViewId="0">
      <selection activeCell="C4" sqref="C1:G1048576"/>
    </sheetView>
  </sheetViews>
  <sheetFormatPr defaultRowHeight="14.5" x14ac:dyDescent="0.35"/>
  <cols>
    <col min="1" max="1" width="21" customWidth="1"/>
    <col min="2" max="2" width="27.453125" style="28" customWidth="1"/>
    <col min="3" max="3" width="13.90625" hidden="1" customWidth="1"/>
    <col min="4" max="4" width="15.08984375" hidden="1" customWidth="1"/>
    <col min="5" max="5" width="11.90625" hidden="1" customWidth="1"/>
    <col min="6" max="6" width="11.6328125" hidden="1" customWidth="1"/>
    <col min="7" max="7" width="12" hidden="1"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t="e">
        <f t="shared" si="1"/>
        <v>#N/A</v>
      </c>
      <c r="AG2" t="e">
        <f t="shared" si="1"/>
        <v>#N/A</v>
      </c>
      <c r="AH2" t="e">
        <f t="shared" si="1"/>
        <v>#N/A</v>
      </c>
      <c r="AI2" t="e">
        <f t="shared" si="1"/>
        <v>#N/A</v>
      </c>
    </row>
    <row r="3" spans="1:35" ht="20.149999999999999" customHeight="1" x14ac:dyDescent="0.5">
      <c r="A3" s="343" t="s">
        <v>605</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t="e">
        <f t="shared" ref="AF3" si="10">IF(IF($F16="Higher the better",IF(Q17&gt;=Q16,Q17,NA()),IF(Q17&lt;=Q16,Q17,NA()))&lt;&gt;"",IF($F16="Higher the better",IF(Q17&gt;=Q16,Q17,NA()),IF(Q17&lt;=Q16,Q17,NA())),NA())</f>
        <v>#N/A</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t="e">
        <f t="shared" ref="AF5" si="34">IF(IF($F18="Higher the better",IF(Q19&gt;=Q18,Q19,NA()),IF(Q19&lt;=Q18,Q19,NA()))&lt;&gt;"",IF($F18="Higher the better",IF(Q19&gt;=Q18,Q19,NA()),IF(Q19&lt;=Q18,Q19,NA())),NA())</f>
        <v>#N/A</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44" t="s">
        <v>606</v>
      </c>
      <c r="B6" s="346" t="s">
        <v>607</v>
      </c>
      <c r="C6" s="348" t="s">
        <v>97</v>
      </c>
      <c r="D6" s="587">
        <v>0.79</v>
      </c>
      <c r="E6" s="348" t="s">
        <v>98</v>
      </c>
      <c r="F6" s="350" t="s">
        <v>99</v>
      </c>
      <c r="G6" s="348"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45"/>
      <c r="B7" s="347"/>
      <c r="C7" s="349"/>
      <c r="D7" s="588"/>
      <c r="E7" s="349"/>
      <c r="F7" s="351"/>
      <c r="G7" s="34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t="e">
        <f t="shared" ref="AF7" si="58">IF(IF($F20="Higher the better",IF(Q21&gt;=Q20,Q21,NA()),IF(Q21&lt;=Q20,Q21,NA()))&lt;&gt;"",IF($F20="Higher the better",IF(Q21&gt;=Q20,Q21,NA()),IF(Q21&lt;=Q20,Q21,NA())),NA())</f>
        <v>#N/A</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44" t="s">
        <v>609</v>
      </c>
      <c r="B8" s="344" t="s">
        <v>610</v>
      </c>
      <c r="C8" s="348" t="s">
        <v>97</v>
      </c>
      <c r="D8" s="348">
        <v>77.400000000000006</v>
      </c>
      <c r="E8" s="348" t="s">
        <v>248</v>
      </c>
      <c r="F8" s="350" t="s">
        <v>99</v>
      </c>
      <c r="G8" s="348" t="s">
        <v>55</v>
      </c>
      <c r="H8" s="14" t="s">
        <v>29</v>
      </c>
      <c r="I8" s="44">
        <v>5.87</v>
      </c>
      <c r="J8" s="44">
        <v>11.52</v>
      </c>
      <c r="K8" s="44">
        <v>18</v>
      </c>
      <c r="L8" s="44">
        <v>24.1</v>
      </c>
      <c r="M8" s="44">
        <v>30.33</v>
      </c>
      <c r="N8" s="44">
        <v>36.89</v>
      </c>
      <c r="O8" s="44">
        <v>43.25</v>
      </c>
      <c r="P8" s="44">
        <v>49.6</v>
      </c>
      <c r="Q8" s="44"/>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45"/>
      <c r="B9" s="347"/>
      <c r="C9" s="349"/>
      <c r="D9" s="349"/>
      <c r="E9" s="349"/>
      <c r="F9" s="351"/>
      <c r="G9" s="349"/>
      <c r="H9" s="14" t="s">
        <v>30</v>
      </c>
      <c r="I9" s="45">
        <v>5.77</v>
      </c>
      <c r="J9" s="45">
        <v>11.29</v>
      </c>
      <c r="K9" s="45">
        <v>17.7</v>
      </c>
      <c r="L9" s="258">
        <v>23.77</v>
      </c>
      <c r="M9" s="45">
        <v>29.8</v>
      </c>
      <c r="N9" s="45">
        <v>36.26</v>
      </c>
      <c r="O9" s="45">
        <v>42.54</v>
      </c>
      <c r="P9" s="45">
        <v>48.8</v>
      </c>
      <c r="Q9" s="45"/>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t="e">
        <f t="shared" ref="AF9" si="82">IF(IF($F22="Higher the better",IF(Q23&gt;=Q22,Q23,NA()),IF(Q23&lt;=Q22,Q23,NA()))&lt;&gt;"",IF($F22="Higher the better",IF(Q23&gt;=Q22,Q23,NA()),IF(Q23&lt;=Q22,Q23,NA())),NA())</f>
        <v>#N/A</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44" t="s">
        <v>611</v>
      </c>
      <c r="B10" s="344" t="s">
        <v>612</v>
      </c>
      <c r="C10" s="348" t="s">
        <v>97</v>
      </c>
      <c r="D10" s="586">
        <v>0.52700000000000002</v>
      </c>
      <c r="E10" s="348" t="s">
        <v>98</v>
      </c>
      <c r="F10" s="350" t="s">
        <v>99</v>
      </c>
      <c r="G10" s="34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45"/>
      <c r="B11" s="347"/>
      <c r="C11" s="349"/>
      <c r="D11" s="349"/>
      <c r="E11" s="349"/>
      <c r="F11" s="351"/>
      <c r="G11" s="349"/>
      <c r="H11" s="14" t="s">
        <v>30</v>
      </c>
      <c r="I11" s="67">
        <v>0.40300000000000002</v>
      </c>
      <c r="J11" s="67">
        <v>0.40200000000000002</v>
      </c>
      <c r="K11" s="67">
        <v>0.42399999999999999</v>
      </c>
      <c r="L11" s="125">
        <v>0.42799999999999999</v>
      </c>
      <c r="M11" s="5">
        <v>0.43</v>
      </c>
      <c r="N11" s="5">
        <v>0.45</v>
      </c>
      <c r="O11" s="67">
        <v>0.44700000000000001</v>
      </c>
      <c r="P11" s="67">
        <v>0.44400000000000001</v>
      </c>
      <c r="Q11" s="45"/>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t="e">
        <f t="shared" ref="AF11" si="105">IF(IF($F24="Higher the better",IF(Q25&gt;=Q24,Q25,NA()),IF(Q25&lt;=Q24,Q25,NA()))&lt;&gt;"",IF($F24="Higher the better",IF(Q25&gt;=Q24,Q25,NA()),IF(Q25&lt;=Q24,Q25,NA())),NA())</f>
        <v>#N/A</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t="e">
        <f t="shared" ref="AF13" si="127">IF(IF($F26="Higher the better",IF(Q27&gt;=Q26,Q27,NA()),IF(Q27&lt;=Q26,Q27,NA()))&lt;&gt;"",IF($F26="Higher the better",IF(Q27&gt;=Q26,Q27,NA()),IF(Q27&lt;=Q26,Q27,NA())),NA())</f>
        <v>#N/A</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89" t="s">
        <v>613</v>
      </c>
      <c r="B14" s="352" t="s">
        <v>614</v>
      </c>
      <c r="C14" s="348" t="s">
        <v>97</v>
      </c>
      <c r="D14" s="350">
        <v>54.9</v>
      </c>
      <c r="E14" s="348" t="s">
        <v>98</v>
      </c>
      <c r="F14" s="350" t="s">
        <v>99</v>
      </c>
      <c r="G14" s="34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1"/>
      <c r="B15" s="347"/>
      <c r="C15" s="349"/>
      <c r="D15" s="349"/>
      <c r="E15" s="349"/>
      <c r="F15" s="351"/>
      <c r="G15" s="34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45"/>
      <c r="R15" s="45"/>
      <c r="S15" s="45"/>
      <c r="T15" s="45"/>
    </row>
    <row r="16" spans="1:35" x14ac:dyDescent="0.35">
      <c r="A16" s="344" t="s">
        <v>615</v>
      </c>
      <c r="B16" s="353" t="s">
        <v>616</v>
      </c>
      <c r="C16" s="348" t="s">
        <v>97</v>
      </c>
      <c r="D16" s="350">
        <v>40</v>
      </c>
      <c r="E16" s="348" t="s">
        <v>98</v>
      </c>
      <c r="F16" s="350" t="s">
        <v>99</v>
      </c>
      <c r="G16" s="348"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47"/>
      <c r="B17" s="347"/>
      <c r="C17" s="349"/>
      <c r="D17" s="349"/>
      <c r="E17" s="349"/>
      <c r="F17" s="351"/>
      <c r="G17" s="349"/>
      <c r="H17" s="14" t="s">
        <v>30</v>
      </c>
      <c r="I17" s="67">
        <v>0.217</v>
      </c>
      <c r="J17" s="67">
        <v>0.28599999999999998</v>
      </c>
      <c r="K17" s="5">
        <v>0.31</v>
      </c>
      <c r="L17" s="5">
        <v>0.31</v>
      </c>
      <c r="M17" s="5">
        <v>0.32</v>
      </c>
      <c r="N17" s="5">
        <v>0.42</v>
      </c>
      <c r="O17" s="67">
        <v>0.41399999999999998</v>
      </c>
      <c r="P17" s="67">
        <v>0.40400000000000003</v>
      </c>
      <c r="Q17" s="45"/>
      <c r="R17" s="45"/>
      <c r="S17" s="45"/>
      <c r="T17" s="45"/>
    </row>
    <row r="18" spans="1:20" x14ac:dyDescent="0.35">
      <c r="A18" s="353" t="s">
        <v>617</v>
      </c>
      <c r="B18" s="353" t="s">
        <v>618</v>
      </c>
      <c r="C18" s="348" t="s">
        <v>97</v>
      </c>
      <c r="D18" s="350">
        <v>0.6</v>
      </c>
      <c r="E18" s="348" t="s">
        <v>248</v>
      </c>
      <c r="F18" s="350" t="s">
        <v>99</v>
      </c>
      <c r="G18" s="34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47"/>
      <c r="B19" s="347"/>
      <c r="C19" s="349"/>
      <c r="D19" s="349"/>
      <c r="E19" s="349"/>
      <c r="F19" s="351"/>
      <c r="G19" s="349"/>
      <c r="H19" s="14" t="s">
        <v>30</v>
      </c>
      <c r="I19" s="327">
        <v>7.0000000000000007E-2</v>
      </c>
      <c r="J19" s="327">
        <v>7.0000000000000007E-2</v>
      </c>
      <c r="K19" s="327">
        <v>0.24</v>
      </c>
      <c r="L19" s="327">
        <v>0.32</v>
      </c>
      <c r="M19" s="327">
        <v>0.4</v>
      </c>
      <c r="N19" s="327">
        <v>0.53</v>
      </c>
      <c r="O19" s="327">
        <v>0.53</v>
      </c>
      <c r="P19" s="45">
        <v>0.6</v>
      </c>
      <c r="Q19" s="45"/>
      <c r="R19" s="45"/>
      <c r="S19" s="45"/>
      <c r="T19" s="45"/>
    </row>
    <row r="20" spans="1:20" x14ac:dyDescent="0.35">
      <c r="A20" s="353" t="s">
        <v>619</v>
      </c>
      <c r="B20" s="353" t="s">
        <v>620</v>
      </c>
      <c r="C20" s="348" t="s">
        <v>102</v>
      </c>
      <c r="D20" s="350">
        <v>1.3</v>
      </c>
      <c r="E20" s="348" t="s">
        <v>248</v>
      </c>
      <c r="F20" s="350" t="s">
        <v>99</v>
      </c>
      <c r="G20" s="34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47"/>
      <c r="B21" s="347"/>
      <c r="C21" s="349"/>
      <c r="D21" s="349"/>
      <c r="E21" s="349"/>
      <c r="F21" s="351"/>
      <c r="G21" s="349"/>
      <c r="H21" s="14" t="s">
        <v>30</v>
      </c>
      <c r="I21" s="328">
        <v>0.01</v>
      </c>
      <c r="J21" s="328">
        <v>0.03</v>
      </c>
      <c r="K21" s="328">
        <v>8.5000000000000006E-2</v>
      </c>
      <c r="L21" s="328">
        <v>0.16</v>
      </c>
      <c r="M21" s="328">
        <v>0.23</v>
      </c>
      <c r="N21" s="328">
        <v>0.3</v>
      </c>
      <c r="O21" s="328">
        <v>0.44</v>
      </c>
      <c r="P21" s="45">
        <v>0.57499999999999996</v>
      </c>
      <c r="Q21" s="45"/>
      <c r="R21" s="45"/>
      <c r="S21" s="45"/>
      <c r="T21" s="45"/>
    </row>
    <row r="22" spans="1:20" x14ac:dyDescent="0.35">
      <c r="A22" s="344" t="s">
        <v>621</v>
      </c>
      <c r="B22" s="353" t="s">
        <v>622</v>
      </c>
      <c r="C22" s="348" t="s">
        <v>97</v>
      </c>
      <c r="D22" s="585">
        <v>0.23599999999999999</v>
      </c>
      <c r="E22" s="348" t="s">
        <v>98</v>
      </c>
      <c r="F22" s="350" t="s">
        <v>99</v>
      </c>
      <c r="G22" s="34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47"/>
      <c r="B23" s="347"/>
      <c r="C23" s="349"/>
      <c r="D23" s="349"/>
      <c r="E23" s="349"/>
      <c r="F23" s="351"/>
      <c r="G23" s="349"/>
      <c r="H23" s="14" t="s">
        <v>30</v>
      </c>
      <c r="I23" s="67">
        <v>0.215</v>
      </c>
      <c r="J23" s="67">
        <v>0.21299999999999999</v>
      </c>
      <c r="K23" s="5">
        <v>0.21199999999999999</v>
      </c>
      <c r="L23" s="5">
        <v>0.221</v>
      </c>
      <c r="M23" s="5">
        <v>0.22700000000000001</v>
      </c>
      <c r="N23" s="5">
        <v>0.22040000000000001</v>
      </c>
      <c r="O23" s="67">
        <v>0.24</v>
      </c>
      <c r="P23" s="5">
        <v>0.24</v>
      </c>
      <c r="Q23" s="45"/>
      <c r="R23" s="45"/>
      <c r="S23" s="45"/>
      <c r="T23" s="45"/>
    </row>
    <row r="24" spans="1:20" x14ac:dyDescent="0.35">
      <c r="A24" s="344" t="s">
        <v>623</v>
      </c>
      <c r="B24" s="344" t="s">
        <v>624</v>
      </c>
      <c r="C24" s="348" t="s">
        <v>97</v>
      </c>
      <c r="D24" s="585">
        <v>0.81599999999999995</v>
      </c>
      <c r="E24" s="348" t="s">
        <v>98</v>
      </c>
      <c r="F24" s="350" t="s">
        <v>99</v>
      </c>
      <c r="G24" s="34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47"/>
      <c r="B25" s="347"/>
      <c r="C25" s="349"/>
      <c r="D25" s="349"/>
      <c r="E25" s="349"/>
      <c r="F25" s="351"/>
      <c r="G25" s="349"/>
      <c r="H25" s="14" t="s">
        <v>30</v>
      </c>
      <c r="I25" s="67">
        <v>0.81879999999999997</v>
      </c>
      <c r="J25" s="67">
        <v>0.81399999999999995</v>
      </c>
      <c r="K25" s="5">
        <v>0.8</v>
      </c>
      <c r="L25" s="5">
        <v>0.80200000000000005</v>
      </c>
      <c r="M25" s="5">
        <v>0.80400000000000005</v>
      </c>
      <c r="N25" s="5">
        <v>0.80559999999999998</v>
      </c>
      <c r="O25" s="67">
        <v>0.81</v>
      </c>
      <c r="P25" s="67">
        <v>0.81200000000000006</v>
      </c>
      <c r="Q25" s="45"/>
      <c r="R25" s="45"/>
      <c r="S25" s="45"/>
      <c r="T25" s="45"/>
    </row>
    <row r="26" spans="1:20" x14ac:dyDescent="0.35">
      <c r="A26" s="344" t="s">
        <v>625</v>
      </c>
      <c r="B26" s="344" t="s">
        <v>626</v>
      </c>
      <c r="C26" s="348" t="s">
        <v>102</v>
      </c>
      <c r="D26" s="466">
        <v>0.70899999999999996</v>
      </c>
      <c r="E26" s="348" t="s">
        <v>98</v>
      </c>
      <c r="F26" s="350" t="s">
        <v>99</v>
      </c>
      <c r="G26" s="348"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45"/>
      <c r="B27" s="347"/>
      <c r="C27" s="349"/>
      <c r="D27" s="349"/>
      <c r="E27" s="349"/>
      <c r="F27" s="351"/>
      <c r="G27" s="349"/>
      <c r="H27" s="14" t="s">
        <v>30</v>
      </c>
      <c r="I27" s="67">
        <v>0.69499999999999995</v>
      </c>
      <c r="J27" s="67">
        <v>0.64800000000000002</v>
      </c>
      <c r="K27" s="5">
        <v>0.68100000000000005</v>
      </c>
      <c r="L27" s="5">
        <v>0.69499999999999995</v>
      </c>
      <c r="M27" s="5">
        <v>0.7</v>
      </c>
      <c r="N27" s="5">
        <v>0.7</v>
      </c>
      <c r="O27" s="67">
        <v>0.69699999999999995</v>
      </c>
      <c r="P27" s="5">
        <v>0.7</v>
      </c>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9" ht="20.149999999999999" customHeight="1" x14ac:dyDescent="0.35">
      <c r="A49" s="355" t="s">
        <v>125</v>
      </c>
      <c r="B49" s="357" t="s">
        <v>126</v>
      </c>
      <c r="C49" s="357"/>
      <c r="D49" s="357"/>
      <c r="E49" s="357"/>
      <c r="F49" s="357"/>
    </row>
    <row r="50" spans="1:9" ht="15" customHeight="1" x14ac:dyDescent="0.35">
      <c r="A50" s="356"/>
      <c r="B50" s="25" t="s">
        <v>127</v>
      </c>
      <c r="C50" s="25" t="s">
        <v>128</v>
      </c>
      <c r="D50" s="25" t="s">
        <v>129</v>
      </c>
      <c r="E50" s="25" t="s">
        <v>130</v>
      </c>
      <c r="F50" s="25" t="s">
        <v>131</v>
      </c>
    </row>
    <row r="51" spans="1:9" ht="19.399999999999999" customHeight="1" x14ac:dyDescent="0.35">
      <c r="A51" s="40" t="s">
        <v>609</v>
      </c>
      <c r="B51" s="210" t="s">
        <v>887</v>
      </c>
      <c r="C51" s="41" t="s">
        <v>888</v>
      </c>
      <c r="D51" s="41" t="s">
        <v>889</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627</v>
      </c>
      <c r="C54" s="41" t="s">
        <v>628</v>
      </c>
      <c r="D54" s="41" t="s">
        <v>890</v>
      </c>
      <c r="E54" s="41" t="s">
        <v>629</v>
      </c>
      <c r="F54" s="41" t="s">
        <v>630</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631</v>
      </c>
      <c r="B57" s="41" t="s">
        <v>632</v>
      </c>
      <c r="C57" s="41" t="s">
        <v>633</v>
      </c>
      <c r="D57" s="41" t="s">
        <v>634</v>
      </c>
      <c r="E57" s="41" t="s">
        <v>635</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58" t="s">
        <v>145</v>
      </c>
      <c r="B87" s="359"/>
      <c r="C87" s="359"/>
      <c r="D87" s="359"/>
      <c r="E87" s="359"/>
      <c r="F87" s="360"/>
      <c r="H87" s="361" t="s">
        <v>146</v>
      </c>
      <c r="I87" s="362"/>
      <c r="J87" s="362"/>
      <c r="K87" s="362"/>
      <c r="L87" s="362"/>
      <c r="M87" s="362"/>
      <c r="N87" s="362"/>
      <c r="O87" s="363"/>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64" t="s">
        <v>636</v>
      </c>
      <c r="B89" s="574" t="s">
        <v>637</v>
      </c>
      <c r="C89" s="574" t="s">
        <v>638</v>
      </c>
      <c r="D89" s="574" t="s">
        <v>639</v>
      </c>
      <c r="E89" s="366">
        <v>46112</v>
      </c>
      <c r="F89" s="368">
        <v>5</v>
      </c>
      <c r="H89" s="364" t="s">
        <v>640</v>
      </c>
      <c r="I89" s="370" t="s">
        <v>641</v>
      </c>
      <c r="J89" s="370" t="s">
        <v>642</v>
      </c>
      <c r="K89" s="565" t="s">
        <v>643</v>
      </c>
      <c r="L89" s="370" t="s">
        <v>644</v>
      </c>
      <c r="M89" s="372" t="s">
        <v>343</v>
      </c>
      <c r="N89" s="434" t="s">
        <v>645</v>
      </c>
      <c r="O89" s="566" t="s">
        <v>646</v>
      </c>
    </row>
    <row r="90" spans="1:15" ht="18" customHeight="1" x14ac:dyDescent="0.35">
      <c r="A90" s="365"/>
      <c r="B90" s="351"/>
      <c r="C90" s="351"/>
      <c r="D90" s="351"/>
      <c r="E90" s="367"/>
      <c r="F90" s="369"/>
      <c r="H90" s="365"/>
      <c r="I90" s="371"/>
      <c r="J90" s="371"/>
      <c r="K90" s="371"/>
      <c r="L90" s="371"/>
      <c r="M90" s="373"/>
      <c r="N90" s="435"/>
      <c r="O90" s="584"/>
    </row>
    <row r="91" spans="1:15" ht="17.149999999999999" customHeight="1" x14ac:dyDescent="0.35">
      <c r="A91" s="364" t="s">
        <v>636</v>
      </c>
      <c r="B91" s="350" t="s">
        <v>647</v>
      </c>
      <c r="C91" s="350" t="s">
        <v>648</v>
      </c>
      <c r="D91" s="350" t="s">
        <v>639</v>
      </c>
      <c r="E91" s="366">
        <v>46112</v>
      </c>
      <c r="F91" s="368">
        <v>5</v>
      </c>
      <c r="H91" s="364" t="s">
        <v>640</v>
      </c>
      <c r="I91" s="370" t="s">
        <v>649</v>
      </c>
      <c r="J91" s="370" t="s">
        <v>650</v>
      </c>
      <c r="K91" s="370" t="s">
        <v>651</v>
      </c>
      <c r="L91" s="370" t="s">
        <v>652</v>
      </c>
      <c r="M91" s="372" t="s">
        <v>343</v>
      </c>
      <c r="N91" s="370"/>
      <c r="O91" s="374"/>
    </row>
    <row r="92" spans="1:15" ht="17.149999999999999" customHeight="1" x14ac:dyDescent="0.35">
      <c r="A92" s="365"/>
      <c r="B92" s="351"/>
      <c r="C92" s="351"/>
      <c r="D92" s="351"/>
      <c r="E92" s="367"/>
      <c r="F92" s="369"/>
      <c r="H92" s="365"/>
      <c r="I92" s="371"/>
      <c r="J92" s="371"/>
      <c r="K92" s="371"/>
      <c r="L92" s="371"/>
      <c r="M92" s="373"/>
      <c r="N92" s="371"/>
      <c r="O92" s="375"/>
    </row>
    <row r="93" spans="1:15" ht="17.149999999999999" customHeight="1" x14ac:dyDescent="0.35">
      <c r="A93" s="364" t="s">
        <v>640</v>
      </c>
      <c r="B93" s="350" t="s">
        <v>653</v>
      </c>
      <c r="C93" s="350" t="s">
        <v>654</v>
      </c>
      <c r="D93" s="350" t="s">
        <v>655</v>
      </c>
      <c r="E93" s="366">
        <v>46081</v>
      </c>
      <c r="F93" s="368">
        <v>5</v>
      </c>
      <c r="H93" s="364" t="s">
        <v>636</v>
      </c>
      <c r="I93" s="434" t="s">
        <v>656</v>
      </c>
      <c r="J93" s="370" t="s">
        <v>78</v>
      </c>
      <c r="K93" s="434" t="s">
        <v>657</v>
      </c>
      <c r="L93" s="370" t="s">
        <v>658</v>
      </c>
      <c r="M93" s="372" t="s">
        <v>343</v>
      </c>
      <c r="N93" s="434" t="s">
        <v>659</v>
      </c>
      <c r="O93" s="566" t="s">
        <v>660</v>
      </c>
    </row>
    <row r="94" spans="1:15" ht="26.5" customHeight="1" x14ac:dyDescent="0.35">
      <c r="A94" s="365"/>
      <c r="B94" s="351"/>
      <c r="C94" s="351"/>
      <c r="D94" s="351"/>
      <c r="E94" s="367"/>
      <c r="F94" s="369"/>
      <c r="H94" s="365"/>
      <c r="I94" s="435"/>
      <c r="J94" s="371"/>
      <c r="K94" s="435"/>
      <c r="L94" s="371"/>
      <c r="M94" s="373"/>
      <c r="N94" s="435"/>
      <c r="O94" s="584"/>
    </row>
    <row r="95" spans="1:15" ht="16.5" customHeight="1" x14ac:dyDescent="0.35">
      <c r="A95" s="364" t="s">
        <v>631</v>
      </c>
      <c r="B95" s="350" t="s">
        <v>661</v>
      </c>
      <c r="C95" s="350" t="s">
        <v>662</v>
      </c>
      <c r="D95" s="350" t="s">
        <v>655</v>
      </c>
      <c r="E95" s="366" t="s">
        <v>663</v>
      </c>
      <c r="F95" s="368">
        <v>3</v>
      </c>
      <c r="H95" s="364"/>
      <c r="I95" s="370"/>
      <c r="J95" s="370"/>
      <c r="K95" s="370"/>
      <c r="L95" s="370"/>
      <c r="M95" s="372"/>
      <c r="N95" s="370"/>
      <c r="O95" s="374"/>
    </row>
    <row r="96" spans="1:15" ht="16.5" customHeight="1" x14ac:dyDescent="0.35">
      <c r="A96" s="365"/>
      <c r="B96" s="351"/>
      <c r="C96" s="351"/>
      <c r="D96" s="351"/>
      <c r="E96" s="367"/>
      <c r="F96" s="369"/>
      <c r="H96" s="365"/>
      <c r="I96" s="371"/>
      <c r="J96" s="371"/>
      <c r="K96" s="371"/>
      <c r="L96" s="371"/>
      <c r="M96" s="373"/>
      <c r="N96" s="371"/>
      <c r="O96" s="375"/>
    </row>
    <row r="97" spans="1:15" ht="16.5" customHeight="1" x14ac:dyDescent="0.35">
      <c r="A97" s="364" t="s">
        <v>664</v>
      </c>
      <c r="B97" s="350" t="s">
        <v>665</v>
      </c>
      <c r="C97" s="350" t="s">
        <v>666</v>
      </c>
      <c r="D97" s="350" t="s">
        <v>667</v>
      </c>
      <c r="E97" s="366">
        <v>46233</v>
      </c>
      <c r="F97" s="368">
        <v>5</v>
      </c>
      <c r="H97" s="364"/>
      <c r="I97" s="370"/>
      <c r="J97" s="370"/>
      <c r="K97" s="370"/>
      <c r="L97" s="370"/>
      <c r="M97" s="372"/>
      <c r="N97" s="370"/>
      <c r="O97" s="374"/>
    </row>
    <row r="98" spans="1:15" ht="16.5" customHeight="1" x14ac:dyDescent="0.35">
      <c r="A98" s="365"/>
      <c r="B98" s="351"/>
      <c r="C98" s="351"/>
      <c r="D98" s="351"/>
      <c r="E98" s="367"/>
      <c r="F98" s="369"/>
      <c r="H98" s="365"/>
      <c r="I98" s="371"/>
      <c r="J98" s="371"/>
      <c r="K98" s="371"/>
      <c r="L98" s="371"/>
      <c r="M98" s="373"/>
      <c r="N98" s="371"/>
      <c r="O98" s="375"/>
    </row>
    <row r="99" spans="1:15" ht="16.5" customHeight="1" x14ac:dyDescent="0.35">
      <c r="A99" s="364" t="s">
        <v>640</v>
      </c>
      <c r="B99" s="350" t="s">
        <v>668</v>
      </c>
      <c r="C99" s="574" t="s">
        <v>669</v>
      </c>
      <c r="D99" s="350" t="s">
        <v>670</v>
      </c>
      <c r="E99" s="366">
        <v>46203</v>
      </c>
      <c r="F99" s="368">
        <v>5</v>
      </c>
      <c r="H99" s="171"/>
      <c r="I99" s="370"/>
      <c r="J99" s="370"/>
      <c r="K99" s="370"/>
      <c r="L99" s="370"/>
      <c r="M99" s="372"/>
      <c r="N99" s="370"/>
      <c r="O99" s="374"/>
    </row>
    <row r="100" spans="1:15" ht="16.5" customHeight="1" x14ac:dyDescent="0.35">
      <c r="A100" s="365"/>
      <c r="B100" s="351"/>
      <c r="C100" s="351"/>
      <c r="D100" s="351"/>
      <c r="E100" s="367"/>
      <c r="F100" s="369"/>
      <c r="H100" s="171"/>
      <c r="I100" s="371"/>
      <c r="J100" s="371"/>
      <c r="K100" s="371"/>
      <c r="L100" s="371"/>
      <c r="M100" s="373"/>
      <c r="N100" s="371"/>
      <c r="O100" s="375"/>
    </row>
    <row r="101" spans="1:15" ht="16.5" customHeight="1" x14ac:dyDescent="0.35">
      <c r="A101" s="364" t="s">
        <v>636</v>
      </c>
      <c r="B101" s="350" t="s">
        <v>671</v>
      </c>
      <c r="C101" s="350" t="s">
        <v>672</v>
      </c>
      <c r="D101" s="350" t="s">
        <v>639</v>
      </c>
      <c r="E101" s="366">
        <v>46203</v>
      </c>
      <c r="F101" s="368">
        <v>5</v>
      </c>
      <c r="H101" s="364"/>
      <c r="I101" s="370"/>
      <c r="J101" s="370"/>
      <c r="K101" s="370"/>
      <c r="L101" s="370"/>
      <c r="M101" s="372"/>
      <c r="N101" s="370"/>
      <c r="O101" s="374"/>
    </row>
    <row r="102" spans="1:15" ht="17.149999999999999" customHeight="1" thickBot="1" x14ac:dyDescent="0.4">
      <c r="A102" s="365"/>
      <c r="B102" s="351"/>
      <c r="C102" s="351"/>
      <c r="D102" s="351"/>
      <c r="E102" s="367"/>
      <c r="F102" s="369"/>
      <c r="H102" s="378"/>
      <c r="I102" s="382"/>
      <c r="J102" s="382"/>
      <c r="K102" s="382"/>
      <c r="L102" s="382"/>
      <c r="M102" s="383"/>
      <c r="N102" s="382"/>
      <c r="O102" s="379"/>
    </row>
    <row r="103" spans="1:15" ht="17.149999999999999" customHeight="1" x14ac:dyDescent="0.35">
      <c r="A103" s="364" t="s">
        <v>636</v>
      </c>
      <c r="B103" s="350" t="s">
        <v>673</v>
      </c>
      <c r="C103" s="350" t="s">
        <v>674</v>
      </c>
      <c r="D103" s="350" t="s">
        <v>639</v>
      </c>
      <c r="E103" s="366" t="s">
        <v>663</v>
      </c>
      <c r="F103" s="368">
        <v>3</v>
      </c>
      <c r="J103" s="177"/>
      <c r="K103" s="177"/>
      <c r="L103" s="177"/>
      <c r="M103" s="15"/>
      <c r="N103" s="177"/>
      <c r="O103" s="177"/>
    </row>
    <row r="104" spans="1:15" ht="17.149999999999999" customHeight="1" x14ac:dyDescent="0.35">
      <c r="A104" s="365"/>
      <c r="B104" s="351"/>
      <c r="C104" s="351"/>
      <c r="D104" s="351"/>
      <c r="E104" s="367"/>
      <c r="F104" s="369"/>
      <c r="J104" s="177"/>
      <c r="K104" s="177"/>
      <c r="L104" s="177"/>
      <c r="M104" s="15"/>
      <c r="N104" s="177"/>
      <c r="O104" s="177"/>
    </row>
    <row r="105" spans="1:15" ht="17.149999999999999" customHeight="1" x14ac:dyDescent="0.35">
      <c r="A105" s="364" t="s">
        <v>675</v>
      </c>
      <c r="B105" s="352" t="s">
        <v>676</v>
      </c>
      <c r="C105" s="583" t="s">
        <v>677</v>
      </c>
      <c r="D105" s="350" t="s">
        <v>678</v>
      </c>
      <c r="E105" s="366">
        <v>46295</v>
      </c>
      <c r="F105" s="368">
        <v>5</v>
      </c>
      <c r="J105" s="177"/>
      <c r="K105" s="177"/>
      <c r="L105" s="177"/>
      <c r="M105" s="15"/>
      <c r="N105" s="177"/>
      <c r="O105" s="177"/>
    </row>
    <row r="106" spans="1:15" ht="17.149999999999999" customHeight="1" x14ac:dyDescent="0.35">
      <c r="A106" s="365"/>
      <c r="B106" s="430"/>
      <c r="C106" s="581"/>
      <c r="D106" s="351"/>
      <c r="E106" s="367"/>
      <c r="F106" s="369"/>
      <c r="J106" s="177"/>
      <c r="K106" s="177"/>
      <c r="L106" s="177"/>
      <c r="M106" s="15"/>
      <c r="N106" s="177"/>
      <c r="O106" s="177"/>
    </row>
    <row r="107" spans="1:15" ht="17.149999999999999" customHeight="1" x14ac:dyDescent="0.35">
      <c r="A107" s="364" t="s">
        <v>679</v>
      </c>
      <c r="B107" s="350" t="s">
        <v>680</v>
      </c>
      <c r="C107" s="583" t="s">
        <v>681</v>
      </c>
      <c r="D107" s="350" t="s">
        <v>682</v>
      </c>
      <c r="E107" s="366">
        <v>46295</v>
      </c>
      <c r="F107" s="368">
        <v>5</v>
      </c>
      <c r="J107" s="177"/>
      <c r="K107" s="177"/>
      <c r="L107" s="177"/>
      <c r="M107" s="15"/>
      <c r="N107" s="177"/>
      <c r="O107" s="177"/>
    </row>
    <row r="108" spans="1:15" ht="17.149999999999999" customHeight="1" x14ac:dyDescent="0.35">
      <c r="A108" s="365"/>
      <c r="B108" s="351"/>
      <c r="C108" s="581"/>
      <c r="D108" s="351"/>
      <c r="E108" s="367"/>
      <c r="F108" s="369"/>
      <c r="J108" s="177"/>
      <c r="K108" s="177"/>
      <c r="L108" s="177"/>
      <c r="M108" s="15"/>
      <c r="N108" s="177"/>
      <c r="O108" s="177"/>
    </row>
    <row r="109" spans="1:15" ht="14.9" customHeight="1" x14ac:dyDescent="0.35">
      <c r="A109" s="364" t="s">
        <v>683</v>
      </c>
      <c r="B109" s="350" t="s">
        <v>684</v>
      </c>
      <c r="C109" s="350" t="s">
        <v>685</v>
      </c>
      <c r="D109" s="350" t="s">
        <v>686</v>
      </c>
      <c r="E109" s="366">
        <v>46265</v>
      </c>
      <c r="F109" s="368">
        <v>4</v>
      </c>
      <c r="G109" s="28"/>
    </row>
    <row r="110" spans="1:15" ht="21.65" customHeight="1" thickBot="1" x14ac:dyDescent="0.4">
      <c r="A110" s="365"/>
      <c r="B110" s="376"/>
      <c r="C110" s="376"/>
      <c r="D110" s="376"/>
      <c r="E110" s="367"/>
      <c r="F110" s="369"/>
      <c r="G110" s="28"/>
    </row>
    <row r="111" spans="1:15" ht="46.5" customHeight="1" x14ac:dyDescent="0.35">
      <c r="A111" s="364" t="s">
        <v>640</v>
      </c>
      <c r="B111" s="582" t="s">
        <v>687</v>
      </c>
      <c r="C111" s="582" t="s">
        <v>688</v>
      </c>
      <c r="D111" s="582" t="s">
        <v>670</v>
      </c>
      <c r="E111" s="366">
        <v>46356</v>
      </c>
      <c r="F111" s="368">
        <v>3</v>
      </c>
      <c r="G111" s="28"/>
    </row>
    <row r="112" spans="1:15" ht="53.15" customHeight="1" thickBot="1" x14ac:dyDescent="0.4">
      <c r="A112" s="365"/>
      <c r="B112" s="376"/>
      <c r="C112" s="376"/>
      <c r="D112" s="376"/>
      <c r="E112" s="367"/>
      <c r="F112" s="369"/>
      <c r="G112" s="28"/>
    </row>
    <row r="113" spans="1:8" ht="21.65" customHeight="1" x14ac:dyDescent="0.35">
      <c r="A113" s="364" t="s">
        <v>636</v>
      </c>
      <c r="B113" s="582" t="s">
        <v>689</v>
      </c>
      <c r="C113" s="582" t="s">
        <v>690</v>
      </c>
      <c r="D113" s="582" t="s">
        <v>639</v>
      </c>
      <c r="E113" s="366">
        <v>46173</v>
      </c>
      <c r="F113" s="368">
        <v>5</v>
      </c>
      <c r="G113" s="28"/>
    </row>
    <row r="114" spans="1:8" ht="21.65" customHeight="1" thickBot="1" x14ac:dyDescent="0.4">
      <c r="A114" s="365"/>
      <c r="B114" s="376"/>
      <c r="C114" s="376"/>
      <c r="D114" s="376"/>
      <c r="E114" s="367"/>
      <c r="F114" s="369"/>
      <c r="G114" s="28"/>
      <c r="H114" s="28"/>
    </row>
    <row r="115" spans="1:8" ht="21.65" customHeight="1" x14ac:dyDescent="0.35">
      <c r="A115" s="364" t="s">
        <v>636</v>
      </c>
      <c r="B115" s="582" t="s">
        <v>691</v>
      </c>
      <c r="C115" s="582" t="s">
        <v>692</v>
      </c>
      <c r="D115" s="582" t="s">
        <v>639</v>
      </c>
      <c r="E115" s="366">
        <v>46173</v>
      </c>
      <c r="F115" s="368">
        <v>5</v>
      </c>
      <c r="G115" s="28"/>
    </row>
    <row r="116" spans="1:8" ht="21.65" customHeight="1" thickBot="1" x14ac:dyDescent="0.4">
      <c r="A116" s="365"/>
      <c r="B116" s="376"/>
      <c r="C116" s="376"/>
      <c r="D116" s="376"/>
      <c r="E116" s="367"/>
      <c r="F116" s="369"/>
      <c r="G116" s="28"/>
    </row>
    <row r="117" spans="1:8" ht="21.65" customHeight="1" x14ac:dyDescent="0.35">
      <c r="A117" s="364" t="s">
        <v>636</v>
      </c>
      <c r="B117" s="582" t="s">
        <v>693</v>
      </c>
      <c r="C117" s="582" t="s">
        <v>694</v>
      </c>
      <c r="D117" s="582" t="s">
        <v>639</v>
      </c>
      <c r="E117" s="366" t="s">
        <v>663</v>
      </c>
      <c r="F117" s="368">
        <v>3</v>
      </c>
      <c r="G117" s="28"/>
    </row>
    <row r="118" spans="1:8" ht="21.65" customHeight="1" thickBot="1" x14ac:dyDescent="0.4">
      <c r="A118" s="365"/>
      <c r="B118" s="376"/>
      <c r="C118" s="376"/>
      <c r="D118" s="376"/>
      <c r="E118" s="367"/>
      <c r="F118" s="369"/>
      <c r="G118" s="28"/>
    </row>
    <row r="119" spans="1:8" ht="32.9" customHeight="1" x14ac:dyDescent="0.35">
      <c r="A119" s="364" t="s">
        <v>695</v>
      </c>
      <c r="B119" s="350" t="s">
        <v>696</v>
      </c>
      <c r="C119" s="574" t="s">
        <v>697</v>
      </c>
      <c r="D119" s="350" t="s">
        <v>670</v>
      </c>
      <c r="E119" s="366">
        <v>46233</v>
      </c>
      <c r="F119" s="368">
        <v>5</v>
      </c>
      <c r="G119" s="28"/>
    </row>
    <row r="120" spans="1:8" ht="32.9" customHeight="1" thickBot="1" x14ac:dyDescent="0.4">
      <c r="A120" s="365"/>
      <c r="B120" s="376"/>
      <c r="C120" s="376"/>
      <c r="D120" s="376"/>
      <c r="E120" s="367"/>
      <c r="F120" s="369"/>
      <c r="G120" s="28"/>
    </row>
    <row r="121" spans="1:8" ht="32.9" customHeight="1" x14ac:dyDescent="0.35">
      <c r="A121" s="364" t="s">
        <v>636</v>
      </c>
      <c r="B121" s="350" t="s">
        <v>698</v>
      </c>
      <c r="C121" s="580" t="s">
        <v>699</v>
      </c>
      <c r="D121" s="350" t="s">
        <v>639</v>
      </c>
      <c r="E121" s="366">
        <v>46233</v>
      </c>
      <c r="F121" s="368">
        <v>5</v>
      </c>
      <c r="G121" s="28"/>
    </row>
    <row r="122" spans="1:8" ht="32.9" customHeight="1" x14ac:dyDescent="0.35">
      <c r="A122" s="365"/>
      <c r="B122" s="351"/>
      <c r="C122" s="581"/>
      <c r="D122" s="351"/>
      <c r="E122" s="367"/>
      <c r="F122" s="369"/>
      <c r="G122" s="28"/>
    </row>
    <row r="123" spans="1:8" ht="21.65" customHeight="1" x14ac:dyDescent="0.35">
      <c r="A123" s="364" t="s">
        <v>636</v>
      </c>
      <c r="B123" s="350" t="s">
        <v>700</v>
      </c>
      <c r="C123" s="580" t="s">
        <v>701</v>
      </c>
      <c r="D123" s="350" t="s">
        <v>639</v>
      </c>
      <c r="E123" s="366">
        <v>46203</v>
      </c>
      <c r="F123" s="368">
        <v>5</v>
      </c>
      <c r="G123" s="28"/>
    </row>
    <row r="124" spans="1:8" ht="21.65" customHeight="1" x14ac:dyDescent="0.35">
      <c r="A124" s="365"/>
      <c r="B124" s="351"/>
      <c r="C124" s="581"/>
      <c r="D124" s="351"/>
      <c r="E124" s="367"/>
      <c r="F124" s="369"/>
      <c r="G124" s="28"/>
    </row>
    <row r="125" spans="1:8" ht="21.65" customHeight="1" x14ac:dyDescent="0.35">
      <c r="A125" s="364" t="s">
        <v>636</v>
      </c>
      <c r="B125" s="350" t="s">
        <v>702</v>
      </c>
      <c r="C125" s="580" t="s">
        <v>703</v>
      </c>
      <c r="D125" s="350" t="s">
        <v>639</v>
      </c>
      <c r="E125" s="366">
        <v>46341</v>
      </c>
      <c r="F125" s="368">
        <v>3</v>
      </c>
      <c r="G125" s="28"/>
    </row>
    <row r="126" spans="1:8" ht="21.65" customHeight="1" x14ac:dyDescent="0.35">
      <c r="A126" s="365"/>
      <c r="B126" s="351"/>
      <c r="C126" s="581"/>
      <c r="D126" s="351"/>
      <c r="E126" s="367"/>
      <c r="F126" s="369"/>
      <c r="G126" s="28"/>
    </row>
    <row r="127" spans="1:8" ht="21.65" customHeight="1" x14ac:dyDescent="0.35">
      <c r="A127" s="364" t="s">
        <v>640</v>
      </c>
      <c r="B127" s="574" t="s">
        <v>704</v>
      </c>
      <c r="C127" s="580" t="s">
        <v>705</v>
      </c>
      <c r="D127" s="350" t="s">
        <v>670</v>
      </c>
      <c r="E127" s="366">
        <v>46341</v>
      </c>
      <c r="F127" s="368">
        <v>3</v>
      </c>
      <c r="G127" s="28"/>
    </row>
    <row r="128" spans="1:8" ht="21.65" customHeight="1" x14ac:dyDescent="0.35">
      <c r="A128" s="365"/>
      <c r="B128" s="351"/>
      <c r="C128" s="581"/>
      <c r="D128" s="351"/>
      <c r="E128" s="367"/>
      <c r="F128" s="369"/>
      <c r="G128" s="28"/>
    </row>
    <row r="129" spans="1:7" ht="21.65" customHeight="1" x14ac:dyDescent="0.35">
      <c r="A129" s="364" t="s">
        <v>636</v>
      </c>
      <c r="B129" s="574" t="s">
        <v>706</v>
      </c>
      <c r="C129" s="580" t="s">
        <v>707</v>
      </c>
      <c r="D129" s="350" t="s">
        <v>639</v>
      </c>
      <c r="E129" s="366">
        <v>46341</v>
      </c>
      <c r="F129" s="368">
        <v>3</v>
      </c>
      <c r="G129" s="28"/>
    </row>
    <row r="130" spans="1:7" ht="21.65" customHeight="1" x14ac:dyDescent="0.35">
      <c r="A130" s="365"/>
      <c r="B130" s="351"/>
      <c r="C130" s="581"/>
      <c r="D130" s="351"/>
      <c r="E130" s="367"/>
      <c r="F130" s="369"/>
      <c r="G130" s="28"/>
    </row>
    <row r="131" spans="1:7" ht="21.65" customHeight="1" x14ac:dyDescent="0.35">
      <c r="A131" s="364" t="s">
        <v>636</v>
      </c>
      <c r="B131" s="574" t="s">
        <v>708</v>
      </c>
      <c r="C131" s="580" t="s">
        <v>709</v>
      </c>
      <c r="D131" s="350" t="s">
        <v>639</v>
      </c>
      <c r="E131" s="366">
        <v>46341</v>
      </c>
      <c r="F131" s="368">
        <v>3</v>
      </c>
      <c r="G131" s="28"/>
    </row>
    <row r="132" spans="1:7" ht="21.65" customHeight="1" thickBot="1" x14ac:dyDescent="0.4">
      <c r="A132" s="365"/>
      <c r="B132" s="351"/>
      <c r="C132" s="581"/>
      <c r="D132" s="351"/>
      <c r="E132" s="367"/>
      <c r="F132" s="369"/>
      <c r="G132" s="28"/>
    </row>
    <row r="133" spans="1:7" x14ac:dyDescent="0.35">
      <c r="A133" s="34" t="s">
        <v>195</v>
      </c>
      <c r="B133" s="34" t="s">
        <v>196</v>
      </c>
      <c r="C133" s="35" t="s">
        <v>197</v>
      </c>
      <c r="D133" s="35" t="s">
        <v>895</v>
      </c>
      <c r="E133" s="380" t="s">
        <v>198</v>
      </c>
      <c r="F133" s="381"/>
      <c r="G133" s="28"/>
    </row>
    <row r="134" spans="1:7" x14ac:dyDescent="0.35">
      <c r="A134" s="28"/>
      <c r="C134" s="28"/>
      <c r="D134" s="28"/>
      <c r="E134" s="28"/>
      <c r="F134" s="28"/>
    </row>
    <row r="135" spans="1:7" x14ac:dyDescent="0.35">
      <c r="C135" s="28"/>
      <c r="D135" s="28"/>
      <c r="E135" s="28"/>
      <c r="F135" s="28"/>
    </row>
    <row r="154" spans="1:20" x14ac:dyDescent="0.35">
      <c r="A154" s="589" t="s">
        <v>613</v>
      </c>
      <c r="B154" s="352" t="s">
        <v>614</v>
      </c>
      <c r="C154" s="348" t="s">
        <v>97</v>
      </c>
      <c r="D154" s="350">
        <v>54.9</v>
      </c>
      <c r="E154" s="348" t="s">
        <v>98</v>
      </c>
      <c r="F154" s="350" t="s">
        <v>99</v>
      </c>
      <c r="G154" s="34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1"/>
      <c r="B155" s="347"/>
      <c r="C155" s="349"/>
      <c r="D155" s="349"/>
      <c r="E155" s="349"/>
      <c r="F155" s="351"/>
      <c r="G155" s="34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710</v>
      </c>
      <c r="E1" s="218" t="s">
        <v>89</v>
      </c>
      <c r="F1" s="183" t="s">
        <v>711</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3" t="s">
        <v>712</v>
      </c>
      <c r="B3" s="593"/>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4" t="s">
        <v>713</v>
      </c>
      <c r="B6" s="596" t="s">
        <v>714</v>
      </c>
      <c r="C6" s="598" t="s">
        <v>97</v>
      </c>
      <c r="D6" s="599" t="s">
        <v>715</v>
      </c>
      <c r="E6" s="598" t="s">
        <v>98</v>
      </c>
      <c r="F6" s="601" t="s">
        <v>99</v>
      </c>
      <c r="G6" s="596" t="s">
        <v>608</v>
      </c>
      <c r="H6" s="235" t="s">
        <v>29</v>
      </c>
      <c r="I6" s="236" t="s">
        <v>711</v>
      </c>
      <c r="J6" s="236" t="s">
        <v>711</v>
      </c>
      <c r="K6" s="236" t="s">
        <v>711</v>
      </c>
      <c r="L6" s="236" t="s">
        <v>711</v>
      </c>
      <c r="M6" s="236" t="s">
        <v>711</v>
      </c>
      <c r="N6" s="236" t="s">
        <v>711</v>
      </c>
      <c r="O6" s="236" t="s">
        <v>711</v>
      </c>
      <c r="P6" s="236" t="s">
        <v>711</v>
      </c>
      <c r="Q6" s="236" t="s">
        <v>711</v>
      </c>
      <c r="R6" s="236" t="s">
        <v>711</v>
      </c>
      <c r="S6" s="236" t="s">
        <v>711</v>
      </c>
      <c r="T6" s="236" t="s">
        <v>711</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5"/>
      <c r="B7" s="597"/>
      <c r="C7" s="439"/>
      <c r="D7" s="600"/>
      <c r="E7" s="439"/>
      <c r="F7" s="602"/>
      <c r="G7" s="597"/>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4" t="s">
        <v>716</v>
      </c>
      <c r="B8" s="594" t="s">
        <v>717</v>
      </c>
      <c r="C8" s="598" t="s">
        <v>97</v>
      </c>
      <c r="D8" s="598">
        <v>145</v>
      </c>
      <c r="E8" s="598" t="s">
        <v>248</v>
      </c>
      <c r="F8" s="601" t="s">
        <v>99</v>
      </c>
      <c r="G8" s="596" t="s">
        <v>55</v>
      </c>
      <c r="H8" s="235" t="s">
        <v>29</v>
      </c>
      <c r="I8" s="237">
        <v>6.9</v>
      </c>
      <c r="J8" s="237">
        <v>8.5</v>
      </c>
      <c r="K8" s="237">
        <v>12.6</v>
      </c>
      <c r="L8" s="237" t="s">
        <v>718</v>
      </c>
      <c r="M8" s="237" t="s">
        <v>719</v>
      </c>
      <c r="N8" s="237" t="s">
        <v>720</v>
      </c>
      <c r="O8" s="237" t="s">
        <v>721</v>
      </c>
      <c r="P8" s="237" t="s">
        <v>722</v>
      </c>
      <c r="Q8" s="237" t="s">
        <v>723</v>
      </c>
      <c r="R8" s="237" t="s">
        <v>724</v>
      </c>
      <c r="S8" s="237" t="s">
        <v>725</v>
      </c>
      <c r="T8" s="237" t="s">
        <v>726</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5"/>
      <c r="B9" s="595"/>
      <c r="C9" s="439"/>
      <c r="D9" s="439"/>
      <c r="E9" s="439"/>
      <c r="F9" s="602"/>
      <c r="G9" s="597"/>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4" t="s">
        <v>727</v>
      </c>
      <c r="B10" s="594" t="s">
        <v>728</v>
      </c>
      <c r="C10" s="598" t="s">
        <v>97</v>
      </c>
      <c r="D10" s="607">
        <v>0.34</v>
      </c>
      <c r="E10" s="598" t="s">
        <v>98</v>
      </c>
      <c r="F10" s="601" t="s">
        <v>99</v>
      </c>
      <c r="G10" s="596"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5"/>
      <c r="B11" s="595"/>
      <c r="C11" s="439"/>
      <c r="D11" s="439"/>
      <c r="E11" s="439"/>
      <c r="F11" s="602"/>
      <c r="G11" s="597"/>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711</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3" t="s">
        <v>729</v>
      </c>
      <c r="B14" s="603" t="s">
        <v>730</v>
      </c>
      <c r="C14" s="598" t="s">
        <v>97</v>
      </c>
      <c r="D14" s="605">
        <v>145</v>
      </c>
      <c r="E14" s="598" t="s">
        <v>98</v>
      </c>
      <c r="F14" s="601" t="s">
        <v>99</v>
      </c>
      <c r="G14" s="596"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4"/>
      <c r="B15" s="604"/>
      <c r="C15" s="439"/>
      <c r="D15" s="606"/>
      <c r="E15" s="439"/>
      <c r="F15" s="602"/>
      <c r="G15" s="597"/>
      <c r="H15" s="235" t="s">
        <v>30</v>
      </c>
      <c r="I15" s="45">
        <v>7.6</v>
      </c>
      <c r="J15" s="45">
        <v>8.9</v>
      </c>
      <c r="K15" s="45">
        <v>18.8</v>
      </c>
      <c r="L15" s="45">
        <v>7.5</v>
      </c>
      <c r="M15" s="45"/>
      <c r="N15" s="45"/>
      <c r="O15" s="45"/>
      <c r="P15" s="45"/>
      <c r="Q15" s="45"/>
      <c r="R15" s="45"/>
      <c r="S15" s="45"/>
      <c r="T15" s="45"/>
      <c r="U15" s="89"/>
      <c r="V15" s="89"/>
    </row>
    <row r="16" spans="1:35" ht="14.9" customHeight="1" x14ac:dyDescent="0.35">
      <c r="A16" s="594" t="s">
        <v>731</v>
      </c>
      <c r="B16" s="603" t="s">
        <v>732</v>
      </c>
      <c r="C16" s="598" t="s">
        <v>97</v>
      </c>
      <c r="D16" s="608">
        <v>1</v>
      </c>
      <c r="E16" s="598" t="s">
        <v>98</v>
      </c>
      <c r="F16" s="601" t="s">
        <v>99</v>
      </c>
      <c r="G16" s="596" t="s">
        <v>55</v>
      </c>
      <c r="H16" s="235" t="s">
        <v>29</v>
      </c>
      <c r="I16" s="237"/>
      <c r="J16" s="237"/>
      <c r="K16" s="237"/>
      <c r="L16" s="237"/>
      <c r="M16" s="237"/>
      <c r="N16" s="237"/>
      <c r="O16" s="237"/>
      <c r="P16" s="237"/>
      <c r="Q16" s="237"/>
      <c r="R16" s="237"/>
      <c r="S16" s="237"/>
      <c r="T16" s="237"/>
      <c r="U16" s="89"/>
      <c r="V16" s="89"/>
    </row>
    <row r="17" spans="1:22" x14ac:dyDescent="0.35">
      <c r="A17" s="595"/>
      <c r="B17" s="604"/>
      <c r="C17" s="439"/>
      <c r="D17" s="606"/>
      <c r="E17" s="439"/>
      <c r="F17" s="602"/>
      <c r="G17" s="597"/>
      <c r="H17" s="235" t="s">
        <v>30</v>
      </c>
      <c r="I17" s="45"/>
      <c r="J17" s="45"/>
      <c r="K17" s="45"/>
      <c r="L17" s="45"/>
      <c r="M17" s="45"/>
      <c r="N17" s="45"/>
      <c r="O17" s="45"/>
      <c r="P17" s="45"/>
      <c r="Q17" s="45"/>
      <c r="R17" s="45"/>
      <c r="S17" s="45"/>
      <c r="T17" s="45"/>
      <c r="U17" s="89"/>
      <c r="V17" s="89"/>
    </row>
    <row r="18" spans="1:22" ht="14.9" customHeight="1" x14ac:dyDescent="0.35">
      <c r="A18" s="603" t="s">
        <v>733</v>
      </c>
      <c r="B18" s="603" t="s">
        <v>734</v>
      </c>
      <c r="C18" s="598" t="s">
        <v>97</v>
      </c>
      <c r="D18" s="608">
        <v>1</v>
      </c>
      <c r="E18" s="598" t="s">
        <v>98</v>
      </c>
      <c r="F18" s="601" t="s">
        <v>99</v>
      </c>
      <c r="G18" s="596" t="s">
        <v>608</v>
      </c>
      <c r="H18" s="235" t="s">
        <v>29</v>
      </c>
      <c r="I18" s="237"/>
      <c r="J18" s="237"/>
      <c r="K18" s="237"/>
      <c r="L18" s="237"/>
      <c r="M18" s="237"/>
      <c r="N18" s="237"/>
      <c r="O18" s="237"/>
      <c r="P18" s="237"/>
      <c r="Q18" s="237"/>
      <c r="R18" s="237"/>
      <c r="S18" s="237"/>
      <c r="T18" s="237"/>
      <c r="U18" s="89"/>
      <c r="V18" s="89"/>
    </row>
    <row r="19" spans="1:22" x14ac:dyDescent="0.35">
      <c r="A19" s="604"/>
      <c r="B19" s="604"/>
      <c r="C19" s="439"/>
      <c r="D19" s="606"/>
      <c r="E19" s="439"/>
      <c r="F19" s="602"/>
      <c r="G19" s="597"/>
      <c r="H19" s="235" t="s">
        <v>30</v>
      </c>
      <c r="I19" s="45"/>
      <c r="J19" s="45"/>
      <c r="K19" s="45"/>
      <c r="L19" s="45"/>
      <c r="M19" s="45"/>
      <c r="N19" s="45"/>
      <c r="O19" s="45"/>
      <c r="P19" s="45"/>
      <c r="Q19" s="45"/>
      <c r="R19" s="45"/>
      <c r="S19" s="45"/>
      <c r="T19" s="45"/>
      <c r="U19" s="89"/>
      <c r="V19" s="89"/>
    </row>
    <row r="20" spans="1:22" ht="14.9" customHeight="1" x14ac:dyDescent="0.35">
      <c r="A20" s="594" t="s">
        <v>735</v>
      </c>
      <c r="B20" s="594" t="s">
        <v>736</v>
      </c>
      <c r="C20" s="598" t="s">
        <v>97</v>
      </c>
      <c r="D20" s="608">
        <v>0.6</v>
      </c>
      <c r="E20" s="598" t="s">
        <v>98</v>
      </c>
      <c r="F20" s="601" t="s">
        <v>99</v>
      </c>
      <c r="G20" s="596" t="s">
        <v>55</v>
      </c>
      <c r="H20" s="235" t="s">
        <v>29</v>
      </c>
      <c r="I20" s="91">
        <v>0.6</v>
      </c>
      <c r="J20" s="91">
        <v>0.6</v>
      </c>
      <c r="K20" s="91">
        <v>0.6</v>
      </c>
      <c r="L20" s="237"/>
      <c r="M20" s="237"/>
      <c r="N20" s="237"/>
      <c r="O20" s="237"/>
      <c r="P20" s="237"/>
      <c r="Q20" s="237"/>
      <c r="R20" s="237"/>
      <c r="S20" s="237"/>
      <c r="T20" s="237"/>
      <c r="U20" s="89"/>
      <c r="V20" s="89"/>
    </row>
    <row r="21" spans="1:22" x14ac:dyDescent="0.35">
      <c r="A21" s="595"/>
      <c r="B21" s="595"/>
      <c r="C21" s="439"/>
      <c r="D21" s="606"/>
      <c r="E21" s="439"/>
      <c r="F21" s="602"/>
      <c r="G21" s="597"/>
      <c r="H21" s="235" t="s">
        <v>30</v>
      </c>
      <c r="I21" s="5">
        <v>0.6</v>
      </c>
      <c r="J21" s="5">
        <v>0.56000000000000005</v>
      </c>
      <c r="K21" s="5">
        <v>0.57999999999999996</v>
      </c>
      <c r="L21" s="5"/>
      <c r="M21" s="5"/>
      <c r="N21" s="5"/>
      <c r="O21" s="5"/>
      <c r="P21" s="5"/>
      <c r="Q21" s="5"/>
      <c r="R21" s="5"/>
      <c r="S21" s="5"/>
      <c r="T21" s="5"/>
      <c r="U21" s="89"/>
      <c r="V21" s="89"/>
    </row>
    <row r="22" spans="1:22" x14ac:dyDescent="0.35">
      <c r="A22" s="594" t="s">
        <v>737</v>
      </c>
      <c r="B22" s="594" t="s">
        <v>738</v>
      </c>
      <c r="C22" s="598" t="s">
        <v>97</v>
      </c>
      <c r="D22" s="605">
        <v>596</v>
      </c>
      <c r="E22" s="598" t="s">
        <v>54</v>
      </c>
      <c r="F22" s="601" t="s">
        <v>99</v>
      </c>
      <c r="G22" s="596"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5"/>
      <c r="B23" s="595"/>
      <c r="C23" s="439"/>
      <c r="D23" s="606"/>
      <c r="E23" s="439"/>
      <c r="F23" s="602"/>
      <c r="G23" s="597"/>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09" t="s">
        <v>123</v>
      </c>
      <c r="B42" s="609"/>
      <c r="C42" s="609"/>
      <c r="D42" s="609"/>
      <c r="E42" s="609"/>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3" t="s">
        <v>124</v>
      </c>
      <c r="B44" s="593"/>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0" t="s">
        <v>125</v>
      </c>
      <c r="B45" s="612" t="s">
        <v>126</v>
      </c>
      <c r="C45" s="613"/>
      <c r="D45" s="613"/>
      <c r="E45" s="613"/>
      <c r="F45" s="614"/>
      <c r="G45" s="89"/>
      <c r="H45" s="89"/>
      <c r="I45" s="89"/>
      <c r="J45" s="89"/>
      <c r="K45" s="89"/>
      <c r="L45" s="89"/>
      <c r="M45" s="89"/>
      <c r="N45" s="89"/>
      <c r="O45" s="89"/>
      <c r="P45" s="89"/>
      <c r="Q45" s="89"/>
      <c r="R45" s="89"/>
      <c r="S45" s="89"/>
      <c r="T45" s="89"/>
      <c r="U45" s="89"/>
      <c r="V45" s="89"/>
    </row>
    <row r="46" spans="1:22" ht="15" customHeight="1" x14ac:dyDescent="0.35">
      <c r="A46" s="611"/>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640</v>
      </c>
      <c r="B47" s="241" t="s">
        <v>739</v>
      </c>
      <c r="C47" s="242" t="s">
        <v>740</v>
      </c>
      <c r="D47" s="242" t="s">
        <v>741</v>
      </c>
      <c r="E47" s="242" t="s">
        <v>742</v>
      </c>
      <c r="F47" s="243" t="s">
        <v>743</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711</v>
      </c>
      <c r="F48" s="248" t="s">
        <v>711</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711</v>
      </c>
      <c r="B50" s="248" t="s">
        <v>711</v>
      </c>
      <c r="C50" s="247" t="s">
        <v>711</v>
      </c>
      <c r="D50" s="247" t="s">
        <v>711</v>
      </c>
      <c r="E50" s="247" t="s">
        <v>711</v>
      </c>
      <c r="F50" s="248" t="s">
        <v>711</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711</v>
      </c>
      <c r="C51" s="247" t="s">
        <v>711</v>
      </c>
      <c r="D51" s="247" t="s">
        <v>711</v>
      </c>
      <c r="E51" s="247" t="s">
        <v>711</v>
      </c>
      <c r="F51" s="248" t="s">
        <v>711</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711</v>
      </c>
      <c r="B53" s="248" t="s">
        <v>711</v>
      </c>
      <c r="C53" s="247" t="s">
        <v>711</v>
      </c>
      <c r="D53" s="247" t="s">
        <v>711</v>
      </c>
      <c r="E53" s="247" t="s">
        <v>711</v>
      </c>
      <c r="F53" s="248" t="s">
        <v>711</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711</v>
      </c>
      <c r="C54" s="247" t="s">
        <v>711</v>
      </c>
      <c r="D54" s="247" t="s">
        <v>711</v>
      </c>
      <c r="E54" s="247" t="s">
        <v>711</v>
      </c>
      <c r="F54" s="248" t="s">
        <v>711</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711</v>
      </c>
      <c r="B56" s="248" t="s">
        <v>711</v>
      </c>
      <c r="C56" s="247" t="s">
        <v>711</v>
      </c>
      <c r="D56" s="247" t="s">
        <v>711</v>
      </c>
      <c r="E56" s="247" t="s">
        <v>711</v>
      </c>
      <c r="F56" s="248" t="s">
        <v>711</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711</v>
      </c>
      <c r="C57" s="247" t="s">
        <v>711</v>
      </c>
      <c r="D57" s="247" t="s">
        <v>711</v>
      </c>
      <c r="E57" s="247" t="s">
        <v>711</v>
      </c>
      <c r="F57" s="248" t="s">
        <v>711</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711</v>
      </c>
      <c r="B59" s="248" t="s">
        <v>711</v>
      </c>
      <c r="C59" s="247" t="s">
        <v>711</v>
      </c>
      <c r="D59" s="247" t="s">
        <v>711</v>
      </c>
      <c r="E59" s="247" t="s">
        <v>711</v>
      </c>
      <c r="F59" s="248" t="s">
        <v>711</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711</v>
      </c>
      <c r="C60" s="247" t="s">
        <v>711</v>
      </c>
      <c r="D60" s="247" t="s">
        <v>711</v>
      </c>
      <c r="E60" s="247" t="s">
        <v>711</v>
      </c>
      <c r="F60" s="248" t="s">
        <v>711</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711</v>
      </c>
      <c r="B62" s="248" t="s">
        <v>711</v>
      </c>
      <c r="C62" s="247" t="s">
        <v>711</v>
      </c>
      <c r="D62" s="247" t="s">
        <v>711</v>
      </c>
      <c r="E62" s="247" t="s">
        <v>711</v>
      </c>
      <c r="F62" s="248" t="s">
        <v>711</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711</v>
      </c>
      <c r="C63" s="247" t="s">
        <v>711</v>
      </c>
      <c r="D63" s="247" t="s">
        <v>711</v>
      </c>
      <c r="E63" s="247" t="s">
        <v>711</v>
      </c>
      <c r="F63" s="248" t="s">
        <v>711</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5" t="s">
        <v>145</v>
      </c>
      <c r="B80" s="616"/>
      <c r="C80" s="616"/>
      <c r="D80" s="616"/>
      <c r="E80" s="616"/>
      <c r="F80" s="617"/>
      <c r="G80" s="89"/>
      <c r="H80" s="615" t="s">
        <v>146</v>
      </c>
      <c r="I80" s="616"/>
      <c r="J80" s="616"/>
      <c r="K80" s="616"/>
      <c r="L80" s="616"/>
      <c r="M80" s="616"/>
      <c r="N80" s="616"/>
      <c r="O80" s="617"/>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744</v>
      </c>
      <c r="P81" s="250"/>
      <c r="Q81" s="250"/>
      <c r="R81" s="250"/>
      <c r="S81" s="250"/>
      <c r="T81" s="250"/>
      <c r="U81" s="250"/>
      <c r="V81" s="250"/>
    </row>
    <row r="82" spans="1:22" ht="16.5" customHeight="1" x14ac:dyDescent="0.35">
      <c r="A82" s="636" t="s">
        <v>745</v>
      </c>
      <c r="B82" s="601" t="s">
        <v>746</v>
      </c>
      <c r="C82" s="637" t="s">
        <v>747</v>
      </c>
      <c r="D82" s="637" t="s">
        <v>748</v>
      </c>
      <c r="E82" s="599" t="s">
        <v>749</v>
      </c>
      <c r="F82" s="628" t="s">
        <v>711</v>
      </c>
      <c r="G82" s="89"/>
      <c r="H82" s="630" t="s">
        <v>640</v>
      </c>
      <c r="I82" s="632" t="s">
        <v>641</v>
      </c>
      <c r="J82" s="632" t="s">
        <v>642</v>
      </c>
      <c r="K82" s="632" t="s">
        <v>643</v>
      </c>
      <c r="L82" s="632" t="s">
        <v>644</v>
      </c>
      <c r="M82" s="634" t="s">
        <v>343</v>
      </c>
      <c r="N82" s="620" t="s">
        <v>711</v>
      </c>
      <c r="O82" s="618" t="s">
        <v>711</v>
      </c>
      <c r="P82" s="89"/>
      <c r="Q82" s="89"/>
      <c r="R82" s="89"/>
      <c r="S82" s="89"/>
      <c r="T82" s="89"/>
      <c r="U82" s="89"/>
      <c r="V82" s="89"/>
    </row>
    <row r="83" spans="1:22" ht="18" customHeight="1" x14ac:dyDescent="0.35">
      <c r="A83" s="631"/>
      <c r="B83" s="602"/>
      <c r="C83" s="600"/>
      <c r="D83" s="600"/>
      <c r="E83" s="600"/>
      <c r="F83" s="629"/>
      <c r="G83" s="89"/>
      <c r="H83" s="631"/>
      <c r="I83" s="633"/>
      <c r="J83" s="633"/>
      <c r="K83" s="633"/>
      <c r="L83" s="633"/>
      <c r="M83" s="635"/>
      <c r="N83" s="621"/>
      <c r="O83" s="619"/>
      <c r="P83" s="89"/>
      <c r="Q83" s="89"/>
      <c r="R83" s="89"/>
      <c r="S83" s="89"/>
      <c r="T83" s="89"/>
      <c r="U83" s="89"/>
      <c r="V83" s="89"/>
    </row>
    <row r="84" spans="1:22" ht="17.149999999999999" customHeight="1" x14ac:dyDescent="0.35">
      <c r="A84" s="622" t="s">
        <v>711</v>
      </c>
      <c r="B84" s="624" t="s">
        <v>711</v>
      </c>
      <c r="C84" s="626" t="s">
        <v>711</v>
      </c>
      <c r="D84" s="626" t="s">
        <v>711</v>
      </c>
      <c r="E84" s="626" t="s">
        <v>711</v>
      </c>
      <c r="F84" s="628" t="s">
        <v>711</v>
      </c>
      <c r="G84" s="89"/>
      <c r="H84" s="622" t="s">
        <v>711</v>
      </c>
      <c r="I84" s="620" t="s">
        <v>711</v>
      </c>
      <c r="J84" s="620" t="s">
        <v>711</v>
      </c>
      <c r="K84" s="620" t="s">
        <v>711</v>
      </c>
      <c r="L84" s="620" t="s">
        <v>711</v>
      </c>
      <c r="M84" s="620" t="s">
        <v>711</v>
      </c>
      <c r="N84" s="620" t="s">
        <v>711</v>
      </c>
      <c r="O84" s="618" t="s">
        <v>711</v>
      </c>
      <c r="P84" s="89"/>
      <c r="Q84" s="89"/>
      <c r="R84" s="89"/>
      <c r="S84" s="89"/>
      <c r="T84" s="89"/>
      <c r="U84" s="89"/>
      <c r="V84" s="89"/>
    </row>
    <row r="85" spans="1:22" ht="17.149999999999999" customHeight="1" x14ac:dyDescent="0.35">
      <c r="A85" s="623"/>
      <c r="B85" s="625"/>
      <c r="C85" s="627"/>
      <c r="D85" s="627"/>
      <c r="E85" s="627"/>
      <c r="F85" s="629"/>
      <c r="G85" s="89"/>
      <c r="H85" s="623"/>
      <c r="I85" s="621"/>
      <c r="J85" s="621"/>
      <c r="K85" s="621"/>
      <c r="L85" s="621"/>
      <c r="M85" s="621"/>
      <c r="N85" s="621"/>
      <c r="O85" s="619"/>
      <c r="P85" s="89"/>
      <c r="Q85" s="89"/>
      <c r="R85" s="89"/>
      <c r="S85" s="89"/>
      <c r="T85" s="89"/>
      <c r="U85" s="89"/>
      <c r="V85" s="89"/>
    </row>
    <row r="86" spans="1:22" ht="17.149999999999999" customHeight="1" x14ac:dyDescent="0.35">
      <c r="A86" s="622" t="s">
        <v>711</v>
      </c>
      <c r="B86" s="624" t="s">
        <v>711</v>
      </c>
      <c r="C86" s="626" t="s">
        <v>711</v>
      </c>
      <c r="D86" s="626" t="s">
        <v>711</v>
      </c>
      <c r="E86" s="626" t="s">
        <v>711</v>
      </c>
      <c r="F86" s="628" t="s">
        <v>711</v>
      </c>
      <c r="G86" s="89"/>
      <c r="H86" s="622" t="s">
        <v>711</v>
      </c>
      <c r="I86" s="620" t="s">
        <v>711</v>
      </c>
      <c r="J86" s="620" t="s">
        <v>711</v>
      </c>
      <c r="K86" s="620" t="s">
        <v>711</v>
      </c>
      <c r="L86" s="620" t="s">
        <v>711</v>
      </c>
      <c r="M86" s="620" t="s">
        <v>711</v>
      </c>
      <c r="N86" s="620" t="s">
        <v>711</v>
      </c>
      <c r="O86" s="618" t="s">
        <v>711</v>
      </c>
      <c r="P86" s="89"/>
      <c r="Q86" s="89"/>
      <c r="R86" s="89"/>
      <c r="S86" s="89"/>
      <c r="T86" s="89"/>
      <c r="U86" s="89"/>
      <c r="V86" s="89"/>
    </row>
    <row r="87" spans="1:22" ht="16.5" customHeight="1" x14ac:dyDescent="0.35">
      <c r="A87" s="623"/>
      <c r="B87" s="625"/>
      <c r="C87" s="627"/>
      <c r="D87" s="627"/>
      <c r="E87" s="627"/>
      <c r="F87" s="629"/>
      <c r="G87" s="89"/>
      <c r="H87" s="623"/>
      <c r="I87" s="621"/>
      <c r="J87" s="621"/>
      <c r="K87" s="621"/>
      <c r="L87" s="621"/>
      <c r="M87" s="621"/>
      <c r="N87" s="621"/>
      <c r="O87" s="619"/>
      <c r="P87" s="89"/>
      <c r="Q87" s="89"/>
      <c r="R87" s="89"/>
      <c r="S87" s="89"/>
      <c r="T87" s="89"/>
      <c r="U87" s="89"/>
      <c r="V87" s="89"/>
    </row>
    <row r="88" spans="1:22" ht="16.5" customHeight="1" x14ac:dyDescent="0.35">
      <c r="A88" s="622" t="s">
        <v>711</v>
      </c>
      <c r="B88" s="624" t="s">
        <v>711</v>
      </c>
      <c r="C88" s="626" t="s">
        <v>711</v>
      </c>
      <c r="D88" s="626" t="s">
        <v>711</v>
      </c>
      <c r="E88" s="626" t="s">
        <v>711</v>
      </c>
      <c r="F88" s="628" t="s">
        <v>711</v>
      </c>
      <c r="G88" s="89"/>
      <c r="H88" s="622" t="s">
        <v>711</v>
      </c>
      <c r="I88" s="620" t="s">
        <v>711</v>
      </c>
      <c r="J88" s="620" t="s">
        <v>711</v>
      </c>
      <c r="K88" s="620" t="s">
        <v>711</v>
      </c>
      <c r="L88" s="620" t="s">
        <v>711</v>
      </c>
      <c r="M88" s="620" t="s">
        <v>711</v>
      </c>
      <c r="N88" s="620" t="s">
        <v>711</v>
      </c>
      <c r="O88" s="618" t="s">
        <v>711</v>
      </c>
      <c r="P88" s="89"/>
      <c r="Q88" s="89"/>
      <c r="R88" s="89"/>
      <c r="S88" s="89"/>
      <c r="T88" s="89"/>
      <c r="U88" s="89"/>
      <c r="V88" s="89"/>
    </row>
    <row r="89" spans="1:22" ht="16.5" customHeight="1" x14ac:dyDescent="0.35">
      <c r="A89" s="623"/>
      <c r="B89" s="625"/>
      <c r="C89" s="627"/>
      <c r="D89" s="627"/>
      <c r="E89" s="627"/>
      <c r="F89" s="629"/>
      <c r="G89" s="89"/>
      <c r="H89" s="623"/>
      <c r="I89" s="621"/>
      <c r="J89" s="621"/>
      <c r="K89" s="621"/>
      <c r="L89" s="621"/>
      <c r="M89" s="621"/>
      <c r="N89" s="621"/>
      <c r="O89" s="619"/>
      <c r="P89" s="89"/>
      <c r="Q89" s="89"/>
      <c r="R89" s="89"/>
      <c r="S89" s="89"/>
      <c r="T89" s="89"/>
      <c r="U89" s="89"/>
      <c r="V89" s="89"/>
    </row>
    <row r="90" spans="1:22" ht="16.5" customHeight="1" x14ac:dyDescent="0.35">
      <c r="A90" s="622" t="s">
        <v>711</v>
      </c>
      <c r="B90" s="624" t="s">
        <v>711</v>
      </c>
      <c r="C90" s="626" t="s">
        <v>711</v>
      </c>
      <c r="D90" s="626" t="s">
        <v>711</v>
      </c>
      <c r="E90" s="626" t="s">
        <v>711</v>
      </c>
      <c r="F90" s="628" t="s">
        <v>711</v>
      </c>
      <c r="G90" s="89"/>
      <c r="H90" s="622" t="s">
        <v>711</v>
      </c>
      <c r="I90" s="620" t="s">
        <v>711</v>
      </c>
      <c r="J90" s="620" t="s">
        <v>711</v>
      </c>
      <c r="K90" s="620" t="s">
        <v>711</v>
      </c>
      <c r="L90" s="620" t="s">
        <v>711</v>
      </c>
      <c r="M90" s="620" t="s">
        <v>711</v>
      </c>
      <c r="N90" s="620" t="s">
        <v>711</v>
      </c>
      <c r="O90" s="618" t="s">
        <v>711</v>
      </c>
      <c r="P90" s="89"/>
      <c r="Q90" s="89"/>
      <c r="R90" s="89"/>
      <c r="S90" s="89"/>
      <c r="T90" s="89"/>
      <c r="U90" s="89"/>
      <c r="V90" s="89"/>
    </row>
    <row r="91" spans="1:22" ht="16.5" customHeight="1" x14ac:dyDescent="0.35">
      <c r="A91" s="623"/>
      <c r="B91" s="625"/>
      <c r="C91" s="627"/>
      <c r="D91" s="627"/>
      <c r="E91" s="627"/>
      <c r="F91" s="629"/>
      <c r="G91" s="89"/>
      <c r="H91" s="623"/>
      <c r="I91" s="621"/>
      <c r="J91" s="621"/>
      <c r="K91" s="621"/>
      <c r="L91" s="621"/>
      <c r="M91" s="621"/>
      <c r="N91" s="621"/>
      <c r="O91" s="619"/>
      <c r="P91" s="89"/>
      <c r="Q91" s="89"/>
      <c r="R91" s="89"/>
      <c r="S91" s="89"/>
      <c r="T91" s="89"/>
      <c r="U91" s="89"/>
      <c r="V91" s="89"/>
    </row>
    <row r="92" spans="1:22" ht="16.5" customHeight="1" x14ac:dyDescent="0.35">
      <c r="A92" s="622" t="s">
        <v>711</v>
      </c>
      <c r="B92" s="624" t="s">
        <v>711</v>
      </c>
      <c r="C92" s="626" t="s">
        <v>711</v>
      </c>
      <c r="D92" s="626" t="s">
        <v>711</v>
      </c>
      <c r="E92" s="626" t="s">
        <v>711</v>
      </c>
      <c r="F92" s="628" t="s">
        <v>711</v>
      </c>
      <c r="G92" s="89"/>
      <c r="H92" s="622" t="s">
        <v>711</v>
      </c>
      <c r="I92" s="620" t="s">
        <v>711</v>
      </c>
      <c r="J92" s="620" t="s">
        <v>711</v>
      </c>
      <c r="K92" s="620" t="s">
        <v>711</v>
      </c>
      <c r="L92" s="620" t="s">
        <v>711</v>
      </c>
      <c r="M92" s="620" t="s">
        <v>711</v>
      </c>
      <c r="N92" s="620" t="s">
        <v>711</v>
      </c>
      <c r="O92" s="618" t="s">
        <v>711</v>
      </c>
      <c r="P92" s="89"/>
      <c r="Q92" s="89"/>
      <c r="R92" s="89"/>
      <c r="S92" s="89"/>
      <c r="T92" s="89"/>
      <c r="U92" s="89"/>
      <c r="V92" s="89"/>
    </row>
    <row r="93" spans="1:22" ht="17.149999999999999" customHeight="1" x14ac:dyDescent="0.35">
      <c r="A93" s="623"/>
      <c r="B93" s="625"/>
      <c r="C93" s="627"/>
      <c r="D93" s="627"/>
      <c r="E93" s="627"/>
      <c r="F93" s="628"/>
      <c r="H93" s="623"/>
      <c r="I93" s="621"/>
      <c r="J93" s="621"/>
      <c r="K93" s="621"/>
      <c r="L93" s="621"/>
      <c r="M93" s="621"/>
      <c r="N93" s="621"/>
      <c r="O93" s="619"/>
    </row>
    <row r="94" spans="1:22" ht="15" thickBot="1" x14ac:dyDescent="0.4">
      <c r="B94"/>
      <c r="F94" s="629"/>
      <c r="G94" s="89"/>
      <c r="H94" s="623"/>
      <c r="I94" s="621"/>
      <c r="J94" s="621"/>
      <c r="K94" s="621"/>
      <c r="L94" s="621"/>
      <c r="M94" s="621"/>
      <c r="N94" s="621"/>
      <c r="O94" s="619"/>
      <c r="P94" s="89"/>
      <c r="Q94" s="89"/>
      <c r="R94" s="89"/>
      <c r="S94" s="89"/>
      <c r="T94" s="89"/>
      <c r="U94" s="89"/>
      <c r="V94" s="89"/>
    </row>
    <row r="95" spans="1:22" x14ac:dyDescent="0.35">
      <c r="A95" s="251" t="s">
        <v>195</v>
      </c>
      <c r="B95" s="251" t="s">
        <v>196</v>
      </c>
      <c r="C95" s="252" t="s">
        <v>197</v>
      </c>
      <c r="D95" s="252" t="s">
        <v>895</v>
      </c>
      <c r="E95" s="591" t="s">
        <v>198</v>
      </c>
      <c r="F95" s="592"/>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0"/>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0"/>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0"/>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0"/>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750</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43" t="s">
        <v>712</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4" t="s">
        <v>713</v>
      </c>
      <c r="B6" s="346" t="s">
        <v>751</v>
      </c>
      <c r="C6" s="348" t="s">
        <v>120</v>
      </c>
      <c r="D6" s="466">
        <v>0.09</v>
      </c>
      <c r="E6" s="348" t="s">
        <v>54</v>
      </c>
      <c r="F6" s="350" t="s">
        <v>99</v>
      </c>
      <c r="G6" s="348"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5"/>
      <c r="B7" s="347"/>
      <c r="C7" s="349"/>
      <c r="D7" s="349"/>
      <c r="E7" s="349"/>
      <c r="F7" s="351"/>
      <c r="G7" s="34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4" t="s">
        <v>716</v>
      </c>
      <c r="B8" s="344" t="s">
        <v>752</v>
      </c>
      <c r="C8" s="348" t="s">
        <v>115</v>
      </c>
      <c r="D8" s="348" t="s">
        <v>753</v>
      </c>
      <c r="E8" s="348" t="s">
        <v>248</v>
      </c>
      <c r="F8" s="350" t="s">
        <v>99</v>
      </c>
      <c r="G8" s="34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5"/>
      <c r="B9" s="347"/>
      <c r="C9" s="349"/>
      <c r="D9" s="349"/>
      <c r="E9" s="349"/>
      <c r="F9" s="351"/>
      <c r="G9" s="34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6" t="s">
        <v>754</v>
      </c>
      <c r="B10" s="386" t="s">
        <v>755</v>
      </c>
      <c r="C10" s="348" t="s">
        <v>97</v>
      </c>
      <c r="D10" s="466" t="s">
        <v>98</v>
      </c>
      <c r="E10" s="348" t="s">
        <v>98</v>
      </c>
      <c r="F10" s="350" t="s">
        <v>99</v>
      </c>
      <c r="G10" s="34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7"/>
      <c r="B11" s="460"/>
      <c r="C11" s="349"/>
      <c r="D11" s="349"/>
      <c r="E11" s="349"/>
      <c r="F11" s="503"/>
      <c r="G11" s="34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6" t="s">
        <v>756</v>
      </c>
      <c r="B14" s="386" t="s">
        <v>757</v>
      </c>
      <c r="C14" s="348" t="s">
        <v>97</v>
      </c>
      <c r="D14" s="350" t="s">
        <v>758</v>
      </c>
      <c r="E14" s="348" t="s">
        <v>54</v>
      </c>
      <c r="F14" s="350" t="s">
        <v>99</v>
      </c>
      <c r="G14" s="348"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8"/>
      <c r="B15" s="388"/>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x14ac:dyDescent="0.35">
      <c r="A16" s="646" t="s">
        <v>759</v>
      </c>
      <c r="B16" s="386" t="s">
        <v>760</v>
      </c>
      <c r="C16" s="348" t="s">
        <v>97</v>
      </c>
      <c r="D16" s="350">
        <v>125</v>
      </c>
      <c r="E16" s="348" t="s">
        <v>54</v>
      </c>
      <c r="F16" s="350" t="s">
        <v>99</v>
      </c>
      <c r="G16" s="348"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8"/>
      <c r="B17" s="388"/>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x14ac:dyDescent="0.35">
      <c r="A18" s="646" t="s">
        <v>761</v>
      </c>
      <c r="B18" s="386" t="s">
        <v>736</v>
      </c>
      <c r="C18" s="348" t="s">
        <v>97</v>
      </c>
      <c r="D18" s="466">
        <v>0.5</v>
      </c>
      <c r="E18" s="348" t="s">
        <v>98</v>
      </c>
      <c r="F18" s="350" t="s">
        <v>99</v>
      </c>
      <c r="G18" s="348"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8"/>
      <c r="B19" s="388"/>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6" t="s">
        <v>762</v>
      </c>
      <c r="B20" s="386" t="s">
        <v>763</v>
      </c>
      <c r="C20" s="348" t="s">
        <v>97</v>
      </c>
      <c r="D20" s="466">
        <v>0.26</v>
      </c>
      <c r="E20" s="348" t="s">
        <v>98</v>
      </c>
      <c r="F20" s="350" t="s">
        <v>99</v>
      </c>
      <c r="G20" s="348"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7"/>
      <c r="B21" s="460"/>
      <c r="C21" s="349"/>
      <c r="D21" s="349"/>
      <c r="E21" s="349"/>
      <c r="F21" s="503"/>
      <c r="G21" s="349"/>
      <c r="H21" s="14" t="s">
        <v>30</v>
      </c>
      <c r="I21" s="45">
        <v>17.8</v>
      </c>
      <c r="J21" s="45">
        <v>17.8</v>
      </c>
      <c r="K21" s="45">
        <v>17.8</v>
      </c>
      <c r="L21" s="45"/>
      <c r="M21" s="45"/>
      <c r="N21" s="45"/>
      <c r="O21" s="45"/>
      <c r="P21" s="45"/>
      <c r="Q21" s="45"/>
      <c r="R21" s="45"/>
      <c r="S21" s="45"/>
      <c r="T21" s="45"/>
    </row>
    <row r="22" spans="1:20" x14ac:dyDescent="0.35">
      <c r="A22" s="644" t="s">
        <v>764</v>
      </c>
      <c r="B22" s="507" t="s">
        <v>765</v>
      </c>
      <c r="C22" s="348" t="s">
        <v>97</v>
      </c>
      <c r="D22" s="466">
        <v>0.28000000000000003</v>
      </c>
      <c r="E22" s="46" t="s">
        <v>98</v>
      </c>
      <c r="F22" s="350" t="s">
        <v>99</v>
      </c>
      <c r="G22" s="34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5"/>
      <c r="B23" s="389"/>
      <c r="C23" s="349"/>
      <c r="D23" s="467"/>
      <c r="E23" s="49"/>
      <c r="F23" s="351"/>
      <c r="G23" s="349"/>
      <c r="H23" s="14" t="s">
        <v>30</v>
      </c>
      <c r="I23" s="45">
        <v>26</v>
      </c>
      <c r="J23" s="45">
        <v>45.7</v>
      </c>
      <c r="K23" s="45">
        <v>44</v>
      </c>
      <c r="L23" s="45">
        <v>31.5</v>
      </c>
      <c r="M23" s="45">
        <v>26.5</v>
      </c>
      <c r="N23" s="45">
        <v>52</v>
      </c>
      <c r="O23" s="45">
        <v>38</v>
      </c>
      <c r="P23" s="45"/>
      <c r="Q23" s="45"/>
      <c r="R23" s="45"/>
      <c r="S23" s="45"/>
      <c r="T23" s="45"/>
    </row>
    <row r="24" spans="1:20" ht="13.5" customHeight="1" x14ac:dyDescent="0.35">
      <c r="A24" s="644" t="s">
        <v>766</v>
      </c>
      <c r="B24" s="455" t="s">
        <v>767</v>
      </c>
      <c r="C24" s="348" t="s">
        <v>97</v>
      </c>
      <c r="D24" s="459">
        <v>0.34</v>
      </c>
      <c r="E24" s="348" t="s">
        <v>98</v>
      </c>
      <c r="F24" s="350" t="s">
        <v>99</v>
      </c>
      <c r="G24" s="34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5"/>
      <c r="B25" s="464"/>
      <c r="C25" s="349"/>
      <c r="D25" s="349"/>
      <c r="E25" s="349"/>
      <c r="F25" s="351"/>
      <c r="G25" s="34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768</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713</v>
      </c>
      <c r="B49" s="41" t="s">
        <v>769</v>
      </c>
      <c r="C49" s="41" t="s">
        <v>770</v>
      </c>
      <c r="D49" s="41" t="s">
        <v>771</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716</v>
      </c>
      <c r="B52" t="s">
        <v>772</v>
      </c>
      <c r="C52" t="s">
        <v>773</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774</v>
      </c>
      <c r="B55" t="s">
        <v>775</v>
      </c>
      <c r="C55" t="s">
        <v>776</v>
      </c>
      <c r="D55" t="s">
        <v>777</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756</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737</v>
      </c>
      <c r="B61" t="s">
        <v>778</v>
      </c>
      <c r="C61" s="41" t="s">
        <v>779</v>
      </c>
      <c r="D61" s="33" t="s">
        <v>780</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762</v>
      </c>
      <c r="B64" s="41" t="s">
        <v>781</v>
      </c>
      <c r="C64" s="127" t="s">
        <v>782</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0" t="s">
        <v>713</v>
      </c>
      <c r="B84" s="350" t="s">
        <v>783</v>
      </c>
      <c r="C84" s="350" t="s">
        <v>784</v>
      </c>
      <c r="D84" s="350" t="s">
        <v>785</v>
      </c>
      <c r="E84" s="366" t="s">
        <v>786</v>
      </c>
      <c r="F84" s="368">
        <v>5</v>
      </c>
      <c r="H84" s="364" t="s">
        <v>787</v>
      </c>
      <c r="I84" s="370"/>
      <c r="J84" s="370"/>
      <c r="K84" s="370"/>
      <c r="L84" s="370"/>
      <c r="M84" s="372" t="s">
        <v>343</v>
      </c>
      <c r="N84" s="370"/>
      <c r="O84" s="374"/>
    </row>
    <row r="85" spans="1:15" ht="18" customHeight="1" x14ac:dyDescent="0.35">
      <c r="A85" s="641"/>
      <c r="B85" s="351"/>
      <c r="C85" s="351"/>
      <c r="D85" s="351"/>
      <c r="E85" s="367"/>
      <c r="F85" s="369"/>
      <c r="H85" s="365"/>
      <c r="I85" s="371"/>
      <c r="J85" s="371"/>
      <c r="K85" s="371"/>
      <c r="L85" s="371"/>
      <c r="M85" s="373"/>
      <c r="N85" s="371"/>
      <c r="O85" s="375"/>
    </row>
    <row r="86" spans="1:15" ht="17.149999999999999" customHeight="1" x14ac:dyDescent="0.35">
      <c r="A86" s="640" t="s">
        <v>716</v>
      </c>
      <c r="B86" s="350" t="s">
        <v>788</v>
      </c>
      <c r="C86" s="350" t="s">
        <v>789</v>
      </c>
      <c r="D86" s="350" t="s">
        <v>790</v>
      </c>
      <c r="E86" s="366" t="s">
        <v>786</v>
      </c>
      <c r="F86" s="368">
        <v>3</v>
      </c>
      <c r="H86" s="364"/>
      <c r="I86" s="370"/>
      <c r="J86" s="370"/>
      <c r="K86" s="370"/>
      <c r="L86" s="370"/>
      <c r="M86" s="372"/>
      <c r="N86" s="370"/>
      <c r="O86" s="374"/>
    </row>
    <row r="87" spans="1:15" ht="17.149999999999999" customHeight="1" x14ac:dyDescent="0.35">
      <c r="A87" s="641"/>
      <c r="B87" s="351"/>
      <c r="C87" s="351"/>
      <c r="D87" s="351"/>
      <c r="E87" s="367"/>
      <c r="F87" s="369"/>
      <c r="H87" s="365"/>
      <c r="I87" s="371"/>
      <c r="J87" s="371"/>
      <c r="K87" s="371"/>
      <c r="L87" s="371"/>
      <c r="M87" s="373"/>
      <c r="N87" s="371"/>
      <c r="O87" s="375"/>
    </row>
    <row r="88" spans="1:15" ht="17.149999999999999" customHeight="1" x14ac:dyDescent="0.35">
      <c r="A88" s="642" t="s">
        <v>727</v>
      </c>
      <c r="B88" s="350"/>
      <c r="C88" s="350"/>
      <c r="D88" s="350"/>
      <c r="E88" s="366"/>
      <c r="F88" s="368">
        <v>1</v>
      </c>
      <c r="H88" s="364"/>
      <c r="I88" s="370"/>
      <c r="J88" s="370"/>
      <c r="K88" s="370"/>
      <c r="L88" s="370"/>
      <c r="M88" s="372"/>
      <c r="N88" s="370"/>
      <c r="O88" s="374"/>
    </row>
    <row r="89" spans="1:15" ht="16.5" customHeight="1" x14ac:dyDescent="0.35">
      <c r="A89" s="643"/>
      <c r="B89" s="351"/>
      <c r="C89" s="351"/>
      <c r="D89" s="351"/>
      <c r="E89" s="367"/>
      <c r="F89" s="369"/>
      <c r="H89" s="365"/>
      <c r="I89" s="371"/>
      <c r="J89" s="371"/>
      <c r="K89" s="371"/>
      <c r="L89" s="371"/>
      <c r="M89" s="373"/>
      <c r="N89" s="371"/>
      <c r="O89" s="375"/>
    </row>
    <row r="90" spans="1:15" ht="16.5" customHeight="1" x14ac:dyDescent="0.35">
      <c r="A90" s="232" t="s">
        <v>791</v>
      </c>
      <c r="B90" s="350"/>
      <c r="C90" s="350"/>
      <c r="D90" s="350"/>
      <c r="E90" s="366"/>
      <c r="F90" s="368">
        <v>1</v>
      </c>
      <c r="H90" s="364"/>
      <c r="I90" s="370"/>
      <c r="J90" s="370"/>
      <c r="K90" s="370"/>
      <c r="L90" s="370"/>
      <c r="M90" s="372"/>
      <c r="N90" s="370"/>
      <c r="O90" s="374"/>
    </row>
    <row r="91" spans="1:15" ht="16.5" customHeight="1" x14ac:dyDescent="0.35">
      <c r="A91" s="233"/>
      <c r="B91" s="351"/>
      <c r="C91" s="351"/>
      <c r="D91" s="351"/>
      <c r="E91" s="367"/>
      <c r="F91" s="369"/>
      <c r="H91" s="365"/>
      <c r="I91" s="371"/>
      <c r="J91" s="371"/>
      <c r="K91" s="371"/>
      <c r="L91" s="371"/>
      <c r="M91" s="373"/>
      <c r="N91" s="371"/>
      <c r="O91" s="375"/>
    </row>
    <row r="92" spans="1:15" ht="16.5" customHeight="1" x14ac:dyDescent="0.35">
      <c r="A92" s="287" t="s">
        <v>759</v>
      </c>
      <c r="B92" s="350" t="s">
        <v>792</v>
      </c>
      <c r="C92" s="350" t="s">
        <v>793</v>
      </c>
      <c r="D92" s="350" t="s">
        <v>794</v>
      </c>
      <c r="E92" s="366" t="s">
        <v>786</v>
      </c>
      <c r="F92" s="368">
        <v>2</v>
      </c>
      <c r="H92" s="364"/>
      <c r="I92" s="370"/>
      <c r="J92" s="370"/>
      <c r="K92" s="370"/>
      <c r="L92" s="370"/>
      <c r="M92" s="372"/>
      <c r="N92" s="370"/>
      <c r="O92" s="374"/>
    </row>
    <row r="93" spans="1:15" ht="16.5" customHeight="1" x14ac:dyDescent="0.35">
      <c r="A93" s="288"/>
      <c r="B93" s="351"/>
      <c r="C93" s="351"/>
      <c r="D93" s="351"/>
      <c r="E93" s="367"/>
      <c r="F93" s="369"/>
      <c r="H93" s="365"/>
      <c r="I93" s="371"/>
      <c r="J93" s="371"/>
      <c r="K93" s="371"/>
      <c r="L93" s="371"/>
      <c r="M93" s="373"/>
      <c r="N93" s="371"/>
      <c r="O93" s="375"/>
    </row>
    <row r="94" spans="1:15" ht="16.5" customHeight="1" x14ac:dyDescent="0.35">
      <c r="A94" s="232" t="s">
        <v>761</v>
      </c>
      <c r="B94" s="350"/>
      <c r="C94" s="350"/>
      <c r="D94" s="350"/>
      <c r="E94" s="366"/>
      <c r="F94" s="368">
        <v>1</v>
      </c>
      <c r="H94" s="364"/>
      <c r="I94" s="370"/>
      <c r="J94" s="370"/>
      <c r="K94" s="370"/>
      <c r="L94" s="370"/>
      <c r="M94" s="372"/>
      <c r="N94" s="370"/>
      <c r="O94" s="374"/>
    </row>
    <row r="95" spans="1:15" ht="16.5" customHeight="1" x14ac:dyDescent="0.35">
      <c r="A95" s="233"/>
      <c r="B95" s="351"/>
      <c r="C95" s="351"/>
      <c r="D95" s="351"/>
      <c r="E95" s="367"/>
      <c r="F95" s="369"/>
      <c r="H95" s="365"/>
      <c r="I95" s="371"/>
      <c r="J95" s="371"/>
      <c r="K95" s="371"/>
      <c r="L95" s="371"/>
      <c r="M95" s="373"/>
      <c r="N95" s="371"/>
      <c r="O95" s="375"/>
    </row>
    <row r="96" spans="1:15" ht="16.5" customHeight="1" x14ac:dyDescent="0.35">
      <c r="A96" s="287" t="s">
        <v>795</v>
      </c>
      <c r="B96" s="350" t="s">
        <v>796</v>
      </c>
      <c r="C96" s="350" t="s">
        <v>797</v>
      </c>
      <c r="D96" s="350" t="s">
        <v>798</v>
      </c>
      <c r="E96" s="366" t="s">
        <v>786</v>
      </c>
      <c r="F96" s="368">
        <v>2</v>
      </c>
      <c r="H96" s="364"/>
      <c r="I96" s="370"/>
      <c r="J96" s="370"/>
      <c r="K96" s="370"/>
      <c r="L96" s="370"/>
      <c r="M96" s="372"/>
      <c r="N96" s="370"/>
      <c r="O96" s="374"/>
    </row>
    <row r="97" spans="1:15" ht="16.5" customHeight="1" x14ac:dyDescent="0.35">
      <c r="A97" s="288"/>
      <c r="B97" s="351"/>
      <c r="C97" s="351"/>
      <c r="D97" s="351"/>
      <c r="E97" s="367"/>
      <c r="F97" s="369"/>
      <c r="H97" s="365"/>
      <c r="I97" s="371"/>
      <c r="J97" s="371"/>
      <c r="K97" s="371"/>
      <c r="L97" s="371"/>
      <c r="M97" s="373"/>
      <c r="N97" s="371"/>
      <c r="O97" s="375"/>
    </row>
    <row r="98" spans="1:15" ht="16.5" customHeight="1" x14ac:dyDescent="0.35">
      <c r="A98" s="638" t="s">
        <v>762</v>
      </c>
      <c r="B98" s="350" t="s">
        <v>799</v>
      </c>
      <c r="C98" s="350" t="s">
        <v>800</v>
      </c>
      <c r="D98" s="350" t="s">
        <v>794</v>
      </c>
      <c r="E98" s="366" t="s">
        <v>786</v>
      </c>
      <c r="F98" s="368">
        <v>3</v>
      </c>
      <c r="H98" s="364"/>
      <c r="I98" s="370"/>
      <c r="J98" s="370"/>
      <c r="K98" s="370"/>
      <c r="L98" s="370"/>
      <c r="M98" s="372"/>
      <c r="N98" s="370"/>
      <c r="O98" s="374"/>
    </row>
    <row r="99" spans="1:15" ht="16.5" customHeight="1" x14ac:dyDescent="0.35">
      <c r="A99" s="639"/>
      <c r="B99" s="351"/>
      <c r="C99" s="351"/>
      <c r="D99" s="351"/>
      <c r="E99" s="367"/>
      <c r="F99" s="369"/>
      <c r="H99" s="365"/>
      <c r="I99" s="371"/>
      <c r="J99" s="371"/>
      <c r="K99" s="371"/>
      <c r="L99" s="371"/>
      <c r="M99" s="373"/>
      <c r="N99" s="371"/>
      <c r="O99" s="375"/>
    </row>
    <row r="100" spans="1:15" ht="16.5" customHeight="1" x14ac:dyDescent="0.35">
      <c r="A100" s="364"/>
      <c r="B100" s="350"/>
      <c r="C100" s="350"/>
      <c r="D100" s="350"/>
      <c r="E100" s="366"/>
      <c r="F100" s="368">
        <v>1</v>
      </c>
      <c r="H100" s="364"/>
      <c r="I100" s="370"/>
      <c r="J100" s="370"/>
      <c r="K100" s="370"/>
      <c r="L100" s="370"/>
      <c r="M100" s="372"/>
      <c r="N100" s="370"/>
      <c r="O100" s="374"/>
    </row>
    <row r="101" spans="1:15" ht="17.149999999999999" customHeight="1" thickBot="1" x14ac:dyDescent="0.4">
      <c r="A101" s="365"/>
      <c r="B101" s="376"/>
      <c r="C101" s="376"/>
      <c r="D101" s="376"/>
      <c r="E101" s="377"/>
      <c r="F101" s="369"/>
      <c r="H101" s="378"/>
      <c r="I101" s="475"/>
      <c r="J101" s="475"/>
      <c r="K101" s="475"/>
      <c r="L101" s="475"/>
      <c r="M101" s="473"/>
      <c r="N101" s="475"/>
      <c r="O101" s="480"/>
    </row>
    <row r="102" spans="1:15" x14ac:dyDescent="0.35">
      <c r="A102" s="34" t="s">
        <v>195</v>
      </c>
      <c r="B102" s="34" t="s">
        <v>196</v>
      </c>
      <c r="C102" s="35" t="s">
        <v>197</v>
      </c>
      <c r="D102" s="35" t="s">
        <v>198</v>
      </c>
      <c r="E102" s="380" t="s">
        <v>199</v>
      </c>
      <c r="F102" s="381"/>
      <c r="G102" s="28"/>
      <c r="I102" s="39"/>
      <c r="J102" s="39" t="s">
        <v>895</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801</v>
      </c>
      <c r="E1" s="12" t="s">
        <v>89</v>
      </c>
      <c r="F1" s="12" t="s">
        <v>802</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43" t="s">
        <v>803</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44" t="s">
        <v>804</v>
      </c>
      <c r="B6" s="346" t="s">
        <v>805</v>
      </c>
      <c r="C6" s="348" t="s">
        <v>120</v>
      </c>
      <c r="D6" s="585">
        <v>0.16500000000000001</v>
      </c>
      <c r="E6" s="348" t="s">
        <v>98</v>
      </c>
      <c r="F6" s="350" t="s">
        <v>99</v>
      </c>
      <c r="G6" s="348"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45"/>
      <c r="B7" s="347"/>
      <c r="C7" s="349"/>
      <c r="D7" s="349"/>
      <c r="E7" s="349"/>
      <c r="F7" s="351"/>
      <c r="G7" s="34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44" t="s">
        <v>806</v>
      </c>
      <c r="B8" s="344" t="s">
        <v>807</v>
      </c>
      <c r="C8" s="348" t="s">
        <v>120</v>
      </c>
      <c r="D8" s="348">
        <v>42</v>
      </c>
      <c r="E8" s="348" t="s">
        <v>248</v>
      </c>
      <c r="F8" s="350" t="s">
        <v>99</v>
      </c>
      <c r="G8" s="34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45"/>
      <c r="B9" s="345"/>
      <c r="C9" s="349"/>
      <c r="D9" s="349"/>
      <c r="E9" s="349"/>
      <c r="F9" s="351"/>
      <c r="G9" s="34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44" t="s">
        <v>808</v>
      </c>
      <c r="B10" s="344" t="s">
        <v>809</v>
      </c>
      <c r="C10" s="348" t="s">
        <v>120</v>
      </c>
      <c r="D10" s="348">
        <v>26.9</v>
      </c>
      <c r="E10" s="348" t="s">
        <v>248</v>
      </c>
      <c r="F10" s="350" t="s">
        <v>99</v>
      </c>
      <c r="G10" s="34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810</v>
      </c>
      <c r="B14" s="352" t="s">
        <v>811</v>
      </c>
      <c r="C14" s="348" t="s">
        <v>97</v>
      </c>
      <c r="D14" s="350">
        <f>D8*3</f>
        <v>126</v>
      </c>
      <c r="E14" s="348" t="s">
        <v>54</v>
      </c>
      <c r="F14" s="350" t="s">
        <v>99</v>
      </c>
      <c r="G14" s="34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47"/>
      <c r="B15" s="347"/>
      <c r="C15" s="349"/>
      <c r="D15" s="349"/>
      <c r="E15" s="349"/>
      <c r="F15" s="351"/>
      <c r="G15" s="34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44" t="s">
        <v>812</v>
      </c>
      <c r="B16" s="344" t="s">
        <v>813</v>
      </c>
      <c r="C16" s="348" t="s">
        <v>120</v>
      </c>
      <c r="D16" s="466">
        <v>0.63</v>
      </c>
      <c r="E16" s="348" t="s">
        <v>98</v>
      </c>
      <c r="F16" s="350" t="s">
        <v>99</v>
      </c>
      <c r="G16" s="34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47"/>
      <c r="B17" s="347"/>
      <c r="C17" s="349"/>
      <c r="D17" s="349"/>
      <c r="E17" s="349"/>
      <c r="F17" s="351"/>
      <c r="G17" s="349"/>
      <c r="H17" s="14" t="s">
        <v>30</v>
      </c>
      <c r="I17" s="5">
        <v>0.52</v>
      </c>
      <c r="J17" s="5">
        <v>0.5</v>
      </c>
      <c r="K17" s="5">
        <v>0.51</v>
      </c>
      <c r="L17" s="5">
        <v>0.504</v>
      </c>
      <c r="M17" s="5">
        <v>0.50600000000000001</v>
      </c>
      <c r="N17" s="5">
        <v>0.53</v>
      </c>
      <c r="O17" s="5">
        <v>0.54</v>
      </c>
      <c r="P17" s="45"/>
      <c r="Q17" s="45"/>
      <c r="R17" s="45"/>
      <c r="S17" s="45"/>
      <c r="T17" s="45"/>
    </row>
    <row r="18" spans="1:20" x14ac:dyDescent="0.35">
      <c r="A18" s="344" t="s">
        <v>814</v>
      </c>
      <c r="B18" s="353" t="s">
        <v>815</v>
      </c>
      <c r="C18" s="348" t="s">
        <v>120</v>
      </c>
      <c r="D18" s="649">
        <v>10</v>
      </c>
      <c r="E18" s="348" t="s">
        <v>54</v>
      </c>
      <c r="F18" s="350" t="s">
        <v>99</v>
      </c>
      <c r="G18" s="348"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47"/>
      <c r="B19" s="430"/>
      <c r="C19" s="349"/>
      <c r="D19" s="543"/>
      <c r="E19" s="349"/>
      <c r="F19" s="351"/>
      <c r="G19" s="349"/>
      <c r="H19" s="14" t="s">
        <v>30</v>
      </c>
      <c r="I19" s="5">
        <v>0.6</v>
      </c>
      <c r="J19" s="5">
        <v>0.81</v>
      </c>
      <c r="K19" s="5">
        <v>1.05</v>
      </c>
      <c r="L19" s="5">
        <v>0.37</v>
      </c>
      <c r="M19" s="5">
        <v>0.42</v>
      </c>
      <c r="N19" s="5">
        <v>0.7</v>
      </c>
      <c r="O19" s="5">
        <v>0.6</v>
      </c>
      <c r="P19" s="5">
        <v>0.63</v>
      </c>
      <c r="Q19" s="5">
        <v>0.67</v>
      </c>
      <c r="R19" s="45"/>
      <c r="S19" s="45"/>
      <c r="T19" s="45"/>
    </row>
    <row r="20" spans="1:20" x14ac:dyDescent="0.35">
      <c r="A20" s="344" t="s">
        <v>816</v>
      </c>
      <c r="B20" s="344" t="s">
        <v>817</v>
      </c>
      <c r="C20" s="348" t="s">
        <v>120</v>
      </c>
      <c r="D20" s="466">
        <v>0.31</v>
      </c>
      <c r="E20" s="348" t="s">
        <v>98</v>
      </c>
      <c r="F20" s="350" t="s">
        <v>99</v>
      </c>
      <c r="G20" s="348"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47"/>
      <c r="B21" s="347"/>
      <c r="C21" s="349"/>
      <c r="D21" s="349"/>
      <c r="E21" s="349"/>
      <c r="F21" s="351"/>
      <c r="G21" s="34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44" t="s">
        <v>818</v>
      </c>
      <c r="B22" s="353" t="s">
        <v>819</v>
      </c>
      <c r="C22" s="348" t="s">
        <v>120</v>
      </c>
      <c r="D22" s="466">
        <v>0.45</v>
      </c>
      <c r="E22" s="348" t="s">
        <v>98</v>
      </c>
      <c r="F22" s="350" t="s">
        <v>99</v>
      </c>
      <c r="G22" s="34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47"/>
      <c r="B23" s="430"/>
      <c r="C23" s="349"/>
      <c r="D23" s="492"/>
      <c r="E23" s="349"/>
      <c r="F23" s="351"/>
      <c r="G23" s="34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44" t="s">
        <v>820</v>
      </c>
      <c r="B24" s="353" t="s">
        <v>821</v>
      </c>
      <c r="C24" s="348" t="s">
        <v>97</v>
      </c>
      <c r="D24" s="586">
        <v>0.41299999999999998</v>
      </c>
      <c r="E24" s="348" t="s">
        <v>98</v>
      </c>
      <c r="F24" s="350" t="s">
        <v>99</v>
      </c>
      <c r="G24" s="34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45"/>
      <c r="B25" s="430"/>
      <c r="C25" s="349"/>
      <c r="D25" s="349"/>
      <c r="E25" s="349"/>
      <c r="F25" s="351"/>
      <c r="G25" s="34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821</v>
      </c>
      <c r="B49" s="41" t="s">
        <v>822</v>
      </c>
      <c r="C49" s="41" t="s">
        <v>823</v>
      </c>
      <c r="D49" s="41" t="s">
        <v>824</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825</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895</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826</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827</v>
      </c>
      <c r="B3" s="343"/>
      <c r="C3" t="s">
        <v>828</v>
      </c>
      <c r="D3" t="s">
        <v>829</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713</v>
      </c>
      <c r="B6" s="346" t="s">
        <v>830</v>
      </c>
      <c r="C6" s="348" t="s">
        <v>120</v>
      </c>
      <c r="D6" s="649">
        <v>23</v>
      </c>
      <c r="E6" s="348" t="s">
        <v>98</v>
      </c>
      <c r="F6" s="350" t="s">
        <v>99</v>
      </c>
      <c r="G6" s="348"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543"/>
      <c r="E7" s="349"/>
      <c r="F7" s="351"/>
      <c r="G7" s="34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806</v>
      </c>
      <c r="B8" s="344" t="s">
        <v>831</v>
      </c>
      <c r="C8" s="348" t="s">
        <v>120</v>
      </c>
      <c r="D8" s="650">
        <v>62.9</v>
      </c>
      <c r="E8" s="348" t="s">
        <v>248</v>
      </c>
      <c r="F8" s="350" t="s">
        <v>99</v>
      </c>
      <c r="G8" s="34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651"/>
      <c r="E9" s="349"/>
      <c r="F9" s="351"/>
      <c r="G9" s="34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44" t="s">
        <v>808</v>
      </c>
      <c r="B10" s="344" t="s">
        <v>831</v>
      </c>
      <c r="C10" s="348" t="s">
        <v>120</v>
      </c>
      <c r="D10" s="348">
        <v>32.200000000000003</v>
      </c>
      <c r="E10" s="348" t="s">
        <v>248</v>
      </c>
      <c r="F10" s="350" t="s">
        <v>99</v>
      </c>
      <c r="G10" s="34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832</v>
      </c>
      <c r="B14" s="352" t="s">
        <v>833</v>
      </c>
      <c r="C14" s="348" t="s">
        <v>120</v>
      </c>
      <c r="D14" s="466">
        <v>0.65</v>
      </c>
      <c r="E14" s="348" t="s">
        <v>98</v>
      </c>
      <c r="F14" s="350" t="s">
        <v>99</v>
      </c>
      <c r="G14" s="348" t="s">
        <v>608</v>
      </c>
      <c r="H14" s="14" t="s">
        <v>29</v>
      </c>
      <c r="I14" s="123"/>
      <c r="J14" s="123"/>
      <c r="K14" s="4">
        <v>0.62</v>
      </c>
      <c r="L14" s="123"/>
      <c r="M14" s="123"/>
      <c r="N14" s="4">
        <v>0.63</v>
      </c>
      <c r="O14" s="123"/>
      <c r="P14" s="123"/>
      <c r="Q14" s="4">
        <v>0.64</v>
      </c>
      <c r="R14" s="123"/>
      <c r="S14" s="123"/>
      <c r="T14" s="4">
        <v>0.65</v>
      </c>
    </row>
    <row r="15" spans="1:35" ht="14.9" customHeight="1" x14ac:dyDescent="0.35">
      <c r="A15" s="345"/>
      <c r="B15" s="347"/>
      <c r="C15" s="349"/>
      <c r="D15" s="349"/>
      <c r="E15" s="349"/>
      <c r="F15" s="351"/>
      <c r="G15" s="349"/>
      <c r="H15" s="14" t="s">
        <v>30</v>
      </c>
      <c r="I15" s="5"/>
      <c r="J15" s="5"/>
      <c r="K15" s="5"/>
      <c r="L15" s="5"/>
      <c r="M15" s="5"/>
      <c r="N15" s="5"/>
      <c r="O15" s="5"/>
      <c r="P15" s="5"/>
      <c r="Q15" s="5"/>
      <c r="R15" s="5"/>
      <c r="S15" s="5"/>
      <c r="T15" s="5"/>
    </row>
    <row r="16" spans="1:35" x14ac:dyDescent="0.35">
      <c r="A16" s="344" t="s">
        <v>834</v>
      </c>
      <c r="B16" s="353" t="s">
        <v>835</v>
      </c>
      <c r="C16" s="348" t="s">
        <v>115</v>
      </c>
      <c r="D16" s="466">
        <v>0.8</v>
      </c>
      <c r="E16" s="348" t="s">
        <v>98</v>
      </c>
      <c r="F16" s="350" t="s">
        <v>99</v>
      </c>
      <c r="G16" s="348"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45"/>
      <c r="B17" s="347"/>
      <c r="C17" s="349"/>
      <c r="D17" s="349"/>
      <c r="E17" s="349"/>
      <c r="F17" s="351"/>
      <c r="G17" s="34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44" t="s">
        <v>756</v>
      </c>
      <c r="B18" s="344" t="s">
        <v>756</v>
      </c>
      <c r="C18" s="348" t="s">
        <v>97</v>
      </c>
      <c r="D18" s="350" t="s">
        <v>836</v>
      </c>
      <c r="E18" s="348" t="s">
        <v>248</v>
      </c>
      <c r="F18" s="350" t="s">
        <v>99</v>
      </c>
      <c r="G18" s="34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45"/>
      <c r="B19" s="347"/>
      <c r="C19" s="349"/>
      <c r="D19" s="349"/>
      <c r="E19" s="349"/>
      <c r="F19" s="351"/>
      <c r="G19" s="349"/>
      <c r="H19" s="14" t="s">
        <v>30</v>
      </c>
      <c r="I19" s="45">
        <v>6.4</v>
      </c>
      <c r="J19" s="45">
        <v>8.6</v>
      </c>
      <c r="K19" s="45">
        <v>17</v>
      </c>
      <c r="L19" s="45">
        <v>13</v>
      </c>
      <c r="M19" s="45"/>
      <c r="N19" s="45"/>
      <c r="O19" s="45"/>
      <c r="P19" s="45"/>
      <c r="Q19" s="45"/>
      <c r="R19" s="45"/>
      <c r="S19" s="45"/>
      <c r="T19" s="45"/>
    </row>
    <row r="20" spans="1:20" x14ac:dyDescent="0.35">
      <c r="A20" s="344" t="s">
        <v>816</v>
      </c>
      <c r="B20" s="344" t="s">
        <v>837</v>
      </c>
      <c r="C20" s="348" t="s">
        <v>97</v>
      </c>
      <c r="D20" s="466">
        <v>0.35</v>
      </c>
      <c r="E20" s="348" t="s">
        <v>98</v>
      </c>
      <c r="F20" s="350" t="s">
        <v>99</v>
      </c>
      <c r="G20" s="348"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45"/>
      <c r="B21" s="347"/>
      <c r="C21" s="349"/>
      <c r="D21" s="349"/>
      <c r="E21" s="349"/>
      <c r="F21" s="351"/>
      <c r="G21" s="349"/>
      <c r="H21" s="14" t="s">
        <v>30</v>
      </c>
      <c r="I21" s="5">
        <v>0.34899999999999998</v>
      </c>
      <c r="J21" s="5">
        <v>0.35299999999999998</v>
      </c>
      <c r="K21" s="5">
        <v>0.35</v>
      </c>
      <c r="L21" s="5">
        <v>0.35599999999999998</v>
      </c>
      <c r="M21" s="5"/>
      <c r="N21" s="5"/>
      <c r="O21" s="5"/>
      <c r="P21" s="5"/>
      <c r="Q21" s="5"/>
      <c r="R21" s="5"/>
      <c r="S21" s="5"/>
      <c r="T21" s="5"/>
    </row>
    <row r="22" spans="1:20" x14ac:dyDescent="0.35">
      <c r="A22" s="344" t="s">
        <v>838</v>
      </c>
      <c r="B22" s="344" t="s">
        <v>839</v>
      </c>
      <c r="C22" s="348" t="s">
        <v>97</v>
      </c>
      <c r="D22" s="350">
        <f>63.5-19.5</f>
        <v>44</v>
      </c>
      <c r="E22" s="348" t="s">
        <v>248</v>
      </c>
      <c r="F22" s="350" t="s">
        <v>99</v>
      </c>
      <c r="G22" s="34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45"/>
      <c r="B23" s="345"/>
      <c r="C23" s="349"/>
      <c r="D23" s="349"/>
      <c r="E23" s="349"/>
      <c r="F23" s="351"/>
      <c r="G23" s="349"/>
      <c r="H23" s="14" t="s">
        <v>30</v>
      </c>
      <c r="I23" s="45">
        <v>2.1</v>
      </c>
      <c r="J23" s="45">
        <v>5.5</v>
      </c>
      <c r="K23" s="45">
        <v>14.2</v>
      </c>
      <c r="L23" s="45">
        <v>15.5</v>
      </c>
      <c r="M23" s="45"/>
      <c r="N23" s="45"/>
      <c r="O23" s="45"/>
      <c r="P23" s="45"/>
      <c r="Q23" s="45"/>
      <c r="R23" s="45"/>
      <c r="S23" s="45"/>
      <c r="T23" s="45"/>
    </row>
    <row r="24" spans="1:20" x14ac:dyDescent="0.35">
      <c r="A24" s="344" t="s">
        <v>840</v>
      </c>
      <c r="B24" s="344" t="s">
        <v>841</v>
      </c>
      <c r="C24" s="348" t="s">
        <v>97</v>
      </c>
      <c r="D24" s="466" t="s">
        <v>842</v>
      </c>
      <c r="E24" s="348" t="s">
        <v>98</v>
      </c>
      <c r="F24" s="350" t="s">
        <v>99</v>
      </c>
      <c r="G24" s="348"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45"/>
      <c r="B25" s="345"/>
      <c r="C25" s="349"/>
      <c r="D25" s="349"/>
      <c r="E25" s="349"/>
      <c r="F25" s="351"/>
      <c r="G25" s="34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44" t="s">
        <v>843</v>
      </c>
      <c r="B26" s="344" t="s">
        <v>844</v>
      </c>
      <c r="C26" s="348" t="s">
        <v>97</v>
      </c>
      <c r="D26" s="350" t="s">
        <v>845</v>
      </c>
      <c r="E26" s="348" t="s">
        <v>98</v>
      </c>
      <c r="F26" s="350" t="s">
        <v>99</v>
      </c>
      <c r="G26" s="348"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45"/>
      <c r="B27" s="347"/>
      <c r="C27" s="349"/>
      <c r="D27" s="349"/>
      <c r="E27" s="349"/>
      <c r="F27" s="351"/>
      <c r="G27" s="34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54" t="s">
        <v>123</v>
      </c>
      <c r="B46" s="354"/>
      <c r="C46" s="354"/>
      <c r="D46" s="354"/>
      <c r="E46" s="354"/>
    </row>
    <row r="47" spans="1:18" x14ac:dyDescent="0.35">
      <c r="A47" s="28"/>
      <c r="B47"/>
    </row>
    <row r="48" spans="1:18" ht="21" x14ac:dyDescent="0.5">
      <c r="A48" s="343" t="s">
        <v>124</v>
      </c>
      <c r="B48" s="343"/>
      <c r="J48" s="48">
        <v>1.5</v>
      </c>
      <c r="K48" s="48">
        <v>4.5</v>
      </c>
      <c r="L48" s="48">
        <v>5.5</v>
      </c>
      <c r="M48" s="48">
        <v>4.3</v>
      </c>
      <c r="N48" s="48">
        <v>6.5</v>
      </c>
      <c r="O48" s="48">
        <v>6.4</v>
      </c>
      <c r="P48" s="48">
        <v>3.3</v>
      </c>
      <c r="Q48" s="48">
        <v>6.1</v>
      </c>
      <c r="R48" s="48">
        <v>6.4</v>
      </c>
    </row>
    <row r="49" spans="1:18" ht="20.149999999999999" customHeight="1" x14ac:dyDescent="0.35">
      <c r="A49" s="355" t="s">
        <v>125</v>
      </c>
      <c r="B49" s="357" t="s">
        <v>126</v>
      </c>
      <c r="C49" s="357"/>
      <c r="D49" s="357"/>
      <c r="E49" s="357"/>
      <c r="F49" s="35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56"/>
      <c r="B50" s="25" t="s">
        <v>127</v>
      </c>
      <c r="C50" s="25" t="s">
        <v>128</v>
      </c>
      <c r="D50" s="25" t="s">
        <v>129</v>
      </c>
      <c r="E50" s="25" t="s">
        <v>130</v>
      </c>
      <c r="F50" s="25" t="s">
        <v>131</v>
      </c>
    </row>
    <row r="51" spans="1:18" ht="19.399999999999999" customHeight="1" x14ac:dyDescent="0.35">
      <c r="A51" s="40" t="s">
        <v>278</v>
      </c>
      <c r="B51" s="41" t="s">
        <v>846</v>
      </c>
      <c r="C51" s="41" t="s">
        <v>336</v>
      </c>
      <c r="D51" s="41" t="s">
        <v>847</v>
      </c>
      <c r="E51" s="41" t="s">
        <v>848</v>
      </c>
      <c r="F51" s="41" t="s">
        <v>849</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c r="B86" s="350"/>
      <c r="C86" s="350"/>
      <c r="D86" s="350"/>
      <c r="E86" s="366"/>
      <c r="F86" s="368">
        <v>1</v>
      </c>
      <c r="H86" s="364" t="s">
        <v>787</v>
      </c>
      <c r="I86" s="370"/>
      <c r="J86" s="370"/>
      <c r="K86" s="370"/>
      <c r="L86" s="370"/>
      <c r="M86" s="372" t="s">
        <v>343</v>
      </c>
      <c r="N86" s="370"/>
      <c r="O86" s="374"/>
    </row>
    <row r="87" spans="1:15" ht="18"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t="s">
        <v>825</v>
      </c>
      <c r="N88" s="370"/>
      <c r="O88" s="374"/>
    </row>
    <row r="89" spans="1:15" ht="17.149999999999999" customHeight="1" x14ac:dyDescent="0.35">
      <c r="A89" s="365"/>
      <c r="B89" s="351"/>
      <c r="C89" s="351"/>
      <c r="D89" s="351"/>
      <c r="E89" s="367"/>
      <c r="F89" s="369"/>
      <c r="H89" s="365"/>
      <c r="I89" s="371"/>
      <c r="J89" s="371"/>
      <c r="K89" s="371"/>
      <c r="L89" s="371"/>
      <c r="M89" s="373"/>
      <c r="N89" s="371"/>
      <c r="O89" s="375"/>
    </row>
    <row r="90" spans="1:15" ht="17.149999999999999"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6.5" customHeight="1" x14ac:dyDescent="0.35">
      <c r="A95" s="365"/>
      <c r="B95" s="351"/>
      <c r="C95" s="351"/>
      <c r="D95" s="351"/>
      <c r="E95" s="367"/>
      <c r="F95" s="369"/>
      <c r="H95" s="365"/>
      <c r="I95" s="371"/>
      <c r="J95" s="371"/>
      <c r="K95" s="371"/>
      <c r="L95" s="371"/>
      <c r="M95" s="373"/>
      <c r="N95" s="371"/>
      <c r="O95" s="375"/>
    </row>
    <row r="96" spans="1:15" ht="16.5" customHeight="1" x14ac:dyDescent="0.35">
      <c r="A96" s="364"/>
      <c r="B96" s="350"/>
      <c r="C96" s="350"/>
      <c r="D96" s="350"/>
      <c r="E96" s="366"/>
      <c r="F96" s="368">
        <v>1</v>
      </c>
      <c r="H96" s="364"/>
      <c r="I96" s="370"/>
      <c r="J96" s="370"/>
      <c r="K96" s="370"/>
      <c r="L96" s="370"/>
      <c r="M96" s="372"/>
      <c r="N96" s="370"/>
      <c r="O96" s="374"/>
    </row>
    <row r="97" spans="1:15" ht="17.149999999999999" customHeight="1" thickBot="1" x14ac:dyDescent="0.4">
      <c r="A97" s="365"/>
      <c r="B97" s="376"/>
      <c r="C97" s="376"/>
      <c r="D97" s="376"/>
      <c r="E97" s="377"/>
      <c r="F97" s="369"/>
      <c r="H97" s="378"/>
      <c r="I97" s="382"/>
      <c r="J97" s="382"/>
      <c r="K97" s="382"/>
      <c r="L97" s="382"/>
      <c r="M97" s="383"/>
      <c r="N97" s="382"/>
      <c r="O97" s="379"/>
    </row>
    <row r="98" spans="1:15" x14ac:dyDescent="0.35">
      <c r="A98" s="34" t="s">
        <v>195</v>
      </c>
      <c r="B98" s="34" t="s">
        <v>196</v>
      </c>
      <c r="C98" s="35" t="s">
        <v>197</v>
      </c>
      <c r="D98" s="35" t="s">
        <v>895</v>
      </c>
      <c r="E98" s="380" t="s">
        <v>198</v>
      </c>
      <c r="F98" s="381"/>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850</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851</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852</v>
      </c>
      <c r="B6" s="346"/>
      <c r="C6" s="348"/>
      <c r="D6" s="350"/>
      <c r="E6" s="348"/>
      <c r="F6" s="350"/>
      <c r="G6" s="34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349"/>
      <c r="E7" s="349"/>
      <c r="F7" s="351"/>
      <c r="G7" s="34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636</v>
      </c>
      <c r="B8" s="344"/>
      <c r="C8" s="348"/>
      <c r="D8" s="348"/>
      <c r="E8" s="348"/>
      <c r="F8" s="350"/>
      <c r="G8" s="34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349"/>
      <c r="E9" s="349"/>
      <c r="F9" s="351"/>
      <c r="G9" s="34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44" t="s">
        <v>853</v>
      </c>
      <c r="B10" s="344"/>
      <c r="C10" s="348"/>
      <c r="D10" s="348"/>
      <c r="E10" s="348"/>
      <c r="F10" s="350"/>
      <c r="G10" s="34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c r="B14" s="352"/>
      <c r="C14" s="348"/>
      <c r="D14" s="350"/>
      <c r="E14" s="348"/>
      <c r="F14" s="350"/>
      <c r="G14" s="348"/>
      <c r="H14" s="14" t="s">
        <v>29</v>
      </c>
      <c r="I14" s="44"/>
      <c r="J14" s="44"/>
      <c r="K14" s="44"/>
      <c r="L14" s="44"/>
      <c r="M14" s="44"/>
      <c r="N14" s="44"/>
      <c r="O14" s="44"/>
      <c r="P14" s="44"/>
      <c r="Q14" s="44"/>
      <c r="R14" s="44"/>
      <c r="S14" s="44"/>
      <c r="T14" s="44"/>
    </row>
    <row r="15" spans="1:35" ht="14.9" customHeight="1" x14ac:dyDescent="0.35">
      <c r="A15" s="347"/>
      <c r="B15" s="347"/>
      <c r="C15" s="349"/>
      <c r="D15" s="349"/>
      <c r="E15" s="349"/>
      <c r="F15" s="351"/>
      <c r="G15" s="349"/>
      <c r="H15" s="14" t="s">
        <v>30</v>
      </c>
      <c r="I15" s="45"/>
      <c r="J15" s="45"/>
      <c r="K15" s="45"/>
      <c r="L15" s="45"/>
      <c r="M15" s="45"/>
      <c r="N15" s="45"/>
      <c r="O15" s="45"/>
      <c r="P15" s="45"/>
      <c r="Q15" s="45"/>
      <c r="R15" s="45"/>
      <c r="S15" s="45"/>
      <c r="T15" s="45"/>
    </row>
    <row r="16" spans="1:35" x14ac:dyDescent="0.35">
      <c r="A16" s="344"/>
      <c r="B16" s="353"/>
      <c r="C16" s="348"/>
      <c r="D16" s="350"/>
      <c r="E16" s="348"/>
      <c r="F16" s="350"/>
      <c r="G16" s="348"/>
      <c r="H16" s="14" t="s">
        <v>29</v>
      </c>
      <c r="I16" s="44"/>
      <c r="J16" s="44"/>
      <c r="K16" s="44"/>
      <c r="L16" s="44"/>
      <c r="M16" s="44"/>
      <c r="N16" s="44"/>
      <c r="O16" s="44"/>
      <c r="P16" s="44"/>
      <c r="Q16" s="44"/>
      <c r="R16" s="44"/>
      <c r="S16" s="44"/>
      <c r="T16" s="44"/>
    </row>
    <row r="17" spans="1:20" x14ac:dyDescent="0.35">
      <c r="A17" s="347"/>
      <c r="B17" s="347"/>
      <c r="C17" s="349"/>
      <c r="D17" s="349"/>
      <c r="E17" s="349"/>
      <c r="F17" s="351"/>
      <c r="G17" s="349"/>
      <c r="H17" s="14" t="s">
        <v>30</v>
      </c>
      <c r="I17" s="45"/>
      <c r="J17" s="45"/>
      <c r="K17" s="45"/>
      <c r="L17" s="45"/>
      <c r="M17" s="45"/>
      <c r="N17" s="45"/>
      <c r="O17" s="45"/>
      <c r="P17" s="45"/>
      <c r="Q17" s="45"/>
      <c r="R17" s="45"/>
      <c r="S17" s="45"/>
      <c r="T17" s="45"/>
    </row>
    <row r="18" spans="1:20" x14ac:dyDescent="0.35">
      <c r="A18" s="353"/>
      <c r="B18" s="353"/>
      <c r="C18" s="348"/>
      <c r="D18" s="350"/>
      <c r="E18" s="348"/>
      <c r="F18" s="350"/>
      <c r="G18" s="348"/>
      <c r="H18" s="14" t="s">
        <v>29</v>
      </c>
      <c r="I18" s="44"/>
      <c r="J18" s="44"/>
      <c r="K18" s="44"/>
      <c r="L18" s="44"/>
      <c r="M18" s="44"/>
      <c r="N18" s="44"/>
      <c r="O18" s="44"/>
      <c r="P18" s="44"/>
      <c r="Q18" s="44"/>
      <c r="R18" s="44"/>
      <c r="S18" s="44"/>
      <c r="T18" s="44"/>
    </row>
    <row r="19" spans="1:20" x14ac:dyDescent="0.35">
      <c r="A19" s="347"/>
      <c r="B19" s="347"/>
      <c r="C19" s="349"/>
      <c r="D19" s="349"/>
      <c r="E19" s="349"/>
      <c r="F19" s="351"/>
      <c r="G19" s="349"/>
      <c r="H19" s="14" t="s">
        <v>30</v>
      </c>
      <c r="I19" s="45"/>
      <c r="J19" s="45"/>
      <c r="K19" s="45"/>
      <c r="L19" s="45"/>
      <c r="M19" s="45"/>
      <c r="N19" s="45"/>
      <c r="O19" s="45"/>
      <c r="P19" s="45"/>
      <c r="Q19" s="45"/>
      <c r="R19" s="45"/>
      <c r="S19" s="45"/>
      <c r="T19" s="45"/>
    </row>
    <row r="20" spans="1:20" x14ac:dyDescent="0.35">
      <c r="A20" s="353"/>
      <c r="B20" s="353"/>
      <c r="C20" s="348"/>
      <c r="D20" s="350"/>
      <c r="E20" s="348"/>
      <c r="F20" s="350"/>
      <c r="G20" s="348"/>
      <c r="H20" s="14" t="s">
        <v>29</v>
      </c>
      <c r="I20" s="44"/>
      <c r="J20" s="44"/>
      <c r="K20" s="44"/>
      <c r="L20" s="44"/>
      <c r="M20" s="44"/>
      <c r="N20" s="44"/>
      <c r="O20" s="44"/>
      <c r="P20" s="44"/>
      <c r="Q20" s="44"/>
      <c r="R20" s="44"/>
      <c r="S20" s="44"/>
      <c r="T20" s="44"/>
    </row>
    <row r="21" spans="1:20" x14ac:dyDescent="0.35">
      <c r="A21" s="347"/>
      <c r="B21" s="347"/>
      <c r="C21" s="349"/>
      <c r="D21" s="349"/>
      <c r="E21" s="349"/>
      <c r="F21" s="351"/>
      <c r="G21" s="349"/>
      <c r="H21" s="14" t="s">
        <v>30</v>
      </c>
      <c r="I21" s="45"/>
      <c r="J21" s="45"/>
      <c r="K21" s="45"/>
      <c r="L21" s="45"/>
      <c r="M21" s="45"/>
      <c r="N21" s="45"/>
      <c r="O21" s="45"/>
      <c r="P21" s="45"/>
      <c r="Q21" s="45"/>
      <c r="R21" s="45"/>
      <c r="S21" s="45"/>
      <c r="T21" s="45"/>
    </row>
    <row r="22" spans="1:20" x14ac:dyDescent="0.35">
      <c r="A22" s="344"/>
      <c r="B22" s="353"/>
      <c r="C22" s="348"/>
      <c r="D22" s="350"/>
      <c r="E22" s="348"/>
      <c r="F22" s="350"/>
      <c r="G22" s="348"/>
      <c r="H22" s="14" t="s">
        <v>29</v>
      </c>
      <c r="I22" s="44"/>
      <c r="J22" s="44"/>
      <c r="K22" s="44"/>
      <c r="L22" s="44"/>
      <c r="M22" s="44"/>
      <c r="N22" s="44"/>
      <c r="O22" s="44"/>
      <c r="P22" s="44"/>
      <c r="Q22" s="44"/>
      <c r="R22" s="44"/>
      <c r="S22" s="44"/>
      <c r="T22" s="44"/>
    </row>
    <row r="23" spans="1:20" ht="15.65" customHeight="1" x14ac:dyDescent="0.35">
      <c r="A23" s="347"/>
      <c r="B23" s="347"/>
      <c r="C23" s="349"/>
      <c r="D23" s="349"/>
      <c r="E23" s="349"/>
      <c r="F23" s="351"/>
      <c r="G23" s="349"/>
      <c r="H23" s="14" t="s">
        <v>30</v>
      </c>
      <c r="I23" s="45"/>
      <c r="J23" s="45"/>
      <c r="K23" s="45"/>
      <c r="L23" s="45"/>
      <c r="M23" s="45"/>
      <c r="N23" s="45"/>
      <c r="O23" s="45"/>
      <c r="P23" s="45"/>
      <c r="Q23" s="45"/>
      <c r="R23" s="45"/>
      <c r="S23" s="45"/>
      <c r="T23" s="45"/>
    </row>
    <row r="24" spans="1:20" x14ac:dyDescent="0.35">
      <c r="A24" s="344"/>
      <c r="B24" s="344"/>
      <c r="C24" s="348"/>
      <c r="D24" s="350"/>
      <c r="E24" s="348"/>
      <c r="F24" s="350"/>
      <c r="G24" s="348"/>
      <c r="H24" s="14" t="s">
        <v>29</v>
      </c>
      <c r="I24" s="44"/>
      <c r="J24" s="44"/>
      <c r="K24" s="44"/>
      <c r="L24" s="44"/>
      <c r="M24" s="44"/>
      <c r="N24" s="44"/>
      <c r="O24" s="44"/>
      <c r="P24" s="44"/>
      <c r="Q24" s="44"/>
      <c r="R24" s="44"/>
      <c r="S24" s="44"/>
      <c r="T24" s="44"/>
    </row>
    <row r="25" spans="1:20" ht="13.5" customHeight="1" x14ac:dyDescent="0.35">
      <c r="A25" s="347"/>
      <c r="B25" s="347"/>
      <c r="C25" s="349"/>
      <c r="D25" s="349"/>
      <c r="E25" s="349"/>
      <c r="F25" s="351"/>
      <c r="G25" s="34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825</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895</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854</v>
      </c>
    </row>
    <row r="3" spans="2:13" x14ac:dyDescent="0.35">
      <c r="B3" t="s">
        <v>855</v>
      </c>
      <c r="C3" t="s">
        <v>856</v>
      </c>
      <c r="D3" t="s">
        <v>857</v>
      </c>
      <c r="F3" t="s">
        <v>858</v>
      </c>
      <c r="G3" t="s">
        <v>857</v>
      </c>
      <c r="I3" t="s">
        <v>859</v>
      </c>
      <c r="J3" t="s">
        <v>857</v>
      </c>
    </row>
    <row r="4" spans="2:13" x14ac:dyDescent="0.35">
      <c r="C4" t="s">
        <v>860</v>
      </c>
      <c r="D4" t="s">
        <v>857</v>
      </c>
      <c r="F4" t="s">
        <v>861</v>
      </c>
      <c r="G4" t="s">
        <v>857</v>
      </c>
      <c r="I4" t="s">
        <v>862</v>
      </c>
      <c r="J4" t="s">
        <v>857</v>
      </c>
    </row>
    <row r="8" spans="2:13" x14ac:dyDescent="0.35">
      <c r="B8" t="s">
        <v>863</v>
      </c>
    </row>
    <row r="9" spans="2:13" ht="24" x14ac:dyDescent="0.35">
      <c r="B9" s="1" t="s">
        <v>441</v>
      </c>
      <c r="C9" s="1" t="s">
        <v>864</v>
      </c>
      <c r="D9" s="1" t="s">
        <v>865</v>
      </c>
      <c r="E9" s="1" t="s">
        <v>60</v>
      </c>
      <c r="F9" s="1" t="s">
        <v>7</v>
      </c>
      <c r="G9" s="1" t="s">
        <v>9</v>
      </c>
      <c r="H9" s="1" t="s">
        <v>10</v>
      </c>
      <c r="I9" s="1" t="s">
        <v>11</v>
      </c>
      <c r="J9" s="1" t="s">
        <v>12</v>
      </c>
      <c r="K9" s="1" t="s">
        <v>866</v>
      </c>
      <c r="L9" s="1" t="s">
        <v>867</v>
      </c>
      <c r="M9" s="1" t="s">
        <v>15</v>
      </c>
    </row>
    <row r="10" spans="2:13" x14ac:dyDescent="0.35">
      <c r="B10" s="661" t="s">
        <v>868</v>
      </c>
      <c r="C10" s="655"/>
      <c r="D10" s="659" t="s">
        <v>869</v>
      </c>
      <c r="E10" s="659" t="s">
        <v>870</v>
      </c>
      <c r="F10" s="659" t="s">
        <v>98</v>
      </c>
      <c r="G10" s="660"/>
      <c r="H10" s="2" t="s">
        <v>29</v>
      </c>
      <c r="I10" s="4">
        <v>1</v>
      </c>
      <c r="J10" s="4">
        <v>0.3</v>
      </c>
      <c r="K10" s="4">
        <v>0.2</v>
      </c>
      <c r="L10" s="4">
        <v>1</v>
      </c>
      <c r="M10" s="4">
        <v>0.8</v>
      </c>
    </row>
    <row r="11" spans="2:13" x14ac:dyDescent="0.35">
      <c r="B11" s="662"/>
      <c r="C11" s="656"/>
      <c r="D11" s="658"/>
      <c r="E11" s="658"/>
      <c r="F11" s="658"/>
      <c r="G11" s="656"/>
      <c r="H11" s="3" t="s">
        <v>30</v>
      </c>
      <c r="I11" s="5">
        <v>0.12</v>
      </c>
      <c r="J11" s="5">
        <v>0.3</v>
      </c>
      <c r="K11" s="5">
        <v>0.2</v>
      </c>
      <c r="L11" s="5">
        <v>0.8</v>
      </c>
      <c r="M11" s="5">
        <v>0.8</v>
      </c>
    </row>
    <row r="12" spans="2:13" x14ac:dyDescent="0.35">
      <c r="B12" s="653" t="s">
        <v>871</v>
      </c>
      <c r="C12" s="655"/>
      <c r="D12" s="657">
        <v>0.37</v>
      </c>
      <c r="E12" s="657">
        <v>0.44</v>
      </c>
      <c r="F12" s="659" t="s">
        <v>98</v>
      </c>
      <c r="G12" s="660"/>
      <c r="H12" s="3" t="s">
        <v>29</v>
      </c>
      <c r="I12" s="6">
        <f t="shared" ref="I12:M21" ca="1" si="0">RANDBETWEEN(1,100)</f>
        <v>79</v>
      </c>
      <c r="J12" s="6">
        <f t="shared" ca="1" si="0"/>
        <v>7</v>
      </c>
      <c r="K12" s="6">
        <f t="shared" ca="1" si="0"/>
        <v>37</v>
      </c>
      <c r="L12" s="6">
        <f t="shared" ca="1" si="0"/>
        <v>92</v>
      </c>
      <c r="M12" s="6">
        <f t="shared" ca="1" si="0"/>
        <v>94</v>
      </c>
    </row>
    <row r="13" spans="2:13" x14ac:dyDescent="0.35">
      <c r="B13" s="654"/>
      <c r="C13" s="656"/>
      <c r="D13" s="658"/>
      <c r="E13" s="658"/>
      <c r="F13" s="658"/>
      <c r="G13" s="656"/>
      <c r="H13" s="3" t="s">
        <v>30</v>
      </c>
      <c r="I13" s="7">
        <f t="shared" ca="1" si="0"/>
        <v>80</v>
      </c>
      <c r="J13" s="7">
        <f t="shared" ca="1" si="0"/>
        <v>61</v>
      </c>
      <c r="K13" s="7">
        <f t="shared" ca="1" si="0"/>
        <v>74</v>
      </c>
      <c r="L13" s="7">
        <f t="shared" ca="1" si="0"/>
        <v>48</v>
      </c>
      <c r="M13" s="7">
        <f t="shared" ca="1" si="0"/>
        <v>75</v>
      </c>
    </row>
    <row r="14" spans="2:13" x14ac:dyDescent="0.35">
      <c r="B14" s="653" t="s">
        <v>872</v>
      </c>
      <c r="C14" s="655"/>
      <c r="D14" s="657">
        <v>0.31</v>
      </c>
      <c r="E14" s="657">
        <v>0.34</v>
      </c>
      <c r="F14" s="659" t="s">
        <v>98</v>
      </c>
      <c r="G14" s="660"/>
      <c r="H14" s="3" t="s">
        <v>29</v>
      </c>
      <c r="I14" s="6">
        <f t="shared" ca="1" si="0"/>
        <v>96</v>
      </c>
      <c r="J14" s="6">
        <f t="shared" ca="1" si="0"/>
        <v>80</v>
      </c>
      <c r="K14" s="6">
        <f t="shared" ca="1" si="0"/>
        <v>15</v>
      </c>
      <c r="L14" s="6">
        <f t="shared" ca="1" si="0"/>
        <v>11</v>
      </c>
      <c r="M14" s="6">
        <f t="shared" ca="1" si="0"/>
        <v>33</v>
      </c>
    </row>
    <row r="15" spans="2:13" x14ac:dyDescent="0.35">
      <c r="B15" s="654"/>
      <c r="C15" s="656"/>
      <c r="D15" s="658"/>
      <c r="E15" s="658"/>
      <c r="F15" s="658"/>
      <c r="G15" s="656"/>
      <c r="H15" s="3" t="s">
        <v>30</v>
      </c>
      <c r="I15" s="7">
        <f t="shared" ca="1" si="0"/>
        <v>36</v>
      </c>
      <c r="J15" s="7">
        <f t="shared" ca="1" si="0"/>
        <v>22</v>
      </c>
      <c r="K15" s="7">
        <f t="shared" ca="1" si="0"/>
        <v>85</v>
      </c>
      <c r="L15" s="7">
        <f t="shared" ca="1" si="0"/>
        <v>17</v>
      </c>
      <c r="M15" s="7">
        <f t="shared" ca="1" si="0"/>
        <v>98</v>
      </c>
    </row>
    <row r="16" spans="2:13" x14ac:dyDescent="0.35">
      <c r="B16" s="653" t="s">
        <v>873</v>
      </c>
      <c r="C16" s="655"/>
      <c r="D16" s="657">
        <v>0.24</v>
      </c>
      <c r="E16" s="657">
        <v>0.26</v>
      </c>
      <c r="F16" s="659" t="s">
        <v>98</v>
      </c>
      <c r="G16" s="660"/>
      <c r="H16" s="3" t="s">
        <v>29</v>
      </c>
      <c r="I16" s="6">
        <f t="shared" ca="1" si="0"/>
        <v>67</v>
      </c>
      <c r="J16" s="6">
        <f t="shared" ca="1" si="0"/>
        <v>71</v>
      </c>
      <c r="K16" s="6">
        <f t="shared" ca="1" si="0"/>
        <v>52</v>
      </c>
      <c r="L16" s="6">
        <f t="shared" ca="1" si="0"/>
        <v>50</v>
      </c>
      <c r="M16" s="6">
        <f t="shared" ca="1" si="0"/>
        <v>12</v>
      </c>
    </row>
    <row r="17" spans="2:13" x14ac:dyDescent="0.35">
      <c r="B17" s="654"/>
      <c r="C17" s="656"/>
      <c r="D17" s="658"/>
      <c r="E17" s="658"/>
      <c r="F17" s="658"/>
      <c r="G17" s="656"/>
      <c r="H17" s="3" t="s">
        <v>30</v>
      </c>
      <c r="I17" s="7">
        <f t="shared" ca="1" si="0"/>
        <v>93</v>
      </c>
      <c r="J17" s="7">
        <f t="shared" ca="1" si="0"/>
        <v>1</v>
      </c>
      <c r="K17" s="7">
        <f t="shared" ca="1" si="0"/>
        <v>93</v>
      </c>
      <c r="L17" s="7">
        <f t="shared" ca="1" si="0"/>
        <v>41</v>
      </c>
      <c r="M17" s="7">
        <f t="shared" ca="1" si="0"/>
        <v>36</v>
      </c>
    </row>
    <row r="18" spans="2:13" x14ac:dyDescent="0.35">
      <c r="B18" s="653" t="s">
        <v>874</v>
      </c>
      <c r="C18" s="655"/>
      <c r="D18" s="657">
        <v>0.65</v>
      </c>
      <c r="E18" s="657">
        <v>0.7</v>
      </c>
      <c r="F18" s="659" t="s">
        <v>98</v>
      </c>
      <c r="G18" s="660"/>
      <c r="H18" s="3" t="s">
        <v>29</v>
      </c>
      <c r="I18" s="6">
        <f t="shared" ca="1" si="0"/>
        <v>20</v>
      </c>
      <c r="J18" s="6">
        <f t="shared" ca="1" si="0"/>
        <v>38</v>
      </c>
      <c r="K18" s="6">
        <f t="shared" ca="1" si="0"/>
        <v>89</v>
      </c>
      <c r="L18" s="6">
        <f t="shared" ca="1" si="0"/>
        <v>49</v>
      </c>
      <c r="M18" s="6">
        <f t="shared" ca="1" si="0"/>
        <v>55</v>
      </c>
    </row>
    <row r="19" spans="2:13" x14ac:dyDescent="0.35">
      <c r="B19" s="654"/>
      <c r="C19" s="656"/>
      <c r="D19" s="658"/>
      <c r="E19" s="658"/>
      <c r="F19" s="658"/>
      <c r="G19" s="656"/>
      <c r="H19" s="3" t="s">
        <v>30</v>
      </c>
      <c r="I19" s="7">
        <f t="shared" ca="1" si="0"/>
        <v>56</v>
      </c>
      <c r="J19" s="7">
        <f t="shared" ca="1" si="0"/>
        <v>56</v>
      </c>
      <c r="K19" s="7">
        <f t="shared" ca="1" si="0"/>
        <v>45</v>
      </c>
      <c r="L19" s="7">
        <f t="shared" ca="1" si="0"/>
        <v>49</v>
      </c>
      <c r="M19" s="7">
        <f t="shared" ca="1" si="0"/>
        <v>57</v>
      </c>
    </row>
    <row r="20" spans="2:13" x14ac:dyDescent="0.35">
      <c r="B20" s="653" t="s">
        <v>761</v>
      </c>
      <c r="C20" s="655"/>
      <c r="D20" s="657">
        <v>0.53</v>
      </c>
      <c r="E20" s="657">
        <v>0.57999999999999996</v>
      </c>
      <c r="F20" s="659" t="s">
        <v>98</v>
      </c>
      <c r="G20" s="660"/>
      <c r="H20" s="3" t="s">
        <v>29</v>
      </c>
      <c r="I20" s="6">
        <f t="shared" ca="1" si="0"/>
        <v>14</v>
      </c>
      <c r="J20" s="6">
        <f t="shared" ca="1" si="0"/>
        <v>1</v>
      </c>
      <c r="K20" s="6">
        <f t="shared" ca="1" si="0"/>
        <v>20</v>
      </c>
      <c r="L20" s="6">
        <f t="shared" ca="1" si="0"/>
        <v>30</v>
      </c>
      <c r="M20" s="6">
        <f t="shared" ca="1" si="0"/>
        <v>9</v>
      </c>
    </row>
    <row r="21" spans="2:13" x14ac:dyDescent="0.35">
      <c r="B21" s="654"/>
      <c r="C21" s="656"/>
      <c r="D21" s="658"/>
      <c r="E21" s="658"/>
      <c r="F21" s="658"/>
      <c r="G21" s="656"/>
      <c r="H21" s="3" t="s">
        <v>30</v>
      </c>
      <c r="I21" s="7">
        <f t="shared" ca="1" si="0"/>
        <v>24</v>
      </c>
      <c r="J21" s="7">
        <f t="shared" ca="1" si="0"/>
        <v>84</v>
      </c>
      <c r="K21" s="7">
        <f t="shared" ca="1" si="0"/>
        <v>93</v>
      </c>
      <c r="L21" s="7">
        <f t="shared" ca="1" si="0"/>
        <v>93</v>
      </c>
      <c r="M21" s="7">
        <f t="shared" ca="1" si="0"/>
        <v>90</v>
      </c>
    </row>
    <row r="23" spans="2:13" x14ac:dyDescent="0.35">
      <c r="B23" t="s">
        <v>875</v>
      </c>
    </row>
    <row r="33" spans="2:10" x14ac:dyDescent="0.35">
      <c r="B33" t="s">
        <v>876</v>
      </c>
    </row>
    <row r="34" spans="2:10" x14ac:dyDescent="0.35">
      <c r="B34" t="s">
        <v>877</v>
      </c>
    </row>
    <row r="43" spans="2:10" x14ac:dyDescent="0.35">
      <c r="B43" t="s">
        <v>878</v>
      </c>
    </row>
    <row r="44" spans="2:10" ht="36" x14ac:dyDescent="0.35">
      <c r="B44" s="1" t="s">
        <v>441</v>
      </c>
      <c r="C44" s="1" t="s">
        <v>879</v>
      </c>
      <c r="D44" s="1" t="s">
        <v>880</v>
      </c>
      <c r="E44" s="1" t="s">
        <v>881</v>
      </c>
      <c r="F44" s="1" t="s">
        <v>882</v>
      </c>
      <c r="G44" s="1" t="s">
        <v>883</v>
      </c>
      <c r="H44" s="1" t="s">
        <v>884</v>
      </c>
      <c r="I44" s="1"/>
      <c r="J44" s="1"/>
    </row>
    <row r="45" spans="2:10" x14ac:dyDescent="0.35">
      <c r="B45" s="8" t="s">
        <v>868</v>
      </c>
      <c r="C45" s="3" t="s">
        <v>885</v>
      </c>
      <c r="D45" s="9">
        <v>1</v>
      </c>
      <c r="E45" s="9">
        <v>2</v>
      </c>
      <c r="F45" s="9">
        <v>3</v>
      </c>
      <c r="G45" s="9">
        <v>4</v>
      </c>
      <c r="H45" s="9">
        <v>2</v>
      </c>
      <c r="I45" s="9"/>
      <c r="J45" s="9"/>
    </row>
    <row r="46" spans="2:10" x14ac:dyDescent="0.35">
      <c r="B46" t="s">
        <v>886</v>
      </c>
    </row>
    <row r="48" spans="2:10" x14ac:dyDescent="0.35">
      <c r="B48" s="652"/>
      <c r="C48" s="652"/>
      <c r="D48" s="652"/>
      <c r="E48" s="652"/>
      <c r="F48" s="652"/>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http://purl.org/dc/terms/"/>
    <ds:schemaRef ds:uri="http://purl.org/dc/elements/1.1/"/>
    <ds:schemaRef ds:uri="http://purl.org/dc/dcmitype/"/>
    <ds:schemaRef ds:uri="97bf1bb4-72fd-436e-9bcd-3f2aa430c3a5"/>
    <ds:schemaRef ds:uri="http://schemas.microsoft.com/office/2006/metadata/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04899C16-FB7A-4C35-ACAA-1E67EAF447E7}"/>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Chowdhary, Abhishek</cp:lastModifiedBy>
  <cp:revision/>
  <dcterms:created xsi:type="dcterms:W3CDTF">2025-11-20T07:45:53Z</dcterms:created>
  <dcterms:modified xsi:type="dcterms:W3CDTF">2026-10-07T09:05:39Z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