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C1FCC1D7-8CF1-4458-82E6-09CA0DDBD73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2022" sheetId="2" r:id="rId1"/>
    <sheet name="2021 " sheetId="4" r:id="rId2"/>
    <sheet name="2020" sheetId="9" r:id="rId3"/>
    <sheet name="2019" sheetId="5" r:id="rId4"/>
    <sheet name="2018" sheetId="10" r:id="rId5"/>
    <sheet name="2017" sheetId="11" r:id="rId6"/>
    <sheet name="Formulas " sheetId="7" r:id="rId7"/>
    <sheet name="KUS Margin Dollar Summary" sheetId="8" r:id="rId8"/>
  </sheets>
  <definedNames>
    <definedName name="__FPMExcelClient_CellBasedFunctionStatus" localSheetId="7" hidden="1">"2_2_2_2_2_2"</definedName>
    <definedName name="_xlnm._FilterDatabase" localSheetId="5" hidden="1">'2017'!$A$1:$AD$35</definedName>
    <definedName name="_xlnm._FilterDatabase" localSheetId="4" hidden="1">'2018'!$A$1:$AC$34</definedName>
    <definedName name="_xlnm._FilterDatabase" localSheetId="3" hidden="1">'2019'!$A$1:$AC$37</definedName>
    <definedName name="_xlnm._FilterDatabase" localSheetId="2" hidden="1">'2020'!$A$1:$AC$53</definedName>
    <definedName name="_xlnm._FilterDatabase" localSheetId="1" hidden="1">'2021 '!$A$1:$AD$49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</definedNames>
  <calcPr calcId="191029"/>
  <pivotCaches>
    <pivotCache cacheId="2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1" l="1"/>
  <c r="N11" i="11"/>
  <c r="N7" i="11"/>
  <c r="N32" i="11"/>
  <c r="N28" i="11"/>
  <c r="N17" i="11"/>
  <c r="N4" i="11"/>
  <c r="N5" i="11"/>
  <c r="N6" i="11"/>
  <c r="N8" i="11"/>
  <c r="N9" i="11"/>
  <c r="N10" i="11"/>
  <c r="N12" i="11"/>
  <c r="N13" i="11"/>
  <c r="N14" i="11"/>
  <c r="N15" i="11"/>
  <c r="N16" i="11"/>
  <c r="N18" i="11"/>
  <c r="N19" i="11"/>
  <c r="N20" i="11"/>
  <c r="N21" i="11"/>
  <c r="N22" i="11"/>
  <c r="N23" i="11"/>
  <c r="N24" i="11"/>
  <c r="N25" i="11"/>
  <c r="N26" i="11"/>
  <c r="N27" i="11"/>
  <c r="N29" i="11"/>
  <c r="N30" i="11"/>
  <c r="N31" i="11"/>
  <c r="N33" i="11"/>
  <c r="N34" i="11"/>
  <c r="N35" i="11"/>
  <c r="N3" i="11"/>
  <c r="N13" i="10"/>
  <c r="N14" i="10"/>
  <c r="N17" i="10"/>
  <c r="N18" i="10"/>
  <c r="N19" i="10"/>
  <c r="N22" i="10"/>
  <c r="N27" i="10"/>
  <c r="N28" i="10"/>
  <c r="N29" i="10"/>
  <c r="N32" i="10"/>
  <c r="N33" i="10"/>
  <c r="N34" i="10"/>
  <c r="N31" i="10"/>
  <c r="N26" i="10"/>
  <c r="N24" i="10"/>
  <c r="N21" i="10"/>
  <c r="N16" i="10"/>
  <c r="N12" i="10"/>
  <c r="N9" i="10"/>
  <c r="N10" i="10"/>
  <c r="N8" i="10"/>
  <c r="N30" i="10"/>
  <c r="N25" i="10"/>
  <c r="N23" i="10"/>
  <c r="N20" i="10"/>
  <c r="N15" i="10"/>
  <c r="N11" i="10"/>
  <c r="N7" i="10"/>
  <c r="N4" i="10"/>
  <c r="N5" i="10"/>
  <c r="N6" i="10"/>
  <c r="N3" i="10"/>
  <c r="N2" i="10"/>
  <c r="N32" i="5"/>
  <c r="N27" i="5"/>
  <c r="N21" i="5"/>
  <c r="N17" i="5"/>
  <c r="N12" i="5"/>
  <c r="N8" i="5"/>
  <c r="N2" i="5"/>
  <c r="X3" i="4"/>
  <c r="W2" i="4"/>
  <c r="X2" i="4"/>
  <c r="V3" i="4"/>
  <c r="U2" i="4"/>
  <c r="L2" i="4"/>
  <c r="T2" i="4"/>
  <c r="X4" i="4" l="1"/>
  <c r="X5" i="4"/>
  <c r="X6" i="4"/>
  <c r="X7" i="4"/>
  <c r="W5" i="4"/>
  <c r="W2" i="11" l="1"/>
  <c r="W34" i="11"/>
  <c r="W35" i="11"/>
  <c r="W33" i="11"/>
  <c r="W30" i="11"/>
  <c r="W31" i="11"/>
  <c r="W29" i="11"/>
  <c r="W19" i="11"/>
  <c r="W20" i="11"/>
  <c r="W21" i="11"/>
  <c r="W22" i="11"/>
  <c r="W23" i="11"/>
  <c r="W24" i="11"/>
  <c r="W25" i="11"/>
  <c r="W26" i="11"/>
  <c r="W27" i="11"/>
  <c r="W18" i="11"/>
  <c r="W13" i="11"/>
  <c r="W14" i="11"/>
  <c r="W15" i="11"/>
  <c r="W16" i="11"/>
  <c r="W12" i="11"/>
  <c r="W9" i="11"/>
  <c r="W10" i="11"/>
  <c r="W8" i="11"/>
  <c r="W4" i="11"/>
  <c r="W5" i="11"/>
  <c r="W6" i="11"/>
  <c r="W3" i="11"/>
  <c r="W32" i="11"/>
  <c r="W28" i="11"/>
  <c r="W17" i="11"/>
  <c r="W11" i="11"/>
  <c r="W7" i="11"/>
  <c r="W32" i="10"/>
  <c r="W33" i="10"/>
  <c r="W34" i="10"/>
  <c r="W31" i="10"/>
  <c r="W27" i="10"/>
  <c r="W28" i="10"/>
  <c r="W29" i="10"/>
  <c r="W26" i="10"/>
  <c r="W24" i="10"/>
  <c r="W22" i="10"/>
  <c r="W21" i="10"/>
  <c r="W17" i="10"/>
  <c r="W18" i="10"/>
  <c r="W19" i="10"/>
  <c r="W16" i="10"/>
  <c r="W13" i="10"/>
  <c r="W14" i="10"/>
  <c r="W12" i="10"/>
  <c r="W9" i="10"/>
  <c r="W10" i="10"/>
  <c r="W8" i="10"/>
  <c r="W5" i="10"/>
  <c r="W6" i="10"/>
  <c r="W4" i="10"/>
  <c r="W3" i="10"/>
  <c r="W30" i="10"/>
  <c r="W25" i="10"/>
  <c r="W23" i="10"/>
  <c r="W20" i="10"/>
  <c r="W15" i="10"/>
  <c r="W11" i="10"/>
  <c r="W7" i="10"/>
  <c r="W2" i="10"/>
  <c r="W34" i="5"/>
  <c r="W35" i="5"/>
  <c r="W36" i="5"/>
  <c r="W37" i="5"/>
  <c r="W33" i="5"/>
  <c r="W29" i="5"/>
  <c r="W30" i="5"/>
  <c r="W31" i="5"/>
  <c r="W28" i="5"/>
  <c r="W23" i="5"/>
  <c r="W24" i="5"/>
  <c r="W25" i="5"/>
  <c r="W26" i="5"/>
  <c r="W22" i="5"/>
  <c r="W19" i="5"/>
  <c r="W20" i="5"/>
  <c r="W18" i="5"/>
  <c r="W14" i="5"/>
  <c r="W15" i="5"/>
  <c r="W16" i="5"/>
  <c r="W13" i="5"/>
  <c r="W10" i="5"/>
  <c r="W11" i="5"/>
  <c r="W9" i="5"/>
  <c r="W4" i="5"/>
  <c r="W5" i="5"/>
  <c r="W6" i="5"/>
  <c r="W7" i="5"/>
  <c r="W3" i="5"/>
  <c r="W3" i="9"/>
  <c r="W27" i="5"/>
  <c r="W32" i="5"/>
  <c r="W21" i="5"/>
  <c r="W17" i="5"/>
  <c r="W12" i="5"/>
  <c r="W8" i="5"/>
  <c r="W2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2" i="10"/>
  <c r="W7" i="4"/>
  <c r="S59" i="9" l="1"/>
  <c r="S58" i="9"/>
  <c r="S57" i="9"/>
  <c r="W52" i="9" l="1"/>
  <c r="W51" i="9"/>
  <c r="W45" i="9"/>
  <c r="W46" i="9"/>
  <c r="W48" i="9"/>
  <c r="W49" i="9"/>
  <c r="W44" i="9"/>
  <c r="W38" i="9"/>
  <c r="W39" i="9"/>
  <c r="W40" i="9"/>
  <c r="W41" i="9"/>
  <c r="W42" i="9"/>
  <c r="W37" i="9"/>
  <c r="W33" i="9"/>
  <c r="W34" i="9"/>
  <c r="W35" i="9"/>
  <c r="W32" i="9"/>
  <c r="W28" i="9"/>
  <c r="W29" i="9"/>
  <c r="W30" i="9"/>
  <c r="W27" i="9"/>
  <c r="W24" i="9"/>
  <c r="W25" i="9"/>
  <c r="W23" i="9"/>
  <c r="W18" i="9"/>
  <c r="W19" i="9"/>
  <c r="W20" i="9"/>
  <c r="W21" i="9"/>
  <c r="W17" i="9"/>
  <c r="W15" i="9"/>
  <c r="W14" i="9"/>
  <c r="W10" i="9"/>
  <c r="W11" i="9"/>
  <c r="W12" i="9"/>
  <c r="W9" i="9"/>
  <c r="W4" i="9"/>
  <c r="W5" i="9"/>
  <c r="W6" i="9"/>
  <c r="W7" i="9"/>
  <c r="W50" i="9"/>
  <c r="W43" i="9"/>
  <c r="W36" i="9"/>
  <c r="W31" i="9"/>
  <c r="W26" i="9"/>
  <c r="W22" i="9"/>
  <c r="W16" i="9"/>
  <c r="W13" i="9"/>
  <c r="W8" i="9"/>
  <c r="W2" i="9"/>
  <c r="W48" i="4"/>
  <c r="W49" i="4"/>
  <c r="W47" i="4"/>
  <c r="W43" i="4"/>
  <c r="W44" i="4"/>
  <c r="W42" i="4"/>
  <c r="W36" i="4"/>
  <c r="W37" i="4"/>
  <c r="W38" i="4"/>
  <c r="W39" i="4"/>
  <c r="W40" i="4"/>
  <c r="W35" i="4"/>
  <c r="W30" i="4"/>
  <c r="W31" i="4"/>
  <c r="W32" i="4"/>
  <c r="W33" i="4"/>
  <c r="W29" i="4"/>
  <c r="W23" i="4"/>
  <c r="W24" i="4"/>
  <c r="W25" i="4"/>
  <c r="W26" i="4"/>
  <c r="W22" i="4"/>
  <c r="W17" i="4"/>
  <c r="W18" i="4"/>
  <c r="W19" i="4"/>
  <c r="W16" i="4"/>
  <c r="W10" i="4"/>
  <c r="W11" i="4"/>
  <c r="W12" i="4"/>
  <c r="W13" i="4"/>
  <c r="W14" i="4"/>
  <c r="W9" i="4"/>
  <c r="W4" i="4"/>
  <c r="W6" i="4"/>
  <c r="W3" i="4"/>
  <c r="W34" i="4"/>
  <c r="W46" i="4"/>
  <c r="W41" i="4"/>
  <c r="W28" i="4"/>
  <c r="W21" i="4"/>
  <c r="W15" i="4"/>
  <c r="W8" i="4"/>
  <c r="N2" i="4" l="1"/>
  <c r="N46" i="4"/>
  <c r="N41" i="4"/>
  <c r="N34" i="4"/>
  <c r="N28" i="4"/>
  <c r="N21" i="4"/>
  <c r="N15" i="4"/>
  <c r="N8" i="4"/>
  <c r="N50" i="9"/>
  <c r="N43" i="9"/>
  <c r="N36" i="9"/>
  <c r="N31" i="9"/>
  <c r="N26" i="9"/>
  <c r="N22" i="9"/>
  <c r="N16" i="9"/>
  <c r="N13" i="9"/>
  <c r="N8" i="9"/>
  <c r="N2" i="9"/>
  <c r="T42" i="9" l="1"/>
  <c r="U42" i="9"/>
  <c r="V42" i="9" s="1"/>
  <c r="T40" i="4"/>
  <c r="U40" i="4"/>
  <c r="V40" i="4" s="1"/>
  <c r="T35" i="9" l="1"/>
  <c r="U35" i="9"/>
  <c r="V35" i="9" s="1"/>
  <c r="T33" i="4"/>
  <c r="U33" i="4"/>
  <c r="V33" i="4" s="1"/>
  <c r="T30" i="9" l="1"/>
  <c r="U30" i="9"/>
  <c r="V30" i="9" s="1"/>
  <c r="T25" i="9" l="1"/>
  <c r="U25" i="9"/>
  <c r="V25" i="9" s="1"/>
  <c r="T12" i="9" l="1"/>
  <c r="U12" i="9"/>
  <c r="V12" i="9" s="1"/>
  <c r="T14" i="4"/>
  <c r="U14" i="4"/>
  <c r="V14" i="4" s="1"/>
  <c r="T7" i="9" l="1"/>
  <c r="U7" i="9"/>
  <c r="V7" i="9" s="1"/>
  <c r="T7" i="4"/>
  <c r="U7" i="4"/>
  <c r="V7" i="4" s="1"/>
  <c r="L34" i="4"/>
  <c r="U3" i="9" l="1"/>
  <c r="V3" i="9" s="1"/>
  <c r="U4" i="9"/>
  <c r="V4" i="9" s="1"/>
  <c r="U5" i="9"/>
  <c r="V5" i="9" s="1"/>
  <c r="U6" i="9"/>
  <c r="V6" i="9" s="1"/>
  <c r="U8" i="9"/>
  <c r="V8" i="9" s="1"/>
  <c r="U9" i="9"/>
  <c r="V9" i="9" s="1"/>
  <c r="U10" i="9"/>
  <c r="V10" i="9" s="1"/>
  <c r="U11" i="9"/>
  <c r="V11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6" i="9"/>
  <c r="V26" i="9" s="1"/>
  <c r="U27" i="9"/>
  <c r="V27" i="9" s="1"/>
  <c r="U28" i="9"/>
  <c r="V28" i="9" s="1"/>
  <c r="U29" i="9"/>
  <c r="V29" i="9" s="1"/>
  <c r="U31" i="9"/>
  <c r="V31" i="9" s="1"/>
  <c r="U32" i="9"/>
  <c r="V32" i="9" s="1"/>
  <c r="U33" i="9"/>
  <c r="V33" i="9" s="1"/>
  <c r="U34" i="9"/>
  <c r="V34" i="9" s="1"/>
  <c r="U36" i="9"/>
  <c r="V36" i="9" s="1"/>
  <c r="U37" i="9"/>
  <c r="V37" i="9" s="1"/>
  <c r="U38" i="9"/>
  <c r="V38" i="9" s="1"/>
  <c r="U39" i="9"/>
  <c r="V39" i="9" s="1"/>
  <c r="U40" i="9"/>
  <c r="V40" i="9" s="1"/>
  <c r="U41" i="9"/>
  <c r="V41" i="9" s="1"/>
  <c r="U43" i="9"/>
  <c r="V43" i="9" s="1"/>
  <c r="U44" i="9"/>
  <c r="V44" i="9" s="1"/>
  <c r="U45" i="9"/>
  <c r="V45" i="9" s="1"/>
  <c r="U46" i="9"/>
  <c r="V46" i="9" s="1"/>
  <c r="U48" i="9"/>
  <c r="V48" i="9" s="1"/>
  <c r="U49" i="9"/>
  <c r="V49" i="9" s="1"/>
  <c r="U50" i="9"/>
  <c r="V50" i="9" s="1"/>
  <c r="U51" i="9"/>
  <c r="V51" i="9" s="1"/>
  <c r="U52" i="9"/>
  <c r="V52" i="9" s="1"/>
  <c r="U2" i="9"/>
  <c r="V2" i="9" s="1"/>
  <c r="T3" i="9"/>
  <c r="T4" i="9"/>
  <c r="T5" i="9"/>
  <c r="T6" i="9"/>
  <c r="T8" i="9"/>
  <c r="T9" i="9"/>
  <c r="T10" i="9"/>
  <c r="T11" i="9"/>
  <c r="T13" i="9"/>
  <c r="T14" i="9"/>
  <c r="T15" i="9"/>
  <c r="T16" i="9"/>
  <c r="T17" i="9"/>
  <c r="T18" i="9"/>
  <c r="T19" i="9"/>
  <c r="T20" i="9"/>
  <c r="T21" i="9"/>
  <c r="T22" i="9"/>
  <c r="T23" i="9"/>
  <c r="T24" i="9"/>
  <c r="T26" i="9"/>
  <c r="T27" i="9"/>
  <c r="T28" i="9"/>
  <c r="T29" i="9"/>
  <c r="T31" i="9"/>
  <c r="T32" i="9"/>
  <c r="T33" i="9"/>
  <c r="T34" i="9"/>
  <c r="T36" i="9"/>
  <c r="T37" i="9"/>
  <c r="T38" i="9"/>
  <c r="T39" i="9"/>
  <c r="T40" i="9"/>
  <c r="T41" i="9"/>
  <c r="T43" i="9"/>
  <c r="T44" i="9"/>
  <c r="T45" i="9"/>
  <c r="T46" i="9"/>
  <c r="T48" i="9"/>
  <c r="T49" i="9"/>
  <c r="T50" i="9"/>
  <c r="T51" i="9"/>
  <c r="T52" i="9"/>
  <c r="T2" i="9"/>
  <c r="L50" i="9"/>
  <c r="U3" i="4"/>
  <c r="U4" i="4"/>
  <c r="V4" i="4" s="1"/>
  <c r="U5" i="4"/>
  <c r="V5" i="4" s="1"/>
  <c r="U6" i="4"/>
  <c r="V6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5" i="4"/>
  <c r="V15" i="4" s="1"/>
  <c r="U16" i="4"/>
  <c r="V16" i="4" s="1"/>
  <c r="U17" i="4"/>
  <c r="V17" i="4" s="1"/>
  <c r="U18" i="4"/>
  <c r="V18" i="4" s="1"/>
  <c r="U19" i="4"/>
  <c r="V19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8" i="4"/>
  <c r="V28" i="4" s="1"/>
  <c r="U29" i="4"/>
  <c r="V29" i="4" s="1"/>
  <c r="U30" i="4"/>
  <c r="V30" i="4" s="1"/>
  <c r="U31" i="4"/>
  <c r="V31" i="4" s="1"/>
  <c r="U32" i="4"/>
  <c r="V32" i="4" s="1"/>
  <c r="U34" i="4"/>
  <c r="V34" i="4" s="1"/>
  <c r="U35" i="4"/>
  <c r="V35" i="4" s="1"/>
  <c r="U36" i="4"/>
  <c r="V36" i="4" s="1"/>
  <c r="U37" i="4"/>
  <c r="V37" i="4" s="1"/>
  <c r="U38" i="4"/>
  <c r="V38" i="4" s="1"/>
  <c r="U39" i="4"/>
  <c r="V39" i="4" s="1"/>
  <c r="U41" i="4"/>
  <c r="V41" i="4" s="1"/>
  <c r="U42" i="4"/>
  <c r="V42" i="4" s="1"/>
  <c r="U43" i="4"/>
  <c r="V43" i="4" s="1"/>
  <c r="U44" i="4"/>
  <c r="V44" i="4" s="1"/>
  <c r="U46" i="4"/>
  <c r="V46" i="4" s="1"/>
  <c r="U47" i="4"/>
  <c r="V47" i="4" s="1"/>
  <c r="U48" i="4"/>
  <c r="V48" i="4" s="1"/>
  <c r="U49" i="4"/>
  <c r="V49" i="4" s="1"/>
  <c r="T3" i="4"/>
  <c r="T4" i="4"/>
  <c r="T5" i="4"/>
  <c r="T6" i="4"/>
  <c r="T8" i="4"/>
  <c r="T9" i="4"/>
  <c r="T10" i="4"/>
  <c r="T11" i="4"/>
  <c r="T12" i="4"/>
  <c r="T13" i="4"/>
  <c r="T15" i="4"/>
  <c r="T16" i="4"/>
  <c r="T17" i="4"/>
  <c r="T18" i="4"/>
  <c r="T19" i="4"/>
  <c r="T21" i="4"/>
  <c r="T22" i="4"/>
  <c r="T23" i="4"/>
  <c r="T24" i="4"/>
  <c r="T25" i="4"/>
  <c r="T26" i="4"/>
  <c r="T28" i="4"/>
  <c r="T29" i="4"/>
  <c r="T30" i="4"/>
  <c r="T31" i="4"/>
  <c r="T32" i="4"/>
  <c r="T34" i="4"/>
  <c r="T35" i="4"/>
  <c r="T36" i="4"/>
  <c r="T37" i="4"/>
  <c r="T38" i="4"/>
  <c r="T39" i="4"/>
  <c r="T41" i="4"/>
  <c r="T42" i="4"/>
  <c r="T43" i="4"/>
  <c r="T44" i="4"/>
  <c r="T46" i="4"/>
  <c r="T47" i="4"/>
  <c r="T48" i="4"/>
  <c r="T49" i="4"/>
  <c r="L46" i="4"/>
  <c r="L41" i="4" l="1"/>
  <c r="L43" i="9"/>
  <c r="L36" i="9" l="1"/>
  <c r="L28" i="4" l="1"/>
  <c r="L31" i="9"/>
  <c r="L21" i="4" l="1"/>
  <c r="L26" i="9"/>
  <c r="L16" i="9" l="1"/>
  <c r="L8" i="4" l="1"/>
  <c r="L13" i="9" l="1"/>
  <c r="L15" i="4" l="1"/>
  <c r="L22" i="9"/>
  <c r="L8" i="9" l="1"/>
  <c r="V2" i="4" l="1"/>
  <c r="L2" i="9"/>
  <c r="L2" i="5" l="1"/>
  <c r="L32" i="5" l="1"/>
  <c r="L27" i="5" l="1"/>
  <c r="L21" i="5" l="1"/>
  <c r="T9" i="5" l="1"/>
  <c r="U9" i="5"/>
  <c r="V9" i="5" s="1"/>
  <c r="T10" i="5"/>
  <c r="U10" i="5"/>
  <c r="V10" i="5" s="1"/>
  <c r="T11" i="5"/>
  <c r="U11" i="5"/>
  <c r="V11" i="5" s="1"/>
  <c r="T12" i="5"/>
  <c r="U12" i="5"/>
  <c r="V12" i="5" s="1"/>
  <c r="T13" i="5"/>
  <c r="U13" i="5"/>
  <c r="V13" i="5" s="1"/>
  <c r="T14" i="5"/>
  <c r="U14" i="5"/>
  <c r="V14" i="5" s="1"/>
  <c r="T15" i="5"/>
  <c r="U15" i="5"/>
  <c r="V15" i="5" s="1"/>
  <c r="T16" i="5"/>
  <c r="U16" i="5"/>
  <c r="V16" i="5" s="1"/>
  <c r="T17" i="5"/>
  <c r="U17" i="5"/>
  <c r="V17" i="5" s="1"/>
  <c r="T18" i="5"/>
  <c r="U18" i="5"/>
  <c r="V18" i="5" s="1"/>
  <c r="T19" i="5"/>
  <c r="U19" i="5"/>
  <c r="V19" i="5" s="1"/>
  <c r="T20" i="5"/>
  <c r="U20" i="5"/>
  <c r="V20" i="5" s="1"/>
  <c r="L17" i="5"/>
  <c r="L12" i="5" l="1"/>
  <c r="L8" i="5" l="1"/>
  <c r="T7" i="5"/>
  <c r="U7" i="5"/>
  <c r="V7" i="5" s="1"/>
  <c r="T8" i="5"/>
  <c r="U8" i="5"/>
  <c r="V8" i="5" s="1"/>
  <c r="U3" i="5" l="1"/>
  <c r="V3" i="5" s="1"/>
  <c r="U4" i="5"/>
  <c r="V4" i="5" s="1"/>
  <c r="U5" i="5"/>
  <c r="V5" i="5" s="1"/>
  <c r="U6" i="5"/>
  <c r="V6" i="5" s="1"/>
  <c r="T3" i="5"/>
  <c r="T4" i="5"/>
  <c r="T5" i="5"/>
  <c r="T6" i="5"/>
  <c r="U2" i="5"/>
  <c r="V2" i="5" s="1"/>
  <c r="T2" i="5"/>
  <c r="L30" i="10" l="1"/>
  <c r="L25" i="10"/>
  <c r="L23" i="10"/>
  <c r="L20" i="10"/>
  <c r="L15" i="10"/>
  <c r="L11" i="10"/>
  <c r="L7" i="10"/>
  <c r="L2" i="10"/>
  <c r="U27" i="11"/>
  <c r="V27" i="11" s="1"/>
  <c r="U26" i="11"/>
  <c r="V26" i="11" s="1"/>
  <c r="U3" i="11"/>
  <c r="V3" i="11" s="1"/>
  <c r="U4" i="11"/>
  <c r="V4" i="11" s="1"/>
  <c r="U5" i="11"/>
  <c r="V5" i="11" s="1"/>
  <c r="U6" i="11"/>
  <c r="V6" i="11" s="1"/>
  <c r="U7" i="11"/>
  <c r="V7" i="11" s="1"/>
  <c r="U8" i="11"/>
  <c r="V8" i="11" s="1"/>
  <c r="U9" i="11"/>
  <c r="V9" i="11" s="1"/>
  <c r="U10" i="11"/>
  <c r="V10" i="11" s="1"/>
  <c r="U11" i="11"/>
  <c r="V11" i="11" s="1"/>
  <c r="U12" i="11"/>
  <c r="V12" i="11" s="1"/>
  <c r="U13" i="11"/>
  <c r="V13" i="11" s="1"/>
  <c r="U14" i="11"/>
  <c r="V14" i="11" s="1"/>
  <c r="U15" i="11"/>
  <c r="V15" i="11" s="1"/>
  <c r="U16" i="11"/>
  <c r="V16" i="11" s="1"/>
  <c r="U17" i="11"/>
  <c r="V17" i="11" s="1"/>
  <c r="U18" i="11"/>
  <c r="V18" i="11" s="1"/>
  <c r="U19" i="11"/>
  <c r="V19" i="11" s="1"/>
  <c r="U20" i="11"/>
  <c r="V20" i="11" s="1"/>
  <c r="U21" i="11"/>
  <c r="V21" i="11" s="1"/>
  <c r="U22" i="11"/>
  <c r="V22" i="11" s="1"/>
  <c r="U23" i="11"/>
  <c r="V23" i="11" s="1"/>
  <c r="U24" i="11"/>
  <c r="V24" i="11" s="1"/>
  <c r="U25" i="11"/>
  <c r="V25" i="11" s="1"/>
  <c r="U28" i="11"/>
  <c r="V28" i="11" s="1"/>
  <c r="U29" i="11"/>
  <c r="V29" i="11" s="1"/>
  <c r="U30" i="11"/>
  <c r="V30" i="11" s="1"/>
  <c r="U31" i="11"/>
  <c r="V31" i="11" s="1"/>
  <c r="U32" i="11"/>
  <c r="V32" i="11" s="1"/>
  <c r="U33" i="11"/>
  <c r="V33" i="11" s="1"/>
  <c r="U34" i="11"/>
  <c r="V34" i="11" s="1"/>
  <c r="U35" i="11"/>
  <c r="V35" i="11" s="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L32" i="11"/>
  <c r="L28" i="11"/>
  <c r="L17" i="11"/>
  <c r="L11" i="11"/>
  <c r="L7" i="11"/>
  <c r="L2" i="11"/>
  <c r="U2" i="11"/>
  <c r="V2" i="11" s="1"/>
  <c r="T2" i="11"/>
  <c r="AC8" i="5" l="1"/>
  <c r="Z8" i="5"/>
  <c r="AD28" i="4"/>
  <c r="AA28" i="4"/>
  <c r="Z28" i="4"/>
  <c r="Y28" i="4"/>
  <c r="AD34" i="4"/>
  <c r="AA34" i="4"/>
  <c r="AD21" i="4"/>
  <c r="AA21" i="4"/>
  <c r="AD2" i="4"/>
  <c r="AA2" i="4"/>
  <c r="AD8" i="4"/>
  <c r="AA8" i="4"/>
  <c r="AC22" i="9"/>
  <c r="Z22" i="9"/>
  <c r="AC31" i="9"/>
  <c r="Z31" i="9"/>
  <c r="AC26" i="9"/>
  <c r="Z26" i="9"/>
  <c r="AC36" i="9"/>
  <c r="Z36" i="9"/>
  <c r="AC16" i="9"/>
  <c r="Z16" i="9"/>
  <c r="AC13" i="9"/>
  <c r="Z13" i="9"/>
  <c r="AC8" i="9"/>
  <c r="Z8" i="9"/>
  <c r="AC2" i="9"/>
  <c r="Z2" i="9"/>
  <c r="AC32" i="5"/>
  <c r="Z32" i="5"/>
  <c r="AC2" i="5"/>
  <c r="Z2" i="5"/>
  <c r="AC12" i="5"/>
  <c r="Z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Kamalakannan M</author>
  </authors>
  <commentList>
    <comment ref="V3" authorId="0" shapeId="0" xr:uid="{74191A60-8C67-4852-8C4F-1E14A13DC81C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V4" authorId="0" shapeId="0" xr:uid="{2187D777-99C5-49F6-AEDD-0295BE3725AF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V5" authorId="0" shapeId="0" xr:uid="{EA6DB9D8-6E1C-41CC-8462-F19ABAF75F9E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V7" authorId="0" shapeId="0" xr:uid="{CC4CCD16-9C96-4594-AE84-A98F359464EB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Kamalakannan M</author>
    <author>tc={7DC95D08-BE77-42B2-98FB-6C40F009BDBC}</author>
  </authors>
  <commentList>
    <comment ref="V3" authorId="0" shapeId="0" xr:uid="{46F28C3C-AD90-41A4-AAB8-9E54883B3C95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V4" authorId="0" shapeId="0" xr:uid="{85A81FE5-A1E2-43EE-A6B9-008820B1161D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V6" authorId="0" shapeId="0" xr:uid="{A91D467C-E452-4D66-9E95-2CABE3612C04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 as Production Cost is excluded.</t>
        </r>
      </text>
    </comment>
    <comment ref="AA8" authorId="1" shapeId="0" xr:uid="{7DC95D08-BE77-42B2-98FB-6C40F009BDB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CI, assumed the same sufficiency range as 2021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Kamalakannan M</author>
  </authors>
  <commentList>
    <comment ref="V23" authorId="0" shapeId="0" xr:uid="{A40BAB17-1B4E-4D15-9A6B-DEC094F6CC27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deck.</t>
        </r>
      </text>
    </comment>
    <comment ref="V24" authorId="0" shapeId="0" xr:uid="{6DF0D15C-8E70-4CF1-813B-15FFB80C891A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Kamalakannan M</author>
  </authors>
  <commentList>
    <comment ref="V3" authorId="0" shapeId="0" xr:uid="{5C2EA7A9-734D-4BBE-A9CF-ECAE6B36D6FC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deck.</t>
        </r>
      </text>
    </comment>
    <comment ref="V18" authorId="0" shapeId="0" xr:uid="{824C6AA2-2AE8-46CE-91C8-5C14F8362388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</t>
        </r>
      </text>
    </comment>
    <comment ref="V26" authorId="0" shapeId="0" xr:uid="{0A445CC0-4D3C-4684-8735-8146AE0CCF9C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deck.</t>
        </r>
      </text>
    </comment>
    <comment ref="V27" authorId="0" shapeId="0" xr:uid="{A0E792F3-0026-4198-B0D9-6018D2DBF3EB}">
      <text>
        <r>
          <rPr>
            <b/>
            <sz val="9"/>
            <color indexed="81"/>
            <rFont val="Tahoma"/>
            <family val="2"/>
          </rPr>
          <t>Kamalakannan M:</t>
        </r>
        <r>
          <rPr>
            <sz val="9"/>
            <color indexed="81"/>
            <rFont val="Tahoma"/>
            <family val="2"/>
          </rPr>
          <t xml:space="preserve">
Differs marginally from reported number in final presented deck.</t>
        </r>
      </text>
    </comment>
  </commentList>
</comments>
</file>

<file path=xl/sharedStrings.xml><?xml version="1.0" encoding="utf-8"?>
<sst xmlns="http://schemas.openxmlformats.org/spreadsheetml/2006/main" count="2091" uniqueCount="163">
  <si>
    <t>Reporting_Quarter</t>
  </si>
  <si>
    <t>Reporting_Year</t>
  </si>
  <si>
    <t>Region</t>
  </si>
  <si>
    <t>Country_Code</t>
  </si>
  <si>
    <t>Country</t>
  </si>
  <si>
    <t>Category</t>
  </si>
  <si>
    <t>Brand</t>
  </si>
  <si>
    <t xml:space="preserve">Marketing Channel Tactic </t>
  </si>
  <si>
    <t xml:space="preserve">Marketing Channel Sub Tactic </t>
  </si>
  <si>
    <t>Impressions</t>
  </si>
  <si>
    <t>Total_Spend (in $)</t>
  </si>
  <si>
    <t>Total Incr. Margin_Dollars</t>
  </si>
  <si>
    <t xml:space="preserve">Total Incr. GSV_Dollars </t>
  </si>
  <si>
    <t xml:space="preserve">Revenue ROI </t>
  </si>
  <si>
    <t>Planned Weeks on Air(Full Year)</t>
  </si>
  <si>
    <t>Actual Weeks on Air(Full Year)</t>
  </si>
  <si>
    <t xml:space="preserve">TV Weekly GRPs/TRPs (Planned) </t>
  </si>
  <si>
    <t xml:space="preserve">TV Weekly GRPs/TRPs (GOAL) </t>
  </si>
  <si>
    <t xml:space="preserve">TV Weekly GRPs/TRPs GOAL TYPE* </t>
  </si>
  <si>
    <t xml:space="preserve">TV Weekly GRPs/TRPs (Actual) </t>
  </si>
  <si>
    <t>Q1-Q4</t>
  </si>
  <si>
    <t xml:space="preserve">KNA </t>
  </si>
  <si>
    <t xml:space="preserve">KCA </t>
  </si>
  <si>
    <t xml:space="preserve">Canada </t>
  </si>
  <si>
    <t xml:space="preserve">*please note here if they align to optimal, threshold or saturation or something else </t>
  </si>
  <si>
    <t>Cereal</t>
  </si>
  <si>
    <t>MiniWheat</t>
  </si>
  <si>
    <t>TV</t>
  </si>
  <si>
    <t>-</t>
  </si>
  <si>
    <t>50.05-87.78</t>
  </si>
  <si>
    <t>OLV</t>
  </si>
  <si>
    <t>OLM</t>
  </si>
  <si>
    <t>Social</t>
  </si>
  <si>
    <t>Search</t>
  </si>
  <si>
    <t xml:space="preserve">Cheez it </t>
  </si>
  <si>
    <t>40.81-73.92</t>
  </si>
  <si>
    <t>SEM</t>
  </si>
  <si>
    <t>Ecomm</t>
  </si>
  <si>
    <t>Vector</t>
  </si>
  <si>
    <t>NA</t>
  </si>
  <si>
    <t>Digital Audio</t>
  </si>
  <si>
    <t>RKNPF</t>
  </si>
  <si>
    <t>11-18.48</t>
  </si>
  <si>
    <t>Digital audio</t>
  </si>
  <si>
    <t>EA_Game</t>
  </si>
  <si>
    <t>Special K</t>
  </si>
  <si>
    <t>59.13-119.07</t>
  </si>
  <si>
    <t>Pringles</t>
  </si>
  <si>
    <t>36.19-68.53</t>
  </si>
  <si>
    <t>Display</t>
  </si>
  <si>
    <t>OOH</t>
  </si>
  <si>
    <t>Snacks</t>
  </si>
  <si>
    <t>Kashi NPF</t>
  </si>
  <si>
    <t>Kashi RTEC</t>
  </si>
  <si>
    <t>CAD</t>
  </si>
  <si>
    <t>TV only</t>
  </si>
  <si>
    <t>TV Only
GRPs based on actual targets</t>
  </si>
  <si>
    <t xml:space="preserve">TV Weekly GRPs (GOAL) </t>
  </si>
  <si>
    <t xml:space="preserve">TV GOAL TYPE* </t>
  </si>
  <si>
    <t>54.67-96.25</t>
  </si>
  <si>
    <t>Eggo</t>
  </si>
  <si>
    <t>28.08-47.97</t>
  </si>
  <si>
    <t>FF</t>
  </si>
  <si>
    <t xml:space="preserve">TV </t>
  </si>
  <si>
    <t>18.72-32.24</t>
  </si>
  <si>
    <t>37.26-77.76</t>
  </si>
  <si>
    <t>10.56-18.04</t>
  </si>
  <si>
    <t>Digital OLV</t>
  </si>
  <si>
    <t>59.94-105.3</t>
  </si>
  <si>
    <t>45.43-74.69</t>
  </si>
  <si>
    <t>43-70</t>
  </si>
  <si>
    <t>Digital Display</t>
  </si>
  <si>
    <t>Game</t>
  </si>
  <si>
    <t>23-40</t>
  </si>
  <si>
    <t>51-83</t>
  </si>
  <si>
    <t>59-102</t>
  </si>
  <si>
    <t>46-78</t>
  </si>
  <si>
    <t>RTEC</t>
  </si>
  <si>
    <t>Frosted Flakes</t>
  </si>
  <si>
    <t>NPF</t>
  </si>
  <si>
    <t>Salty</t>
  </si>
  <si>
    <t xml:space="preserve">AE: Please leave blank. </t>
  </si>
  <si>
    <t>AE: Pls convert TV GRPs to impressions using the conversion factor of 149,970</t>
  </si>
  <si>
    <t xml:space="preserve">AE: Please input CAD as-is from Media files, with no currency conversion. </t>
  </si>
  <si>
    <t xml:space="preserve">AE: Please input CAD with no currency conversion. </t>
  </si>
  <si>
    <t>Starcom: Please provide for 2018
TV only</t>
  </si>
  <si>
    <t>Starcom: Please provide for TV only. 2018 Avg Weekly Target GRPS (based on actual targets, NOT A2+)</t>
  </si>
  <si>
    <t>Ritu B to fill in based on sufficiency curves, and apply conversion factor to convert to target demos</t>
  </si>
  <si>
    <t>Starcom: Please provide for TV only. 2018 Avg Weekly GRPS (based on actual targets, NOT A2+)</t>
  </si>
  <si>
    <t>TIME</t>
  </si>
  <si>
    <t>2021 Q3,2021 Q4</t>
  </si>
  <si>
    <t>Row Labels</t>
  </si>
  <si>
    <t>Summary Account</t>
  </si>
  <si>
    <t>Sum of Total Channel (w/o Remarketing and Operations)</t>
  </si>
  <si>
    <t>Sum of Export</t>
  </si>
  <si>
    <t>Sum of Food_Service</t>
  </si>
  <si>
    <t>Sum of Retail</t>
  </si>
  <si>
    <t>Sum of Club</t>
  </si>
  <si>
    <t>Sum of Dollar</t>
  </si>
  <si>
    <t>Sum of Drug</t>
  </si>
  <si>
    <t>Sum of Conv</t>
  </si>
  <si>
    <t>Sum of Ttl Chnl excl Export_FS</t>
  </si>
  <si>
    <t>Apple Jacks</t>
  </si>
  <si>
    <t>Bear Naked</t>
  </si>
  <si>
    <t>Cheez-It</t>
  </si>
  <si>
    <t>Pounds</t>
  </si>
  <si>
    <t>Gross Sales</t>
  </si>
  <si>
    <t>Cash Discounts/Other</t>
  </si>
  <si>
    <t>Cash Discounts</t>
  </si>
  <si>
    <t>Misc. Adjustments</t>
  </si>
  <si>
    <t>Marketing Allowances</t>
  </si>
  <si>
    <t>Total Trade Promotion</t>
  </si>
  <si>
    <t>Net Sales</t>
  </si>
  <si>
    <t>Material</t>
  </si>
  <si>
    <t>Variable Factory Expense</t>
  </si>
  <si>
    <t>Freight</t>
  </si>
  <si>
    <t>Marketing ROI</t>
  </si>
  <si>
    <t>Trade ROI</t>
  </si>
  <si>
    <t>Mrkt ROI / LB</t>
  </si>
  <si>
    <t>Trade ROI / LB</t>
  </si>
  <si>
    <t>Club</t>
  </si>
  <si>
    <t>Froot Loops</t>
  </si>
  <si>
    <t>Incogmeato</t>
  </si>
  <si>
    <t>Jumbo Snacks</t>
  </si>
  <si>
    <t>Kashi All Other</t>
  </si>
  <si>
    <t>Kashi Cereal</t>
  </si>
  <si>
    <t>Krispies RTEC</t>
  </si>
  <si>
    <t>Mini Wheats</t>
  </si>
  <si>
    <t>MSF</t>
  </si>
  <si>
    <t>Nutri-Grain</t>
  </si>
  <si>
    <t>Pop-Tarts</t>
  </si>
  <si>
    <t>Raisin Bran</t>
  </si>
  <si>
    <t>RKT</t>
  </si>
  <si>
    <t>Special K RTEC</t>
  </si>
  <si>
    <t>TownHouse</t>
  </si>
  <si>
    <t>Corn Flakes</t>
  </si>
  <si>
    <t>Corn Pops</t>
  </si>
  <si>
    <t>RXBar</t>
  </si>
  <si>
    <t>Vector Snacks</t>
  </si>
  <si>
    <t>Video</t>
  </si>
  <si>
    <t>SPK Cereal</t>
  </si>
  <si>
    <t>Rice Krispies</t>
  </si>
  <si>
    <t>Vector Cereal</t>
  </si>
  <si>
    <t>SPK Snacks</t>
  </si>
  <si>
    <t>Bump-up Factor</t>
  </si>
  <si>
    <t>Profit Margin</t>
  </si>
  <si>
    <t>TV GRP</t>
  </si>
  <si>
    <t>GRP to IMP Conversion Factor</t>
  </si>
  <si>
    <t>Gross Margin</t>
  </si>
  <si>
    <t>Incremental Volume 
(Nielsen 3 channel)</t>
  </si>
  <si>
    <t>AE: Pls convert TV GRPs to impressions 
using the conversion factor of 149,970</t>
  </si>
  <si>
    <t>Retailer</t>
  </si>
  <si>
    <t>Population
(As per Waterfall Chart)</t>
  </si>
  <si>
    <t>New Impressions
(As per Waterfall Chart)</t>
  </si>
  <si>
    <t>Effectiveness</t>
  </si>
  <si>
    <t xml:space="preserve">OLV </t>
  </si>
  <si>
    <t>Spends without
 prod cost</t>
  </si>
  <si>
    <t>Old Impressions</t>
  </si>
  <si>
    <t xml:space="preserve">Revenue ROI
(Formula_added) </t>
  </si>
  <si>
    <t>GSV
Effectiveness</t>
  </si>
  <si>
    <t>Volume
Effectiveness</t>
  </si>
  <si>
    <t>old Impressions</t>
  </si>
  <si>
    <t>old 
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</si>
</sst>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_(* #,##0_);_(* \(#,##0\);_(* &quot;-&quot;??_);_(@_)"/>
    <numFmt numFmtId="168" formatCode="0.0"/>
    <numFmt numFmtId="169" formatCode="#,##0_ ;\-#,##0\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5" fontId="0" fillId="0" borderId="1" xfId="1" applyNumberFormat="1" applyFont="1" applyFill="1" applyBorder="1"/>
    <xf numFmtId="166" fontId="0" fillId="0" borderId="1" xfId="1" applyNumberFormat="1" applyFont="1" applyFill="1" applyBorder="1"/>
    <xf numFmtId="0" fontId="0" fillId="0" borderId="1" xfId="0" applyBorder="1" applyAlignment="1">
      <alignment horizontal="center"/>
    </xf>
    <xf numFmtId="43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/>
    <xf numFmtId="4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6" fontId="0" fillId="0" borderId="1" xfId="1" applyNumberFormat="1" applyFont="1" applyFill="1" applyBorder="1" applyAlignment="1"/>
    <xf numFmtId="0" fontId="0" fillId="0" borderId="1" xfId="0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166" fontId="0" fillId="0" borderId="1" xfId="1" applyNumberFormat="1" applyFon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0" fillId="0" borderId="1" xfId="1" applyFont="1" applyFill="1" applyBorder="1" applyAlignment="1">
      <alignment horizontal="right"/>
    </xf>
    <xf numFmtId="165" fontId="3" fillId="0" borderId="1" xfId="1" applyNumberFormat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165" fontId="0" fillId="0" borderId="1" xfId="1" applyNumberFormat="1" applyFont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166" fontId="0" fillId="0" borderId="1" xfId="2" applyNumberFormat="1" applyFont="1" applyFill="1" applyBorder="1"/>
    <xf numFmtId="168" fontId="0" fillId="0" borderId="1" xfId="0" applyNumberFormat="1" applyBorder="1"/>
    <xf numFmtId="166" fontId="0" fillId="0" borderId="2" xfId="2" applyNumberFormat="1" applyFont="1" applyFill="1" applyBorder="1"/>
    <xf numFmtId="0" fontId="0" fillId="0" borderId="2" xfId="0" applyBorder="1"/>
    <xf numFmtId="168" fontId="0" fillId="0" borderId="2" xfId="0" applyNumberFormat="1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wrapText="1"/>
    </xf>
    <xf numFmtId="164" fontId="0" fillId="0" borderId="1" xfId="1" applyFont="1" applyFill="1" applyBorder="1"/>
    <xf numFmtId="0" fontId="0" fillId="0" borderId="6" xfId="0" applyBorder="1"/>
    <xf numFmtId="0" fontId="0" fillId="0" borderId="7" xfId="0" applyBorder="1"/>
    <xf numFmtId="167" fontId="5" fillId="0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3" fontId="0" fillId="0" borderId="5" xfId="0" applyNumberFormat="1" applyBorder="1"/>
    <xf numFmtId="43" fontId="0" fillId="0" borderId="1" xfId="0" applyNumberFormat="1" applyBorder="1"/>
    <xf numFmtId="167" fontId="6" fillId="0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0" borderId="1" xfId="1" applyNumberFormat="1" applyFont="1" applyFill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3" fontId="0" fillId="0" borderId="1" xfId="1" applyNumberFormat="1" applyFont="1" applyFill="1" applyBorder="1" applyAlignment="1">
      <alignment horizontal="right" vertical="center"/>
    </xf>
    <xf numFmtId="2" fontId="0" fillId="0" borderId="1" xfId="1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7" fillId="3" borderId="1" xfId="0" applyFont="1" applyFill="1" applyBorder="1" applyAlignment="1">
      <alignment horizontal="center" vertical="center" wrapText="1"/>
    </xf>
    <xf numFmtId="2" fontId="0" fillId="0" borderId="1" xfId="1" applyNumberFormat="1" applyFont="1" applyBorder="1"/>
    <xf numFmtId="3" fontId="0" fillId="0" borderId="1" xfId="1" applyNumberFormat="1" applyFont="1" applyBorder="1"/>
    <xf numFmtId="3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3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3" fontId="0" fillId="0" borderId="0" xfId="0" applyNumberFormat="1"/>
    <xf numFmtId="165" fontId="0" fillId="0" borderId="0" xfId="1" applyNumberFormat="1" applyFont="1"/>
    <xf numFmtId="169" fontId="0" fillId="0" borderId="1" xfId="1" applyNumberFormat="1" applyFont="1" applyFill="1" applyBorder="1"/>
    <xf numFmtId="3" fontId="0" fillId="4" borderId="1" xfId="1" applyNumberFormat="1" applyFont="1" applyFill="1" applyBorder="1" applyAlignment="1">
      <alignment horizontal="right"/>
    </xf>
    <xf numFmtId="4" fontId="0" fillId="5" borderId="1" xfId="1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Comma 2" xfId="2" xr:uid="{00000000-0005-0000-0000-000006000000}"/>
    <cellStyle name="Normal" xfId="0" builtinId="0"/>
  </cellStyles>
  <dxfs count="24">
    <dxf>
      <fill>
        <patternFill patternType="none"/>
      </fill>
    </dxf>
    <dxf>
      <alignment wrapText="1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colors>
    <mruColors>
      <color rgb="FFEDE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84567</xdr:colOff>
      <xdr:row>26</xdr:row>
      <xdr:rowOff>72804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86925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12</xdr:col>
      <xdr:colOff>480736</xdr:colOff>
      <xdr:row>53</xdr:row>
      <xdr:rowOff>91824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48275"/>
          <a:ext cx="8705850" cy="4438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12</xdr:col>
      <xdr:colOff>564563</xdr:colOff>
      <xdr:row>80</xdr:row>
      <xdr:rowOff>15618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34600"/>
          <a:ext cx="8791575" cy="43624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ahadur, Ritu" id="{593C04F2-2C0B-4347-AE8B-AF5845B246AB}" userId="S::ritu.bahadur_kellogg.com#ext#@analyticedge.onmicrosoft.com::4bb3f14a-4c41-4007-8f31-38ddaedf6f80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7%20to%202022%20Global%20BBSC%20Input%20Form%20Canada_Oct22.clean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ck, Alyssa" refreshedDate="44579.69801886574" createdVersion="6" refreshedVersion="6" minRefreshableVersion="3" recordCount="3179" xr:uid="{00000000-000A-0000-FFFF-FFFF3A0C0000}">
  <cacheSource type="worksheet">
    <worksheetSource ref="B8:L3187" sheet="#REF" r:id="rId2"/>
  </cacheSource>
  <cacheFields count="11">
    <cacheField name="Summary Account" numFmtId="0">
      <sharedItems count="15">
        <s v="Pounds"/>
        <s v="Gross Sales"/>
        <s v="Cash Discounts/Other"/>
        <s v="Cash Discounts"/>
        <s v="Misc. Adjustments"/>
        <s v="Marketing Allowances"/>
        <s v="Total Trade Promotion"/>
        <s v="Net Sales"/>
        <s v="Material"/>
        <s v="Variable Factory Expense"/>
        <s v="Freight"/>
        <s v="Trade ROI / LB" f="1"/>
        <s v="Trade ROI" f="1"/>
        <s v="Mrkt ROI / LB" f="1"/>
        <s v="Marketing ROI" f="1"/>
      </sharedItems>
    </cacheField>
    <cacheField name="Total Channel (w/o Remarketing and Operations)" numFmtId="43">
      <sharedItems containsString="0" containsBlank="1" containsNumber="1" minValue="-579687.11" maxValue="633255654.88999999"/>
    </cacheField>
    <cacheField name="Export" numFmtId="43">
      <sharedItems containsString="0" containsBlank="1" containsNumber="1" minValue="-5128.3500000000004" maxValue="36855.56"/>
    </cacheField>
    <cacheField name="Food_Service" numFmtId="43">
      <sharedItems containsString="0" containsBlank="1" containsNumber="1" minValue="-8116.51" maxValue="48011612.5"/>
    </cacheField>
    <cacheField name="Retail" numFmtId="43">
      <sharedItems containsString="0" containsBlank="1" containsNumber="1" minValue="-343000" maxValue="491171874.64999998"/>
    </cacheField>
    <cacheField name="Club" numFmtId="43">
      <sharedItems containsString="0" containsBlank="1" containsNumber="1" minValue="-982.8" maxValue="77315736.480000004"/>
    </cacheField>
    <cacheField name="Dollar" numFmtId="43">
      <sharedItems containsString="0" containsBlank="1" containsNumber="1" minValue="-2313.79" maxValue="44732279.939999998"/>
    </cacheField>
    <cacheField name="Drug" numFmtId="43">
      <sharedItems containsString="0" containsBlank="1" containsNumber="1" minValue="-1656.48" maxValue="17842055.100000001"/>
    </cacheField>
    <cacheField name="Conv" numFmtId="43">
      <sharedItems containsString="0" containsBlank="1" containsNumber="1" minValue="-4.32" maxValue="77256870.450000003"/>
    </cacheField>
    <cacheField name="Ttl Chnl excl Export_FS" numFmtId="43">
      <sharedItems containsSemiMixedTypes="0" containsString="0" containsNumber="1" minValue="-579687.11" maxValue="633255654.88999999"/>
    </cacheField>
    <cacheField name="BRAND" numFmtId="43">
      <sharedItems containsBlank="1" count="26">
        <s v="Frosted Flakes"/>
        <s v="Froot Loops"/>
        <s v="Raisin Bran"/>
        <s v="Krispies RTEC"/>
        <s v="Special K RTEC"/>
        <s v="Mini Wheats"/>
        <s v="Jumbo Snacks"/>
        <s v="Apple Jacks"/>
        <s v="Pringles"/>
        <s v="Club"/>
        <s v="TownHouse"/>
        <s v="Eggo"/>
        <s v="Cheez-It"/>
        <s v="MSF"/>
        <s v="Incogmeato"/>
        <s v="Pop-Tarts"/>
        <s v="RKT"/>
        <s v="Nutri-Grain"/>
        <s v="Kashi Cereal"/>
        <s v="Bear Naked"/>
        <s v="Kashi All Other"/>
        <s v="Corn Flakes"/>
        <s v="Corn Pops"/>
        <s v="RXBar"/>
        <m/>
        <e v="#N/A" u="1"/>
      </sharedItems>
    </cacheField>
  </cacheFields>
  <calculatedItems count="7">
    <calculatedItem formula="'Summary Account'['Gross Sales']-'Summary Account'['Cash Discounts']-'Summary Account'['Misc. Adjustments']-'Summary Account'['Total Trade Promotion']-'Summary Account'[Material]-'Summary Account'['Variable Factory Expense']-'Summary Account'[Freight]">
      <pivotArea cacheIndex="1" outline="0" fieldPosition="0">
        <references count="1">
          <reference field="0" count="1">
            <x v="14"/>
          </reference>
        </references>
      </pivotArea>
    </calculatedItem>
    <calculatedItem formula="'Summary Account'['Gross Sales']-'Summary Account'[Material]-'Summary Account'['Cash Discounts']-'Summary Account'['Misc. Adjustments']-'Summary Account'['Variable Factory Expense']-'Summary Account'[Freight]">
      <pivotArea cacheIndex="1" outline="0" fieldPosition="0">
        <references count="1">
          <reference field="0" count="1">
            <x v="12"/>
          </reference>
        </references>
      </pivotArea>
    </calculatedItem>
    <calculatedItem formula="'Summary Account'['Marketing ROI']/'Summary Account'[Pounds]">
      <pivotArea cacheIndex="1" outline="0" fieldPosition="0">
        <references count="1">
          <reference field="0" count="1">
            <x v="13"/>
          </reference>
        </references>
      </pivotArea>
    </calculatedItem>
    <calculatedItem formula="'Summary Account'['Trade ROI']/'Summary Account'[Pounds]">
      <pivotArea cacheIndex="1" outline="0" fieldPosition="0">
        <references count="1">
          <reference field="0" count="1">
            <x v="11"/>
          </reference>
        </references>
      </pivotArea>
    </calculatedItem>
    <calculatedItem formula="'Summary Account'['Gross Sales']-'Summary Account'['Cash Discounts']-'Summary Account'['Misc. Adjustments']-'Summary Account'['Total Trade Promotion']-'Summary Account'[Material]-'Summary Account'['Variable Factory Expense']-'Summary Account'[Freight]">
      <pivotArea cacheIndex="1" outline="0" fieldPosition="0">
        <references count="2">
          <reference field="0" count="1">
            <x v="14"/>
          </reference>
          <reference field="10" count="1">
            <x v="7"/>
          </reference>
        </references>
      </pivotArea>
    </calculatedItem>
    <calculatedItem formula="'Summary Account'['Gross Sales']-'Summary Account'['Cash Discounts']-'Summary Account'['Misc. Adjustments']-'Summary Account'['Total Trade Promotion']-'Summary Account'[Material]-'Summary Account'['Variable Factory Expense']-'Summary Account'[Freight]">
      <pivotArea cacheIndex="1" outline="0" fieldPosition="0">
        <references count="2">
          <reference field="0" count="1">
            <x v="14"/>
          </reference>
          <reference field="10" count="1">
            <x v="7"/>
          </reference>
        </references>
      </pivotArea>
    </calculatedItem>
    <calculatedItem formula="'Summary Account'['Gross Sales']-'Summary Account'[Material]-'Summary Account'['Cash Discounts']-'Summary Account'['Misc. Adjustments']-'Summary Account'['Variable Factory Expense']-'Summary Account'[Freight]">
      <pivotArea cacheIndex="1" outline="0" fieldPosition="0">
        <references count="2">
          <reference field="0" count="1">
            <x v="12"/>
          </reference>
          <reference field="10" count="1">
            <x v="7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9">
  <r>
    <x v="0"/>
    <n v="70174982.549999997"/>
    <m/>
    <m/>
    <n v="51194911.259999998"/>
    <n v="12837471.75"/>
    <n v="4154515.98"/>
    <n v="1408271.63"/>
    <m/>
    <n v="70174982.549999997"/>
    <x v="0"/>
  </r>
  <r>
    <x v="1"/>
    <n v="222787232.56999999"/>
    <m/>
    <m/>
    <n v="172166155.49000001"/>
    <n v="28029482.600000001"/>
    <n v="15043903.09"/>
    <n v="5379222.46"/>
    <m/>
    <n v="222787232.56999999"/>
    <x v="0"/>
  </r>
  <r>
    <x v="2"/>
    <n v="6916298.21"/>
    <m/>
    <m/>
    <n v="5280680.71"/>
    <n v="899259.16"/>
    <n v="410399.8"/>
    <n v="223293.59"/>
    <m/>
    <n v="6916298.21"/>
    <x v="0"/>
  </r>
  <r>
    <x v="3"/>
    <n v="966494.23"/>
    <m/>
    <m/>
    <n v="746452.47999999998"/>
    <n v="122293.77"/>
    <n v="64631.06"/>
    <n v="23785.1"/>
    <m/>
    <n v="966494.23"/>
    <x v="0"/>
  </r>
  <r>
    <x v="4"/>
    <n v="5949803.9800000004"/>
    <m/>
    <m/>
    <n v="4534228.2300000004"/>
    <n v="776965.39"/>
    <n v="345768.74"/>
    <n v="199508.49"/>
    <m/>
    <n v="5949803.9800000004"/>
    <x v="0"/>
  </r>
  <r>
    <x v="5"/>
    <n v="72232814.989999995"/>
    <m/>
    <m/>
    <n v="34997089.159999996"/>
    <n v="6689102.8600000003"/>
    <n v="3796963.89"/>
    <n v="29456.42"/>
    <m/>
    <n v="72232814.989999995"/>
    <x v="0"/>
  </r>
  <r>
    <x v="6"/>
    <n v="71390562.939999998"/>
    <m/>
    <m/>
    <n v="34154837.109999999"/>
    <n v="6689102.8600000003"/>
    <n v="3796963.89"/>
    <n v="29456.42"/>
    <m/>
    <n v="71390562.939999998"/>
    <x v="0"/>
  </r>
  <r>
    <x v="7"/>
    <n v="143638119.37"/>
    <m/>
    <m/>
    <n v="131888385.62"/>
    <n v="20441120.579999998"/>
    <n v="10836539.4"/>
    <n v="5126472.45"/>
    <m/>
    <n v="143638119.37"/>
    <x v="0"/>
  </r>
  <r>
    <x v="8"/>
    <n v="41632160.75"/>
    <m/>
    <m/>
    <n v="31023152.859999999"/>
    <n v="6134045.9800000004"/>
    <n v="3157720.73"/>
    <n v="940346.25"/>
    <m/>
    <n v="41632160.75"/>
    <x v="0"/>
  </r>
  <r>
    <x v="9"/>
    <n v="4574976.01"/>
    <m/>
    <m/>
    <n v="3300785.62"/>
    <n v="806729.93"/>
    <n v="327668.45"/>
    <n v="87084.71"/>
    <m/>
    <n v="4574976.01"/>
    <x v="0"/>
  </r>
  <r>
    <x v="10"/>
    <n v="7828888.1200000001"/>
    <m/>
    <m/>
    <n v="5711504.4100000001"/>
    <n v="1432165.19"/>
    <n v="463430.18"/>
    <n v="157105.98000000001"/>
    <m/>
    <n v="7828888.1200000001"/>
    <x v="0"/>
  </r>
  <r>
    <x v="0"/>
    <n v="2276006.0099999998"/>
    <m/>
    <n v="1310324.25"/>
    <m/>
    <m/>
    <m/>
    <m/>
    <n v="888223.62"/>
    <n v="965681.75999999978"/>
    <x v="0"/>
  </r>
  <r>
    <x v="1"/>
    <n v="10863624.810000001"/>
    <m/>
    <n v="6517397.8099999996"/>
    <m/>
    <m/>
    <m/>
    <m/>
    <n v="3845256.92"/>
    <n v="4346227.0000000009"/>
    <x v="0"/>
  </r>
  <r>
    <x v="2"/>
    <n v="212345.41"/>
    <m/>
    <n v="129718.34"/>
    <m/>
    <m/>
    <m/>
    <m/>
    <n v="80046.98"/>
    <n v="82627.070000000007"/>
    <x v="0"/>
  </r>
  <r>
    <x v="3"/>
    <n v="53341.37"/>
    <m/>
    <n v="50342.34"/>
    <m/>
    <m/>
    <m/>
    <m/>
    <n v="646.19000000000005"/>
    <n v="2999.0300000000061"/>
    <x v="0"/>
  </r>
  <r>
    <x v="4"/>
    <n v="159004.04"/>
    <m/>
    <n v="79376"/>
    <m/>
    <m/>
    <m/>
    <m/>
    <n v="79400.789999999994"/>
    <n v="79628.040000000008"/>
    <x v="0"/>
  </r>
  <r>
    <x v="5"/>
    <n v="2615670.23"/>
    <m/>
    <n v="1914564.66"/>
    <m/>
    <m/>
    <m/>
    <m/>
    <n v="569366.94999999995"/>
    <n v="701105.57000000007"/>
    <x v="0"/>
  </r>
  <r>
    <x v="6"/>
    <n v="2615670.23"/>
    <m/>
    <n v="1914564.66"/>
    <m/>
    <m/>
    <m/>
    <m/>
    <n v="569366.94999999995"/>
    <n v="701105.57000000007"/>
    <x v="0"/>
  </r>
  <r>
    <x v="7"/>
    <n v="8035609.1699999999"/>
    <m/>
    <n v="4473114.8099999996"/>
    <m/>
    <m/>
    <m/>
    <m/>
    <n v="3195842.99"/>
    <n v="3562494.3600000003"/>
    <x v="0"/>
  </r>
  <r>
    <x v="8"/>
    <n v="3030553.75"/>
    <m/>
    <n v="2019585.9"/>
    <m/>
    <m/>
    <m/>
    <m/>
    <n v="832198.21"/>
    <n v="1010967.8500000001"/>
    <x v="0"/>
  </r>
  <r>
    <x v="9"/>
    <n v="196094.05"/>
    <m/>
    <n v="137642.01999999999"/>
    <m/>
    <m/>
    <m/>
    <m/>
    <n v="54630.22"/>
    <n v="58452.03"/>
    <x v="0"/>
  </r>
  <r>
    <x v="10"/>
    <n v="332237.62"/>
    <m/>
    <n v="168738.85"/>
    <m/>
    <m/>
    <m/>
    <m/>
    <n v="154001.57"/>
    <n v="163498.76999999999"/>
    <x v="0"/>
  </r>
  <r>
    <x v="0"/>
    <n v="86570.04"/>
    <m/>
    <m/>
    <n v="86570.04"/>
    <m/>
    <m/>
    <m/>
    <m/>
    <n v="86570.04"/>
    <x v="0"/>
  </r>
  <r>
    <x v="1"/>
    <n v="338897.88"/>
    <m/>
    <m/>
    <n v="338897.88"/>
    <m/>
    <m/>
    <m/>
    <m/>
    <n v="338897.88"/>
    <x v="0"/>
  </r>
  <r>
    <x v="2"/>
    <n v="7004.9"/>
    <m/>
    <m/>
    <n v="7004.9"/>
    <m/>
    <m/>
    <m/>
    <m/>
    <n v="7004.9"/>
    <x v="0"/>
  </r>
  <r>
    <x v="3"/>
    <n v="1531.44"/>
    <m/>
    <m/>
    <n v="1531.44"/>
    <m/>
    <m/>
    <m/>
    <m/>
    <n v="1531.44"/>
    <x v="0"/>
  </r>
  <r>
    <x v="4"/>
    <n v="5473.46"/>
    <m/>
    <m/>
    <n v="5473.46"/>
    <m/>
    <m/>
    <m/>
    <m/>
    <n v="5473.46"/>
    <x v="0"/>
  </r>
  <r>
    <x v="5"/>
    <n v="61622.47"/>
    <m/>
    <m/>
    <n v="50588.639999999999"/>
    <m/>
    <m/>
    <m/>
    <m/>
    <n v="61622.47"/>
    <x v="0"/>
  </r>
  <r>
    <x v="6"/>
    <n v="61622.47"/>
    <m/>
    <m/>
    <n v="50588.639999999999"/>
    <m/>
    <m/>
    <m/>
    <m/>
    <n v="61622.47"/>
    <x v="0"/>
  </r>
  <r>
    <x v="7"/>
    <n v="270270.51"/>
    <m/>
    <m/>
    <n v="281304.34000000003"/>
    <m/>
    <m/>
    <m/>
    <m/>
    <n v="270270.51"/>
    <x v="0"/>
  </r>
  <r>
    <x v="8"/>
    <n v="117488.91"/>
    <m/>
    <m/>
    <n v="117488.91"/>
    <m/>
    <m/>
    <m/>
    <m/>
    <n v="117488.91"/>
    <x v="0"/>
  </r>
  <r>
    <x v="9"/>
    <n v="5788.5"/>
    <m/>
    <m/>
    <n v="5788.5"/>
    <m/>
    <m/>
    <m/>
    <m/>
    <n v="5788.5"/>
    <x v="0"/>
  </r>
  <r>
    <x v="10"/>
    <n v="9659.4"/>
    <m/>
    <m/>
    <n v="9659.4"/>
    <m/>
    <m/>
    <m/>
    <m/>
    <n v="9659.4"/>
    <x v="0"/>
  </r>
  <r>
    <x v="0"/>
    <m/>
    <m/>
    <m/>
    <m/>
    <m/>
    <m/>
    <m/>
    <m/>
    <n v="0"/>
    <x v="0"/>
  </r>
  <r>
    <x v="1"/>
    <m/>
    <m/>
    <m/>
    <m/>
    <m/>
    <m/>
    <m/>
    <m/>
    <n v="0"/>
    <x v="0"/>
  </r>
  <r>
    <x v="2"/>
    <m/>
    <m/>
    <m/>
    <m/>
    <m/>
    <m/>
    <m/>
    <m/>
    <n v="0"/>
    <x v="0"/>
  </r>
  <r>
    <x v="3"/>
    <m/>
    <m/>
    <m/>
    <m/>
    <m/>
    <m/>
    <m/>
    <m/>
    <n v="0"/>
    <x v="0"/>
  </r>
  <r>
    <x v="4"/>
    <m/>
    <m/>
    <m/>
    <m/>
    <m/>
    <m/>
    <m/>
    <m/>
    <n v="0"/>
    <x v="0"/>
  </r>
  <r>
    <x v="5"/>
    <m/>
    <m/>
    <m/>
    <m/>
    <m/>
    <m/>
    <m/>
    <m/>
    <n v="0"/>
    <x v="0"/>
  </r>
  <r>
    <x v="6"/>
    <m/>
    <m/>
    <m/>
    <m/>
    <m/>
    <m/>
    <m/>
    <m/>
    <n v="0"/>
    <x v="0"/>
  </r>
  <r>
    <x v="7"/>
    <m/>
    <m/>
    <m/>
    <m/>
    <m/>
    <m/>
    <m/>
    <m/>
    <n v="0"/>
    <x v="0"/>
  </r>
  <r>
    <x v="8"/>
    <m/>
    <m/>
    <m/>
    <m/>
    <m/>
    <m/>
    <m/>
    <m/>
    <n v="0"/>
    <x v="0"/>
  </r>
  <r>
    <x v="9"/>
    <m/>
    <m/>
    <m/>
    <m/>
    <m/>
    <m/>
    <m/>
    <m/>
    <n v="0"/>
    <x v="0"/>
  </r>
  <r>
    <x v="10"/>
    <m/>
    <m/>
    <m/>
    <m/>
    <m/>
    <m/>
    <m/>
    <m/>
    <n v="0"/>
    <x v="0"/>
  </r>
  <r>
    <x v="0"/>
    <m/>
    <m/>
    <m/>
    <m/>
    <m/>
    <m/>
    <m/>
    <m/>
    <n v="0"/>
    <x v="0"/>
  </r>
  <r>
    <x v="1"/>
    <m/>
    <m/>
    <m/>
    <m/>
    <m/>
    <m/>
    <m/>
    <m/>
    <n v="0"/>
    <x v="0"/>
  </r>
  <r>
    <x v="2"/>
    <m/>
    <m/>
    <m/>
    <m/>
    <m/>
    <m/>
    <m/>
    <m/>
    <n v="0"/>
    <x v="0"/>
  </r>
  <r>
    <x v="3"/>
    <m/>
    <m/>
    <m/>
    <m/>
    <m/>
    <m/>
    <m/>
    <m/>
    <n v="0"/>
    <x v="0"/>
  </r>
  <r>
    <x v="4"/>
    <m/>
    <m/>
    <m/>
    <m/>
    <m/>
    <m/>
    <m/>
    <m/>
    <n v="0"/>
    <x v="0"/>
  </r>
  <r>
    <x v="5"/>
    <m/>
    <m/>
    <m/>
    <m/>
    <m/>
    <m/>
    <m/>
    <m/>
    <n v="0"/>
    <x v="0"/>
  </r>
  <r>
    <x v="6"/>
    <m/>
    <m/>
    <m/>
    <m/>
    <m/>
    <m/>
    <m/>
    <m/>
    <n v="0"/>
    <x v="0"/>
  </r>
  <r>
    <x v="7"/>
    <m/>
    <m/>
    <m/>
    <m/>
    <m/>
    <m/>
    <m/>
    <m/>
    <n v="0"/>
    <x v="0"/>
  </r>
  <r>
    <x v="8"/>
    <m/>
    <m/>
    <m/>
    <m/>
    <m/>
    <m/>
    <m/>
    <m/>
    <n v="0"/>
    <x v="0"/>
  </r>
  <r>
    <x v="9"/>
    <m/>
    <m/>
    <m/>
    <m/>
    <m/>
    <m/>
    <m/>
    <m/>
    <n v="0"/>
    <x v="0"/>
  </r>
  <r>
    <x v="10"/>
    <m/>
    <m/>
    <m/>
    <m/>
    <m/>
    <m/>
    <m/>
    <m/>
    <n v="0"/>
    <x v="0"/>
  </r>
  <r>
    <x v="0"/>
    <n v="35204393.909999996"/>
    <m/>
    <m/>
    <n v="25928116.850000001"/>
    <n v="5761846.2699999996"/>
    <n v="2496557.98"/>
    <n v="726866.04"/>
    <m/>
    <n v="35204393.909999996"/>
    <x v="1"/>
  </r>
  <r>
    <x v="1"/>
    <n v="142603460.31"/>
    <m/>
    <m/>
    <n v="111297378.90000001"/>
    <n v="14566150.82"/>
    <n v="11649322.119999999"/>
    <n v="3680534.35"/>
    <m/>
    <n v="142603460.31"/>
    <x v="1"/>
  </r>
  <r>
    <x v="2"/>
    <n v="4260455.7699999996"/>
    <m/>
    <m/>
    <n v="3315320.94"/>
    <n v="415971.25"/>
    <n v="313821.77"/>
    <n v="151250.87"/>
    <m/>
    <n v="4260455.7699999996"/>
    <x v="1"/>
  </r>
  <r>
    <x v="3"/>
    <n v="617497.85"/>
    <m/>
    <m/>
    <n v="482209.7"/>
    <n v="62537.18"/>
    <n v="50237.48"/>
    <n v="16214.89"/>
    <m/>
    <n v="617497.85"/>
    <x v="1"/>
  </r>
  <r>
    <x v="4"/>
    <n v="3642957.92"/>
    <m/>
    <m/>
    <n v="2833111.24"/>
    <n v="353434.07"/>
    <n v="263584.28999999998"/>
    <n v="135035.98000000001"/>
    <m/>
    <n v="3642957.92"/>
    <x v="1"/>
  </r>
  <r>
    <x v="5"/>
    <n v="40287255.210000001"/>
    <m/>
    <m/>
    <n v="23179304.239999998"/>
    <n v="2414763.42"/>
    <n v="2637871.4300000002"/>
    <n v="26358.97"/>
    <m/>
    <n v="40287255.210000001"/>
    <x v="1"/>
  </r>
  <r>
    <x v="6"/>
    <n v="39807660.020000003"/>
    <m/>
    <m/>
    <n v="22699709.050000001"/>
    <n v="2414763.42"/>
    <n v="2637871.4300000002"/>
    <n v="26358.97"/>
    <m/>
    <n v="39807660.020000003"/>
    <x v="1"/>
  </r>
  <r>
    <x v="7"/>
    <n v="98055749.329999998"/>
    <m/>
    <m/>
    <n v="84802753.719999999"/>
    <n v="11735416.15"/>
    <n v="8697628.9199999999"/>
    <n v="3502924.51"/>
    <m/>
    <n v="98055749.329999998"/>
    <x v="1"/>
  </r>
  <r>
    <x v="8"/>
    <n v="29982424.059999999"/>
    <m/>
    <m/>
    <n v="20720116.129999999"/>
    <n v="5601860.4500000002"/>
    <n v="2824508.22"/>
    <n v="592919.96"/>
    <m/>
    <n v="29982424.059999999"/>
    <x v="1"/>
  </r>
  <r>
    <x v="9"/>
    <n v="3350008.5"/>
    <m/>
    <m/>
    <n v="2367328.58"/>
    <n v="512188.8"/>
    <n v="361619.69"/>
    <n v="70176.41"/>
    <m/>
    <n v="3350008.5"/>
    <x v="1"/>
  </r>
  <r>
    <x v="10"/>
    <n v="3927407.37"/>
    <m/>
    <m/>
    <n v="2892497.49"/>
    <n v="642820.44999999995"/>
    <n v="278539.84000000003"/>
    <n v="81087.91"/>
    <m/>
    <n v="3927407.37"/>
    <x v="1"/>
  </r>
  <r>
    <x v="0"/>
    <n v="2050482.24"/>
    <m/>
    <n v="1446141.85"/>
    <m/>
    <m/>
    <m/>
    <m/>
    <n v="575318.77"/>
    <n v="604340.3899999999"/>
    <x v="1"/>
  </r>
  <r>
    <x v="1"/>
    <n v="12769122.279999999"/>
    <m/>
    <n v="8979771.5800000001"/>
    <m/>
    <m/>
    <m/>
    <m/>
    <n v="3531708.92"/>
    <n v="3789350.6999999993"/>
    <x v="1"/>
  </r>
  <r>
    <x v="2"/>
    <n v="262921.99"/>
    <m/>
    <n v="189147.71"/>
    <m/>
    <m/>
    <m/>
    <m/>
    <n v="72463.34"/>
    <n v="73774.28"/>
    <x v="1"/>
  </r>
  <r>
    <x v="3"/>
    <n v="71269.34"/>
    <m/>
    <n v="69474.8"/>
    <m/>
    <m/>
    <m/>
    <m/>
    <n v="585.71"/>
    <n v="1794.5399999999936"/>
    <x v="1"/>
  </r>
  <r>
    <x v="4"/>
    <n v="191652.65"/>
    <m/>
    <n v="119672.91"/>
    <m/>
    <m/>
    <m/>
    <m/>
    <n v="71877.63"/>
    <n v="71979.739999999991"/>
    <x v="1"/>
  </r>
  <r>
    <x v="5"/>
    <n v="3482193.67"/>
    <m/>
    <n v="2954606.76"/>
    <m/>
    <m/>
    <m/>
    <m/>
    <n v="460149.44"/>
    <n v="527586.91000000015"/>
    <x v="1"/>
  </r>
  <r>
    <x v="6"/>
    <n v="3482193.67"/>
    <m/>
    <n v="2954606.76"/>
    <m/>
    <m/>
    <m/>
    <m/>
    <n v="460149.44"/>
    <n v="527586.91000000015"/>
    <x v="1"/>
  </r>
  <r>
    <x v="7"/>
    <n v="9024006.6199999992"/>
    <m/>
    <n v="5836017.1100000003"/>
    <m/>
    <m/>
    <m/>
    <m/>
    <n v="2999096.14"/>
    <n v="3187989.5099999988"/>
    <x v="1"/>
  </r>
  <r>
    <x v="8"/>
    <n v="3290468.01"/>
    <m/>
    <n v="2420905.5299999998"/>
    <m/>
    <m/>
    <m/>
    <m/>
    <n v="787505.01"/>
    <n v="869562.48"/>
    <x v="1"/>
  </r>
  <r>
    <x v="9"/>
    <n v="370930.35"/>
    <m/>
    <n v="320749.12"/>
    <m/>
    <m/>
    <m/>
    <m/>
    <n v="48548.94"/>
    <n v="50181.229999999981"/>
    <x v="1"/>
  </r>
  <r>
    <x v="10"/>
    <n v="289504.08"/>
    <m/>
    <n v="186196.06"/>
    <m/>
    <m/>
    <m/>
    <m/>
    <n v="99749.66"/>
    <n v="103308.02000000002"/>
    <x v="1"/>
  </r>
  <r>
    <x v="0"/>
    <m/>
    <m/>
    <m/>
    <m/>
    <m/>
    <m/>
    <m/>
    <m/>
    <n v="0"/>
    <x v="1"/>
  </r>
  <r>
    <x v="1"/>
    <m/>
    <m/>
    <m/>
    <m/>
    <m/>
    <m/>
    <m/>
    <m/>
    <n v="0"/>
    <x v="1"/>
  </r>
  <r>
    <x v="2"/>
    <m/>
    <m/>
    <m/>
    <m/>
    <m/>
    <m/>
    <m/>
    <m/>
    <n v="0"/>
    <x v="1"/>
  </r>
  <r>
    <x v="3"/>
    <m/>
    <m/>
    <m/>
    <m/>
    <m/>
    <m/>
    <m/>
    <m/>
    <n v="0"/>
    <x v="1"/>
  </r>
  <r>
    <x v="4"/>
    <m/>
    <m/>
    <m/>
    <m/>
    <m/>
    <m/>
    <m/>
    <m/>
    <n v="0"/>
    <x v="1"/>
  </r>
  <r>
    <x v="5"/>
    <m/>
    <m/>
    <m/>
    <m/>
    <m/>
    <m/>
    <m/>
    <m/>
    <n v="0"/>
    <x v="1"/>
  </r>
  <r>
    <x v="6"/>
    <m/>
    <m/>
    <m/>
    <m/>
    <m/>
    <m/>
    <m/>
    <m/>
    <n v="0"/>
    <x v="1"/>
  </r>
  <r>
    <x v="7"/>
    <m/>
    <m/>
    <m/>
    <m/>
    <m/>
    <m/>
    <m/>
    <m/>
    <n v="0"/>
    <x v="1"/>
  </r>
  <r>
    <x v="8"/>
    <m/>
    <m/>
    <m/>
    <m/>
    <m/>
    <m/>
    <m/>
    <m/>
    <n v="0"/>
    <x v="1"/>
  </r>
  <r>
    <x v="9"/>
    <m/>
    <m/>
    <m/>
    <m/>
    <m/>
    <m/>
    <m/>
    <m/>
    <n v="0"/>
    <x v="1"/>
  </r>
  <r>
    <x v="10"/>
    <m/>
    <m/>
    <m/>
    <m/>
    <m/>
    <m/>
    <m/>
    <m/>
    <n v="0"/>
    <x v="1"/>
  </r>
  <r>
    <x v="0"/>
    <n v="43786953.399999999"/>
    <m/>
    <m/>
    <n v="32026096.27"/>
    <n v="7944136.5599999996"/>
    <n v="2439928.87"/>
    <n v="1012498.91"/>
    <m/>
    <n v="43786953.399999999"/>
    <x v="2"/>
  </r>
  <r>
    <x v="1"/>
    <n v="125639444.77"/>
    <m/>
    <m/>
    <n v="97016368.129999995"/>
    <n v="16436092.84"/>
    <n v="7716314.9000000004"/>
    <n v="3276557.18"/>
    <m/>
    <n v="125639444.77"/>
    <x v="2"/>
  </r>
  <r>
    <x v="2"/>
    <n v="3856750.47"/>
    <m/>
    <m/>
    <n v="3021061.25"/>
    <n v="416659.48"/>
    <n v="212278.68"/>
    <n v="138321.68"/>
    <m/>
    <n v="3856750.47"/>
    <x v="2"/>
  </r>
  <r>
    <x v="3"/>
    <n v="548145.46"/>
    <m/>
    <m/>
    <n v="422931.81"/>
    <n v="72314.61"/>
    <n v="33148.14"/>
    <n v="14472.93"/>
    <m/>
    <n v="548145.46"/>
    <x v="2"/>
  </r>
  <r>
    <x v="4"/>
    <n v="3308605.01"/>
    <m/>
    <m/>
    <n v="2598129.44"/>
    <n v="344344.87"/>
    <n v="179130.54"/>
    <n v="123848.75"/>
    <m/>
    <n v="3308605.01"/>
    <x v="2"/>
  </r>
  <r>
    <x v="5"/>
    <n v="29643033.120000001"/>
    <m/>
    <m/>
    <n v="13872241.539999999"/>
    <n v="2612204.0099999998"/>
    <n v="1548724.36"/>
    <n v="20143"/>
    <m/>
    <n v="29643033.120000001"/>
    <x v="2"/>
  </r>
  <r>
    <x v="6"/>
    <n v="29137760.440000001"/>
    <m/>
    <m/>
    <n v="13366968.859999999"/>
    <n v="2612204.0099999998"/>
    <n v="1548724.36"/>
    <n v="20143"/>
    <m/>
    <n v="29137760.440000001"/>
    <x v="2"/>
  </r>
  <r>
    <x v="7"/>
    <n v="92139661.180000007"/>
    <m/>
    <m/>
    <n v="80123065.340000004"/>
    <n v="13407229.35"/>
    <n v="5955311.8600000003"/>
    <n v="3118092.5"/>
    <m/>
    <n v="92139661.180000007"/>
    <x v="2"/>
  </r>
  <r>
    <x v="8"/>
    <n v="31776807.75"/>
    <m/>
    <m/>
    <n v="23462162.940000001"/>
    <n v="5592151.7199999997"/>
    <n v="1728913.34"/>
    <n v="711942.88"/>
    <m/>
    <n v="31776807.75"/>
    <x v="2"/>
  </r>
  <r>
    <x v="9"/>
    <n v="3106508.66"/>
    <m/>
    <m/>
    <n v="2161476.81"/>
    <n v="667315.84"/>
    <n v="180579.83"/>
    <n v="72522.86"/>
    <m/>
    <n v="3106508.66"/>
    <x v="2"/>
  </r>
  <r>
    <x v="10"/>
    <n v="4885028.83"/>
    <m/>
    <m/>
    <n v="3572967.75"/>
    <n v="886230.03"/>
    <n v="272242.59000000003"/>
    <n v="112952.85"/>
    <m/>
    <n v="4885028.83"/>
    <x v="2"/>
  </r>
  <r>
    <x v="0"/>
    <n v="2363478.0499999998"/>
    <m/>
    <n v="1828179.88"/>
    <m/>
    <m/>
    <m/>
    <m/>
    <n v="469362"/>
    <n v="535298.16999999993"/>
    <x v="2"/>
  </r>
  <r>
    <x v="1"/>
    <n v="9657496.0800000001"/>
    <m/>
    <n v="7683990.6699999999"/>
    <m/>
    <m/>
    <m/>
    <m/>
    <n v="1662920.71"/>
    <n v="1973505.4100000001"/>
    <x v="2"/>
  </r>
  <r>
    <x v="2"/>
    <n v="190903.84"/>
    <m/>
    <n v="156471.39000000001"/>
    <m/>
    <m/>
    <m/>
    <m/>
    <n v="32838.76"/>
    <n v="34432.449999999983"/>
    <x v="2"/>
  </r>
  <r>
    <x v="3"/>
    <n v="60866.57"/>
    <m/>
    <n v="59141"/>
    <m/>
    <m/>
    <m/>
    <m/>
    <n v="267.39"/>
    <n v="1725.5699999999997"/>
    <x v="2"/>
  </r>
  <r>
    <x v="4"/>
    <n v="130037.27"/>
    <m/>
    <n v="97330.39"/>
    <m/>
    <m/>
    <m/>
    <m/>
    <n v="32571.37"/>
    <n v="32706.880000000005"/>
    <x v="2"/>
  </r>
  <r>
    <x v="5"/>
    <n v="2751906.8"/>
    <m/>
    <n v="2287182.4700000002"/>
    <m/>
    <m/>
    <m/>
    <m/>
    <n v="382314.7"/>
    <n v="464724.32999999961"/>
    <x v="2"/>
  </r>
  <r>
    <x v="6"/>
    <n v="2751906.8"/>
    <m/>
    <n v="2287182.4700000002"/>
    <m/>
    <m/>
    <m/>
    <m/>
    <n v="382314.7"/>
    <n v="464724.32999999961"/>
    <x v="2"/>
  </r>
  <r>
    <x v="7"/>
    <n v="6714685.4400000004"/>
    <m/>
    <n v="5240336.8099999996"/>
    <m/>
    <m/>
    <m/>
    <m/>
    <n v="1247767.25"/>
    <n v="1474348.6300000008"/>
    <x v="2"/>
  </r>
  <r>
    <x v="8"/>
    <n v="3317134.8"/>
    <m/>
    <n v="2638811.23"/>
    <m/>
    <m/>
    <m/>
    <m/>
    <n v="538790.59"/>
    <n v="678323.56999999983"/>
    <x v="2"/>
  </r>
  <r>
    <x v="9"/>
    <n v="168459.21"/>
    <m/>
    <n v="132309.53"/>
    <m/>
    <m/>
    <m/>
    <m/>
    <n v="33280.629999999997"/>
    <n v="36149.679999999993"/>
    <x v="2"/>
  </r>
  <r>
    <x v="10"/>
    <n v="324933.27"/>
    <m/>
    <n v="235470.09"/>
    <m/>
    <m/>
    <m/>
    <m/>
    <n v="81378.7"/>
    <n v="89463.180000000022"/>
    <x v="2"/>
  </r>
  <r>
    <x v="0"/>
    <m/>
    <m/>
    <m/>
    <m/>
    <m/>
    <m/>
    <m/>
    <m/>
    <n v="0"/>
    <x v="2"/>
  </r>
  <r>
    <x v="1"/>
    <m/>
    <m/>
    <m/>
    <m/>
    <m/>
    <m/>
    <m/>
    <m/>
    <n v="0"/>
    <x v="2"/>
  </r>
  <r>
    <x v="2"/>
    <m/>
    <m/>
    <m/>
    <m/>
    <m/>
    <m/>
    <m/>
    <m/>
    <n v="0"/>
    <x v="2"/>
  </r>
  <r>
    <x v="3"/>
    <m/>
    <m/>
    <m/>
    <m/>
    <m/>
    <m/>
    <m/>
    <m/>
    <n v="0"/>
    <x v="2"/>
  </r>
  <r>
    <x v="4"/>
    <m/>
    <m/>
    <m/>
    <m/>
    <m/>
    <m/>
    <m/>
    <m/>
    <n v="0"/>
    <x v="2"/>
  </r>
  <r>
    <x v="5"/>
    <m/>
    <m/>
    <m/>
    <m/>
    <m/>
    <m/>
    <m/>
    <m/>
    <n v="0"/>
    <x v="2"/>
  </r>
  <r>
    <x v="6"/>
    <m/>
    <m/>
    <m/>
    <m/>
    <m/>
    <m/>
    <m/>
    <m/>
    <n v="0"/>
    <x v="2"/>
  </r>
  <r>
    <x v="7"/>
    <m/>
    <m/>
    <m/>
    <m/>
    <m/>
    <m/>
    <m/>
    <m/>
    <n v="0"/>
    <x v="2"/>
  </r>
  <r>
    <x v="8"/>
    <m/>
    <m/>
    <m/>
    <m/>
    <m/>
    <m/>
    <m/>
    <m/>
    <n v="0"/>
    <x v="2"/>
  </r>
  <r>
    <x v="9"/>
    <m/>
    <m/>
    <m/>
    <m/>
    <m/>
    <m/>
    <m/>
    <m/>
    <n v="0"/>
    <x v="2"/>
  </r>
  <r>
    <x v="10"/>
    <m/>
    <m/>
    <m/>
    <m/>
    <m/>
    <m/>
    <m/>
    <m/>
    <n v="0"/>
    <x v="2"/>
  </r>
  <r>
    <x v="0"/>
    <n v="11888388.4"/>
    <m/>
    <m/>
    <n v="10722697.390000001"/>
    <n v="289569.08"/>
    <n v="658815.21"/>
    <n v="154166.39999999999"/>
    <m/>
    <n v="11888388.4"/>
    <x v="3"/>
  </r>
  <r>
    <x v="1"/>
    <n v="46567643"/>
    <m/>
    <m/>
    <n v="42001444.770000003"/>
    <n v="622762.56000000006"/>
    <n v="2893213.5"/>
    <n v="777016.16"/>
    <m/>
    <n v="46567643"/>
    <x v="3"/>
  </r>
  <r>
    <x v="2"/>
    <n v="1665497.58"/>
    <m/>
    <m/>
    <n v="1500911.32"/>
    <n v="35381.33"/>
    <n v="76226.990000000005"/>
    <n v="31769.88"/>
    <m/>
    <n v="1665497.58"/>
    <x v="3"/>
  </r>
  <r>
    <x v="3"/>
    <n v="204600.09"/>
    <m/>
    <m/>
    <n v="184538.34"/>
    <n v="2774.34"/>
    <n v="12614.56"/>
    <n v="3488.11"/>
    <m/>
    <n v="204600.09"/>
    <x v="3"/>
  </r>
  <r>
    <x v="4"/>
    <n v="1460897.49"/>
    <m/>
    <m/>
    <n v="1316372.98"/>
    <n v="32606.99"/>
    <n v="63612.43"/>
    <n v="28281.77"/>
    <m/>
    <n v="1460897.49"/>
    <x v="3"/>
  </r>
  <r>
    <x v="5"/>
    <n v="14402814.720000001"/>
    <m/>
    <m/>
    <n v="7237398.1699999999"/>
    <n v="64512.72"/>
    <n v="600978"/>
    <n v="5118.78"/>
    <m/>
    <n v="14402814.720000001"/>
    <x v="3"/>
  </r>
  <r>
    <x v="6"/>
    <n v="14077693.449999999"/>
    <m/>
    <m/>
    <n v="6912276.9000000004"/>
    <n v="64512.72"/>
    <n v="600978"/>
    <n v="5118.78"/>
    <m/>
    <n v="14077693.449999999"/>
    <x v="3"/>
  </r>
  <r>
    <x v="7"/>
    <n v="30499330.699999999"/>
    <m/>
    <m/>
    <n v="33263135.280000001"/>
    <n v="522868.51"/>
    <n v="2216008.5099999998"/>
    <n v="740127.5"/>
    <m/>
    <n v="30499330.699999999"/>
    <x v="3"/>
  </r>
  <r>
    <x v="8"/>
    <n v="9878263.1300000008"/>
    <m/>
    <m/>
    <n v="9035470.6999999993"/>
    <n v="227437.75"/>
    <n v="418618.15"/>
    <n v="149718.93"/>
    <m/>
    <n v="9878263.1300000008"/>
    <x v="3"/>
  </r>
  <r>
    <x v="9"/>
    <n v="1052814.54"/>
    <m/>
    <m/>
    <n v="959230.92"/>
    <n v="20073.169999999998"/>
    <n v="55327.72"/>
    <n v="12420.5"/>
    <m/>
    <n v="1052814.54"/>
    <x v="3"/>
  </r>
  <r>
    <x v="10"/>
    <n v="1326331.1100000001"/>
    <m/>
    <m/>
    <n v="1196273.42"/>
    <n v="32306.63"/>
    <n v="73508.14"/>
    <n v="17198.650000000001"/>
    <m/>
    <n v="1326331.1100000001"/>
    <x v="3"/>
  </r>
  <r>
    <x v="0"/>
    <n v="1268758.68"/>
    <m/>
    <n v="1062569.57"/>
    <m/>
    <m/>
    <m/>
    <m/>
    <n v="118294.02"/>
    <n v="206189.10999999987"/>
    <x v="3"/>
  </r>
  <r>
    <x v="1"/>
    <n v="7880984.0099999998"/>
    <m/>
    <n v="7044922.96"/>
    <m/>
    <m/>
    <m/>
    <m/>
    <n v="467800.22"/>
    <n v="836061.04999999981"/>
    <x v="3"/>
  </r>
  <r>
    <x v="2"/>
    <n v="165476.73000000001"/>
    <m/>
    <n v="151165.14000000001"/>
    <m/>
    <m/>
    <m/>
    <m/>
    <n v="9937.68"/>
    <n v="14311.589999999997"/>
    <x v="3"/>
  </r>
  <r>
    <x v="3"/>
    <n v="57759.76"/>
    <m/>
    <n v="54194.86"/>
    <m/>
    <m/>
    <m/>
    <m/>
    <n v="83.42"/>
    <n v="3564.9000000000015"/>
    <x v="3"/>
  </r>
  <r>
    <x v="4"/>
    <n v="107716.97"/>
    <m/>
    <n v="96970.28"/>
    <m/>
    <m/>
    <m/>
    <m/>
    <n v="9854.26"/>
    <n v="10746.690000000002"/>
    <x v="3"/>
  </r>
  <r>
    <x v="5"/>
    <n v="2449904.98"/>
    <m/>
    <n v="2148057.35"/>
    <m/>
    <m/>
    <m/>
    <m/>
    <n v="175266.54"/>
    <n v="301847.62999999989"/>
    <x v="3"/>
  </r>
  <r>
    <x v="6"/>
    <n v="2449904.98"/>
    <m/>
    <n v="2148057.35"/>
    <m/>
    <m/>
    <m/>
    <m/>
    <n v="175266.54"/>
    <n v="301847.62999999989"/>
    <x v="3"/>
  </r>
  <r>
    <x v="7"/>
    <n v="5265602.3"/>
    <m/>
    <n v="4745700.47"/>
    <m/>
    <m/>
    <m/>
    <m/>
    <n v="282596"/>
    <n v="519901.83000000007"/>
    <x v="3"/>
  </r>
  <r>
    <x v="8"/>
    <n v="3627626.72"/>
    <m/>
    <n v="3406035.66"/>
    <m/>
    <m/>
    <m/>
    <m/>
    <n v="81237.3"/>
    <n v="221591.06000000006"/>
    <x v="3"/>
  </r>
  <r>
    <x v="9"/>
    <n v="101154.15"/>
    <m/>
    <n v="85701.04"/>
    <m/>
    <m/>
    <m/>
    <m/>
    <n v="9046.82"/>
    <n v="15453.11"/>
    <x v="3"/>
  </r>
  <r>
    <x v="10"/>
    <n v="170633.79"/>
    <m/>
    <n v="136847.19"/>
    <m/>
    <m/>
    <m/>
    <m/>
    <n v="20510"/>
    <n v="33786.600000000006"/>
    <x v="3"/>
  </r>
  <r>
    <x v="0"/>
    <n v="3947368.62"/>
    <m/>
    <m/>
    <n v="3635544.64"/>
    <n v="1987.17"/>
    <n v="120007"/>
    <n v="160485.24"/>
    <m/>
    <n v="3947368.62"/>
    <x v="3"/>
  </r>
  <r>
    <x v="1"/>
    <n v="13006373.550000001"/>
    <m/>
    <m/>
    <n v="11913676.07"/>
    <n v="12579.84"/>
    <n v="410702.76"/>
    <n v="560759.04000000004"/>
    <m/>
    <n v="13006373.550000001"/>
    <x v="3"/>
  </r>
  <r>
    <x v="2"/>
    <n v="458650.14"/>
    <m/>
    <m/>
    <n v="413470.71999999997"/>
    <n v="264.43"/>
    <n v="10961.45"/>
    <n v="25901.22"/>
    <m/>
    <n v="458650.14"/>
    <x v="3"/>
  </r>
  <r>
    <x v="3"/>
    <n v="56152.43"/>
    <m/>
    <m/>
    <n v="51365.57"/>
    <n v="54.38"/>
    <n v="1813.47"/>
    <n v="2455.0100000000002"/>
    <m/>
    <n v="56152.43"/>
    <x v="3"/>
  </r>
  <r>
    <x v="4"/>
    <n v="402497.71"/>
    <m/>
    <m/>
    <n v="362105.15"/>
    <n v="210.05"/>
    <n v="9147.98"/>
    <n v="23446.21"/>
    <m/>
    <n v="402497.71"/>
    <x v="3"/>
  </r>
  <r>
    <x v="5"/>
    <n v="3264175.92"/>
    <m/>
    <m/>
    <n v="1434879.81"/>
    <n v="1520.64"/>
    <n v="119434.11"/>
    <n v="466.56"/>
    <m/>
    <n v="3264175.92"/>
    <x v="3"/>
  </r>
  <r>
    <x v="6"/>
    <n v="3209575.39"/>
    <m/>
    <m/>
    <n v="1380279.28"/>
    <n v="1520.64"/>
    <n v="119434.11"/>
    <n v="466.56"/>
    <m/>
    <n v="3209575.39"/>
    <x v="3"/>
  </r>
  <r>
    <x v="7"/>
    <n v="9283547.4900000002"/>
    <m/>
    <m/>
    <n v="10065325.539999999"/>
    <n v="10794.77"/>
    <n v="280307.20000000001"/>
    <n v="534391.26"/>
    <m/>
    <n v="9283547.4900000002"/>
    <x v="3"/>
  </r>
  <r>
    <x v="8"/>
    <n v="2815160.59"/>
    <m/>
    <m/>
    <n v="2587235.27"/>
    <n v="4641.22"/>
    <n v="93112.49"/>
    <n v="108936.99"/>
    <m/>
    <n v="2815160.59"/>
    <x v="3"/>
  </r>
  <r>
    <x v="9"/>
    <n v="369552.13"/>
    <m/>
    <m/>
    <n v="333608.90999999997"/>
    <n v="85.68"/>
    <n v="15721.07"/>
    <n v="17066.75"/>
    <m/>
    <n v="369552.13"/>
    <x v="3"/>
  </r>
  <r>
    <x v="10"/>
    <n v="440325.46"/>
    <m/>
    <m/>
    <n v="405540.24"/>
    <n v="221.59"/>
    <n v="13388.46"/>
    <n v="17902.2"/>
    <m/>
    <n v="440325.46"/>
    <x v="3"/>
  </r>
  <r>
    <x v="0"/>
    <n v="150261.57999999999"/>
    <m/>
    <n v="45898.22"/>
    <m/>
    <m/>
    <m/>
    <m/>
    <n v="100701.53"/>
    <n v="104363.35999999999"/>
    <x v="3"/>
  </r>
  <r>
    <x v="1"/>
    <n v="722239.96"/>
    <m/>
    <n v="240215.27"/>
    <m/>
    <m/>
    <m/>
    <m/>
    <n v="459861.94"/>
    <n v="482024.68999999994"/>
    <x v="3"/>
  </r>
  <r>
    <x v="2"/>
    <n v="16135.37"/>
    <m/>
    <n v="5543.93"/>
    <m/>
    <m/>
    <m/>
    <m/>
    <n v="10471.23"/>
    <n v="10591.44"/>
    <x v="3"/>
  </r>
  <r>
    <x v="3"/>
    <n v="2032.54"/>
    <m/>
    <n v="1843.93"/>
    <m/>
    <m/>
    <m/>
    <m/>
    <n v="84.33"/>
    <n v="188.6099999999999"/>
    <x v="3"/>
  </r>
  <r>
    <x v="4"/>
    <n v="14102.83"/>
    <m/>
    <n v="3700"/>
    <m/>
    <m/>
    <m/>
    <m/>
    <n v="10386.9"/>
    <n v="10402.83"/>
    <x v="3"/>
  </r>
  <r>
    <x v="5"/>
    <n v="190733.02"/>
    <m/>
    <n v="73097.64"/>
    <m/>
    <m/>
    <m/>
    <m/>
    <n v="111683.19"/>
    <n v="117635.37999999999"/>
    <x v="3"/>
  </r>
  <r>
    <x v="6"/>
    <n v="190733.02"/>
    <m/>
    <n v="73097.64"/>
    <m/>
    <m/>
    <m/>
    <m/>
    <n v="111683.19"/>
    <n v="117635.37999999999"/>
    <x v="3"/>
  </r>
  <r>
    <x v="7"/>
    <n v="515371.57"/>
    <m/>
    <n v="161573.70000000001"/>
    <m/>
    <m/>
    <m/>
    <m/>
    <n v="337707.52000000002"/>
    <n v="353797.87"/>
    <x v="3"/>
  </r>
  <r>
    <x v="8"/>
    <n v="249605.21"/>
    <m/>
    <n v="98969.55"/>
    <m/>
    <m/>
    <m/>
    <m/>
    <n v="141793.31"/>
    <n v="150635.65999999997"/>
    <x v="3"/>
  </r>
  <r>
    <x v="9"/>
    <n v="13266.29"/>
    <m/>
    <n v="2690.5"/>
    <m/>
    <m/>
    <m/>
    <m/>
    <n v="10416.200000000001"/>
    <n v="10575.79"/>
    <x v="3"/>
  </r>
  <r>
    <x v="10"/>
    <n v="23823.3"/>
    <m/>
    <n v="5914.53"/>
    <m/>
    <m/>
    <m/>
    <m/>
    <n v="17459.78"/>
    <n v="17908.77"/>
    <x v="3"/>
  </r>
  <r>
    <x v="0"/>
    <n v="51278161.689999998"/>
    <m/>
    <m/>
    <n v="41825005.310000002"/>
    <n v="6226144.4800000004"/>
    <n v="1093709.25"/>
    <n v="1497802.11"/>
    <m/>
    <n v="51278161.689999998"/>
    <x v="4"/>
  </r>
  <r>
    <x v="1"/>
    <n v="201961662.66999999"/>
    <m/>
    <m/>
    <n v="167412095.58000001"/>
    <n v="20243772.109999999"/>
    <n v="4793366.67"/>
    <n v="6679539.6200000001"/>
    <m/>
    <n v="201961662.66999999"/>
    <x v="4"/>
  </r>
  <r>
    <x v="2"/>
    <n v="6282856.8600000003"/>
    <m/>
    <m/>
    <n v="5187307.75"/>
    <n v="517777.17"/>
    <n v="133798.85999999999"/>
    <n v="292707.42"/>
    <m/>
    <n v="6282856.8600000003"/>
    <x v="4"/>
  </r>
  <r>
    <x v="3"/>
    <n v="873193.14"/>
    <m/>
    <m/>
    <n v="723555.74"/>
    <n v="87961.77"/>
    <n v="20102.89"/>
    <n v="29249.08"/>
    <m/>
    <n v="873193.14"/>
    <x v="4"/>
  </r>
  <r>
    <x v="4"/>
    <n v="5409663.7199999997"/>
    <m/>
    <m/>
    <n v="4463752.01"/>
    <n v="429815.4"/>
    <n v="113695.97"/>
    <n v="263458.34000000003"/>
    <m/>
    <n v="5409663.7199999997"/>
    <x v="4"/>
  </r>
  <r>
    <x v="5"/>
    <n v="50583848.130000003"/>
    <m/>
    <m/>
    <n v="23069343.93"/>
    <n v="2320790.92"/>
    <n v="974475.76"/>
    <n v="14685.12"/>
    <m/>
    <n v="50583848.130000003"/>
    <x v="4"/>
  </r>
  <r>
    <x v="6"/>
    <n v="49842335.759999998"/>
    <m/>
    <m/>
    <n v="22327831.559999999"/>
    <n v="2320790.92"/>
    <n v="974475.76"/>
    <n v="14685.12"/>
    <m/>
    <n v="49842335.759999998"/>
    <x v="4"/>
  </r>
  <r>
    <x v="7"/>
    <n v="145094957.68000001"/>
    <m/>
    <m/>
    <n v="139155443.90000001"/>
    <n v="17405204.02"/>
    <n v="3685092.05"/>
    <n v="6372147.0800000001"/>
    <m/>
    <n v="145094957.68000001"/>
    <x v="4"/>
  </r>
  <r>
    <x v="8"/>
    <n v="58799280.380000003"/>
    <m/>
    <m/>
    <n v="46031116.210000001"/>
    <n v="8738552.1300000008"/>
    <n v="1540949.04"/>
    <n v="1728974.09"/>
    <m/>
    <n v="58799280.380000003"/>
    <x v="4"/>
  </r>
  <r>
    <x v="9"/>
    <n v="4983122.49"/>
    <m/>
    <m/>
    <n v="3927633.23"/>
    <n v="640445.79"/>
    <n v="167877.33"/>
    <n v="133297.35"/>
    <m/>
    <n v="4983122.49"/>
    <x v="4"/>
  </r>
  <r>
    <x v="10"/>
    <n v="5721103.75"/>
    <m/>
    <m/>
    <n v="4666448.46"/>
    <n v="694614.97"/>
    <n v="122030.28"/>
    <n v="167107.72"/>
    <m/>
    <n v="5721103.75"/>
    <x v="4"/>
  </r>
  <r>
    <x v="0"/>
    <n v="590158.91"/>
    <m/>
    <n v="345084.21"/>
    <m/>
    <m/>
    <m/>
    <m/>
    <n v="198029.54"/>
    <n v="245074.7"/>
    <x v="4"/>
  </r>
  <r>
    <x v="1"/>
    <n v="3331372.95"/>
    <m/>
    <n v="2390142.9300000002"/>
    <m/>
    <m/>
    <m/>
    <m/>
    <n v="818758.42"/>
    <n v="941230.02"/>
    <x v="4"/>
  </r>
  <r>
    <x v="2"/>
    <n v="59634.84"/>
    <m/>
    <n v="41725.379999999997"/>
    <m/>
    <m/>
    <m/>
    <m/>
    <n v="16658.13"/>
    <n v="17909.46"/>
    <x v="4"/>
  </r>
  <r>
    <x v="3"/>
    <n v="19387.669999999998"/>
    <m/>
    <n v="18397.62"/>
    <m/>
    <m/>
    <m/>
    <m/>
    <n v="133.99"/>
    <n v="990.04999999999927"/>
    <x v="4"/>
  </r>
  <r>
    <x v="4"/>
    <n v="40247.17"/>
    <m/>
    <n v="23327.759999999998"/>
    <m/>
    <m/>
    <m/>
    <m/>
    <n v="16524.14"/>
    <n v="16919.41"/>
    <x v="4"/>
  </r>
  <r>
    <x v="5"/>
    <n v="921437.87"/>
    <m/>
    <n v="694435.87"/>
    <m/>
    <m/>
    <m/>
    <m/>
    <n v="208642.37"/>
    <n v="227002"/>
    <x v="4"/>
  </r>
  <r>
    <x v="6"/>
    <n v="921437.87"/>
    <m/>
    <n v="694435.87"/>
    <m/>
    <m/>
    <m/>
    <m/>
    <n v="208642.37"/>
    <n v="227002"/>
    <x v="4"/>
  </r>
  <r>
    <x v="7"/>
    <n v="2350300.2400000002"/>
    <m/>
    <n v="1653981.68"/>
    <m/>
    <m/>
    <m/>
    <m/>
    <n v="593457.92000000004"/>
    <n v="696318.56000000029"/>
    <x v="4"/>
  </r>
  <r>
    <x v="8"/>
    <n v="1159691.6499999999"/>
    <m/>
    <n v="886420.78"/>
    <m/>
    <m/>
    <m/>
    <m/>
    <n v="216662.95"/>
    <n v="273270.86999999988"/>
    <x v="4"/>
  </r>
  <r>
    <x v="9"/>
    <n v="41396.14"/>
    <m/>
    <n v="22059.09"/>
    <m/>
    <m/>
    <m/>
    <m/>
    <n v="18911.22"/>
    <n v="19337.05"/>
    <x v="4"/>
  </r>
  <r>
    <x v="10"/>
    <n v="85680.57"/>
    <m/>
    <n v="44436.69"/>
    <m/>
    <m/>
    <m/>
    <m/>
    <n v="34334.660000000003"/>
    <n v="41243.880000000005"/>
    <x v="4"/>
  </r>
  <r>
    <x v="0"/>
    <n v="46673418.520000003"/>
    <m/>
    <m/>
    <n v="33902690.630000003"/>
    <n v="9333192.5999999996"/>
    <n v="2305148.88"/>
    <n v="688598.44"/>
    <m/>
    <n v="46673418.520000003"/>
    <x v="5"/>
  </r>
  <r>
    <x v="1"/>
    <n v="130316180.02"/>
    <m/>
    <m/>
    <n v="100835172.31"/>
    <n v="19102361.100000001"/>
    <n v="6916463.2000000002"/>
    <n v="2075102.28"/>
    <m/>
    <n v="130316180.02"/>
    <x v="5"/>
  </r>
  <r>
    <x v="2"/>
    <n v="4057756.54"/>
    <m/>
    <m/>
    <n v="3239604.9"/>
    <n v="469281.66"/>
    <n v="188480.43"/>
    <n v="84126.64"/>
    <m/>
    <n v="4057756.54"/>
    <x v="5"/>
  </r>
  <r>
    <x v="3"/>
    <n v="564955.24"/>
    <m/>
    <m/>
    <n v="436928.74"/>
    <n v="83287.08"/>
    <n v="29630.38"/>
    <n v="9138.43"/>
    <m/>
    <n v="564955.24"/>
    <x v="5"/>
  </r>
  <r>
    <x v="4"/>
    <n v="3492801.3"/>
    <m/>
    <m/>
    <n v="2802676.16"/>
    <n v="385994.58"/>
    <n v="158850.04999999999"/>
    <n v="74988.210000000006"/>
    <m/>
    <n v="3492801.3"/>
    <x v="5"/>
  </r>
  <r>
    <x v="5"/>
    <n v="35129672.829999998"/>
    <m/>
    <m/>
    <n v="16102176.85"/>
    <n v="2758404.06"/>
    <n v="1451833.01"/>
    <n v="10663.2"/>
    <m/>
    <n v="35129672.829999998"/>
    <x v="5"/>
  </r>
  <r>
    <x v="6"/>
    <n v="34653963.32"/>
    <m/>
    <m/>
    <n v="15626467.34"/>
    <n v="2758404.06"/>
    <n v="1451833.01"/>
    <n v="10663.2"/>
    <m/>
    <n v="34653963.32"/>
    <x v="5"/>
  </r>
  <r>
    <x v="7"/>
    <n v="91128750.650000006"/>
    <m/>
    <m/>
    <n v="81493390.560000002"/>
    <n v="15874675.380000001"/>
    <n v="5276149.7599999998"/>
    <n v="1980312.44"/>
    <m/>
    <n v="91128750.650000006"/>
    <x v="5"/>
  </r>
  <r>
    <x v="8"/>
    <n v="21583752"/>
    <m/>
    <m/>
    <n v="16472025.5"/>
    <n v="3445557.06"/>
    <n v="1183531.3400000001"/>
    <n v="288304.90999999997"/>
    <m/>
    <n v="21583752"/>
    <x v="5"/>
  </r>
  <r>
    <x v="9"/>
    <n v="2906425.56"/>
    <m/>
    <m/>
    <n v="2259923.2400000002"/>
    <n v="382610.24"/>
    <n v="194952.9"/>
    <n v="41440.46"/>
    <m/>
    <n v="2906425.56"/>
    <x v="5"/>
  </r>
  <r>
    <x v="10"/>
    <n v="5207103.0999999996"/>
    <m/>
    <m/>
    <n v="3782389.94"/>
    <n v="1041229.97"/>
    <n v="257147.67"/>
    <n v="76823.88"/>
    <m/>
    <n v="5207103.0999999996"/>
    <x v="5"/>
  </r>
  <r>
    <x v="0"/>
    <m/>
    <m/>
    <m/>
    <m/>
    <m/>
    <m/>
    <m/>
    <m/>
    <n v="0"/>
    <x v="5"/>
  </r>
  <r>
    <x v="1"/>
    <m/>
    <m/>
    <m/>
    <m/>
    <m/>
    <m/>
    <m/>
    <m/>
    <n v="0"/>
    <x v="5"/>
  </r>
  <r>
    <x v="2"/>
    <m/>
    <m/>
    <m/>
    <m/>
    <m/>
    <m/>
    <m/>
    <m/>
    <n v="0"/>
    <x v="5"/>
  </r>
  <r>
    <x v="3"/>
    <m/>
    <m/>
    <m/>
    <m/>
    <m/>
    <m/>
    <m/>
    <m/>
    <n v="0"/>
    <x v="5"/>
  </r>
  <r>
    <x v="4"/>
    <m/>
    <m/>
    <m/>
    <m/>
    <m/>
    <m/>
    <m/>
    <m/>
    <n v="0"/>
    <x v="5"/>
  </r>
  <r>
    <x v="5"/>
    <m/>
    <m/>
    <m/>
    <m/>
    <m/>
    <m/>
    <m/>
    <m/>
    <n v="0"/>
    <x v="5"/>
  </r>
  <r>
    <x v="6"/>
    <m/>
    <m/>
    <m/>
    <m/>
    <m/>
    <m/>
    <m/>
    <m/>
    <n v="0"/>
    <x v="5"/>
  </r>
  <r>
    <x v="7"/>
    <m/>
    <m/>
    <m/>
    <m/>
    <m/>
    <m/>
    <m/>
    <m/>
    <n v="0"/>
    <x v="5"/>
  </r>
  <r>
    <x v="8"/>
    <m/>
    <m/>
    <m/>
    <m/>
    <m/>
    <m/>
    <m/>
    <m/>
    <n v="0"/>
    <x v="5"/>
  </r>
  <r>
    <x v="9"/>
    <m/>
    <m/>
    <m/>
    <m/>
    <m/>
    <m/>
    <m/>
    <m/>
    <n v="0"/>
    <x v="5"/>
  </r>
  <r>
    <x v="10"/>
    <m/>
    <m/>
    <m/>
    <m/>
    <m/>
    <m/>
    <m/>
    <m/>
    <n v="0"/>
    <x v="5"/>
  </r>
  <r>
    <x v="0"/>
    <n v="917765.68"/>
    <m/>
    <n v="634160.5"/>
    <m/>
    <m/>
    <m/>
    <m/>
    <n v="269244.33"/>
    <n v="283605.18000000005"/>
    <x v="5"/>
  </r>
  <r>
    <x v="1"/>
    <n v="4261511.67"/>
    <m/>
    <n v="3324213.05"/>
    <m/>
    <m/>
    <m/>
    <m/>
    <n v="862437.07"/>
    <n v="937298.62000000011"/>
    <x v="5"/>
  </r>
  <r>
    <x v="2"/>
    <n v="64768.23"/>
    <m/>
    <n v="47242.01"/>
    <m/>
    <m/>
    <m/>
    <m/>
    <n v="17149.73"/>
    <n v="17526.22"/>
    <x v="5"/>
  </r>
  <r>
    <x v="3"/>
    <n v="26121.21"/>
    <m/>
    <n v="25630.240000000002"/>
    <m/>
    <m/>
    <m/>
    <m/>
    <n v="139.69999999999999"/>
    <n v="490.96999999999753"/>
    <x v="5"/>
  </r>
  <r>
    <x v="4"/>
    <n v="38647.019999999997"/>
    <m/>
    <n v="21611.77"/>
    <m/>
    <m/>
    <m/>
    <m/>
    <n v="17010.03"/>
    <n v="17035.249999999996"/>
    <x v="5"/>
  </r>
  <r>
    <x v="5"/>
    <n v="1304769.77"/>
    <m/>
    <n v="1030049.68"/>
    <m/>
    <m/>
    <m/>
    <m/>
    <n v="254990.44"/>
    <n v="274720.08999999997"/>
    <x v="5"/>
  </r>
  <r>
    <x v="6"/>
    <n v="1304769.77"/>
    <m/>
    <n v="1030049.68"/>
    <m/>
    <m/>
    <m/>
    <m/>
    <n v="254990.44"/>
    <n v="274720.08999999997"/>
    <x v="5"/>
  </r>
  <r>
    <x v="7"/>
    <n v="2891973.67"/>
    <m/>
    <n v="2246921.36"/>
    <m/>
    <m/>
    <m/>
    <m/>
    <n v="590296.9"/>
    <n v="645052.31000000006"/>
    <x v="5"/>
  </r>
  <r>
    <x v="8"/>
    <n v="1483984.45"/>
    <m/>
    <n v="1286688.77"/>
    <m/>
    <m/>
    <m/>
    <m/>
    <n v="169187.52"/>
    <n v="197295.67999999993"/>
    <x v="5"/>
  </r>
  <r>
    <x v="9"/>
    <n v="48624.73"/>
    <m/>
    <n v="33653.42"/>
    <m/>
    <m/>
    <m/>
    <m/>
    <n v="14326.69"/>
    <n v="14971.310000000005"/>
    <x v="5"/>
  </r>
  <r>
    <x v="10"/>
    <n v="130088.66"/>
    <m/>
    <n v="81645.86"/>
    <m/>
    <m/>
    <m/>
    <m/>
    <n v="46682.01"/>
    <n v="48442.8"/>
    <x v="5"/>
  </r>
  <r>
    <x v="0"/>
    <n v="17067.57"/>
    <m/>
    <n v="17004.57"/>
    <m/>
    <m/>
    <m/>
    <m/>
    <m/>
    <n v="63"/>
    <x v="5"/>
  </r>
  <r>
    <x v="1"/>
    <n v="117456.76"/>
    <m/>
    <n v="117038.38"/>
    <m/>
    <m/>
    <m/>
    <m/>
    <m/>
    <n v="418.3799999999901"/>
    <x v="5"/>
  </r>
  <r>
    <x v="2"/>
    <n v="2135.17"/>
    <m/>
    <n v="2133.21"/>
    <m/>
    <m/>
    <m/>
    <m/>
    <m/>
    <n v="1.9600000000000364"/>
    <x v="5"/>
  </r>
  <r>
    <x v="3"/>
    <n v="907.39"/>
    <m/>
    <n v="905.43"/>
    <m/>
    <m/>
    <m/>
    <m/>
    <m/>
    <n v="1.9600000000000364"/>
    <x v="5"/>
  </r>
  <r>
    <x v="4"/>
    <n v="1227.78"/>
    <m/>
    <n v="1227.78"/>
    <m/>
    <m/>
    <m/>
    <m/>
    <m/>
    <n v="0"/>
    <x v="5"/>
  </r>
  <r>
    <x v="5"/>
    <n v="33375.35"/>
    <m/>
    <n v="33266.15"/>
    <m/>
    <m/>
    <m/>
    <m/>
    <m/>
    <n v="109.19999999999709"/>
    <x v="5"/>
  </r>
  <r>
    <x v="6"/>
    <n v="33375.35"/>
    <m/>
    <n v="33266.15"/>
    <m/>
    <m/>
    <m/>
    <m/>
    <m/>
    <n v="109.19999999999709"/>
    <x v="5"/>
  </r>
  <r>
    <x v="7"/>
    <n v="81946.240000000005"/>
    <m/>
    <n v="81639.02"/>
    <m/>
    <m/>
    <m/>
    <m/>
    <m/>
    <n v="307.22000000000116"/>
    <x v="5"/>
  </r>
  <r>
    <x v="8"/>
    <n v="47745.96"/>
    <m/>
    <n v="47574"/>
    <m/>
    <m/>
    <m/>
    <m/>
    <m/>
    <n v="171.95999999999913"/>
    <x v="5"/>
  </r>
  <r>
    <x v="9"/>
    <n v="662.46"/>
    <m/>
    <n v="660.08"/>
    <m/>
    <m/>
    <m/>
    <m/>
    <m/>
    <n v="2.3799999999999955"/>
    <x v="5"/>
  </r>
  <r>
    <x v="10"/>
    <n v="2197.7399999999998"/>
    <m/>
    <n v="2190.02"/>
    <m/>
    <m/>
    <m/>
    <m/>
    <m/>
    <n v="7.7199999999997999"/>
    <x v="5"/>
  </r>
  <r>
    <x v="0"/>
    <m/>
    <m/>
    <m/>
    <m/>
    <m/>
    <m/>
    <m/>
    <m/>
    <n v="0"/>
    <x v="5"/>
  </r>
  <r>
    <x v="1"/>
    <m/>
    <m/>
    <m/>
    <m/>
    <m/>
    <m/>
    <m/>
    <m/>
    <n v="0"/>
    <x v="5"/>
  </r>
  <r>
    <x v="2"/>
    <m/>
    <m/>
    <m/>
    <m/>
    <m/>
    <m/>
    <m/>
    <m/>
    <n v="0"/>
    <x v="5"/>
  </r>
  <r>
    <x v="3"/>
    <m/>
    <m/>
    <m/>
    <m/>
    <m/>
    <m/>
    <m/>
    <m/>
    <n v="0"/>
    <x v="5"/>
  </r>
  <r>
    <x v="4"/>
    <m/>
    <m/>
    <m/>
    <m/>
    <m/>
    <m/>
    <m/>
    <m/>
    <n v="0"/>
    <x v="5"/>
  </r>
  <r>
    <x v="5"/>
    <m/>
    <m/>
    <m/>
    <m/>
    <m/>
    <m/>
    <m/>
    <m/>
    <n v="0"/>
    <x v="5"/>
  </r>
  <r>
    <x v="6"/>
    <m/>
    <m/>
    <m/>
    <m/>
    <m/>
    <m/>
    <m/>
    <m/>
    <n v="0"/>
    <x v="5"/>
  </r>
  <r>
    <x v="7"/>
    <m/>
    <m/>
    <m/>
    <m/>
    <m/>
    <m/>
    <m/>
    <m/>
    <n v="0"/>
    <x v="5"/>
  </r>
  <r>
    <x v="8"/>
    <m/>
    <m/>
    <m/>
    <m/>
    <m/>
    <m/>
    <m/>
    <m/>
    <n v="0"/>
    <x v="5"/>
  </r>
  <r>
    <x v="9"/>
    <m/>
    <m/>
    <m/>
    <m/>
    <m/>
    <m/>
    <m/>
    <m/>
    <n v="0"/>
    <x v="5"/>
  </r>
  <r>
    <x v="10"/>
    <m/>
    <m/>
    <m/>
    <m/>
    <m/>
    <m/>
    <m/>
    <m/>
    <n v="0"/>
    <x v="5"/>
  </r>
  <r>
    <x v="0"/>
    <m/>
    <m/>
    <m/>
    <m/>
    <m/>
    <m/>
    <m/>
    <m/>
    <n v="0"/>
    <x v="6"/>
  </r>
  <r>
    <x v="1"/>
    <m/>
    <m/>
    <m/>
    <m/>
    <m/>
    <m/>
    <m/>
    <m/>
    <n v="0"/>
    <x v="6"/>
  </r>
  <r>
    <x v="2"/>
    <m/>
    <m/>
    <m/>
    <m/>
    <m/>
    <m/>
    <m/>
    <m/>
    <n v="0"/>
    <x v="6"/>
  </r>
  <r>
    <x v="3"/>
    <m/>
    <m/>
    <m/>
    <m/>
    <m/>
    <m/>
    <m/>
    <m/>
    <n v="0"/>
    <x v="6"/>
  </r>
  <r>
    <x v="4"/>
    <m/>
    <m/>
    <m/>
    <m/>
    <m/>
    <m/>
    <m/>
    <m/>
    <n v="0"/>
    <x v="6"/>
  </r>
  <r>
    <x v="5"/>
    <m/>
    <m/>
    <m/>
    <m/>
    <m/>
    <m/>
    <m/>
    <m/>
    <n v="0"/>
    <x v="6"/>
  </r>
  <r>
    <x v="6"/>
    <m/>
    <m/>
    <m/>
    <m/>
    <m/>
    <m/>
    <m/>
    <m/>
    <n v="0"/>
    <x v="6"/>
  </r>
  <r>
    <x v="7"/>
    <m/>
    <m/>
    <m/>
    <m/>
    <m/>
    <m/>
    <m/>
    <m/>
    <n v="0"/>
    <x v="6"/>
  </r>
  <r>
    <x v="8"/>
    <m/>
    <m/>
    <m/>
    <m/>
    <m/>
    <m/>
    <m/>
    <m/>
    <n v="0"/>
    <x v="6"/>
  </r>
  <r>
    <x v="9"/>
    <m/>
    <m/>
    <m/>
    <m/>
    <m/>
    <m/>
    <m/>
    <m/>
    <n v="0"/>
    <x v="6"/>
  </r>
  <r>
    <x v="10"/>
    <m/>
    <m/>
    <m/>
    <m/>
    <m/>
    <m/>
    <m/>
    <m/>
    <n v="0"/>
    <x v="6"/>
  </r>
  <r>
    <x v="0"/>
    <n v="1301028.6599999999"/>
    <m/>
    <m/>
    <n v="1052618.18"/>
    <n v="238006.61"/>
    <n v="831.05"/>
    <n v="8121.51"/>
    <m/>
    <n v="1301028.6599999999"/>
    <x v="6"/>
  </r>
  <r>
    <x v="1"/>
    <n v="15374404.83"/>
    <m/>
    <m/>
    <n v="12634960.869999999"/>
    <n v="2611608"/>
    <n v="7236"/>
    <n v="100547.72"/>
    <m/>
    <n v="15374404.83"/>
    <x v="6"/>
  </r>
  <r>
    <x v="2"/>
    <n v="439872.84"/>
    <m/>
    <m/>
    <n v="384819.81"/>
    <n v="49579.06"/>
    <n v="264.08999999999997"/>
    <n v="3833.02"/>
    <m/>
    <n v="439872.84"/>
    <x v="6"/>
  </r>
  <r>
    <x v="3"/>
    <n v="66807.28"/>
    <m/>
    <m/>
    <n v="54837.4"/>
    <n v="11408.54"/>
    <n v="32.81"/>
    <n v="436.26"/>
    <m/>
    <n v="66807.28"/>
    <x v="6"/>
  </r>
  <r>
    <x v="4"/>
    <n v="373065.56"/>
    <m/>
    <m/>
    <n v="329982.40999999997"/>
    <n v="38170.519999999997"/>
    <n v="231.28"/>
    <n v="3396.76"/>
    <m/>
    <n v="373065.56"/>
    <x v="6"/>
  </r>
  <r>
    <x v="5"/>
    <n v="2683927.52"/>
    <m/>
    <m/>
    <n v="1354328.84"/>
    <n v="296452.8"/>
    <n v="2335.04"/>
    <m/>
    <m/>
    <n v="2683927.52"/>
    <x v="6"/>
  </r>
  <r>
    <x v="6"/>
    <n v="2638642.6"/>
    <m/>
    <m/>
    <n v="1309043.92"/>
    <n v="296452.8"/>
    <n v="2335.04"/>
    <m/>
    <m/>
    <n v="2638642.6"/>
    <x v="6"/>
  </r>
  <r>
    <x v="7"/>
    <n v="12250604.470000001"/>
    <m/>
    <m/>
    <n v="10895812.220000001"/>
    <n v="2265576.14"/>
    <n v="4636.87"/>
    <n v="96714.7"/>
    <m/>
    <n v="12250604.470000001"/>
    <x v="6"/>
  </r>
  <r>
    <x v="8"/>
    <n v="7163223.4800000004"/>
    <m/>
    <m/>
    <n v="5482490.2699999996"/>
    <n v="1625445.89"/>
    <n v="3796.12"/>
    <n v="40900.720000000001"/>
    <m/>
    <n v="7163223.4800000004"/>
    <x v="6"/>
  </r>
  <r>
    <x v="9"/>
    <n v="87631.61"/>
    <m/>
    <m/>
    <n v="61320.93"/>
    <n v="25773.86"/>
    <n v="30.99"/>
    <n v="448.06"/>
    <m/>
    <n v="87631.61"/>
    <x v="6"/>
  </r>
  <r>
    <x v="10"/>
    <n v="145151.63"/>
    <m/>
    <m/>
    <n v="117436.49"/>
    <n v="26554.47"/>
    <n v="92.74"/>
    <n v="906.08"/>
    <m/>
    <n v="145151.63"/>
    <x v="6"/>
  </r>
  <r>
    <x v="0"/>
    <n v="70895.320000000007"/>
    <m/>
    <n v="1960.23"/>
    <m/>
    <m/>
    <m/>
    <m/>
    <n v="68766.34"/>
    <n v="68935.090000000011"/>
    <x v="6"/>
  </r>
  <r>
    <x v="1"/>
    <n v="661524.47"/>
    <m/>
    <n v="9295.24"/>
    <m/>
    <m/>
    <m/>
    <m/>
    <n v="650676.73"/>
    <n v="652229.23"/>
    <x v="6"/>
  </r>
  <r>
    <x v="2"/>
    <n v="14459.82"/>
    <m/>
    <n v="911.65"/>
    <m/>
    <m/>
    <m/>
    <m/>
    <n v="13540.3"/>
    <n v="13548.17"/>
    <x v="6"/>
  </r>
  <r>
    <x v="3"/>
    <n v="184.97"/>
    <m/>
    <n v="69.7"/>
    <m/>
    <m/>
    <m/>
    <m/>
    <n v="108"/>
    <n v="115.27"/>
    <x v="6"/>
  </r>
  <r>
    <x v="4"/>
    <n v="14274.85"/>
    <m/>
    <n v="841.95"/>
    <m/>
    <m/>
    <m/>
    <m/>
    <n v="13432.3"/>
    <n v="13432.9"/>
    <x v="6"/>
  </r>
  <r>
    <x v="5"/>
    <n v="81286"/>
    <m/>
    <n v="13678.48"/>
    <m/>
    <m/>
    <m/>
    <m/>
    <n v="67211.320000000007"/>
    <n v="67607.520000000004"/>
    <x v="6"/>
  </r>
  <r>
    <x v="6"/>
    <n v="81286"/>
    <m/>
    <n v="13678.48"/>
    <m/>
    <m/>
    <m/>
    <m/>
    <n v="67211.320000000007"/>
    <n v="67607.520000000004"/>
    <x v="6"/>
  </r>
  <r>
    <x v="7"/>
    <n v="565778.65"/>
    <m/>
    <n v="-5294.89"/>
    <m/>
    <m/>
    <m/>
    <m/>
    <n v="569925.11"/>
    <n v="571073.54"/>
    <x v="6"/>
  </r>
  <r>
    <x v="8"/>
    <n v="218336.57"/>
    <m/>
    <n v="2728.26"/>
    <m/>
    <m/>
    <m/>
    <m/>
    <n v="215111"/>
    <n v="215608.31"/>
    <x v="6"/>
  </r>
  <r>
    <x v="9"/>
    <n v="3223.2"/>
    <m/>
    <n v="7.19"/>
    <m/>
    <m/>
    <m/>
    <m/>
    <n v="3209.68"/>
    <n v="3216.0099999999998"/>
    <x v="6"/>
  </r>
  <r>
    <x v="10"/>
    <n v="12196.72"/>
    <m/>
    <n v="253.21"/>
    <m/>
    <m/>
    <m/>
    <m/>
    <n v="11922.82"/>
    <n v="11943.51"/>
    <x v="6"/>
  </r>
  <r>
    <x v="0"/>
    <n v="11506124.1"/>
    <m/>
    <m/>
    <n v="9919520.5800000001"/>
    <n v="1376.99"/>
    <n v="1070086.29"/>
    <n v="262227.03999999998"/>
    <m/>
    <n v="11506124.1"/>
    <x v="7"/>
  </r>
  <r>
    <x v="1"/>
    <n v="51194432.700000003"/>
    <m/>
    <m/>
    <n v="43578558.130000003"/>
    <n v="13366.08"/>
    <n v="5063721.34"/>
    <n v="1314379.44"/>
    <m/>
    <n v="51194432.700000003"/>
    <x v="7"/>
  </r>
  <r>
    <x v="2"/>
    <n v="1585913.23"/>
    <m/>
    <m/>
    <n v="1343397.6"/>
    <n v="281.98"/>
    <n v="137161.67000000001"/>
    <n v="53425.17"/>
    <m/>
    <n v="1585913.23"/>
    <x v="7"/>
  </r>
  <r>
    <x v="3"/>
    <n v="222175.39"/>
    <m/>
    <m/>
    <n v="189255.75"/>
    <n v="56.54"/>
    <n v="21520.85"/>
    <n v="5848.76"/>
    <m/>
    <n v="222175.39"/>
    <x v="7"/>
  </r>
  <r>
    <x v="4"/>
    <n v="1363737.84"/>
    <m/>
    <m/>
    <n v="1154141.8500000001"/>
    <n v="225.44"/>
    <n v="115640.82"/>
    <n v="47576.41"/>
    <m/>
    <n v="1363737.84"/>
    <x v="7"/>
  </r>
  <r>
    <x v="5"/>
    <n v="14301723.48"/>
    <m/>
    <m/>
    <n v="7909755.7300000004"/>
    <n v="1615.68"/>
    <n v="1106392.82"/>
    <n v="6126.89"/>
    <m/>
    <n v="14301723.48"/>
    <x v="7"/>
  </r>
  <r>
    <x v="6"/>
    <n v="14102041.439999999"/>
    <m/>
    <m/>
    <n v="7710073.6900000004"/>
    <n v="1615.68"/>
    <n v="1106392.82"/>
    <n v="6126.89"/>
    <m/>
    <n v="14102041.439999999"/>
    <x v="7"/>
  </r>
  <r>
    <x v="7"/>
    <n v="35306795.990000002"/>
    <m/>
    <m/>
    <n v="34325404.799999997"/>
    <n v="11468.42"/>
    <n v="3820166.85"/>
    <n v="1254827.3799999999"/>
    <m/>
    <n v="35306795.990000002"/>
    <x v="7"/>
  </r>
  <r>
    <x v="8"/>
    <n v="9221683.5299999993"/>
    <m/>
    <m/>
    <n v="7746905.5599999996"/>
    <n v="3604.81"/>
    <n v="1047030.92"/>
    <n v="211251.39"/>
    <m/>
    <n v="9221683.5299999993"/>
    <x v="7"/>
  </r>
  <r>
    <x v="9"/>
    <n v="1071902.6000000001"/>
    <m/>
    <m/>
    <n v="909087.76"/>
    <n v="86.44"/>
    <n v="116575.12"/>
    <n v="22158.05"/>
    <m/>
    <n v="1071902.6000000001"/>
    <x v="7"/>
  </r>
  <r>
    <x v="10"/>
    <n v="1283592.81"/>
    <m/>
    <m/>
    <n v="1106599.58"/>
    <n v="153.66999999999999"/>
    <n v="119373.94"/>
    <n v="29252.19"/>
    <m/>
    <n v="1283592.81"/>
    <x v="7"/>
  </r>
  <r>
    <x v="0"/>
    <n v="584527.16"/>
    <m/>
    <n v="396501.49"/>
    <m/>
    <m/>
    <m/>
    <m/>
    <n v="167340.67000000001"/>
    <n v="188025.67000000004"/>
    <x v="7"/>
  </r>
  <r>
    <x v="1"/>
    <n v="3959950.88"/>
    <m/>
    <n v="2674734.83"/>
    <m/>
    <m/>
    <m/>
    <m/>
    <n v="1148946.7"/>
    <n v="1285216.0499999998"/>
    <x v="7"/>
  </r>
  <r>
    <x v="2"/>
    <n v="74162.539999999994"/>
    <m/>
    <n v="48595.34"/>
    <m/>
    <m/>
    <m/>
    <m/>
    <n v="24750.03"/>
    <n v="25567.199999999997"/>
    <x v="7"/>
  </r>
  <r>
    <x v="3"/>
    <n v="21592.31"/>
    <m/>
    <n v="20617.22"/>
    <m/>
    <m/>
    <m/>
    <m/>
    <n v="188.02"/>
    <n v="975.09000000000015"/>
    <x v="7"/>
  </r>
  <r>
    <x v="4"/>
    <n v="52570.23"/>
    <m/>
    <n v="27978.12"/>
    <m/>
    <m/>
    <m/>
    <m/>
    <n v="24562.01"/>
    <n v="24592.110000000004"/>
    <x v="7"/>
  </r>
  <r>
    <x v="5"/>
    <n v="1126124.22"/>
    <m/>
    <n v="922069.06"/>
    <m/>
    <m/>
    <m/>
    <m/>
    <n v="158549.85999999999"/>
    <n v="204055.15999999992"/>
    <x v="7"/>
  </r>
  <r>
    <x v="6"/>
    <n v="1126124.22"/>
    <m/>
    <n v="922069.06"/>
    <m/>
    <m/>
    <m/>
    <m/>
    <n v="158549.85999999999"/>
    <n v="204055.15999999992"/>
    <x v="7"/>
  </r>
  <r>
    <x v="7"/>
    <n v="2759664.12"/>
    <m/>
    <n v="1704070.43"/>
    <m/>
    <m/>
    <m/>
    <m/>
    <n v="965646.81"/>
    <n v="1055593.6900000002"/>
    <x v="7"/>
  </r>
  <r>
    <x v="8"/>
    <n v="1130404.77"/>
    <m/>
    <n v="827047.95"/>
    <m/>
    <m/>
    <m/>
    <m/>
    <n v="273434.90000000002"/>
    <n v="303356.82000000007"/>
    <x v="7"/>
  </r>
  <r>
    <x v="9"/>
    <n v="97462.04"/>
    <m/>
    <n v="83271.39"/>
    <m/>
    <m/>
    <m/>
    <m/>
    <n v="12192.48"/>
    <n v="14190.649999999994"/>
    <x v="7"/>
  </r>
  <r>
    <x v="10"/>
    <n v="82775.14"/>
    <m/>
    <n v="51054.92"/>
    <m/>
    <m/>
    <m/>
    <m/>
    <n v="29013.79"/>
    <n v="31720.22"/>
    <x v="7"/>
  </r>
  <r>
    <x v="0"/>
    <n v="74483504.260000005"/>
    <m/>
    <m/>
    <n v="54623165.899999999"/>
    <n v="4950870.5"/>
    <n v="9902994.5600000005"/>
    <n v="3815339.99"/>
    <m/>
    <n v="74483504.260000005"/>
    <x v="8"/>
  </r>
  <r>
    <x v="1"/>
    <n v="341834162.30000001"/>
    <m/>
    <m/>
    <n v="247740481.22"/>
    <n v="26311163.02"/>
    <n v="44732279.939999998"/>
    <n v="17842055.100000001"/>
    <m/>
    <n v="341834162.30000001"/>
    <x v="8"/>
  </r>
  <r>
    <x v="2"/>
    <n v="8275903.8799999999"/>
    <m/>
    <m/>
    <n v="6100087.6699999999"/>
    <n v="556836.29"/>
    <n v="901085.82"/>
    <n v="493705.39"/>
    <m/>
    <n v="8275903.8799999999"/>
    <x v="8"/>
  </r>
  <r>
    <x v="3"/>
    <n v="1502970.68"/>
    <m/>
    <m/>
    <n v="1089160.98"/>
    <n v="114961.2"/>
    <n v="197258.22"/>
    <n v="78647.02"/>
    <m/>
    <n v="1502970.68"/>
    <x v="8"/>
  </r>
  <r>
    <x v="4"/>
    <n v="6772933.2000000002"/>
    <m/>
    <m/>
    <n v="5010926.6900000004"/>
    <n v="441875.09"/>
    <n v="703827.6"/>
    <n v="415058.37"/>
    <m/>
    <n v="6772933.2000000002"/>
    <x v="8"/>
  </r>
  <r>
    <x v="5"/>
    <n v="59173438.210000001"/>
    <m/>
    <m/>
    <n v="21946964.920000002"/>
    <n v="2593887.04"/>
    <n v="6640269.7999999998"/>
    <n v="12999.14"/>
    <m/>
    <n v="59173438.210000001"/>
    <x v="8"/>
  </r>
  <r>
    <x v="6"/>
    <n v="58773415.920000002"/>
    <m/>
    <m/>
    <n v="21546942.629999999"/>
    <n v="2593887.04"/>
    <n v="6640269.7999999998"/>
    <n v="12999.14"/>
    <m/>
    <n v="58773415.920000002"/>
    <x v="8"/>
  </r>
  <r>
    <x v="7"/>
    <n v="274384820.20999998"/>
    <m/>
    <m/>
    <n v="219693428.63"/>
    <n v="23160439.690000001"/>
    <n v="37190924.32"/>
    <n v="17335350.57"/>
    <m/>
    <n v="274384820.20999998"/>
    <x v="8"/>
  </r>
  <r>
    <x v="8"/>
    <n v="90338053.390000001"/>
    <m/>
    <m/>
    <n v="63808215.829999998"/>
    <n v="9417658.1400000006"/>
    <n v="11255714.689999999"/>
    <n v="4433456.09"/>
    <m/>
    <n v="90338053.390000001"/>
    <x v="8"/>
  </r>
  <r>
    <x v="9"/>
    <n v="7175626.9800000004"/>
    <m/>
    <m/>
    <n v="4867318.72"/>
    <n v="930555.91"/>
    <n v="860242.56"/>
    <n v="340349.88"/>
    <m/>
    <n v="7175626.9800000004"/>
    <x v="8"/>
  </r>
  <r>
    <x v="10"/>
    <n v="19310815.73"/>
    <m/>
    <m/>
    <n v="14161765.09"/>
    <n v="1283577.47"/>
    <n v="2567479.94"/>
    <n v="989176.44"/>
    <m/>
    <n v="19310815.73"/>
    <x v="8"/>
  </r>
  <r>
    <x v="0"/>
    <n v="15050928.859999999"/>
    <m/>
    <m/>
    <n v="9857255.7400000002"/>
    <n v="4570097.0599999996"/>
    <n v="187907.27"/>
    <n v="44305.23"/>
    <m/>
    <n v="15050928.859999999"/>
    <x v="8"/>
  </r>
  <r>
    <x v="1"/>
    <n v="109755383.5"/>
    <m/>
    <m/>
    <n v="75240141.030000001"/>
    <n v="29294113.09"/>
    <n v="1676351.26"/>
    <n v="345455.44"/>
    <m/>
    <n v="109755383.5"/>
    <x v="8"/>
  </r>
  <r>
    <x v="2"/>
    <n v="2719660.78"/>
    <m/>
    <m/>
    <n v="1743227.34"/>
    <n v="780271.04"/>
    <n v="40614.800000000003"/>
    <n v="7547.83"/>
    <m/>
    <n v="2719660.78"/>
    <x v="8"/>
  </r>
  <r>
    <x v="3"/>
    <n v="482795.89"/>
    <m/>
    <m/>
    <n v="330888.65999999997"/>
    <n v="128905.59"/>
    <n v="7419.83"/>
    <n v="1501.89"/>
    <m/>
    <n v="482795.89"/>
    <x v="8"/>
  </r>
  <r>
    <x v="4"/>
    <n v="2236864.89"/>
    <m/>
    <m/>
    <n v="1412338.68"/>
    <n v="651365.44999999995"/>
    <n v="33194.97"/>
    <n v="6045.94"/>
    <m/>
    <n v="2236864.89"/>
    <x v="8"/>
  </r>
  <r>
    <x v="5"/>
    <n v="13711637.5"/>
    <m/>
    <m/>
    <n v="4097349.37"/>
    <n v="5333987.7"/>
    <n v="196439.36"/>
    <n v="1050.5999999999999"/>
    <m/>
    <n v="13711637.5"/>
    <x v="8"/>
  </r>
  <r>
    <x v="6"/>
    <n v="13663037.07"/>
    <m/>
    <m/>
    <n v="4048748.94"/>
    <n v="5333987.7"/>
    <n v="196439.36"/>
    <n v="1050.5999999999999"/>
    <m/>
    <n v="13663037.07"/>
    <x v="8"/>
  </r>
  <r>
    <x v="7"/>
    <n v="93324085.219999999"/>
    <m/>
    <m/>
    <n v="69399564.319999993"/>
    <n v="23179854.350000001"/>
    <n v="1439297.1"/>
    <n v="336857.01"/>
    <m/>
    <n v="93324085.219999999"/>
    <x v="8"/>
  </r>
  <r>
    <x v="8"/>
    <n v="28776338.329999998"/>
    <m/>
    <m/>
    <n v="18872020.390000001"/>
    <n v="8472590.0399999991"/>
    <n v="365789.84"/>
    <n v="86051.48"/>
    <m/>
    <n v="28776338.329999998"/>
    <x v="8"/>
  </r>
  <r>
    <x v="9"/>
    <n v="5885396.8499999996"/>
    <m/>
    <m/>
    <n v="3805001.49"/>
    <n v="1786227.47"/>
    <n v="49743.27"/>
    <n v="9204.4599999999991"/>
    <m/>
    <n v="5885396.8499999996"/>
    <x v="8"/>
  </r>
  <r>
    <x v="10"/>
    <n v="3902148.77"/>
    <m/>
    <m/>
    <n v="2555621.56"/>
    <n v="1184857.01"/>
    <n v="48717.4"/>
    <n v="11486.71"/>
    <m/>
    <n v="3902148.77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n v="22844.35"/>
    <m/>
    <m/>
    <n v="22844.35"/>
    <m/>
    <m/>
    <m/>
    <m/>
    <n v="22844.35"/>
    <x v="8"/>
  </r>
  <r>
    <x v="6"/>
    <n v="8264.7900000000009"/>
    <m/>
    <m/>
    <n v="8264.7900000000009"/>
    <m/>
    <m/>
    <m/>
    <m/>
    <n v="8264.7900000000009"/>
    <x v="8"/>
  </r>
  <r>
    <x v="7"/>
    <n v="-22844.35"/>
    <m/>
    <m/>
    <n v="-22844.35"/>
    <m/>
    <m/>
    <m/>
    <m/>
    <n v="-22844.35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n v="2777220.82"/>
    <m/>
    <m/>
    <n v="2272666.64"/>
    <m/>
    <n v="283069.01"/>
    <n v="190331.4"/>
    <m/>
    <n v="2777220.82"/>
    <x v="8"/>
  </r>
  <r>
    <x v="1"/>
    <n v="14147347.5"/>
    <m/>
    <m/>
    <n v="11681937.279999999"/>
    <m/>
    <n v="1313145.6000000001"/>
    <n v="987114.32"/>
    <m/>
    <n v="14147347.5"/>
    <x v="8"/>
  </r>
  <r>
    <x v="2"/>
    <n v="318400.96999999997"/>
    <m/>
    <m/>
    <n v="253085.13"/>
    <m/>
    <n v="28833.16"/>
    <n v="26560.23"/>
    <m/>
    <n v="318400.96999999997"/>
    <x v="8"/>
  </r>
  <r>
    <x v="3"/>
    <n v="62271.16"/>
    <m/>
    <m/>
    <n v="51412.28"/>
    <m/>
    <n v="5790.67"/>
    <n v="4348.68"/>
    <m/>
    <n v="62271.16"/>
    <x v="8"/>
  </r>
  <r>
    <x v="4"/>
    <n v="256129.81"/>
    <m/>
    <m/>
    <n v="201672.85"/>
    <m/>
    <n v="23042.49"/>
    <n v="22211.55"/>
    <m/>
    <n v="256129.81"/>
    <x v="8"/>
  </r>
  <r>
    <x v="5"/>
    <n v="3955176.97"/>
    <m/>
    <m/>
    <n v="1429860.86"/>
    <m/>
    <n v="205328.62"/>
    <n v="920"/>
    <m/>
    <n v="3955176.97"/>
    <x v="8"/>
  </r>
  <r>
    <x v="6"/>
    <n v="3955176.97"/>
    <m/>
    <m/>
    <n v="1429860.86"/>
    <m/>
    <n v="205328.62"/>
    <n v="920"/>
    <m/>
    <n v="3955176.97"/>
    <x v="8"/>
  </r>
  <r>
    <x v="7"/>
    <n v="9873769.5600000005"/>
    <m/>
    <m/>
    <n v="9998991.2899999991"/>
    <m/>
    <n v="1078983.82"/>
    <n v="959634.09"/>
    <m/>
    <n v="9873769.5600000005"/>
    <x v="8"/>
  </r>
  <r>
    <x v="8"/>
    <n v="4126327.97"/>
    <m/>
    <m/>
    <n v="3335466.45"/>
    <m/>
    <n v="477507.13"/>
    <n v="269649.14"/>
    <m/>
    <n v="4126327.97"/>
    <x v="8"/>
  </r>
  <r>
    <x v="9"/>
    <n v="321239.34999999998"/>
    <m/>
    <m/>
    <n v="244169.01"/>
    <m/>
    <n v="55357.64"/>
    <n v="18590.77"/>
    <m/>
    <n v="321239.34999999998"/>
    <x v="8"/>
  </r>
  <r>
    <x v="10"/>
    <n v="720030.56"/>
    <m/>
    <m/>
    <n v="589218.34"/>
    <m/>
    <n v="73389.320000000007"/>
    <n v="49345.88"/>
    <m/>
    <n v="720030.56"/>
    <x v="8"/>
  </r>
  <r>
    <x v="0"/>
    <n v="18654873.280000001"/>
    <m/>
    <n v="884482.87"/>
    <m/>
    <m/>
    <m/>
    <m/>
    <n v="16126008.68"/>
    <n v="17770390.41"/>
    <x v="8"/>
  </r>
  <r>
    <x v="1"/>
    <n v="89519500.090000004"/>
    <m/>
    <n v="3677515.66"/>
    <m/>
    <m/>
    <m/>
    <m/>
    <n v="77256870.450000003"/>
    <n v="85841984.430000007"/>
    <x v="8"/>
  </r>
  <r>
    <x v="2"/>
    <n v="1619977.02"/>
    <m/>
    <n v="142063.85999999999"/>
    <m/>
    <m/>
    <m/>
    <m/>
    <n v="1434402.1"/>
    <n v="1477913.1600000001"/>
    <x v="8"/>
  </r>
  <r>
    <x v="3"/>
    <n v="81362.64"/>
    <m/>
    <n v="28348.27"/>
    <m/>
    <m/>
    <m/>
    <m/>
    <n v="12730.93"/>
    <n v="53014.369999999995"/>
    <x v="8"/>
  </r>
  <r>
    <x v="4"/>
    <n v="1538614.38"/>
    <m/>
    <n v="113715.59"/>
    <m/>
    <m/>
    <m/>
    <m/>
    <n v="1421671.17"/>
    <n v="1424898.7899999998"/>
    <x v="8"/>
  </r>
  <r>
    <x v="5"/>
    <n v="16810599.649999999"/>
    <m/>
    <n v="846754.22"/>
    <m/>
    <m/>
    <m/>
    <m/>
    <n v="14042349.85"/>
    <n v="15963845.429999998"/>
    <x v="8"/>
  </r>
  <r>
    <x v="6"/>
    <n v="16810599.649999999"/>
    <m/>
    <n v="846754.22"/>
    <m/>
    <m/>
    <m/>
    <m/>
    <n v="14042349.85"/>
    <n v="15963845.429999998"/>
    <x v="8"/>
  </r>
  <r>
    <x v="7"/>
    <n v="71088923.420000002"/>
    <m/>
    <n v="2688697.58"/>
    <m/>
    <m/>
    <m/>
    <m/>
    <n v="61780118.5"/>
    <n v="68400225.840000004"/>
    <x v="8"/>
  </r>
  <r>
    <x v="8"/>
    <n v="23251836.719999999"/>
    <m/>
    <n v="1219089.55"/>
    <m/>
    <m/>
    <m/>
    <m/>
    <n v="19752265.670000002"/>
    <n v="22032747.169999998"/>
    <x v="8"/>
  </r>
  <r>
    <x v="9"/>
    <n v="1805608.59"/>
    <m/>
    <n v="135499.59"/>
    <m/>
    <m/>
    <m/>
    <m/>
    <n v="1498451.91"/>
    <n v="1670109"/>
    <x v="8"/>
  </r>
  <r>
    <x v="10"/>
    <n v="3111546.5"/>
    <m/>
    <n v="113975.54"/>
    <m/>
    <m/>
    <m/>
    <m/>
    <n v="2795952.16"/>
    <n v="2997570.96"/>
    <x v="8"/>
  </r>
  <r>
    <x v="0"/>
    <n v="709477.76"/>
    <m/>
    <n v="24751.78"/>
    <m/>
    <m/>
    <m/>
    <m/>
    <n v="211546.97"/>
    <n v="684725.98"/>
    <x v="8"/>
  </r>
  <r>
    <x v="1"/>
    <n v="4117907.33"/>
    <m/>
    <n v="191411.9"/>
    <m/>
    <m/>
    <m/>
    <m/>
    <n v="1457041.55"/>
    <n v="3926495.43"/>
    <x v="8"/>
  </r>
  <r>
    <x v="2"/>
    <n v="56467.27"/>
    <m/>
    <n v="2153.4699999999998"/>
    <m/>
    <m/>
    <m/>
    <m/>
    <n v="24716.44"/>
    <n v="54313.799999999996"/>
    <x v="8"/>
  </r>
  <r>
    <x v="3"/>
    <n v="24407.78"/>
    <m/>
    <n v="1473.4"/>
    <m/>
    <m/>
    <m/>
    <m/>
    <n v="242.04"/>
    <n v="22934.379999999997"/>
    <x v="8"/>
  </r>
  <r>
    <x v="4"/>
    <n v="32059.49"/>
    <m/>
    <n v="680.07"/>
    <m/>
    <m/>
    <m/>
    <m/>
    <n v="24474.400000000001"/>
    <n v="31379.420000000002"/>
    <x v="8"/>
  </r>
  <r>
    <x v="5"/>
    <n v="462427.11"/>
    <m/>
    <n v="49030.18"/>
    <m/>
    <m/>
    <m/>
    <m/>
    <n v="350889.12"/>
    <n v="413396.93"/>
    <x v="8"/>
  </r>
  <r>
    <x v="6"/>
    <n v="462427.11"/>
    <m/>
    <n v="49030.18"/>
    <m/>
    <m/>
    <m/>
    <m/>
    <n v="350889.12"/>
    <n v="413396.93"/>
    <x v="8"/>
  </r>
  <r>
    <x v="7"/>
    <n v="3599012.95"/>
    <m/>
    <n v="140228.25"/>
    <m/>
    <m/>
    <m/>
    <m/>
    <n v="1081435.99"/>
    <n v="3458784.7"/>
    <x v="8"/>
  </r>
  <r>
    <x v="8"/>
    <n v="1192129.1299999999"/>
    <m/>
    <n v="46618.98"/>
    <m/>
    <m/>
    <m/>
    <m/>
    <n v="396190.65"/>
    <n v="1145510.1499999999"/>
    <x v="8"/>
  </r>
  <r>
    <x v="9"/>
    <n v="198404.61"/>
    <m/>
    <n v="8178.53"/>
    <m/>
    <m/>
    <m/>
    <m/>
    <n v="92760.26"/>
    <n v="190226.08"/>
    <x v="8"/>
  </r>
  <r>
    <x v="10"/>
    <n v="110341.7"/>
    <m/>
    <n v="3185.08"/>
    <m/>
    <m/>
    <m/>
    <m/>
    <n v="36678.339999999997"/>
    <n v="107156.62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m/>
    <m/>
    <m/>
    <m/>
    <m/>
    <m/>
    <m/>
    <m/>
    <n v="0"/>
    <x v="8"/>
  </r>
  <r>
    <x v="1"/>
    <m/>
    <m/>
    <m/>
    <m/>
    <m/>
    <m/>
    <m/>
    <m/>
    <n v="0"/>
    <x v="8"/>
  </r>
  <r>
    <x v="2"/>
    <m/>
    <m/>
    <m/>
    <m/>
    <m/>
    <m/>
    <m/>
    <m/>
    <n v="0"/>
    <x v="8"/>
  </r>
  <r>
    <x v="3"/>
    <m/>
    <m/>
    <m/>
    <m/>
    <m/>
    <m/>
    <m/>
    <m/>
    <n v="0"/>
    <x v="8"/>
  </r>
  <r>
    <x v="4"/>
    <m/>
    <m/>
    <m/>
    <m/>
    <m/>
    <m/>
    <m/>
    <m/>
    <n v="0"/>
    <x v="8"/>
  </r>
  <r>
    <x v="5"/>
    <m/>
    <m/>
    <m/>
    <m/>
    <m/>
    <m/>
    <m/>
    <m/>
    <n v="0"/>
    <x v="8"/>
  </r>
  <r>
    <x v="6"/>
    <m/>
    <m/>
    <m/>
    <m/>
    <m/>
    <m/>
    <m/>
    <m/>
    <n v="0"/>
    <x v="8"/>
  </r>
  <r>
    <x v="7"/>
    <m/>
    <m/>
    <m/>
    <m/>
    <m/>
    <m/>
    <m/>
    <m/>
    <n v="0"/>
    <x v="8"/>
  </r>
  <r>
    <x v="8"/>
    <m/>
    <m/>
    <m/>
    <m/>
    <m/>
    <m/>
    <m/>
    <m/>
    <n v="0"/>
    <x v="8"/>
  </r>
  <r>
    <x v="9"/>
    <m/>
    <m/>
    <m/>
    <m/>
    <m/>
    <m/>
    <m/>
    <m/>
    <n v="0"/>
    <x v="8"/>
  </r>
  <r>
    <x v="10"/>
    <m/>
    <m/>
    <m/>
    <m/>
    <m/>
    <m/>
    <m/>
    <m/>
    <n v="0"/>
    <x v="8"/>
  </r>
  <r>
    <x v="0"/>
    <n v="294660.15000000002"/>
    <m/>
    <n v="7088.84"/>
    <m/>
    <m/>
    <m/>
    <m/>
    <n v="287571.31"/>
    <n v="287571.31"/>
    <x v="8"/>
  </r>
  <r>
    <x v="1"/>
    <n v="1520521.98"/>
    <m/>
    <n v="7158.4"/>
    <m/>
    <m/>
    <m/>
    <m/>
    <n v="1513363.58"/>
    <n v="1513363.58"/>
    <x v="8"/>
  </r>
  <r>
    <x v="2"/>
    <n v="31675.07"/>
    <m/>
    <n v="1432.76"/>
    <m/>
    <m/>
    <m/>
    <m/>
    <n v="30242.31"/>
    <n v="30242.31"/>
    <x v="8"/>
  </r>
  <r>
    <x v="3"/>
    <n v="305.89999999999998"/>
    <m/>
    <n v="49.85"/>
    <m/>
    <m/>
    <m/>
    <m/>
    <n v="256.05"/>
    <n v="256.04999999999995"/>
    <x v="8"/>
  </r>
  <r>
    <x v="4"/>
    <n v="31369.17"/>
    <m/>
    <n v="1382.91"/>
    <m/>
    <m/>
    <m/>
    <m/>
    <n v="29986.26"/>
    <n v="29986.26"/>
    <x v="8"/>
  </r>
  <r>
    <x v="5"/>
    <n v="274348.02"/>
    <m/>
    <n v="3681.36"/>
    <m/>
    <m/>
    <m/>
    <m/>
    <n v="270666.65999999997"/>
    <n v="270666.66000000003"/>
    <x v="8"/>
  </r>
  <r>
    <x v="6"/>
    <n v="274348.02"/>
    <m/>
    <n v="3681.36"/>
    <m/>
    <m/>
    <m/>
    <m/>
    <n v="270666.65999999997"/>
    <n v="270666.66000000003"/>
    <x v="8"/>
  </r>
  <r>
    <x v="7"/>
    <n v="1214498.8899999999"/>
    <m/>
    <n v="2044.28"/>
    <m/>
    <m/>
    <m/>
    <m/>
    <n v="1212454.6100000001"/>
    <n v="1212454.6099999999"/>
    <x v="8"/>
  </r>
  <r>
    <x v="8"/>
    <n v="423738.33"/>
    <m/>
    <n v="2307.46"/>
    <m/>
    <m/>
    <m/>
    <m/>
    <n v="421430.87"/>
    <n v="421430.87"/>
    <x v="8"/>
  </r>
  <r>
    <x v="9"/>
    <n v="28883.200000000001"/>
    <m/>
    <n v="178.01"/>
    <m/>
    <m/>
    <m/>
    <m/>
    <n v="28705.19"/>
    <n v="28705.190000000002"/>
    <x v="8"/>
  </r>
  <r>
    <x v="10"/>
    <n v="50776.25"/>
    <m/>
    <n v="916.7"/>
    <m/>
    <m/>
    <m/>
    <m/>
    <n v="49859.55"/>
    <n v="49859.55"/>
    <x v="8"/>
  </r>
  <r>
    <x v="0"/>
    <n v="35973583.25"/>
    <m/>
    <m/>
    <n v="27325298.170000002"/>
    <n v="6280275.4400000004"/>
    <n v="1829774.37"/>
    <n v="312672.69"/>
    <m/>
    <n v="35973583.25"/>
    <x v="9"/>
  </r>
  <r>
    <x v="1"/>
    <n v="133525829.17"/>
    <m/>
    <m/>
    <n v="106914396.23"/>
    <n v="16799521.199999999"/>
    <n v="7752981"/>
    <n v="1170899.82"/>
    <m/>
    <n v="133525829.17"/>
    <x v="9"/>
  </r>
  <r>
    <x v="2"/>
    <n v="3594022.06"/>
    <m/>
    <m/>
    <n v="2995613.35"/>
    <n v="323963.62"/>
    <n v="196364.95"/>
    <n v="33202.81"/>
    <m/>
    <n v="3594022.06"/>
    <x v="9"/>
  </r>
  <r>
    <x v="3"/>
    <n v="586413.27"/>
    <m/>
    <m/>
    <n v="470033.49"/>
    <n v="73372.17"/>
    <n v="33978.379999999997"/>
    <n v="5131.01"/>
    <m/>
    <n v="586413.27"/>
    <x v="9"/>
  </r>
  <r>
    <x v="4"/>
    <n v="3007608.79"/>
    <m/>
    <m/>
    <n v="2525579.86"/>
    <n v="250591.45"/>
    <n v="162386.57"/>
    <n v="28071.8"/>
    <m/>
    <n v="3007608.79"/>
    <x v="9"/>
  </r>
  <r>
    <x v="5"/>
    <n v="34487691.049999997"/>
    <m/>
    <m/>
    <n v="14566955.17"/>
    <n v="2443342.08"/>
    <n v="2041562.64"/>
    <n v="4321.32"/>
    <m/>
    <n v="34487691.049999997"/>
    <x v="9"/>
  </r>
  <r>
    <x v="6"/>
    <n v="34184226.829999998"/>
    <m/>
    <m/>
    <n v="14263490.949999999"/>
    <n v="2443342.08"/>
    <n v="2041562.64"/>
    <n v="4321.32"/>
    <m/>
    <n v="34184226.829999998"/>
    <x v="9"/>
  </r>
  <r>
    <x v="7"/>
    <n v="95444116.060000002"/>
    <m/>
    <m/>
    <n v="89351827.709999993"/>
    <n v="14032215.5"/>
    <n v="5515053.4100000001"/>
    <n v="1133375.69"/>
    <m/>
    <n v="95444116.060000002"/>
    <x v="9"/>
  </r>
  <r>
    <x v="8"/>
    <n v="21577229.829999998"/>
    <m/>
    <m/>
    <n v="15267000.76"/>
    <n v="4728053.82"/>
    <n v="1320792.05"/>
    <n v="146007.48000000001"/>
    <m/>
    <n v="21577229.829999998"/>
    <x v="9"/>
  </r>
  <r>
    <x v="9"/>
    <n v="2913155.97"/>
    <m/>
    <m/>
    <n v="2359468.15"/>
    <n v="361837.18"/>
    <n v="145408.41"/>
    <n v="26366.959999999999"/>
    <m/>
    <n v="2913155.97"/>
    <x v="9"/>
  </r>
  <r>
    <x v="10"/>
    <n v="5394582.8899999997"/>
    <m/>
    <m/>
    <n v="4097910.29"/>
    <n v="941596.05"/>
    <n v="274373.18"/>
    <n v="46880.04"/>
    <m/>
    <n v="5394582.8899999997"/>
    <x v="9"/>
  </r>
  <r>
    <x v="0"/>
    <n v="1838220.5"/>
    <n v="894.74"/>
    <n v="1551758.06"/>
    <m/>
    <m/>
    <m/>
    <m/>
    <n v="282538.28999999998"/>
    <n v="285567.69999999995"/>
    <x v="9"/>
  </r>
  <r>
    <x v="1"/>
    <n v="7217406.9800000004"/>
    <n v="3253.2"/>
    <n v="6268201.9199999999"/>
    <m/>
    <m/>
    <m/>
    <m/>
    <n v="934330.58"/>
    <n v="945951.86000000034"/>
    <x v="9"/>
  </r>
  <r>
    <x v="2"/>
    <n v="101391.36"/>
    <n v="1310.23"/>
    <n v="83812.73"/>
    <m/>
    <m/>
    <m/>
    <m/>
    <n v="16201.45"/>
    <n v="16268.400000000009"/>
    <x v="9"/>
  </r>
  <r>
    <x v="3"/>
    <n v="48289.3"/>
    <m/>
    <n v="48077.52"/>
    <m/>
    <m/>
    <m/>
    <m/>
    <n v="153.44"/>
    <n v="211.78000000000611"/>
    <x v="9"/>
  </r>
  <r>
    <x v="4"/>
    <n v="53102.06"/>
    <n v="1310.23"/>
    <n v="35735.21"/>
    <m/>
    <m/>
    <m/>
    <m/>
    <n v="16048.01"/>
    <n v="16056.619999999995"/>
    <x v="9"/>
  </r>
  <r>
    <x v="5"/>
    <n v="2345546.7999999998"/>
    <n v="-980.91"/>
    <n v="2079836.14"/>
    <m/>
    <m/>
    <m/>
    <m/>
    <n v="264225.21999999997"/>
    <n v="266691.57000000007"/>
    <x v="9"/>
  </r>
  <r>
    <x v="6"/>
    <n v="2345546.7999999998"/>
    <n v="-980.91"/>
    <n v="2079836.14"/>
    <m/>
    <m/>
    <m/>
    <m/>
    <n v="264225.21999999997"/>
    <n v="266691.57000000007"/>
    <x v="9"/>
  </r>
  <r>
    <x v="7"/>
    <n v="4770468.82"/>
    <n v="2923.88"/>
    <n v="4104553.05"/>
    <m/>
    <m/>
    <m/>
    <m/>
    <n v="653903.91"/>
    <n v="662991.8900000006"/>
    <x v="9"/>
  </r>
  <r>
    <x v="8"/>
    <n v="1046205.31"/>
    <n v="435.7"/>
    <n v="908618.94"/>
    <m/>
    <m/>
    <m/>
    <m/>
    <n v="135446.09"/>
    <n v="137150.67000000016"/>
    <x v="9"/>
  </r>
  <r>
    <x v="9"/>
    <n v="258188.78"/>
    <n v="105.18"/>
    <n v="228921.51"/>
    <m/>
    <m/>
    <m/>
    <m/>
    <n v="28074.53"/>
    <n v="29162.089999999997"/>
    <x v="9"/>
  </r>
  <r>
    <x v="10"/>
    <n v="249196.24"/>
    <n v="86.38"/>
    <n v="199746.03"/>
    <m/>
    <m/>
    <m/>
    <m/>
    <n v="48986.91"/>
    <n v="49363.829999999987"/>
    <x v="9"/>
  </r>
  <r>
    <x v="0"/>
    <n v="19793883.739999998"/>
    <m/>
    <m/>
    <n v="19425545.370000001"/>
    <n v="123843.29"/>
    <n v="32170.9"/>
    <n v="40914.449999999997"/>
    <m/>
    <n v="19793883.739999998"/>
    <x v="10"/>
  </r>
  <r>
    <x v="1"/>
    <n v="85646512.140000001"/>
    <m/>
    <m/>
    <n v="84122792.420000002"/>
    <n v="459661.3"/>
    <n v="121312.8"/>
    <n v="155289.96"/>
    <m/>
    <n v="85646512.140000001"/>
    <x v="10"/>
  </r>
  <r>
    <x v="2"/>
    <n v="2499138.46"/>
    <m/>
    <m/>
    <n v="2443968.58"/>
    <n v="7413.55"/>
    <n v="2854.04"/>
    <n v="3600.22"/>
    <m/>
    <n v="2499138.46"/>
    <x v="10"/>
  </r>
  <r>
    <x v="3"/>
    <n v="377045.91"/>
    <m/>
    <m/>
    <n v="370390.94"/>
    <n v="1981.78"/>
    <n v="535.85"/>
    <n v="682.41"/>
    <m/>
    <n v="377045.91"/>
    <x v="10"/>
  </r>
  <r>
    <x v="4"/>
    <n v="2122092.5499999998"/>
    <m/>
    <m/>
    <n v="2073577.64"/>
    <n v="5431.77"/>
    <n v="2318.19"/>
    <n v="2917.81"/>
    <m/>
    <n v="2122092.5499999998"/>
    <x v="10"/>
  </r>
  <r>
    <x v="5"/>
    <n v="26296380.690000001"/>
    <m/>
    <m/>
    <n v="11719989.91"/>
    <n v="30685"/>
    <n v="28929.599999999999"/>
    <n v="3270.6"/>
    <m/>
    <n v="26296380.690000001"/>
    <x v="10"/>
  </r>
  <r>
    <x v="6"/>
    <n v="25946534.460000001"/>
    <m/>
    <m/>
    <n v="11370143.68"/>
    <n v="30685"/>
    <n v="28929.599999999999"/>
    <n v="3270.6"/>
    <m/>
    <n v="25946534.460000001"/>
    <x v="10"/>
  </r>
  <r>
    <x v="7"/>
    <n v="56850992.990000002"/>
    <m/>
    <m/>
    <n v="69958833.930000007"/>
    <n v="421562.75"/>
    <n v="89529.16"/>
    <n v="148419.14000000001"/>
    <m/>
    <n v="56850992.990000002"/>
    <x v="10"/>
  </r>
  <r>
    <x v="8"/>
    <n v="13744285.41"/>
    <m/>
    <m/>
    <n v="13375395.49"/>
    <n v="227079.1"/>
    <n v="15205.79"/>
    <n v="20875.59"/>
    <m/>
    <n v="13744285.41"/>
    <x v="10"/>
  </r>
  <r>
    <x v="9"/>
    <n v="2422430.88"/>
    <m/>
    <m/>
    <n v="2381660.64"/>
    <n v="10188.75"/>
    <n v="3490.06"/>
    <n v="4243.51"/>
    <m/>
    <n v="2422430.88"/>
    <x v="10"/>
  </r>
  <r>
    <x v="10"/>
    <n v="2968719.97"/>
    <m/>
    <m/>
    <n v="2913483.65"/>
    <n v="18571.27"/>
    <n v="4827.7"/>
    <n v="6134.46"/>
    <m/>
    <n v="2968719.97"/>
    <x v="10"/>
  </r>
  <r>
    <x v="0"/>
    <n v="812780.46"/>
    <n v="1692.88"/>
    <n v="621987.97"/>
    <m/>
    <m/>
    <m/>
    <m/>
    <n v="188892.61"/>
    <n v="189099.61"/>
    <x v="10"/>
  </r>
  <r>
    <x v="1"/>
    <n v="3096062.4"/>
    <n v="7111.8"/>
    <n v="2372238.81"/>
    <m/>
    <m/>
    <m/>
    <m/>
    <n v="716006.19"/>
    <n v="716711.79"/>
    <x v="10"/>
  </r>
  <r>
    <x v="2"/>
    <n v="40122.800000000003"/>
    <n v="1662.2"/>
    <n v="25027.99"/>
    <m/>
    <m/>
    <m/>
    <m/>
    <n v="13429.08"/>
    <n v="13432.610000000004"/>
    <x v="10"/>
  </r>
  <r>
    <x v="3"/>
    <n v="18259.39"/>
    <m/>
    <n v="18138.22"/>
    <m/>
    <m/>
    <m/>
    <m/>
    <n v="117.86"/>
    <n v="121.16999999999825"/>
    <x v="10"/>
  </r>
  <r>
    <x v="4"/>
    <n v="21863.41"/>
    <n v="1662.2"/>
    <n v="6889.77"/>
    <m/>
    <m/>
    <m/>
    <m/>
    <n v="13311.22"/>
    <n v="13311.439999999999"/>
    <x v="10"/>
  </r>
  <r>
    <x v="5"/>
    <n v="1662385.82"/>
    <n v="-2536.06"/>
    <n v="1425592.7"/>
    <m/>
    <m/>
    <m/>
    <m/>
    <n v="239169.04"/>
    <n v="239329.18000000017"/>
    <x v="10"/>
  </r>
  <r>
    <x v="6"/>
    <n v="1662385.82"/>
    <n v="-2536.06"/>
    <n v="1425592.7"/>
    <m/>
    <m/>
    <m/>
    <m/>
    <n v="239169.04"/>
    <n v="239329.18000000017"/>
    <x v="10"/>
  </r>
  <r>
    <x v="7"/>
    <n v="1393553.78"/>
    <n v="7985.66"/>
    <n v="921618.12"/>
    <m/>
    <m/>
    <m/>
    <m/>
    <n v="463408.07"/>
    <n v="463950.00000000012"/>
    <x v="10"/>
  </r>
  <r>
    <x v="8"/>
    <n v="376796.85"/>
    <n v="854.38"/>
    <n v="273173.81"/>
    <m/>
    <m/>
    <m/>
    <m/>
    <n v="102673.39"/>
    <n v="102768.65999999997"/>
    <x v="10"/>
  </r>
  <r>
    <x v="9"/>
    <n v="97135.47"/>
    <n v="202.74"/>
    <n v="73525.69"/>
    <m/>
    <m/>
    <m/>
    <m/>
    <n v="23385.55"/>
    <n v="23407.039999999994"/>
    <x v="10"/>
  </r>
  <r>
    <x v="10"/>
    <n v="113096.46"/>
    <n v="163.44"/>
    <n v="80157.149999999994"/>
    <m/>
    <m/>
    <m/>
    <m/>
    <n v="32750.49"/>
    <n v="32775.87000000001"/>
    <x v="10"/>
  </r>
  <r>
    <x v="0"/>
    <n v="7205031.1600000001"/>
    <m/>
    <m/>
    <n v="6504497.5"/>
    <m/>
    <n v="631929.39"/>
    <m/>
    <m/>
    <n v="7205031.1600000001"/>
    <x v="11"/>
  </r>
  <r>
    <x v="1"/>
    <n v="21544188"/>
    <m/>
    <m/>
    <n v="19584859"/>
    <m/>
    <n v="1732560.1"/>
    <m/>
    <m/>
    <n v="21544188"/>
    <x v="11"/>
  </r>
  <r>
    <x v="2"/>
    <n v="733527.24"/>
    <m/>
    <m/>
    <n v="676705.32"/>
    <m/>
    <n v="39743.519999999997"/>
    <m/>
    <m/>
    <n v="733527.24"/>
    <x v="11"/>
  </r>
  <r>
    <x v="3"/>
    <n v="117716.39"/>
    <m/>
    <m/>
    <n v="107012.02"/>
    <m/>
    <n v="9465.9500000000007"/>
    <m/>
    <m/>
    <n v="117716.39"/>
    <x v="11"/>
  </r>
  <r>
    <x v="4"/>
    <n v="615810.85"/>
    <m/>
    <m/>
    <n v="569693.30000000005"/>
    <m/>
    <n v="30277.57"/>
    <m/>
    <m/>
    <n v="615810.85"/>
    <x v="11"/>
  </r>
  <r>
    <x v="5"/>
    <n v="2946603.27"/>
    <m/>
    <m/>
    <n v="1019078.88"/>
    <m/>
    <n v="333342.24"/>
    <m/>
    <m/>
    <n v="2946603.27"/>
    <x v="11"/>
  </r>
  <r>
    <x v="6"/>
    <n v="2943053.36"/>
    <m/>
    <m/>
    <n v="1015528.97"/>
    <m/>
    <n v="333342.24"/>
    <m/>
    <m/>
    <n v="2943053.36"/>
    <x v="11"/>
  </r>
  <r>
    <x v="7"/>
    <n v="17864057.489999998"/>
    <m/>
    <m/>
    <n v="17889074.800000001"/>
    <m/>
    <n v="1359474.34"/>
    <m/>
    <m/>
    <n v="17864057.489999998"/>
    <x v="11"/>
  </r>
  <r>
    <x v="8"/>
    <n v="8015177.1799999997"/>
    <m/>
    <m/>
    <n v="7434329.0800000001"/>
    <m/>
    <n v="505672.39"/>
    <m/>
    <m/>
    <n v="8015177.1799999997"/>
    <x v="11"/>
  </r>
  <r>
    <x v="9"/>
    <m/>
    <m/>
    <m/>
    <m/>
    <m/>
    <m/>
    <m/>
    <m/>
    <n v="0"/>
    <x v="11"/>
  </r>
  <r>
    <x v="10"/>
    <n v="859024.67"/>
    <m/>
    <m/>
    <n v="775468.27"/>
    <m/>
    <n v="75376.86"/>
    <m/>
    <m/>
    <n v="859024.67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0911134.41"/>
    <m/>
    <m/>
    <n v="9525129.9399999995"/>
    <n v="1306471"/>
    <n v="-1151.26"/>
    <m/>
    <m/>
    <n v="10911134.41"/>
    <x v="11"/>
  </r>
  <r>
    <x v="1"/>
    <n v="26455266.140000001"/>
    <m/>
    <m/>
    <n v="23316868.91"/>
    <n v="2903806.22"/>
    <n v="-2313.79"/>
    <m/>
    <m/>
    <n v="26455266.140000001"/>
    <x v="11"/>
  </r>
  <r>
    <x v="2"/>
    <n v="997370.44"/>
    <m/>
    <m/>
    <n v="917774.64"/>
    <n v="56145.72"/>
    <n v="-41.11"/>
    <m/>
    <m/>
    <n v="997370.44"/>
    <x v="11"/>
  </r>
  <r>
    <x v="3"/>
    <n v="143544.13"/>
    <m/>
    <m/>
    <n v="126559.34"/>
    <n v="15703.15"/>
    <n v="-12.31"/>
    <m/>
    <m/>
    <n v="143544.13"/>
    <x v="11"/>
  </r>
  <r>
    <x v="4"/>
    <n v="853826.31"/>
    <m/>
    <m/>
    <n v="791215.3"/>
    <n v="40442.57"/>
    <n v="-28.8"/>
    <m/>
    <m/>
    <n v="853826.31"/>
    <x v="11"/>
  </r>
  <r>
    <x v="5"/>
    <n v="2631076.92"/>
    <m/>
    <m/>
    <n v="1330342.8600000001"/>
    <n v="418538.03"/>
    <m/>
    <m/>
    <m/>
    <n v="2631076.92"/>
    <x v="11"/>
  </r>
  <r>
    <x v="6"/>
    <n v="2625115.17"/>
    <m/>
    <m/>
    <n v="1324381.1100000001"/>
    <n v="418538.03"/>
    <m/>
    <m/>
    <m/>
    <n v="2625115.17"/>
    <x v="11"/>
  </r>
  <r>
    <x v="7"/>
    <n v="22826818.780000001"/>
    <m/>
    <m/>
    <n v="21068751.41"/>
    <n v="2429122.4700000002"/>
    <n v="-2272.6799999999998"/>
    <m/>
    <m/>
    <n v="22826818.780000001"/>
    <x v="11"/>
  </r>
  <r>
    <x v="8"/>
    <n v="10468168.65"/>
    <m/>
    <m/>
    <n v="9275622.5500000007"/>
    <n v="1110872.19"/>
    <n v="-969.04"/>
    <m/>
    <m/>
    <n v="10468168.65"/>
    <x v="11"/>
  </r>
  <r>
    <x v="9"/>
    <m/>
    <m/>
    <m/>
    <m/>
    <m/>
    <m/>
    <m/>
    <m/>
    <n v="0"/>
    <x v="11"/>
  </r>
  <r>
    <x v="10"/>
    <n v="1300536.9099999999"/>
    <m/>
    <m/>
    <n v="1135427.6100000001"/>
    <n v="155630.48000000001"/>
    <n v="-136.96"/>
    <m/>
    <m/>
    <n v="1300536.9099999999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31987205.59999999"/>
    <m/>
    <m/>
    <n v="106642926.41"/>
    <n v="22363698.59"/>
    <n v="1910808.1"/>
    <m/>
    <m/>
    <n v="131987205.59999999"/>
    <x v="11"/>
  </r>
  <r>
    <x v="1"/>
    <n v="331998111.98000002"/>
    <m/>
    <m/>
    <n v="279532599.26999998"/>
    <n v="44104200.729999997"/>
    <n v="5221546.32"/>
    <m/>
    <m/>
    <n v="331998111.98000002"/>
    <x v="11"/>
  </r>
  <r>
    <x v="2"/>
    <n v="10634670.9"/>
    <m/>
    <m/>
    <n v="9400438.4600000009"/>
    <n v="863467.68"/>
    <n v="129231.2"/>
    <m/>
    <m/>
    <n v="10634670.9"/>
    <x v="11"/>
  </r>
  <r>
    <x v="3"/>
    <n v="1799763.16"/>
    <m/>
    <m/>
    <n v="1515807.11"/>
    <n v="238366.23"/>
    <n v="28549.48"/>
    <m/>
    <m/>
    <n v="1799763.16"/>
    <x v="11"/>
  </r>
  <r>
    <x v="4"/>
    <n v="8834907.7400000002"/>
    <m/>
    <m/>
    <n v="7884631.3499999996"/>
    <n v="625101.44999999995"/>
    <n v="100681.72"/>
    <m/>
    <m/>
    <n v="8834907.7400000002"/>
    <x v="11"/>
  </r>
  <r>
    <x v="5"/>
    <n v="51284116.100000001"/>
    <m/>
    <m/>
    <n v="25754368.550000001"/>
    <n v="4973523.43"/>
    <n v="1150896"/>
    <m/>
    <m/>
    <n v="51284116.100000001"/>
    <x v="11"/>
  </r>
  <r>
    <x v="6"/>
    <n v="51183122.009999998"/>
    <m/>
    <m/>
    <n v="25653374.460000001"/>
    <n v="4973523.43"/>
    <n v="1150896"/>
    <m/>
    <m/>
    <n v="51183122.009999998"/>
    <x v="11"/>
  </r>
  <r>
    <x v="7"/>
    <n v="270079324.98000002"/>
    <m/>
    <m/>
    <n v="244377792.25999999"/>
    <n v="38267209.619999997"/>
    <n v="3941419.12"/>
    <m/>
    <m/>
    <n v="270079324.98000002"/>
    <x v="11"/>
  </r>
  <r>
    <x v="8"/>
    <n v="64726453.649999999"/>
    <m/>
    <m/>
    <n v="54753376.719999999"/>
    <n v="8533806.0999999996"/>
    <n v="896201.84"/>
    <m/>
    <m/>
    <n v="64726453.649999999"/>
    <x v="11"/>
  </r>
  <r>
    <x v="9"/>
    <n v="7017699.1600000001"/>
    <m/>
    <m/>
    <n v="5218805.5599999996"/>
    <n v="1598151.94"/>
    <n v="144605.62"/>
    <m/>
    <m/>
    <n v="7017699.1600000001"/>
    <x v="11"/>
  </r>
  <r>
    <x v="10"/>
    <n v="15734139.25"/>
    <m/>
    <m/>
    <n v="12713039.960000001"/>
    <n v="2665729.2599999998"/>
    <n v="227819.44"/>
    <m/>
    <m/>
    <n v="15734139.25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n v="343000"/>
    <m/>
    <m/>
    <n v="343000"/>
    <m/>
    <m/>
    <m/>
    <m/>
    <n v="343000"/>
    <x v="11"/>
  </r>
  <r>
    <x v="6"/>
    <n v="343000"/>
    <m/>
    <m/>
    <n v="343000"/>
    <m/>
    <m/>
    <m/>
    <m/>
    <n v="343000"/>
    <x v="11"/>
  </r>
  <r>
    <x v="7"/>
    <n v="-343000"/>
    <m/>
    <m/>
    <n v="-343000"/>
    <m/>
    <m/>
    <m/>
    <m/>
    <n v="-34300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711014.37"/>
    <m/>
    <n v="1695147.08"/>
    <m/>
    <m/>
    <m/>
    <m/>
    <n v="15867.29"/>
    <n v="15867.290000000037"/>
    <x v="11"/>
  </r>
  <r>
    <x v="1"/>
    <n v="4738293"/>
    <m/>
    <n v="4678791.66"/>
    <m/>
    <m/>
    <m/>
    <m/>
    <n v="59501.34"/>
    <n v="59501.339999999851"/>
    <x v="11"/>
  </r>
  <r>
    <x v="2"/>
    <n v="48892.800000000003"/>
    <m/>
    <n v="47831.9"/>
    <m/>
    <m/>
    <m/>
    <m/>
    <n v="1060.9000000000001"/>
    <n v="1060.9000000000015"/>
    <x v="11"/>
  </r>
  <r>
    <x v="3"/>
    <n v="36031.86"/>
    <m/>
    <n v="36022.61"/>
    <m/>
    <m/>
    <m/>
    <m/>
    <n v="9.25"/>
    <n v="9.25"/>
    <x v="11"/>
  </r>
  <r>
    <x v="4"/>
    <n v="12860.94"/>
    <m/>
    <n v="11809.29"/>
    <m/>
    <m/>
    <m/>
    <m/>
    <n v="1051.6500000000001"/>
    <n v="1051.6499999999996"/>
    <x v="11"/>
  </r>
  <r>
    <x v="5"/>
    <n v="1466937.26"/>
    <m/>
    <n v="1458019.07"/>
    <m/>
    <m/>
    <m/>
    <m/>
    <n v="8918.19"/>
    <n v="8918.1899999999441"/>
    <x v="11"/>
  </r>
  <r>
    <x v="6"/>
    <n v="1466937.26"/>
    <m/>
    <n v="1458019.07"/>
    <m/>
    <m/>
    <m/>
    <m/>
    <n v="8918.19"/>
    <n v="8918.1899999999441"/>
    <x v="11"/>
  </r>
  <r>
    <x v="7"/>
    <n v="3222462.94"/>
    <m/>
    <n v="3172940.69"/>
    <m/>
    <m/>
    <m/>
    <m/>
    <n v="49522.25"/>
    <n v="49522.25"/>
    <x v="11"/>
  </r>
  <r>
    <x v="8"/>
    <n v="1559267.58"/>
    <m/>
    <n v="1546518.04"/>
    <m/>
    <m/>
    <m/>
    <m/>
    <n v="12749.54"/>
    <n v="12749.540000000037"/>
    <x v="11"/>
  </r>
  <r>
    <x v="9"/>
    <m/>
    <m/>
    <m/>
    <m/>
    <m/>
    <m/>
    <m/>
    <m/>
    <n v="0"/>
    <x v="11"/>
  </r>
  <r>
    <x v="10"/>
    <n v="220944.55"/>
    <m/>
    <n v="218193.45"/>
    <m/>
    <m/>
    <m/>
    <m/>
    <n v="2751.1"/>
    <n v="2751.0999999999767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7286006.4800000004"/>
    <m/>
    <n v="7275319.5199999996"/>
    <m/>
    <m/>
    <m/>
    <m/>
    <n v="10686.96"/>
    <n v="10686.960000000894"/>
    <x v="11"/>
  </r>
  <r>
    <x v="1"/>
    <n v="17147677.760000002"/>
    <m/>
    <n v="17117623.09"/>
    <m/>
    <m/>
    <m/>
    <m/>
    <n v="30054.67"/>
    <n v="30054.670000001788"/>
    <x v="11"/>
  </r>
  <r>
    <x v="2"/>
    <n v="279314.57"/>
    <m/>
    <n v="278755.65999999997"/>
    <m/>
    <m/>
    <m/>
    <m/>
    <n v="558.91"/>
    <n v="558.9100000000326"/>
    <x v="11"/>
  </r>
  <r>
    <x v="3"/>
    <n v="131973.38"/>
    <m/>
    <n v="131968.24"/>
    <m/>
    <m/>
    <m/>
    <m/>
    <n v="5.14"/>
    <n v="5.1400000000139698"/>
    <x v="11"/>
  </r>
  <r>
    <x v="4"/>
    <n v="147341.19"/>
    <m/>
    <n v="146787.42000000001"/>
    <m/>
    <m/>
    <m/>
    <m/>
    <n v="553.77"/>
    <n v="553.76999999998952"/>
    <x v="11"/>
  </r>
  <r>
    <x v="5"/>
    <n v="5461032.8899999997"/>
    <m/>
    <n v="5455293.4800000004"/>
    <m/>
    <m/>
    <m/>
    <m/>
    <n v="5739.41"/>
    <n v="5739.4099999992177"/>
    <x v="11"/>
  </r>
  <r>
    <x v="6"/>
    <n v="5461032.8899999997"/>
    <m/>
    <n v="5455293.4800000004"/>
    <m/>
    <m/>
    <m/>
    <m/>
    <n v="5739.41"/>
    <n v="5739.4099999992177"/>
    <x v="11"/>
  </r>
  <r>
    <x v="7"/>
    <n v="11407330.300000001"/>
    <m/>
    <n v="11383573.949999999"/>
    <m/>
    <m/>
    <m/>
    <m/>
    <n v="23756.35"/>
    <n v="23756.35000000149"/>
    <x v="11"/>
  </r>
  <r>
    <x v="8"/>
    <n v="6654453.1399999997"/>
    <m/>
    <n v="6638006.8499999996"/>
    <m/>
    <m/>
    <m/>
    <m/>
    <n v="16446.29"/>
    <n v="16446.290000000037"/>
    <x v="11"/>
  </r>
  <r>
    <x v="9"/>
    <m/>
    <m/>
    <m/>
    <m/>
    <m/>
    <m/>
    <m/>
    <m/>
    <n v="0"/>
    <x v="11"/>
  </r>
  <r>
    <x v="10"/>
    <n v="938426.46"/>
    <m/>
    <n v="936573.54"/>
    <m/>
    <m/>
    <m/>
    <m/>
    <n v="1852.92"/>
    <n v="1852.9199999999255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5938227.5800000001"/>
    <m/>
    <n v="5453753.9500000002"/>
    <m/>
    <m/>
    <m/>
    <m/>
    <n v="466743.38"/>
    <n v="484473.62999999989"/>
    <x v="11"/>
  </r>
  <r>
    <x v="1"/>
    <n v="15459039.560000001"/>
    <m/>
    <n v="14090180.98"/>
    <m/>
    <m/>
    <m/>
    <m/>
    <n v="1320795.3899999999"/>
    <n v="1368858.58"/>
    <x v="11"/>
  </r>
  <r>
    <x v="2"/>
    <n v="285794.03000000003"/>
    <m/>
    <n v="262831.21000000002"/>
    <m/>
    <m/>
    <m/>
    <m/>
    <n v="22427.85"/>
    <n v="22962.820000000007"/>
    <x v="11"/>
  </r>
  <r>
    <x v="3"/>
    <n v="108854.46"/>
    <m/>
    <n v="108140.11"/>
    <m/>
    <m/>
    <m/>
    <m/>
    <n v="217.5"/>
    <n v="714.35000000000582"/>
    <x v="11"/>
  </r>
  <r>
    <x v="4"/>
    <n v="176939.57"/>
    <m/>
    <n v="154691.1"/>
    <m/>
    <m/>
    <m/>
    <m/>
    <n v="22210.35"/>
    <n v="22248.47"/>
    <x v="11"/>
  </r>
  <r>
    <x v="5"/>
    <n v="4793330.3099999996"/>
    <m/>
    <n v="4562022.87"/>
    <m/>
    <m/>
    <m/>
    <m/>
    <n v="231307.44"/>
    <n v="231307.43999999948"/>
    <x v="11"/>
  </r>
  <r>
    <x v="6"/>
    <n v="4793330.3099999996"/>
    <m/>
    <n v="4562022.87"/>
    <m/>
    <m/>
    <m/>
    <m/>
    <n v="231307.44"/>
    <n v="231307.43999999948"/>
    <x v="11"/>
  </r>
  <r>
    <x v="7"/>
    <n v="10379915.220000001"/>
    <m/>
    <n v="9265326.9000000004"/>
    <m/>
    <m/>
    <m/>
    <m/>
    <n v="1067060.1000000001"/>
    <n v="1114588.3200000003"/>
    <x v="11"/>
  </r>
  <r>
    <x v="8"/>
    <n v="4292008.05"/>
    <m/>
    <n v="4073963.25"/>
    <m/>
    <m/>
    <m/>
    <m/>
    <n v="209761.75"/>
    <n v="218044.79999999981"/>
    <x v="11"/>
  </r>
  <r>
    <x v="9"/>
    <n v="39161.800000000003"/>
    <m/>
    <n v="13536.31"/>
    <m/>
    <m/>
    <m/>
    <m/>
    <n v="24780.080000000002"/>
    <n v="25625.490000000005"/>
    <x v="11"/>
  </r>
  <r>
    <x v="10"/>
    <n v="785482.44"/>
    <m/>
    <n v="702357.51"/>
    <m/>
    <m/>
    <m/>
    <m/>
    <n v="80924.679999999993"/>
    <n v="83124.929999999935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373224.87"/>
    <m/>
    <m/>
    <n v="355883.57"/>
    <m/>
    <m/>
    <n v="16175.31"/>
    <m/>
    <n v="373224.87"/>
    <x v="11"/>
  </r>
  <r>
    <x v="1"/>
    <n v="2255331.7999999998"/>
    <m/>
    <m/>
    <n v="2149018.6"/>
    <m/>
    <m/>
    <n v="98467.7"/>
    <m/>
    <n v="2255331.7999999998"/>
    <x v="11"/>
  </r>
  <r>
    <x v="2"/>
    <n v="74876.479999999996"/>
    <m/>
    <m/>
    <n v="70377.03"/>
    <m/>
    <m/>
    <n v="3293.91"/>
    <m/>
    <n v="74876.479999999996"/>
    <x v="11"/>
  </r>
  <r>
    <x v="3"/>
    <n v="9894.99"/>
    <m/>
    <m/>
    <n v="9422.83"/>
    <m/>
    <m/>
    <n v="436.92"/>
    <m/>
    <n v="9894.99"/>
    <x v="11"/>
  </r>
  <r>
    <x v="4"/>
    <n v="64981.49"/>
    <m/>
    <m/>
    <n v="60954.2"/>
    <m/>
    <m/>
    <n v="2856.99"/>
    <m/>
    <n v="64981.49"/>
    <x v="11"/>
  </r>
  <r>
    <x v="5"/>
    <n v="644050.47"/>
    <m/>
    <m/>
    <n v="156474.76999999999"/>
    <m/>
    <m/>
    <n v="232.2"/>
    <m/>
    <n v="644050.47"/>
    <x v="11"/>
  </r>
  <r>
    <x v="6"/>
    <n v="644050.47"/>
    <m/>
    <m/>
    <n v="156474.76999999999"/>
    <m/>
    <m/>
    <n v="232.2"/>
    <m/>
    <n v="644050.47"/>
    <x v="11"/>
  </r>
  <r>
    <x v="7"/>
    <n v="1536404.85"/>
    <m/>
    <m/>
    <n v="1922166.8"/>
    <m/>
    <m/>
    <n v="94941.59"/>
    <m/>
    <n v="1536404.85"/>
    <x v="11"/>
  </r>
  <r>
    <x v="8"/>
    <n v="350060.91"/>
    <m/>
    <m/>
    <n v="334426.88"/>
    <m/>
    <m/>
    <n v="14489.23"/>
    <m/>
    <n v="350060.91"/>
    <x v="11"/>
  </r>
  <r>
    <x v="9"/>
    <n v="19320.22"/>
    <m/>
    <m/>
    <n v="18462.66"/>
    <m/>
    <m/>
    <n v="794.25"/>
    <m/>
    <n v="19320.22"/>
    <x v="11"/>
  </r>
  <r>
    <x v="10"/>
    <n v="41635.64"/>
    <m/>
    <m/>
    <n v="39700.92"/>
    <m/>
    <m/>
    <n v="1804.63"/>
    <m/>
    <n v="41635.64"/>
    <x v="11"/>
  </r>
  <r>
    <x v="0"/>
    <n v="731.49"/>
    <m/>
    <n v="731.49"/>
    <m/>
    <m/>
    <m/>
    <m/>
    <m/>
    <n v="0"/>
    <x v="11"/>
  </r>
  <r>
    <x v="1"/>
    <n v="4322.5"/>
    <m/>
    <n v="4322.5"/>
    <m/>
    <m/>
    <m/>
    <m/>
    <m/>
    <n v="0"/>
    <x v="11"/>
  </r>
  <r>
    <x v="2"/>
    <n v="30.77"/>
    <m/>
    <n v="30.77"/>
    <m/>
    <m/>
    <m/>
    <m/>
    <m/>
    <n v="0"/>
    <x v="11"/>
  </r>
  <r>
    <x v="3"/>
    <n v="32.880000000000003"/>
    <m/>
    <n v="32.880000000000003"/>
    <m/>
    <m/>
    <m/>
    <m/>
    <m/>
    <n v="0"/>
    <x v="11"/>
  </r>
  <r>
    <x v="4"/>
    <n v="-2.11"/>
    <m/>
    <n v="-2.11"/>
    <m/>
    <m/>
    <m/>
    <m/>
    <m/>
    <n v="0"/>
    <x v="11"/>
  </r>
  <r>
    <x v="5"/>
    <n v="1413.57"/>
    <m/>
    <n v="1413.57"/>
    <m/>
    <m/>
    <m/>
    <m/>
    <m/>
    <n v="0"/>
    <x v="11"/>
  </r>
  <r>
    <x v="6"/>
    <n v="1413.57"/>
    <m/>
    <n v="1413.57"/>
    <m/>
    <m/>
    <m/>
    <m/>
    <m/>
    <n v="0"/>
    <x v="11"/>
  </r>
  <r>
    <x v="7"/>
    <n v="2878.16"/>
    <m/>
    <n v="2878.16"/>
    <m/>
    <m/>
    <m/>
    <m/>
    <m/>
    <n v="0"/>
    <x v="11"/>
  </r>
  <r>
    <x v="8"/>
    <n v="726.41"/>
    <m/>
    <n v="726.41"/>
    <m/>
    <m/>
    <m/>
    <m/>
    <m/>
    <n v="0"/>
    <x v="11"/>
  </r>
  <r>
    <x v="9"/>
    <n v="39.979999999999997"/>
    <m/>
    <n v="39.979999999999997"/>
    <m/>
    <m/>
    <m/>
    <m/>
    <m/>
    <n v="0"/>
    <x v="11"/>
  </r>
  <r>
    <x v="10"/>
    <n v="94.12"/>
    <m/>
    <n v="94.12"/>
    <m/>
    <m/>
    <m/>
    <m/>
    <m/>
    <n v="0"/>
    <x v="11"/>
  </r>
  <r>
    <x v="0"/>
    <n v="646278.87"/>
    <m/>
    <m/>
    <n v="642366.09"/>
    <m/>
    <m/>
    <m/>
    <m/>
    <n v="646278.87"/>
    <x v="11"/>
  </r>
  <r>
    <x v="1"/>
    <n v="3966826.64"/>
    <m/>
    <m/>
    <n v="3939794.4"/>
    <m/>
    <m/>
    <m/>
    <m/>
    <n v="3966826.64"/>
    <x v="11"/>
  </r>
  <r>
    <x v="2"/>
    <n v="97666.67"/>
    <m/>
    <m/>
    <n v="95753.29"/>
    <m/>
    <m/>
    <m/>
    <m/>
    <n v="97666.67"/>
    <x v="11"/>
  </r>
  <r>
    <x v="3"/>
    <n v="21510.240000000002"/>
    <m/>
    <m/>
    <n v="21360.87"/>
    <m/>
    <m/>
    <m/>
    <m/>
    <n v="21510.240000000002"/>
    <x v="11"/>
  </r>
  <r>
    <x v="4"/>
    <n v="76156.429999999993"/>
    <m/>
    <m/>
    <n v="74392.42"/>
    <m/>
    <m/>
    <m/>
    <m/>
    <n v="76156.429999999993"/>
    <x v="11"/>
  </r>
  <r>
    <x v="5"/>
    <n v="791279.74"/>
    <m/>
    <m/>
    <n v="500425.63"/>
    <m/>
    <m/>
    <m/>
    <m/>
    <n v="791279.74"/>
    <x v="11"/>
  </r>
  <r>
    <x v="6"/>
    <n v="791279.74"/>
    <m/>
    <m/>
    <n v="500425.63"/>
    <m/>
    <m/>
    <m/>
    <m/>
    <n v="791279.74"/>
    <x v="11"/>
  </r>
  <r>
    <x v="7"/>
    <n v="3077880.23"/>
    <m/>
    <m/>
    <n v="3343615.48"/>
    <m/>
    <m/>
    <m/>
    <m/>
    <n v="3077880.23"/>
    <x v="11"/>
  </r>
  <r>
    <x v="8"/>
    <n v="1811331.14"/>
    <m/>
    <m/>
    <n v="1800397.37"/>
    <m/>
    <m/>
    <m/>
    <m/>
    <n v="1811331.14"/>
    <x v="11"/>
  </r>
  <r>
    <x v="9"/>
    <m/>
    <m/>
    <m/>
    <m/>
    <m/>
    <m/>
    <m/>
    <m/>
    <n v="0"/>
    <x v="11"/>
  </r>
  <r>
    <x v="10"/>
    <n v="77020.67"/>
    <m/>
    <m/>
    <n v="76554.899999999994"/>
    <m/>
    <m/>
    <m/>
    <m/>
    <n v="77020.67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m/>
    <m/>
    <m/>
    <m/>
    <m/>
    <m/>
    <m/>
    <m/>
    <n v="0"/>
    <x v="11"/>
  </r>
  <r>
    <x v="1"/>
    <m/>
    <m/>
    <m/>
    <m/>
    <m/>
    <m/>
    <m/>
    <m/>
    <n v="0"/>
    <x v="11"/>
  </r>
  <r>
    <x v="2"/>
    <m/>
    <m/>
    <m/>
    <m/>
    <m/>
    <m/>
    <m/>
    <m/>
    <n v="0"/>
    <x v="11"/>
  </r>
  <r>
    <x v="3"/>
    <m/>
    <m/>
    <m/>
    <m/>
    <m/>
    <m/>
    <m/>
    <m/>
    <n v="0"/>
    <x v="11"/>
  </r>
  <r>
    <x v="4"/>
    <m/>
    <m/>
    <m/>
    <m/>
    <m/>
    <m/>
    <m/>
    <m/>
    <n v="0"/>
    <x v="11"/>
  </r>
  <r>
    <x v="5"/>
    <m/>
    <m/>
    <m/>
    <m/>
    <m/>
    <m/>
    <m/>
    <m/>
    <n v="0"/>
    <x v="11"/>
  </r>
  <r>
    <x v="6"/>
    <m/>
    <m/>
    <m/>
    <m/>
    <m/>
    <m/>
    <m/>
    <m/>
    <n v="0"/>
    <x v="11"/>
  </r>
  <r>
    <x v="7"/>
    <m/>
    <m/>
    <m/>
    <m/>
    <m/>
    <m/>
    <m/>
    <m/>
    <n v="0"/>
    <x v="11"/>
  </r>
  <r>
    <x v="8"/>
    <m/>
    <m/>
    <m/>
    <m/>
    <m/>
    <m/>
    <m/>
    <m/>
    <n v="0"/>
    <x v="11"/>
  </r>
  <r>
    <x v="9"/>
    <m/>
    <m/>
    <m/>
    <m/>
    <m/>
    <m/>
    <m/>
    <m/>
    <n v="0"/>
    <x v="11"/>
  </r>
  <r>
    <x v="10"/>
    <m/>
    <m/>
    <m/>
    <m/>
    <m/>
    <m/>
    <m/>
    <m/>
    <n v="0"/>
    <x v="11"/>
  </r>
  <r>
    <x v="0"/>
    <n v="15112495.289999999"/>
    <m/>
    <m/>
    <n v="13069859.640000001"/>
    <n v="1440047.96"/>
    <n v="293474.92"/>
    <n v="72107.960000000006"/>
    <m/>
    <n v="15112495.289999999"/>
    <x v="12"/>
  </r>
  <r>
    <x v="1"/>
    <n v="96235499.510000005"/>
    <m/>
    <m/>
    <n v="84498695.030000001"/>
    <n v="7507290.8399999999"/>
    <n v="2093529.64"/>
    <n v="525548.24"/>
    <m/>
    <n v="96235499.510000005"/>
    <x v="12"/>
  </r>
  <r>
    <x v="2"/>
    <n v="2719409.47"/>
    <m/>
    <m/>
    <n v="2444194.98"/>
    <n v="143158.51"/>
    <n v="51773.41"/>
    <n v="16649.22"/>
    <m/>
    <n v="2719409.47"/>
    <x v="12"/>
  </r>
  <r>
    <x v="3"/>
    <n v="422643.18"/>
    <m/>
    <m/>
    <n v="371130.09"/>
    <n v="33031.17"/>
    <n v="9195.82"/>
    <n v="2288.79"/>
    <m/>
    <n v="422643.18"/>
    <x v="12"/>
  </r>
  <r>
    <x v="4"/>
    <n v="2296766.29"/>
    <m/>
    <m/>
    <n v="2073064.89"/>
    <n v="110127.34"/>
    <n v="42577.59"/>
    <n v="14360.43"/>
    <m/>
    <n v="2296766.29"/>
    <x v="12"/>
  </r>
  <r>
    <x v="5"/>
    <n v="22944564.469999999"/>
    <m/>
    <m/>
    <n v="15636565.859999999"/>
    <n v="1404575.76"/>
    <n v="678905.44"/>
    <n v="1658.8"/>
    <m/>
    <n v="22944564.469999999"/>
    <x v="12"/>
  </r>
  <r>
    <x v="6"/>
    <n v="22944564.469999999"/>
    <m/>
    <m/>
    <n v="15636565.859999999"/>
    <n v="1404575.76"/>
    <n v="678905.44"/>
    <n v="1658.8"/>
    <m/>
    <n v="22944564.469999999"/>
    <x v="12"/>
  </r>
  <r>
    <x v="7"/>
    <n v="70571525.569999993"/>
    <m/>
    <m/>
    <n v="66417934.189999998"/>
    <n v="5959556.5700000003"/>
    <n v="1362850.79"/>
    <n v="507240.22"/>
    <m/>
    <n v="70571525.569999993"/>
    <x v="12"/>
  </r>
  <r>
    <x v="8"/>
    <n v="30343351.989999998"/>
    <m/>
    <m/>
    <n v="25948465.739999998"/>
    <n v="3263380"/>
    <n v="425503.44"/>
    <n v="193915.98"/>
    <m/>
    <n v="30343351.989999998"/>
    <x v="12"/>
  </r>
  <r>
    <x v="9"/>
    <n v="2642286.14"/>
    <m/>
    <m/>
    <n v="2145971.89"/>
    <n v="110551.71"/>
    <n v="288768.61"/>
    <n v="4794.4399999999996"/>
    <m/>
    <n v="2642286.14"/>
    <x v="12"/>
  </r>
  <r>
    <x v="10"/>
    <n v="2266219.06"/>
    <m/>
    <m/>
    <n v="1959980.71"/>
    <n v="215925.4"/>
    <n v="43997.02"/>
    <n v="10809.49"/>
    <m/>
    <n v="2266219.06"/>
    <x v="12"/>
  </r>
  <r>
    <x v="0"/>
    <n v="149000234.36000001"/>
    <m/>
    <m/>
    <n v="110107636.05"/>
    <n v="24821276.710000001"/>
    <n v="8343145.9500000002"/>
    <n v="3125337.25"/>
    <m/>
    <n v="149000234.36000001"/>
    <x v="12"/>
  </r>
  <r>
    <x v="1"/>
    <n v="633255654.88999999"/>
    <m/>
    <m/>
    <n v="491171874.64999998"/>
    <n v="77315736.480000004"/>
    <n v="38134661.75"/>
    <n v="14779865.539999999"/>
    <m/>
    <n v="633255654.88999999"/>
    <x v="12"/>
  </r>
  <r>
    <x v="2"/>
    <n v="17733904.760000002"/>
    <m/>
    <m/>
    <n v="14323318.130000001"/>
    <n v="1572888.16"/>
    <n v="954138.15"/>
    <n v="452544.99"/>
    <m/>
    <n v="17733904.760000002"/>
    <x v="12"/>
  </r>
  <r>
    <x v="3"/>
    <n v="2779416.17"/>
    <m/>
    <m/>
    <n v="2155800.79"/>
    <n v="339421.38"/>
    <n v="167276.19"/>
    <n v="64873.65"/>
    <m/>
    <n v="2779416.17"/>
    <x v="12"/>
  </r>
  <r>
    <x v="4"/>
    <n v="14954488.59"/>
    <m/>
    <m/>
    <n v="12167517.34"/>
    <n v="1233466.78"/>
    <n v="786861.96"/>
    <n v="387671.34"/>
    <m/>
    <n v="14954488.59"/>
    <x v="12"/>
  </r>
  <r>
    <x v="5"/>
    <n v="175699760.93000001"/>
    <m/>
    <m/>
    <n v="86944091.760000005"/>
    <n v="10267860.800000001"/>
    <n v="10809165.720000001"/>
    <n v="44536.2"/>
    <m/>
    <n v="175699760.93000001"/>
    <x v="12"/>
  </r>
  <r>
    <x v="6"/>
    <n v="174791067.05000001"/>
    <m/>
    <m/>
    <n v="86035397.879999995"/>
    <n v="10267860.800000001"/>
    <n v="10809165.720000001"/>
    <n v="44536.2"/>
    <m/>
    <n v="174791067.05000001"/>
    <x v="12"/>
  </r>
  <r>
    <x v="7"/>
    <n v="439821989.19999999"/>
    <m/>
    <m/>
    <n v="389904464.75999999"/>
    <n v="65474987.520000003"/>
    <n v="26371357.879999999"/>
    <n v="14282784.35"/>
    <m/>
    <n v="439821989.19999999"/>
    <x v="12"/>
  </r>
  <r>
    <x v="8"/>
    <n v="119190624.09"/>
    <m/>
    <m/>
    <n v="85264899.060000002"/>
    <n v="21229549.920000002"/>
    <n v="7740818.7199999997"/>
    <n v="3008096.19"/>
    <m/>
    <n v="119190624.09"/>
    <x v="12"/>
  </r>
  <r>
    <x v="9"/>
    <n v="15839492.210000001"/>
    <m/>
    <m/>
    <n v="10718542.67"/>
    <n v="2946626.31"/>
    <n v="1326075.25"/>
    <n v="521916.35"/>
    <m/>
    <n v="15839492.210000001"/>
    <x v="12"/>
  </r>
  <r>
    <x v="10"/>
    <n v="22343233.739999998"/>
    <m/>
    <m/>
    <n v="16511675.17"/>
    <n v="3721715.56"/>
    <n v="1250834.29"/>
    <n v="468666.74"/>
    <m/>
    <n v="22343233.739999998"/>
    <x v="12"/>
  </r>
  <r>
    <x v="0"/>
    <m/>
    <m/>
    <m/>
    <m/>
    <m/>
    <m/>
    <m/>
    <m/>
    <n v="0"/>
    <x v="12"/>
  </r>
  <r>
    <x v="1"/>
    <m/>
    <m/>
    <m/>
    <m/>
    <m/>
    <m/>
    <m/>
    <m/>
    <n v="0"/>
    <x v="12"/>
  </r>
  <r>
    <x v="2"/>
    <m/>
    <m/>
    <m/>
    <m/>
    <m/>
    <m/>
    <m/>
    <m/>
    <n v="0"/>
    <x v="12"/>
  </r>
  <r>
    <x v="3"/>
    <m/>
    <m/>
    <m/>
    <m/>
    <m/>
    <m/>
    <m/>
    <m/>
    <n v="0"/>
    <x v="12"/>
  </r>
  <r>
    <x v="4"/>
    <m/>
    <m/>
    <m/>
    <m/>
    <m/>
    <m/>
    <m/>
    <m/>
    <n v="0"/>
    <x v="12"/>
  </r>
  <r>
    <x v="5"/>
    <m/>
    <m/>
    <m/>
    <m/>
    <m/>
    <m/>
    <m/>
    <m/>
    <n v="0"/>
    <x v="12"/>
  </r>
  <r>
    <x v="6"/>
    <m/>
    <m/>
    <m/>
    <m/>
    <m/>
    <m/>
    <m/>
    <m/>
    <n v="0"/>
    <x v="12"/>
  </r>
  <r>
    <x v="7"/>
    <m/>
    <m/>
    <m/>
    <m/>
    <m/>
    <m/>
    <m/>
    <m/>
    <n v="0"/>
    <x v="12"/>
  </r>
  <r>
    <x v="8"/>
    <m/>
    <m/>
    <m/>
    <m/>
    <m/>
    <m/>
    <m/>
    <m/>
    <n v="0"/>
    <x v="12"/>
  </r>
  <r>
    <x v="9"/>
    <m/>
    <m/>
    <m/>
    <m/>
    <m/>
    <m/>
    <m/>
    <m/>
    <n v="0"/>
    <x v="12"/>
  </r>
  <r>
    <x v="10"/>
    <m/>
    <m/>
    <m/>
    <m/>
    <m/>
    <m/>
    <m/>
    <m/>
    <n v="0"/>
    <x v="12"/>
  </r>
  <r>
    <x v="0"/>
    <n v="76586.850000000006"/>
    <m/>
    <n v="-8116.51"/>
    <m/>
    <m/>
    <m/>
    <m/>
    <n v="18808.810000000001"/>
    <n v="84703.360000000001"/>
    <x v="12"/>
  </r>
  <r>
    <x v="1"/>
    <n v="444955.97"/>
    <m/>
    <n v="1277.4000000000001"/>
    <m/>
    <m/>
    <m/>
    <m/>
    <n v="63180.44"/>
    <n v="443678.56999999995"/>
    <x v="12"/>
  </r>
  <r>
    <x v="2"/>
    <n v="3074.79"/>
    <m/>
    <n v="49.89"/>
    <m/>
    <m/>
    <m/>
    <m/>
    <n v="1093.27"/>
    <n v="3024.9"/>
    <x v="12"/>
  </r>
  <r>
    <x v="3"/>
    <n v="1805.4"/>
    <m/>
    <n v="9.9"/>
    <m/>
    <m/>
    <m/>
    <m/>
    <n v="10.62"/>
    <n v="1795.5"/>
    <x v="12"/>
  </r>
  <r>
    <x v="4"/>
    <n v="1269.3900000000001"/>
    <m/>
    <n v="39.99"/>
    <m/>
    <m/>
    <m/>
    <m/>
    <n v="1082.6500000000001"/>
    <n v="1229.4000000000001"/>
    <x v="12"/>
  </r>
  <r>
    <x v="5"/>
    <n v="96599.99"/>
    <m/>
    <n v="323.85000000000002"/>
    <m/>
    <m/>
    <m/>
    <m/>
    <n v="8775.0300000000007"/>
    <n v="96276.14"/>
    <x v="12"/>
  </r>
  <r>
    <x v="6"/>
    <n v="96599.99"/>
    <m/>
    <n v="323.85000000000002"/>
    <m/>
    <m/>
    <m/>
    <m/>
    <n v="8775.0300000000007"/>
    <n v="96276.14"/>
    <x v="12"/>
  </r>
  <r>
    <x v="7"/>
    <n v="345281.19"/>
    <m/>
    <n v="903.66"/>
    <m/>
    <m/>
    <m/>
    <m/>
    <n v="53312.14"/>
    <n v="344377.53"/>
    <x v="12"/>
  </r>
  <r>
    <x v="8"/>
    <n v="177380.69"/>
    <m/>
    <n v="484.68"/>
    <m/>
    <m/>
    <m/>
    <m/>
    <n v="21884.87"/>
    <n v="176896.01"/>
    <x v="12"/>
  </r>
  <r>
    <x v="9"/>
    <n v="6029.83"/>
    <m/>
    <n v="4.96"/>
    <m/>
    <m/>
    <m/>
    <m/>
    <n v="1301.1199999999999"/>
    <n v="6024.87"/>
    <x v="12"/>
  </r>
  <r>
    <x v="10"/>
    <n v="10291.08"/>
    <m/>
    <n v="-1049.3800000000001"/>
    <m/>
    <m/>
    <m/>
    <m/>
    <n v="3261.1"/>
    <n v="11340.46"/>
    <x v="12"/>
  </r>
  <r>
    <x v="0"/>
    <n v="20326573.829999998"/>
    <n v="9326.2000000000007"/>
    <n v="5268095.75"/>
    <m/>
    <m/>
    <m/>
    <m/>
    <n v="9846642.4000000004"/>
    <n v="15049151.879999999"/>
    <x v="12"/>
  </r>
  <r>
    <x v="1"/>
    <n v="87387302.340000004"/>
    <n v="36855.56"/>
    <n v="22011405.030000001"/>
    <m/>
    <m/>
    <m/>
    <m/>
    <n v="46853190.280000001"/>
    <n v="65339041.75"/>
    <x v="12"/>
  </r>
  <r>
    <x v="2"/>
    <n v="1440265.71"/>
    <n v="11042.97"/>
    <n v="388835.99"/>
    <m/>
    <m/>
    <m/>
    <m/>
    <n v="932320.29"/>
    <n v="1040386.75"/>
    <x v="12"/>
  </r>
  <r>
    <x v="3"/>
    <n v="267334.36"/>
    <m/>
    <n v="169368.6"/>
    <m/>
    <m/>
    <m/>
    <m/>
    <n v="7794.83"/>
    <n v="97965.75999999998"/>
    <x v="12"/>
  </r>
  <r>
    <x v="4"/>
    <n v="1172931.3500000001"/>
    <n v="11042.97"/>
    <n v="219467.39"/>
    <m/>
    <m/>
    <m/>
    <m/>
    <n v="924525.46"/>
    <n v="942420.99000000011"/>
    <x v="12"/>
  </r>
  <r>
    <x v="5"/>
    <n v="18518182.43"/>
    <n v="-5128.3500000000004"/>
    <n v="7927099.6799999997"/>
    <m/>
    <m/>
    <m/>
    <m/>
    <n v="6267216.4299999997"/>
    <n v="10596211.100000001"/>
    <x v="12"/>
  </r>
  <r>
    <x v="6"/>
    <n v="18518182.43"/>
    <n v="-5128.3500000000004"/>
    <n v="7927099.6799999997"/>
    <m/>
    <m/>
    <m/>
    <m/>
    <n v="6267216.4299999997"/>
    <n v="10596211.100000001"/>
    <x v="12"/>
  </r>
  <r>
    <x v="7"/>
    <n v="67428854.200000003"/>
    <n v="30940.94"/>
    <n v="13695469.359999999"/>
    <m/>
    <m/>
    <m/>
    <m/>
    <n v="39653653.560000002"/>
    <n v="53702443.900000006"/>
    <x v="12"/>
  </r>
  <r>
    <x v="8"/>
    <n v="19108981.629999999"/>
    <n v="9515.99"/>
    <n v="3969047.3"/>
    <m/>
    <m/>
    <m/>
    <m/>
    <n v="11134056.4"/>
    <n v="15130418.34"/>
    <x v="12"/>
  </r>
  <r>
    <x v="9"/>
    <n v="3978265.31"/>
    <n v="2815.53"/>
    <n v="753741.71"/>
    <m/>
    <m/>
    <m/>
    <m/>
    <n v="2376399.5299999998"/>
    <n v="3221708.0700000003"/>
    <x v="12"/>
  </r>
  <r>
    <x v="10"/>
    <n v="3033420.46"/>
    <n v="900.38"/>
    <n v="678263.86"/>
    <m/>
    <m/>
    <m/>
    <m/>
    <n v="1707225.99"/>
    <n v="2354256.2200000002"/>
    <x v="12"/>
  </r>
  <r>
    <x v="0"/>
    <m/>
    <m/>
    <m/>
    <m/>
    <m/>
    <m/>
    <m/>
    <m/>
    <n v="0"/>
    <x v="12"/>
  </r>
  <r>
    <x v="1"/>
    <m/>
    <m/>
    <m/>
    <m/>
    <m/>
    <m/>
    <m/>
    <m/>
    <n v="0"/>
    <x v="12"/>
  </r>
  <r>
    <x v="2"/>
    <m/>
    <m/>
    <m/>
    <m/>
    <m/>
    <m/>
    <m/>
    <m/>
    <n v="0"/>
    <x v="12"/>
  </r>
  <r>
    <x v="3"/>
    <m/>
    <m/>
    <m/>
    <m/>
    <m/>
    <m/>
    <m/>
    <m/>
    <n v="0"/>
    <x v="12"/>
  </r>
  <r>
    <x v="4"/>
    <m/>
    <m/>
    <m/>
    <m/>
    <m/>
    <m/>
    <m/>
    <m/>
    <n v="0"/>
    <x v="12"/>
  </r>
  <r>
    <x v="5"/>
    <m/>
    <m/>
    <m/>
    <m/>
    <m/>
    <m/>
    <m/>
    <m/>
    <n v="0"/>
    <x v="12"/>
  </r>
  <r>
    <x v="6"/>
    <m/>
    <m/>
    <m/>
    <m/>
    <m/>
    <m/>
    <m/>
    <m/>
    <n v="0"/>
    <x v="12"/>
  </r>
  <r>
    <x v="7"/>
    <m/>
    <m/>
    <m/>
    <m/>
    <m/>
    <m/>
    <m/>
    <m/>
    <n v="0"/>
    <x v="12"/>
  </r>
  <r>
    <x v="8"/>
    <m/>
    <m/>
    <m/>
    <m/>
    <m/>
    <m/>
    <m/>
    <m/>
    <n v="0"/>
    <x v="12"/>
  </r>
  <r>
    <x v="9"/>
    <m/>
    <m/>
    <m/>
    <m/>
    <m/>
    <m/>
    <m/>
    <m/>
    <n v="0"/>
    <x v="12"/>
  </r>
  <r>
    <x v="10"/>
    <m/>
    <m/>
    <m/>
    <m/>
    <m/>
    <m/>
    <m/>
    <m/>
    <n v="0"/>
    <x v="12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n v="579687.11"/>
    <m/>
    <m/>
    <m/>
    <m/>
    <m/>
    <m/>
    <m/>
    <n v="579687.11"/>
    <x v="13"/>
  </r>
  <r>
    <x v="6"/>
    <n v="605583.88"/>
    <m/>
    <m/>
    <m/>
    <m/>
    <m/>
    <m/>
    <m/>
    <n v="605583.88"/>
    <x v="13"/>
  </r>
  <r>
    <x v="7"/>
    <n v="-579687.11"/>
    <m/>
    <m/>
    <m/>
    <m/>
    <m/>
    <m/>
    <m/>
    <n v="-579687.11"/>
    <x v="13"/>
  </r>
  <r>
    <x v="8"/>
    <n v="-222170.9"/>
    <m/>
    <m/>
    <m/>
    <m/>
    <m/>
    <m/>
    <m/>
    <n v="-222170.9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264185.49"/>
    <m/>
    <m/>
    <n v="261640.3"/>
    <m/>
    <m/>
    <m/>
    <m/>
    <n v="264185.49"/>
    <x v="13"/>
  </r>
  <r>
    <x v="1"/>
    <n v="1541666.74"/>
    <m/>
    <m/>
    <n v="1524897.98"/>
    <m/>
    <m/>
    <m/>
    <m/>
    <n v="1541666.74"/>
    <x v="13"/>
  </r>
  <r>
    <x v="2"/>
    <n v="49762.79"/>
    <m/>
    <m/>
    <n v="48479.11"/>
    <m/>
    <m/>
    <m/>
    <m/>
    <n v="49762.79"/>
    <x v="13"/>
  </r>
  <r>
    <x v="3"/>
    <n v="8544.2099999999991"/>
    <m/>
    <m/>
    <n v="8451.43"/>
    <m/>
    <m/>
    <m/>
    <m/>
    <n v="8544.2099999999991"/>
    <x v="13"/>
  </r>
  <r>
    <x v="4"/>
    <n v="41218.58"/>
    <m/>
    <m/>
    <n v="40027.68"/>
    <m/>
    <m/>
    <m/>
    <m/>
    <n v="41218.58"/>
    <x v="13"/>
  </r>
  <r>
    <x v="5"/>
    <n v="284669.27"/>
    <m/>
    <m/>
    <n v="199189.19"/>
    <m/>
    <m/>
    <m/>
    <m/>
    <n v="284669.27"/>
    <x v="13"/>
  </r>
  <r>
    <x v="6"/>
    <n v="289264.92"/>
    <m/>
    <m/>
    <n v="203784.84"/>
    <m/>
    <m/>
    <m/>
    <m/>
    <n v="289264.92"/>
    <x v="13"/>
  </r>
  <r>
    <x v="7"/>
    <n v="1207234.68"/>
    <m/>
    <m/>
    <n v="1277229.68"/>
    <m/>
    <m/>
    <m/>
    <m/>
    <n v="1207234.68"/>
    <x v="13"/>
  </r>
  <r>
    <x v="8"/>
    <n v="386305.42"/>
    <m/>
    <m/>
    <n v="382583.67"/>
    <m/>
    <m/>
    <m/>
    <m/>
    <n v="386305.42"/>
    <x v="13"/>
  </r>
  <r>
    <x v="9"/>
    <n v="95858.08"/>
    <m/>
    <m/>
    <n v="94935"/>
    <m/>
    <m/>
    <m/>
    <m/>
    <n v="95858.08"/>
    <x v="13"/>
  </r>
  <r>
    <x v="10"/>
    <n v="32995.129999999997"/>
    <m/>
    <m/>
    <n v="32677.24"/>
    <m/>
    <m/>
    <m/>
    <m/>
    <n v="32995.129999999997"/>
    <x v="13"/>
  </r>
  <r>
    <x v="0"/>
    <n v="1374634.77"/>
    <m/>
    <m/>
    <n v="1364804.87"/>
    <m/>
    <m/>
    <m/>
    <m/>
    <n v="1374634.77"/>
    <x v="13"/>
  </r>
  <r>
    <x v="1"/>
    <n v="6742857.7199999997"/>
    <m/>
    <m/>
    <n v="6686931.2199999997"/>
    <m/>
    <m/>
    <m/>
    <m/>
    <n v="6742857.7199999997"/>
    <x v="13"/>
  </r>
  <r>
    <x v="2"/>
    <n v="205962.27"/>
    <m/>
    <m/>
    <n v="200526.05"/>
    <m/>
    <m/>
    <m/>
    <m/>
    <n v="205962.27"/>
    <x v="13"/>
  </r>
  <r>
    <x v="3"/>
    <n v="37344.15"/>
    <m/>
    <m/>
    <n v="37034.5"/>
    <m/>
    <m/>
    <m/>
    <m/>
    <n v="37344.15"/>
    <x v="13"/>
  </r>
  <r>
    <x v="4"/>
    <n v="168618.12"/>
    <m/>
    <m/>
    <n v="163491.54999999999"/>
    <m/>
    <m/>
    <m/>
    <m/>
    <n v="168618.12"/>
    <x v="13"/>
  </r>
  <r>
    <x v="5"/>
    <n v="740662.91"/>
    <m/>
    <m/>
    <n v="451499.49"/>
    <m/>
    <m/>
    <m/>
    <m/>
    <n v="740662.91"/>
    <x v="13"/>
  </r>
  <r>
    <x v="6"/>
    <n v="740662.91"/>
    <m/>
    <m/>
    <n v="451499.49"/>
    <m/>
    <m/>
    <m/>
    <m/>
    <n v="740662.91"/>
    <x v="13"/>
  </r>
  <r>
    <x v="7"/>
    <n v="5796232.54"/>
    <m/>
    <m/>
    <n v="6034905.6799999997"/>
    <m/>
    <m/>
    <m/>
    <m/>
    <n v="5796232.54"/>
    <x v="13"/>
  </r>
  <r>
    <x v="8"/>
    <n v="1861148.63"/>
    <m/>
    <m/>
    <n v="1847879.99"/>
    <m/>
    <m/>
    <m/>
    <m/>
    <n v="1861148.63"/>
    <x v="13"/>
  </r>
  <r>
    <x v="9"/>
    <n v="735094.04"/>
    <m/>
    <m/>
    <n v="729854.95"/>
    <m/>
    <m/>
    <m/>
    <m/>
    <n v="735094.04"/>
    <x v="13"/>
  </r>
  <r>
    <x v="10"/>
    <n v="171683.28"/>
    <m/>
    <m/>
    <n v="170455.59"/>
    <m/>
    <m/>
    <m/>
    <m/>
    <n v="171683.28"/>
    <x v="13"/>
  </r>
  <r>
    <x v="0"/>
    <n v="731658.53"/>
    <m/>
    <m/>
    <n v="723576.18"/>
    <m/>
    <m/>
    <m/>
    <m/>
    <n v="731658.53"/>
    <x v="13"/>
  </r>
  <r>
    <x v="1"/>
    <n v="3756044.98"/>
    <m/>
    <m/>
    <n v="3708702.82"/>
    <m/>
    <m/>
    <m/>
    <m/>
    <n v="3756044.98"/>
    <x v="13"/>
  </r>
  <r>
    <x v="2"/>
    <n v="110184.28"/>
    <m/>
    <m/>
    <n v="106583.98"/>
    <m/>
    <m/>
    <m/>
    <m/>
    <n v="110184.28"/>
    <x v="13"/>
  </r>
  <r>
    <x v="3"/>
    <n v="20761.509999999998"/>
    <m/>
    <m/>
    <n v="20499.32"/>
    <m/>
    <m/>
    <m/>
    <m/>
    <n v="20761.509999999998"/>
    <x v="13"/>
  </r>
  <r>
    <x v="4"/>
    <n v="89422.77"/>
    <m/>
    <m/>
    <n v="86084.66"/>
    <m/>
    <m/>
    <m/>
    <m/>
    <n v="89422.77"/>
    <x v="13"/>
  </r>
  <r>
    <x v="5"/>
    <n v="443927.35"/>
    <m/>
    <m/>
    <n v="242479.22"/>
    <m/>
    <m/>
    <m/>
    <m/>
    <n v="443927.35"/>
    <x v="13"/>
  </r>
  <r>
    <x v="6"/>
    <n v="443927.35"/>
    <m/>
    <m/>
    <n v="242479.22"/>
    <m/>
    <m/>
    <m/>
    <m/>
    <n v="443927.35"/>
    <x v="13"/>
  </r>
  <r>
    <x v="7"/>
    <n v="3201933.35"/>
    <m/>
    <m/>
    <n v="3359639.62"/>
    <m/>
    <m/>
    <m/>
    <m/>
    <n v="3201933.35"/>
    <x v="13"/>
  </r>
  <r>
    <x v="8"/>
    <n v="1213407.03"/>
    <m/>
    <m/>
    <n v="1199220.45"/>
    <m/>
    <m/>
    <m/>
    <m/>
    <n v="1213407.03"/>
    <x v="13"/>
  </r>
  <r>
    <x v="9"/>
    <n v="132470.29999999999"/>
    <m/>
    <m/>
    <n v="131165.54"/>
    <m/>
    <m/>
    <m/>
    <m/>
    <n v="132470.29999999999"/>
    <x v="13"/>
  </r>
  <r>
    <x v="10"/>
    <n v="91379.57"/>
    <m/>
    <m/>
    <n v="90370.14"/>
    <m/>
    <m/>
    <m/>
    <m/>
    <n v="91379.57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9222240.0299999993"/>
    <m/>
    <m/>
    <n v="8877948.0399999991"/>
    <n v="251322.28"/>
    <m/>
    <m/>
    <m/>
    <n v="9222240.0299999993"/>
    <x v="13"/>
  </r>
  <r>
    <x v="1"/>
    <n v="43807162.950000003"/>
    <m/>
    <m/>
    <n v="42197418.560000002"/>
    <n v="1102469.3999999999"/>
    <m/>
    <m/>
    <m/>
    <n v="43807162.950000003"/>
    <x v="13"/>
  </r>
  <r>
    <x v="2"/>
    <n v="1308052.32"/>
    <m/>
    <m/>
    <n v="1244288.4099999999"/>
    <n v="22507.439999999999"/>
    <m/>
    <m/>
    <m/>
    <n v="1308052.32"/>
    <x v="13"/>
  </r>
  <r>
    <x v="3"/>
    <n v="242491.72"/>
    <m/>
    <m/>
    <n v="233570.09"/>
    <n v="6115.66"/>
    <m/>
    <m/>
    <m/>
    <n v="242491.72"/>
    <x v="13"/>
  </r>
  <r>
    <x v="4"/>
    <n v="1065560.6000000001"/>
    <m/>
    <m/>
    <n v="1010718.32"/>
    <n v="16391.78"/>
    <m/>
    <m/>
    <m/>
    <n v="1065560.6000000001"/>
    <x v="13"/>
  </r>
  <r>
    <x v="5"/>
    <n v="5448528.5599999996"/>
    <m/>
    <m/>
    <n v="2921964.44"/>
    <n v="34916.25"/>
    <m/>
    <m/>
    <m/>
    <n v="5448528.5599999996"/>
    <x v="13"/>
  </r>
  <r>
    <x v="6"/>
    <n v="5476835.9299999997"/>
    <m/>
    <m/>
    <n v="2950271.81"/>
    <n v="34916.25"/>
    <m/>
    <m/>
    <m/>
    <n v="5476835.9299999997"/>
    <x v="13"/>
  </r>
  <r>
    <x v="7"/>
    <n v="37050582.07"/>
    <m/>
    <m/>
    <n v="38031165.710000001"/>
    <n v="1045045.71"/>
    <m/>
    <m/>
    <m/>
    <n v="37050582.07"/>
    <x v="13"/>
  </r>
  <r>
    <x v="8"/>
    <n v="15018004.24"/>
    <m/>
    <m/>
    <n v="14479372.130000001"/>
    <n v="385092.98"/>
    <m/>
    <m/>
    <m/>
    <n v="15018004.24"/>
    <x v="13"/>
  </r>
  <r>
    <x v="9"/>
    <n v="798548.29"/>
    <m/>
    <m/>
    <n v="707193.07"/>
    <n v="84162.22"/>
    <m/>
    <m/>
    <m/>
    <n v="798548.29"/>
    <x v="13"/>
  </r>
  <r>
    <x v="10"/>
    <n v="1151800.0900000001"/>
    <m/>
    <m/>
    <n v="1108800.17"/>
    <n v="31388.57"/>
    <m/>
    <m/>
    <m/>
    <n v="1151800.0900000001"/>
    <x v="13"/>
  </r>
  <r>
    <x v="0"/>
    <n v="2629338.4300000002"/>
    <m/>
    <m/>
    <n v="2616218.8199999998"/>
    <m/>
    <m/>
    <m/>
    <m/>
    <n v="2629338.4300000002"/>
    <x v="13"/>
  </r>
  <r>
    <x v="1"/>
    <n v="11449806.58"/>
    <m/>
    <m/>
    <n v="11385050.439999999"/>
    <m/>
    <m/>
    <m/>
    <m/>
    <n v="11449806.58"/>
    <x v="13"/>
  </r>
  <r>
    <x v="2"/>
    <n v="348916.08"/>
    <m/>
    <m/>
    <n v="344004.47"/>
    <m/>
    <m/>
    <m/>
    <m/>
    <n v="348916.08"/>
    <x v="13"/>
  </r>
  <r>
    <x v="3"/>
    <n v="63402.720000000001"/>
    <m/>
    <m/>
    <n v="63044.37"/>
    <m/>
    <m/>
    <m/>
    <m/>
    <n v="63402.720000000001"/>
    <x v="13"/>
  </r>
  <r>
    <x v="4"/>
    <n v="285513.36"/>
    <m/>
    <m/>
    <n v="280960.09999999998"/>
    <m/>
    <m/>
    <m/>
    <m/>
    <n v="285513.36"/>
    <x v="13"/>
  </r>
  <r>
    <x v="5"/>
    <n v="1297508.77"/>
    <m/>
    <m/>
    <n v="654305.03"/>
    <m/>
    <m/>
    <m/>
    <m/>
    <n v="1297508.77"/>
    <x v="13"/>
  </r>
  <r>
    <x v="6"/>
    <n v="1297508.77"/>
    <m/>
    <m/>
    <n v="654305.03"/>
    <m/>
    <m/>
    <m/>
    <m/>
    <n v="1297508.77"/>
    <x v="13"/>
  </r>
  <r>
    <x v="7"/>
    <n v="9803381.7300000004"/>
    <m/>
    <m/>
    <n v="10386740.939999999"/>
    <m/>
    <m/>
    <m/>
    <m/>
    <n v="9803381.7300000004"/>
    <x v="13"/>
  </r>
  <r>
    <x v="8"/>
    <n v="3103902.52"/>
    <m/>
    <m/>
    <n v="3087737.05"/>
    <m/>
    <m/>
    <m/>
    <m/>
    <n v="3103902.52"/>
    <x v="13"/>
  </r>
  <r>
    <x v="9"/>
    <n v="880056.83"/>
    <m/>
    <m/>
    <n v="875307.23"/>
    <m/>
    <m/>
    <m/>
    <m/>
    <n v="880056.83"/>
    <x v="13"/>
  </r>
  <r>
    <x v="10"/>
    <n v="328387.90999999997"/>
    <m/>
    <m/>
    <n v="326749.37"/>
    <m/>
    <m/>
    <m/>
    <m/>
    <n v="328387.90999999997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n v="122400.24"/>
    <m/>
    <m/>
    <n v="122400.24"/>
    <m/>
    <m/>
    <m/>
    <m/>
    <n v="122400.24"/>
    <x v="13"/>
  </r>
  <r>
    <x v="6"/>
    <n v="131798.60999999999"/>
    <m/>
    <m/>
    <n v="131798.60999999999"/>
    <m/>
    <m/>
    <m/>
    <m/>
    <n v="131798.60999999999"/>
    <x v="13"/>
  </r>
  <r>
    <x v="7"/>
    <n v="-122400.24"/>
    <m/>
    <m/>
    <n v="-122400.24"/>
    <m/>
    <m/>
    <m/>
    <m/>
    <n v="-122400.24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6449675.0099999998"/>
    <m/>
    <m/>
    <n v="5724974.6299999999"/>
    <n v="673411.54"/>
    <m/>
    <m/>
    <m/>
    <n v="6449675.0099999998"/>
    <x v="13"/>
  </r>
  <r>
    <x v="1"/>
    <n v="31763116.969999999"/>
    <m/>
    <m/>
    <n v="28577866.890000001"/>
    <n v="2898521.16"/>
    <m/>
    <m/>
    <m/>
    <n v="31763116.969999999"/>
    <x v="13"/>
  </r>
  <r>
    <x v="2"/>
    <n v="845070.51"/>
    <m/>
    <m/>
    <n v="764464.29"/>
    <n v="57294.41"/>
    <m/>
    <m/>
    <m/>
    <n v="845070.51"/>
    <x v="13"/>
  </r>
  <r>
    <x v="3"/>
    <n v="176224.91"/>
    <m/>
    <m/>
    <n v="158392.95999999999"/>
    <n v="16244.64"/>
    <m/>
    <m/>
    <m/>
    <n v="176224.91"/>
    <x v="13"/>
  </r>
  <r>
    <x v="4"/>
    <n v="668845.6"/>
    <m/>
    <m/>
    <n v="606071.32999999996"/>
    <n v="41049.769999999997"/>
    <m/>
    <m/>
    <m/>
    <n v="668845.6"/>
    <x v="13"/>
  </r>
  <r>
    <x v="5"/>
    <n v="4170547.07"/>
    <m/>
    <m/>
    <n v="1871140.59"/>
    <n v="296025.59000000003"/>
    <m/>
    <m/>
    <m/>
    <n v="4170547.07"/>
    <x v="13"/>
  </r>
  <r>
    <x v="6"/>
    <n v="4170547.07"/>
    <m/>
    <m/>
    <n v="1871140.59"/>
    <n v="296025.59000000003"/>
    <m/>
    <m/>
    <m/>
    <n v="4170547.07"/>
    <x v="13"/>
  </r>
  <r>
    <x v="7"/>
    <n v="26747499.390000001"/>
    <m/>
    <m/>
    <n v="25942262.010000002"/>
    <n v="2545201.16"/>
    <m/>
    <m/>
    <m/>
    <n v="26747499.390000001"/>
    <x v="13"/>
  </r>
  <r>
    <x v="8"/>
    <n v="10418487.65"/>
    <m/>
    <m/>
    <n v="8917541.0899999999"/>
    <n v="1420762.97"/>
    <m/>
    <m/>
    <m/>
    <n v="10418487.65"/>
    <x v="13"/>
  </r>
  <r>
    <x v="9"/>
    <n v="995837.03"/>
    <m/>
    <m/>
    <n v="956647.95"/>
    <n v="30953.200000000001"/>
    <m/>
    <m/>
    <m/>
    <n v="995837.03"/>
    <x v="13"/>
  </r>
  <r>
    <x v="10"/>
    <n v="805524.06"/>
    <m/>
    <m/>
    <n v="715013.52"/>
    <n v="84104.89"/>
    <m/>
    <m/>
    <m/>
    <n v="805524.06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7930205.7599999998"/>
    <m/>
    <m/>
    <n v="5976195.8200000003"/>
    <n v="1549004.64"/>
    <m/>
    <m/>
    <m/>
    <n v="7930205.7599999998"/>
    <x v="13"/>
  </r>
  <r>
    <x v="1"/>
    <n v="47945050.780000001"/>
    <m/>
    <m/>
    <n v="37492391.990000002"/>
    <n v="7870572"/>
    <m/>
    <m/>
    <m/>
    <n v="47945050.780000001"/>
    <x v="13"/>
  </r>
  <r>
    <x v="2"/>
    <n v="1320922.33"/>
    <m/>
    <m/>
    <n v="1074941"/>
    <n v="167124.01999999999"/>
    <m/>
    <m/>
    <m/>
    <n v="1320922.33"/>
    <x v="13"/>
  </r>
  <r>
    <x v="3"/>
    <n v="265352"/>
    <m/>
    <m/>
    <n v="207472.06"/>
    <n v="43658.09"/>
    <m/>
    <m/>
    <m/>
    <n v="265352"/>
    <x v="13"/>
  </r>
  <r>
    <x v="4"/>
    <n v="1055570.33"/>
    <m/>
    <m/>
    <n v="867468.94"/>
    <n v="123465.93"/>
    <m/>
    <m/>
    <m/>
    <n v="1055570.33"/>
    <x v="13"/>
  </r>
  <r>
    <x v="5"/>
    <n v="5818129.3799999999"/>
    <m/>
    <m/>
    <n v="2577108.21"/>
    <n v="431122.85"/>
    <m/>
    <m/>
    <m/>
    <n v="5818129.3799999999"/>
    <x v="13"/>
  </r>
  <r>
    <x v="6"/>
    <n v="5843138.9900000002"/>
    <m/>
    <m/>
    <n v="2602117.8199999998"/>
    <n v="431122.85"/>
    <m/>
    <m/>
    <m/>
    <n v="5843138.9900000002"/>
    <x v="13"/>
  </r>
  <r>
    <x v="7"/>
    <n v="40805999.07"/>
    <m/>
    <m/>
    <n v="33840342.780000001"/>
    <n v="7272325.1299999999"/>
    <m/>
    <m/>
    <m/>
    <n v="40805999.07"/>
    <x v="13"/>
  </r>
  <r>
    <x v="8"/>
    <n v="13529611.84"/>
    <m/>
    <m/>
    <n v="10859929.109999999"/>
    <n v="2085082.61"/>
    <m/>
    <m/>
    <m/>
    <n v="13529611.84"/>
    <x v="13"/>
  </r>
  <r>
    <x v="9"/>
    <n v="1584103.89"/>
    <m/>
    <m/>
    <n v="1046560.41"/>
    <n v="426474.86"/>
    <m/>
    <m/>
    <m/>
    <n v="1584103.89"/>
    <x v="13"/>
  </r>
  <r>
    <x v="10"/>
    <n v="990433.11"/>
    <m/>
    <m/>
    <n v="746389.48"/>
    <n v="193460.99"/>
    <m/>
    <m/>
    <m/>
    <n v="990433.11"/>
    <x v="13"/>
  </r>
  <r>
    <x v="0"/>
    <n v="22620.95"/>
    <m/>
    <n v="21726.36"/>
    <m/>
    <m/>
    <m/>
    <m/>
    <m/>
    <n v="894.59000000000015"/>
    <x v="13"/>
  </r>
  <r>
    <x v="1"/>
    <n v="123787.67"/>
    <m/>
    <n v="118572.66"/>
    <m/>
    <m/>
    <m/>
    <m/>
    <m/>
    <n v="5215.0099999999948"/>
    <x v="13"/>
  </r>
  <r>
    <x v="2"/>
    <n v="1676.88"/>
    <m/>
    <n v="1519.5"/>
    <m/>
    <m/>
    <m/>
    <m/>
    <m/>
    <n v="157.38000000000011"/>
    <x v="13"/>
  </r>
  <r>
    <x v="3"/>
    <n v="1010.92"/>
    <m/>
    <n v="910.8"/>
    <m/>
    <m/>
    <m/>
    <m/>
    <m/>
    <n v="100.12"/>
    <x v="13"/>
  </r>
  <r>
    <x v="4"/>
    <n v="665.96"/>
    <m/>
    <n v="608.70000000000005"/>
    <m/>
    <m/>
    <m/>
    <m/>
    <m/>
    <n v="57.259999999999991"/>
    <x v="13"/>
  </r>
  <r>
    <x v="5"/>
    <n v="21792.59"/>
    <m/>
    <n v="21575.38"/>
    <m/>
    <m/>
    <m/>
    <m/>
    <m/>
    <n v="217.20999999999913"/>
    <x v="13"/>
  </r>
  <r>
    <x v="6"/>
    <n v="21792.59"/>
    <m/>
    <n v="21575.38"/>
    <m/>
    <m/>
    <m/>
    <m/>
    <m/>
    <n v="217.20999999999913"/>
    <x v="13"/>
  </r>
  <r>
    <x v="7"/>
    <n v="100318.2"/>
    <m/>
    <n v="95477.78"/>
    <m/>
    <m/>
    <m/>
    <m/>
    <m/>
    <n v="4840.4199999999983"/>
    <x v="13"/>
  </r>
  <r>
    <x v="8"/>
    <n v="33078.019999999997"/>
    <m/>
    <n v="31769.919999999998"/>
    <m/>
    <m/>
    <m/>
    <m/>
    <m/>
    <n v="1308.0999999999985"/>
    <x v="13"/>
  </r>
  <r>
    <x v="9"/>
    <n v="8207.99"/>
    <m/>
    <n v="7883.41"/>
    <m/>
    <m/>
    <m/>
    <m/>
    <m/>
    <n v="324.57999999999993"/>
    <x v="13"/>
  </r>
  <r>
    <x v="10"/>
    <n v="2911.77"/>
    <m/>
    <n v="2798.77"/>
    <m/>
    <m/>
    <m/>
    <m/>
    <m/>
    <n v="113"/>
    <x v="13"/>
  </r>
  <r>
    <x v="0"/>
    <n v="22414.77"/>
    <m/>
    <n v="13669.85"/>
    <m/>
    <m/>
    <m/>
    <m/>
    <m/>
    <n v="8744.92"/>
    <x v="13"/>
  </r>
  <r>
    <x v="1"/>
    <n v="105694.53"/>
    <m/>
    <n v="62775.16"/>
    <m/>
    <m/>
    <m/>
    <m/>
    <m/>
    <n v="42919.369999999995"/>
    <x v="13"/>
  </r>
  <r>
    <x v="2"/>
    <n v="1727.19"/>
    <m/>
    <n v="394.59"/>
    <m/>
    <m/>
    <m/>
    <m/>
    <m/>
    <n v="1332.6000000000001"/>
    <x v="13"/>
  </r>
  <r>
    <x v="3"/>
    <n v="1321.02"/>
    <m/>
    <n v="486.7"/>
    <m/>
    <m/>
    <m/>
    <m/>
    <m/>
    <n v="834.31999999999994"/>
    <x v="13"/>
  </r>
  <r>
    <x v="4"/>
    <n v="406.17"/>
    <m/>
    <n v="-92.11"/>
    <m/>
    <m/>
    <m/>
    <m/>
    <m/>
    <n v="498.28000000000003"/>
    <x v="13"/>
  </r>
  <r>
    <x v="5"/>
    <n v="13589.3"/>
    <m/>
    <n v="11893.87"/>
    <m/>
    <m/>
    <m/>
    <m/>
    <m/>
    <n v="1695.4299999999985"/>
    <x v="13"/>
  </r>
  <r>
    <x v="6"/>
    <n v="13589.3"/>
    <m/>
    <n v="11893.87"/>
    <m/>
    <m/>
    <m/>
    <m/>
    <m/>
    <n v="1695.4299999999985"/>
    <x v="13"/>
  </r>
  <r>
    <x v="7"/>
    <n v="90378.04"/>
    <m/>
    <n v="50486.7"/>
    <m/>
    <m/>
    <m/>
    <m/>
    <m/>
    <n v="39891.339999999997"/>
    <x v="13"/>
  </r>
  <r>
    <x v="8"/>
    <n v="30254.81"/>
    <m/>
    <n v="18451.189999999999"/>
    <m/>
    <m/>
    <m/>
    <m/>
    <m/>
    <n v="11803.620000000003"/>
    <x v="13"/>
  </r>
  <r>
    <x v="9"/>
    <n v="11949.66"/>
    <m/>
    <n v="7287.62"/>
    <m/>
    <m/>
    <m/>
    <m/>
    <m/>
    <n v="4662.04"/>
    <x v="13"/>
  </r>
  <r>
    <x v="10"/>
    <n v="2864.9"/>
    <m/>
    <n v="1760.53"/>
    <m/>
    <m/>
    <m/>
    <m/>
    <m/>
    <n v="1104.3700000000001"/>
    <x v="13"/>
  </r>
  <r>
    <x v="0"/>
    <n v="918.15"/>
    <m/>
    <n v="131.16"/>
    <m/>
    <m/>
    <m/>
    <m/>
    <m/>
    <n v="786.99"/>
    <x v="13"/>
  </r>
  <r>
    <x v="1"/>
    <n v="4801.25"/>
    <m/>
    <n v="701.97"/>
    <m/>
    <m/>
    <m/>
    <m/>
    <m/>
    <n v="4099.28"/>
    <x v="13"/>
  </r>
  <r>
    <x v="2"/>
    <n v="119.2"/>
    <m/>
    <n v="5.01"/>
    <m/>
    <m/>
    <m/>
    <m/>
    <m/>
    <n v="114.19"/>
    <x v="13"/>
  </r>
  <r>
    <x v="3"/>
    <n v="86.39"/>
    <m/>
    <n v="5.49"/>
    <m/>
    <m/>
    <m/>
    <m/>
    <m/>
    <n v="80.900000000000006"/>
    <x v="13"/>
  </r>
  <r>
    <x v="4"/>
    <n v="32.81"/>
    <m/>
    <n v="-0.48"/>
    <m/>
    <m/>
    <m/>
    <m/>
    <m/>
    <n v="33.29"/>
    <x v="13"/>
  </r>
  <r>
    <x v="5"/>
    <n v="256.67"/>
    <m/>
    <n v="134.47"/>
    <m/>
    <m/>
    <m/>
    <m/>
    <m/>
    <n v="122.20000000000002"/>
    <x v="13"/>
  </r>
  <r>
    <x v="6"/>
    <n v="256.67"/>
    <m/>
    <n v="134.47"/>
    <m/>
    <m/>
    <m/>
    <m/>
    <m/>
    <n v="122.20000000000002"/>
    <x v="13"/>
  </r>
  <r>
    <x v="7"/>
    <n v="4425.38"/>
    <m/>
    <n v="562.49"/>
    <m/>
    <m/>
    <m/>
    <m/>
    <m/>
    <n v="3862.8900000000003"/>
    <x v="13"/>
  </r>
  <r>
    <x v="8"/>
    <n v="1619.67"/>
    <m/>
    <n v="306.70999999999998"/>
    <m/>
    <m/>
    <m/>
    <m/>
    <m/>
    <n v="1312.96"/>
    <x v="13"/>
  </r>
  <r>
    <x v="9"/>
    <n v="146.97999999999999"/>
    <m/>
    <n v="8"/>
    <m/>
    <m/>
    <m/>
    <m/>
    <m/>
    <n v="138.97999999999999"/>
    <x v="13"/>
  </r>
  <r>
    <x v="10"/>
    <n v="116.2"/>
    <m/>
    <n v="16.850000000000001"/>
    <m/>
    <m/>
    <m/>
    <m/>
    <m/>
    <n v="99.35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999622.61"/>
    <m/>
    <n v="964409.65"/>
    <m/>
    <m/>
    <m/>
    <m/>
    <n v="8120.54"/>
    <n v="35212.959999999963"/>
    <x v="13"/>
  </r>
  <r>
    <x v="1"/>
    <n v="5282404.3499999996"/>
    <m/>
    <n v="5117423.0199999996"/>
    <m/>
    <m/>
    <m/>
    <m/>
    <n v="35827.72"/>
    <n v="164981.33000000007"/>
    <x v="13"/>
  </r>
  <r>
    <x v="2"/>
    <n v="53453.3"/>
    <m/>
    <n v="49279.02"/>
    <m/>
    <m/>
    <m/>
    <m/>
    <n v="559.44000000000005"/>
    <n v="4174.2800000000061"/>
    <x v="13"/>
  </r>
  <r>
    <x v="3"/>
    <n v="42029.99"/>
    <m/>
    <n v="39525.870000000003"/>
    <m/>
    <m/>
    <m/>
    <m/>
    <n v="5.56"/>
    <n v="2504.1199999999953"/>
    <x v="13"/>
  </r>
  <r>
    <x v="4"/>
    <n v="11423.31"/>
    <m/>
    <n v="9753.15"/>
    <m/>
    <m/>
    <m/>
    <m/>
    <n v="553.88"/>
    <n v="1670.1599999999999"/>
    <x v="13"/>
  </r>
  <r>
    <x v="5"/>
    <n v="923039.11"/>
    <m/>
    <n v="909988.11"/>
    <m/>
    <m/>
    <m/>
    <m/>
    <n v="8699.93"/>
    <n v="13051"/>
    <x v="13"/>
  </r>
  <r>
    <x v="6"/>
    <n v="923039.11"/>
    <m/>
    <n v="909988.11"/>
    <m/>
    <m/>
    <m/>
    <m/>
    <n v="8699.93"/>
    <n v="13051"/>
    <x v="13"/>
  </r>
  <r>
    <x v="7"/>
    <n v="4305911.9400000004"/>
    <m/>
    <n v="4158155.89"/>
    <m/>
    <m/>
    <m/>
    <m/>
    <n v="26568.35"/>
    <n v="147756.05000000028"/>
    <x v="13"/>
  </r>
  <r>
    <x v="8"/>
    <n v="1826913.64"/>
    <m/>
    <n v="1776771.82"/>
    <m/>
    <m/>
    <m/>
    <m/>
    <n v="13589.26"/>
    <n v="50141.819999999832"/>
    <x v="13"/>
  </r>
  <r>
    <x v="9"/>
    <n v="40539.68"/>
    <m/>
    <n v="34523.83"/>
    <m/>
    <m/>
    <m/>
    <m/>
    <m/>
    <n v="6015.8499999999985"/>
    <x v="13"/>
  </r>
  <r>
    <x v="10"/>
    <n v="128987.11"/>
    <m/>
    <n v="124159.37"/>
    <m/>
    <m/>
    <m/>
    <m/>
    <n v="1407.94"/>
    <n v="4827.7400000000052"/>
    <x v="13"/>
  </r>
  <r>
    <x v="0"/>
    <n v="271451.96999999997"/>
    <m/>
    <n v="262282.83"/>
    <m/>
    <m/>
    <m/>
    <m/>
    <n v="187.5"/>
    <n v="9169.1399999999558"/>
    <x v="13"/>
  </r>
  <r>
    <x v="1"/>
    <n v="1426438.57"/>
    <m/>
    <n v="1386468.18"/>
    <m/>
    <m/>
    <m/>
    <m/>
    <n v="858"/>
    <n v="39970.39000000013"/>
    <x v="13"/>
  </r>
  <r>
    <x v="2"/>
    <n v="15262.53"/>
    <m/>
    <n v="13937.42"/>
    <m/>
    <m/>
    <m/>
    <m/>
    <n v="10.94"/>
    <n v="1325.1100000000006"/>
    <x v="13"/>
  </r>
  <r>
    <x v="3"/>
    <n v="11462.19"/>
    <m/>
    <n v="10695.67"/>
    <m/>
    <m/>
    <m/>
    <m/>
    <n v="0.15"/>
    <n v="766.52000000000044"/>
    <x v="13"/>
  </r>
  <r>
    <x v="4"/>
    <n v="3800.34"/>
    <m/>
    <n v="3241.75"/>
    <m/>
    <m/>
    <m/>
    <m/>
    <n v="10.79"/>
    <n v="558.59000000000015"/>
    <x v="13"/>
  </r>
  <r>
    <x v="5"/>
    <n v="267516.76"/>
    <m/>
    <n v="265997.69"/>
    <m/>
    <m/>
    <m/>
    <m/>
    <n v="166.21"/>
    <n v="1519.070000000007"/>
    <x v="13"/>
  </r>
  <r>
    <x v="6"/>
    <n v="267516.76"/>
    <m/>
    <n v="265997.69"/>
    <m/>
    <m/>
    <m/>
    <m/>
    <n v="166.21"/>
    <n v="1519.070000000007"/>
    <x v="13"/>
  </r>
  <r>
    <x v="7"/>
    <n v="1143659.28"/>
    <m/>
    <n v="1106533.07"/>
    <m/>
    <m/>
    <m/>
    <m/>
    <n v="680.85"/>
    <n v="37126.209999999963"/>
    <x v="13"/>
  </r>
  <r>
    <x v="8"/>
    <n v="324020.90000000002"/>
    <m/>
    <n v="313217.42"/>
    <m/>
    <m/>
    <m/>
    <m/>
    <n v="181.72"/>
    <n v="10803.48000000004"/>
    <x v="13"/>
  </r>
  <r>
    <x v="9"/>
    <n v="117933.45"/>
    <m/>
    <n v="114865.72"/>
    <m/>
    <m/>
    <m/>
    <m/>
    <n v="68.349999999999994"/>
    <n v="3067.7299999999959"/>
    <x v="13"/>
  </r>
  <r>
    <x v="10"/>
    <n v="34930.03"/>
    <m/>
    <n v="33763.26"/>
    <m/>
    <m/>
    <m/>
    <m/>
    <n v="32.51"/>
    <n v="1166.7699999999968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2304469"/>
    <m/>
    <n v="2248891.27"/>
    <m/>
    <m/>
    <m/>
    <m/>
    <n v="21803.86"/>
    <n v="55577.729999999981"/>
    <x v="13"/>
  </r>
  <r>
    <x v="1"/>
    <n v="11777592.73"/>
    <m/>
    <n v="11583516.279999999"/>
    <m/>
    <m/>
    <m/>
    <m/>
    <n v="32460.62"/>
    <n v="194076.45000000112"/>
    <x v="13"/>
  </r>
  <r>
    <x v="2"/>
    <n v="161098.84"/>
    <m/>
    <n v="156411.51"/>
    <m/>
    <m/>
    <m/>
    <m/>
    <n v="547.22"/>
    <n v="4687.3299999999872"/>
    <x v="13"/>
  </r>
  <r>
    <x v="3"/>
    <n v="92507.65"/>
    <m/>
    <n v="89339.87"/>
    <m/>
    <m/>
    <m/>
    <m/>
    <n v="5.19"/>
    <n v="3167.7799999999988"/>
    <x v="13"/>
  </r>
  <r>
    <x v="4"/>
    <n v="68591.19"/>
    <m/>
    <n v="67071.64"/>
    <m/>
    <m/>
    <m/>
    <m/>
    <n v="542.03"/>
    <n v="1519.5500000000029"/>
    <x v="13"/>
  </r>
  <r>
    <x v="5"/>
    <n v="2093511.81"/>
    <m/>
    <n v="2078616.52"/>
    <m/>
    <m/>
    <m/>
    <m/>
    <n v="8545.56"/>
    <n v="14895.290000000037"/>
    <x v="13"/>
  </r>
  <r>
    <x v="6"/>
    <n v="2093511.81"/>
    <m/>
    <n v="2078616.52"/>
    <m/>
    <m/>
    <m/>
    <m/>
    <n v="8545.56"/>
    <n v="14895.290000000037"/>
    <x v="13"/>
  </r>
  <r>
    <x v="7"/>
    <n v="9522982.0800000001"/>
    <m/>
    <n v="9348488.25"/>
    <m/>
    <m/>
    <m/>
    <m/>
    <n v="23367.84"/>
    <n v="174493.83000000007"/>
    <x v="13"/>
  </r>
  <r>
    <x v="8"/>
    <n v="4943680.3099999996"/>
    <m/>
    <n v="4883524.51"/>
    <m/>
    <m/>
    <m/>
    <m/>
    <n v="12615.27"/>
    <n v="60155.799999999814"/>
    <x v="13"/>
  </r>
  <r>
    <x v="9"/>
    <n v="33765.96"/>
    <m/>
    <n v="27203.81"/>
    <m/>
    <m/>
    <m/>
    <m/>
    <n v="48.83"/>
    <n v="6562.1499999999978"/>
    <x v="13"/>
  </r>
  <r>
    <x v="10"/>
    <n v="297610.95"/>
    <m/>
    <n v="289565.40999999997"/>
    <m/>
    <m/>
    <m/>
    <m/>
    <n v="3780.4"/>
    <n v="8045.5400000000373"/>
    <x v="13"/>
  </r>
  <r>
    <x v="0"/>
    <m/>
    <m/>
    <m/>
    <m/>
    <m/>
    <m/>
    <m/>
    <m/>
    <n v="0"/>
    <x v="13"/>
  </r>
  <r>
    <x v="1"/>
    <m/>
    <m/>
    <m/>
    <m/>
    <m/>
    <m/>
    <m/>
    <m/>
    <n v="0"/>
    <x v="13"/>
  </r>
  <r>
    <x v="2"/>
    <m/>
    <m/>
    <m/>
    <m/>
    <m/>
    <m/>
    <m/>
    <m/>
    <n v="0"/>
    <x v="13"/>
  </r>
  <r>
    <x v="3"/>
    <m/>
    <m/>
    <m/>
    <m/>
    <m/>
    <m/>
    <m/>
    <m/>
    <n v="0"/>
    <x v="13"/>
  </r>
  <r>
    <x v="4"/>
    <m/>
    <m/>
    <m/>
    <m/>
    <m/>
    <m/>
    <m/>
    <m/>
    <n v="0"/>
    <x v="13"/>
  </r>
  <r>
    <x v="5"/>
    <m/>
    <m/>
    <m/>
    <m/>
    <m/>
    <m/>
    <m/>
    <m/>
    <n v="0"/>
    <x v="13"/>
  </r>
  <r>
    <x v="6"/>
    <m/>
    <m/>
    <m/>
    <m/>
    <m/>
    <m/>
    <m/>
    <m/>
    <n v="0"/>
    <x v="13"/>
  </r>
  <r>
    <x v="7"/>
    <m/>
    <m/>
    <m/>
    <m/>
    <m/>
    <m/>
    <m/>
    <m/>
    <n v="0"/>
    <x v="13"/>
  </r>
  <r>
    <x v="8"/>
    <m/>
    <m/>
    <m/>
    <m/>
    <m/>
    <m/>
    <m/>
    <m/>
    <n v="0"/>
    <x v="13"/>
  </r>
  <r>
    <x v="9"/>
    <m/>
    <m/>
    <m/>
    <m/>
    <m/>
    <m/>
    <m/>
    <m/>
    <n v="0"/>
    <x v="13"/>
  </r>
  <r>
    <x v="10"/>
    <m/>
    <m/>
    <m/>
    <m/>
    <m/>
    <m/>
    <m/>
    <m/>
    <n v="0"/>
    <x v="13"/>
  </r>
  <r>
    <x v="0"/>
    <n v="1294265.06"/>
    <m/>
    <n v="1220901.22"/>
    <m/>
    <m/>
    <m/>
    <m/>
    <n v="17745.169999999998"/>
    <n v="73363.840000000084"/>
    <x v="13"/>
  </r>
  <r>
    <x v="1"/>
    <n v="7041130.1200000001"/>
    <m/>
    <n v="6679738.5300000003"/>
    <m/>
    <m/>
    <m/>
    <m/>
    <n v="1801.8"/>
    <n v="361391.58999999985"/>
    <x v="13"/>
  </r>
  <r>
    <x v="2"/>
    <n v="101559.73"/>
    <m/>
    <n v="91839.26"/>
    <m/>
    <m/>
    <m/>
    <m/>
    <n v="30.33"/>
    <n v="9720.4700000000012"/>
    <x v="13"/>
  </r>
  <r>
    <x v="3"/>
    <n v="58487.519999999997"/>
    <m/>
    <n v="51488.6"/>
    <m/>
    <m/>
    <m/>
    <m/>
    <n v="0.25"/>
    <n v="6998.9199999999983"/>
    <x v="13"/>
  </r>
  <r>
    <x v="4"/>
    <n v="43072.21"/>
    <m/>
    <n v="40350.660000000003"/>
    <m/>
    <m/>
    <m/>
    <m/>
    <n v="30.08"/>
    <n v="2721.5499999999956"/>
    <x v="13"/>
  </r>
  <r>
    <x v="5"/>
    <n v="1262636.8500000001"/>
    <m/>
    <n v="1249235.51"/>
    <m/>
    <m/>
    <m/>
    <m/>
    <n v="409.73"/>
    <n v="13401.340000000084"/>
    <x v="13"/>
  </r>
  <r>
    <x v="6"/>
    <n v="1262636.8500000001"/>
    <m/>
    <n v="1249235.51"/>
    <m/>
    <m/>
    <m/>
    <m/>
    <n v="409.73"/>
    <n v="13401.340000000084"/>
    <x v="13"/>
  </r>
  <r>
    <x v="7"/>
    <n v="5676933.54"/>
    <m/>
    <n v="5338663.76"/>
    <m/>
    <m/>
    <m/>
    <m/>
    <n v="1361.74"/>
    <n v="338269.78000000026"/>
    <x v="13"/>
  </r>
  <r>
    <x v="8"/>
    <n v="1542544.23"/>
    <m/>
    <n v="1461747.72"/>
    <m/>
    <m/>
    <m/>
    <m/>
    <n v="572.67999999999995"/>
    <n v="80796.510000000009"/>
    <x v="13"/>
  </r>
  <r>
    <x v="9"/>
    <n v="249217.16"/>
    <m/>
    <n v="234538.32"/>
    <m/>
    <m/>
    <m/>
    <m/>
    <n v="37.090000000000003"/>
    <n v="14678.839999999997"/>
    <x v="13"/>
  </r>
  <r>
    <x v="10"/>
    <n v="167302.84"/>
    <m/>
    <n v="157202.01"/>
    <m/>
    <m/>
    <m/>
    <m/>
    <n v="3076.69"/>
    <n v="10100.829999999987"/>
    <x v="13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n v="3.25"/>
    <m/>
    <m/>
    <m/>
    <m/>
    <m/>
    <m/>
    <m/>
    <n v="3.25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138637.47"/>
    <m/>
    <m/>
    <m/>
    <n v="138637.47"/>
    <m/>
    <m/>
    <m/>
    <n v="138637.47"/>
    <x v="14"/>
  </r>
  <r>
    <x v="1"/>
    <n v="898530.6"/>
    <m/>
    <m/>
    <m/>
    <n v="898530.6"/>
    <m/>
    <m/>
    <m/>
    <n v="898530.6"/>
    <x v="14"/>
  </r>
  <r>
    <x v="2"/>
    <n v="17580.2"/>
    <m/>
    <m/>
    <m/>
    <n v="17580.2"/>
    <m/>
    <m/>
    <m/>
    <n v="17580.2"/>
    <x v="14"/>
  </r>
  <r>
    <x v="3"/>
    <n v="4898.96"/>
    <m/>
    <m/>
    <m/>
    <n v="4898.96"/>
    <m/>
    <m/>
    <m/>
    <n v="4898.96"/>
    <x v="14"/>
  </r>
  <r>
    <x v="4"/>
    <n v="12681.24"/>
    <m/>
    <m/>
    <m/>
    <n v="12681.24"/>
    <m/>
    <m/>
    <m/>
    <n v="12681.24"/>
    <x v="14"/>
  </r>
  <r>
    <x v="5"/>
    <n v="340038.72"/>
    <m/>
    <m/>
    <m/>
    <n v="74190.600000000006"/>
    <m/>
    <m/>
    <m/>
    <n v="340038.72"/>
    <x v="14"/>
  </r>
  <r>
    <x v="6"/>
    <n v="340038.72"/>
    <m/>
    <m/>
    <m/>
    <n v="74190.600000000006"/>
    <m/>
    <m/>
    <m/>
    <n v="340038.72"/>
    <x v="14"/>
  </r>
  <r>
    <x v="7"/>
    <n v="540911.68000000005"/>
    <m/>
    <m/>
    <m/>
    <n v="806759.8"/>
    <m/>
    <m/>
    <m/>
    <n v="540911.68000000005"/>
    <x v="14"/>
  </r>
  <r>
    <x v="8"/>
    <n v="568205.27"/>
    <m/>
    <m/>
    <m/>
    <n v="568205.27"/>
    <m/>
    <m/>
    <m/>
    <n v="568205.27"/>
    <x v="14"/>
  </r>
  <r>
    <x v="9"/>
    <n v="736.31"/>
    <m/>
    <m/>
    <m/>
    <n v="736.31"/>
    <m/>
    <m/>
    <m/>
    <n v="736.31"/>
    <x v="14"/>
  </r>
  <r>
    <x v="10"/>
    <n v="17314.95"/>
    <m/>
    <m/>
    <m/>
    <n v="17314.95"/>
    <m/>
    <m/>
    <m/>
    <n v="17314.95"/>
    <x v="14"/>
  </r>
  <r>
    <x v="0"/>
    <n v="58993.5"/>
    <m/>
    <m/>
    <n v="58993.5"/>
    <m/>
    <m/>
    <m/>
    <m/>
    <n v="58993.5"/>
    <x v="14"/>
  </r>
  <r>
    <x v="1"/>
    <n v="688401.82"/>
    <m/>
    <m/>
    <n v="688401.82"/>
    <m/>
    <m/>
    <m/>
    <m/>
    <n v="688401.82"/>
    <x v="14"/>
  </r>
  <r>
    <x v="2"/>
    <n v="31118.22"/>
    <m/>
    <m/>
    <n v="31118.22"/>
    <m/>
    <m/>
    <m/>
    <m/>
    <n v="31118.22"/>
    <x v="14"/>
  </r>
  <r>
    <x v="3"/>
    <n v="3824.12"/>
    <m/>
    <m/>
    <n v="3824.12"/>
    <m/>
    <m/>
    <m/>
    <m/>
    <n v="3824.12"/>
    <x v="14"/>
  </r>
  <r>
    <x v="4"/>
    <n v="27294.1"/>
    <m/>
    <m/>
    <n v="27294.1"/>
    <m/>
    <m/>
    <m/>
    <m/>
    <n v="27294.1"/>
    <x v="14"/>
  </r>
  <r>
    <x v="5"/>
    <n v="97349.5"/>
    <m/>
    <m/>
    <n v="97349.5"/>
    <m/>
    <m/>
    <m/>
    <m/>
    <n v="97349.5"/>
    <x v="14"/>
  </r>
  <r>
    <x v="6"/>
    <n v="84182.55"/>
    <m/>
    <m/>
    <n v="84182.55"/>
    <m/>
    <m/>
    <m/>
    <m/>
    <n v="84182.55"/>
    <x v="14"/>
  </r>
  <r>
    <x v="7"/>
    <n v="559934.1"/>
    <m/>
    <m/>
    <n v="559934.1"/>
    <m/>
    <m/>
    <m/>
    <m/>
    <n v="559934.1"/>
    <x v="14"/>
  </r>
  <r>
    <x v="8"/>
    <n v="344125.65"/>
    <m/>
    <m/>
    <n v="344125.65"/>
    <m/>
    <m/>
    <m/>
    <m/>
    <n v="344125.65"/>
    <x v="14"/>
  </r>
  <r>
    <x v="9"/>
    <m/>
    <m/>
    <m/>
    <m/>
    <m/>
    <m/>
    <m/>
    <m/>
    <n v="0"/>
    <x v="14"/>
  </r>
  <r>
    <x v="10"/>
    <n v="8337.85"/>
    <m/>
    <m/>
    <n v="8337.85"/>
    <m/>
    <m/>
    <m/>
    <m/>
    <n v="8337.85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147551.76999999999"/>
    <m/>
    <m/>
    <n v="144847.31"/>
    <m/>
    <m/>
    <m/>
    <m/>
    <n v="147551.76999999999"/>
    <x v="14"/>
  </r>
  <r>
    <x v="1"/>
    <n v="1395057.26"/>
    <m/>
    <m/>
    <n v="1364244.34"/>
    <m/>
    <m/>
    <m/>
    <m/>
    <n v="1395057.26"/>
    <x v="14"/>
  </r>
  <r>
    <x v="2"/>
    <n v="52993.37"/>
    <m/>
    <m/>
    <n v="49781.98"/>
    <m/>
    <m/>
    <m/>
    <m/>
    <n v="52993.37"/>
    <x v="14"/>
  </r>
  <r>
    <x v="3"/>
    <n v="7788.83"/>
    <m/>
    <m/>
    <n v="7619.18"/>
    <m/>
    <m/>
    <m/>
    <m/>
    <n v="7788.83"/>
    <x v="14"/>
  </r>
  <r>
    <x v="4"/>
    <n v="45204.54"/>
    <m/>
    <m/>
    <n v="42162.8"/>
    <m/>
    <m/>
    <m/>
    <m/>
    <n v="45204.54"/>
    <x v="14"/>
  </r>
  <r>
    <x v="5"/>
    <n v="365799.97"/>
    <m/>
    <m/>
    <n v="471111.46"/>
    <m/>
    <m/>
    <m/>
    <m/>
    <n v="365799.97"/>
    <x v="14"/>
  </r>
  <r>
    <x v="6"/>
    <n v="275055.99"/>
    <m/>
    <m/>
    <n v="380367.48"/>
    <m/>
    <m/>
    <m/>
    <m/>
    <n v="275055.99"/>
    <x v="14"/>
  </r>
  <r>
    <x v="7"/>
    <n v="976263.92"/>
    <m/>
    <m/>
    <n v="843350.9"/>
    <m/>
    <m/>
    <m/>
    <m/>
    <n v="976263.92"/>
    <x v="14"/>
  </r>
  <r>
    <x v="8"/>
    <n v="659875.5"/>
    <m/>
    <m/>
    <n v="647816.35"/>
    <m/>
    <m/>
    <m/>
    <m/>
    <n v="659875.5"/>
    <x v="14"/>
  </r>
  <r>
    <x v="9"/>
    <m/>
    <m/>
    <m/>
    <m/>
    <m/>
    <m/>
    <m/>
    <m/>
    <n v="0"/>
    <x v="14"/>
  </r>
  <r>
    <x v="10"/>
    <n v="21380.53"/>
    <m/>
    <m/>
    <n v="21012.92"/>
    <m/>
    <m/>
    <m/>
    <m/>
    <n v="21380.53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81196.960000000006"/>
    <m/>
    <m/>
    <n v="74018.649999999994"/>
    <m/>
    <m/>
    <m/>
    <m/>
    <n v="81196.960000000006"/>
    <x v="14"/>
  </r>
  <r>
    <x v="1"/>
    <n v="719395.28"/>
    <m/>
    <m/>
    <n v="644480.6"/>
    <m/>
    <m/>
    <m/>
    <m/>
    <n v="719395.28"/>
    <x v="14"/>
  </r>
  <r>
    <x v="2"/>
    <n v="30573.63"/>
    <m/>
    <m/>
    <n v="23714.48"/>
    <m/>
    <m/>
    <m/>
    <m/>
    <n v="30573.63"/>
    <x v="14"/>
  </r>
  <r>
    <x v="3"/>
    <n v="4014.05"/>
    <m/>
    <m/>
    <n v="3599.26"/>
    <m/>
    <m/>
    <m/>
    <m/>
    <n v="4014.05"/>
    <x v="14"/>
  </r>
  <r>
    <x v="4"/>
    <n v="26559.58"/>
    <m/>
    <m/>
    <n v="20115.22"/>
    <m/>
    <m/>
    <m/>
    <m/>
    <n v="26559.58"/>
    <x v="14"/>
  </r>
  <r>
    <x v="5"/>
    <n v="354125.22"/>
    <m/>
    <m/>
    <n v="285479.83"/>
    <m/>
    <m/>
    <m/>
    <m/>
    <n v="354125.22"/>
    <x v="14"/>
  </r>
  <r>
    <x v="6"/>
    <n v="276491.65000000002"/>
    <m/>
    <m/>
    <n v="207846.26"/>
    <m/>
    <m/>
    <m/>
    <m/>
    <n v="276491.65000000002"/>
    <x v="14"/>
  </r>
  <r>
    <x v="7"/>
    <n v="334696.43"/>
    <m/>
    <m/>
    <n v="335286.28999999998"/>
    <m/>
    <m/>
    <m/>
    <m/>
    <n v="334696.43"/>
    <x v="14"/>
  </r>
  <r>
    <x v="8"/>
    <n v="305013.65999999997"/>
    <m/>
    <m/>
    <n v="277632.78000000003"/>
    <m/>
    <m/>
    <m/>
    <m/>
    <n v="305013.65999999997"/>
    <x v="14"/>
  </r>
  <r>
    <x v="9"/>
    <n v="150.81"/>
    <m/>
    <m/>
    <n v="150.81"/>
    <m/>
    <m/>
    <m/>
    <m/>
    <n v="150.81"/>
    <x v="14"/>
  </r>
  <r>
    <x v="10"/>
    <n v="11660.12"/>
    <m/>
    <m/>
    <n v="10637.39"/>
    <m/>
    <m/>
    <m/>
    <m/>
    <n v="11660.12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150950.82"/>
    <m/>
    <m/>
    <n v="118618.69"/>
    <n v="28907.67"/>
    <m/>
    <m/>
    <m/>
    <n v="150950.82"/>
    <x v="14"/>
  </r>
  <r>
    <x v="1"/>
    <n v="1280699.96"/>
    <m/>
    <m/>
    <n v="1051999.7"/>
    <n v="192527.28"/>
    <m/>
    <m/>
    <m/>
    <n v="1280699.96"/>
    <x v="14"/>
  </r>
  <r>
    <x v="2"/>
    <n v="46893.68"/>
    <m/>
    <m/>
    <n v="39707.97"/>
    <n v="3846.33"/>
    <m/>
    <m/>
    <m/>
    <n v="46893.68"/>
    <x v="14"/>
  </r>
  <r>
    <x v="3"/>
    <n v="7163.17"/>
    <m/>
    <m/>
    <n v="5894.93"/>
    <n v="1069.26"/>
    <m/>
    <m/>
    <m/>
    <n v="7163.17"/>
    <x v="14"/>
  </r>
  <r>
    <x v="4"/>
    <n v="39730.51"/>
    <m/>
    <m/>
    <n v="33813.040000000001"/>
    <n v="2777.07"/>
    <m/>
    <m/>
    <m/>
    <n v="39730.51"/>
    <x v="14"/>
  </r>
  <r>
    <x v="5"/>
    <n v="400330.17"/>
    <m/>
    <m/>
    <n v="386881.1"/>
    <n v="2745.25"/>
    <m/>
    <m/>
    <m/>
    <n v="400330.17"/>
    <x v="14"/>
  </r>
  <r>
    <x v="6"/>
    <n v="316908.37"/>
    <m/>
    <m/>
    <n v="303459.3"/>
    <n v="2745.25"/>
    <m/>
    <m/>
    <m/>
    <n v="316908.37"/>
    <x v="14"/>
  </r>
  <r>
    <x v="7"/>
    <n v="833476.11"/>
    <m/>
    <m/>
    <n v="625410.63"/>
    <n v="185935.7"/>
    <m/>
    <m/>
    <m/>
    <n v="833476.11"/>
    <x v="14"/>
  </r>
  <r>
    <x v="8"/>
    <n v="615003.86"/>
    <m/>
    <m/>
    <n v="469767.49"/>
    <n v="131306.56"/>
    <m/>
    <m/>
    <m/>
    <n v="615003.86"/>
    <x v="14"/>
  </r>
  <r>
    <x v="9"/>
    <n v="2888.81"/>
    <m/>
    <m/>
    <m/>
    <n v="2888.81"/>
    <m/>
    <m/>
    <m/>
    <n v="2888.81"/>
    <x v="14"/>
  </r>
  <r>
    <x v="10"/>
    <n v="21745.24"/>
    <m/>
    <m/>
    <n v="17113.87"/>
    <n v="4149.82"/>
    <m/>
    <m/>
    <m/>
    <n v="21745.24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913884.35"/>
    <m/>
    <m/>
    <n v="903704.01"/>
    <m/>
    <m/>
    <m/>
    <m/>
    <n v="913884.35"/>
    <x v="14"/>
  </r>
  <r>
    <x v="1"/>
    <n v="4719860.3899999997"/>
    <m/>
    <m/>
    <n v="4660214.1900000004"/>
    <m/>
    <m/>
    <m/>
    <m/>
    <n v="4719860.3899999997"/>
    <x v="14"/>
  </r>
  <r>
    <x v="2"/>
    <n v="158831.69"/>
    <m/>
    <m/>
    <n v="154131.57999999999"/>
    <m/>
    <m/>
    <m/>
    <m/>
    <n v="158831.69"/>
    <x v="14"/>
  </r>
  <r>
    <x v="3"/>
    <n v="26223.8"/>
    <m/>
    <m/>
    <n v="25894.47"/>
    <m/>
    <m/>
    <m/>
    <m/>
    <n v="26223.8"/>
    <x v="14"/>
  </r>
  <r>
    <x v="4"/>
    <n v="132607.89000000001"/>
    <m/>
    <m/>
    <n v="128237.11"/>
    <m/>
    <m/>
    <m/>
    <m/>
    <n v="132607.89000000001"/>
    <x v="14"/>
  </r>
  <r>
    <x v="5"/>
    <n v="219225.58"/>
    <m/>
    <m/>
    <n v="1214607.8"/>
    <m/>
    <m/>
    <m/>
    <m/>
    <n v="219225.58"/>
    <x v="14"/>
  </r>
  <r>
    <x v="6"/>
    <n v="95342.48"/>
    <m/>
    <m/>
    <n v="1090724.7"/>
    <m/>
    <m/>
    <m/>
    <m/>
    <n v="95342.48"/>
    <x v="14"/>
  </r>
  <r>
    <x v="7"/>
    <n v="4341803.12"/>
    <m/>
    <m/>
    <n v="3291474.81"/>
    <m/>
    <m/>
    <m/>
    <m/>
    <n v="4341803.12"/>
    <x v="14"/>
  </r>
  <r>
    <x v="8"/>
    <n v="1535513.14"/>
    <m/>
    <m/>
    <n v="1518079.86"/>
    <m/>
    <m/>
    <m/>
    <m/>
    <n v="1535513.14"/>
    <x v="14"/>
  </r>
  <r>
    <x v="9"/>
    <n v="118698.56"/>
    <m/>
    <m/>
    <n v="117722.64"/>
    <m/>
    <m/>
    <m/>
    <m/>
    <n v="118698.56"/>
    <x v="14"/>
  </r>
  <r>
    <x v="10"/>
    <n v="130018.44"/>
    <m/>
    <m/>
    <n v="128581.97"/>
    <m/>
    <m/>
    <m/>
    <m/>
    <n v="130018.44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20790.509999999998"/>
    <m/>
    <n v="20583.29"/>
    <m/>
    <m/>
    <m/>
    <m/>
    <m/>
    <n v="207.21999999999753"/>
    <x v="14"/>
  </r>
  <r>
    <x v="1"/>
    <n v="156592.75"/>
    <m/>
    <n v="154639.15"/>
    <m/>
    <m/>
    <m/>
    <m/>
    <m/>
    <n v="1953.6000000000058"/>
    <x v="14"/>
  </r>
  <r>
    <x v="2"/>
    <n v="1272.29"/>
    <m/>
    <n v="1214.94"/>
    <m/>
    <m/>
    <m/>
    <m/>
    <m/>
    <n v="57.349999999999909"/>
    <x v="14"/>
  </r>
  <r>
    <x v="3"/>
    <n v="1233.6300000000001"/>
    <m/>
    <n v="1195.51"/>
    <m/>
    <m/>
    <m/>
    <m/>
    <m/>
    <n v="38.120000000000118"/>
    <x v="14"/>
  </r>
  <r>
    <x v="4"/>
    <n v="38.659999999999997"/>
    <m/>
    <n v="19.43"/>
    <m/>
    <m/>
    <m/>
    <m/>
    <m/>
    <n v="19.229999999999997"/>
    <x v="14"/>
  </r>
  <r>
    <x v="5"/>
    <n v="32332.93"/>
    <m/>
    <n v="32215.72"/>
    <m/>
    <m/>
    <m/>
    <m/>
    <m/>
    <n v="117.20999999999913"/>
    <x v="14"/>
  </r>
  <r>
    <x v="6"/>
    <n v="32332.93"/>
    <m/>
    <n v="32215.72"/>
    <m/>
    <m/>
    <m/>
    <m/>
    <m/>
    <n v="117.20999999999913"/>
    <x v="14"/>
  </r>
  <r>
    <x v="7"/>
    <n v="122987.53"/>
    <m/>
    <n v="121208.49"/>
    <m/>
    <m/>
    <m/>
    <m/>
    <m/>
    <n v="1779.0399999999936"/>
    <x v="14"/>
  </r>
  <r>
    <x v="8"/>
    <n v="83286.23"/>
    <m/>
    <n v="82362.28"/>
    <m/>
    <m/>
    <m/>
    <m/>
    <m/>
    <n v="923.94999999999709"/>
    <x v="14"/>
  </r>
  <r>
    <x v="9"/>
    <m/>
    <m/>
    <m/>
    <m/>
    <m/>
    <m/>
    <m/>
    <m/>
    <n v="0"/>
    <x v="14"/>
  </r>
  <r>
    <x v="10"/>
    <n v="2675.3"/>
    <m/>
    <n v="2649.13"/>
    <m/>
    <m/>
    <m/>
    <m/>
    <m/>
    <n v="26.170000000000073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51169.54"/>
    <m/>
    <n v="51169.54"/>
    <m/>
    <m/>
    <m/>
    <m/>
    <m/>
    <n v="0"/>
    <x v="14"/>
  </r>
  <r>
    <x v="1"/>
    <n v="262566.78000000003"/>
    <m/>
    <n v="262566.78000000003"/>
    <m/>
    <m/>
    <m/>
    <m/>
    <m/>
    <n v="0"/>
    <x v="14"/>
  </r>
  <r>
    <x v="2"/>
    <n v="2814.75"/>
    <m/>
    <n v="2814.75"/>
    <m/>
    <m/>
    <m/>
    <m/>
    <m/>
    <n v="0"/>
    <x v="14"/>
  </r>
  <r>
    <x v="3"/>
    <n v="2005.28"/>
    <m/>
    <n v="2005.28"/>
    <m/>
    <m/>
    <m/>
    <m/>
    <m/>
    <n v="0"/>
    <x v="14"/>
  </r>
  <r>
    <x v="4"/>
    <n v="809.47"/>
    <m/>
    <n v="809.47"/>
    <m/>
    <m/>
    <m/>
    <m/>
    <m/>
    <n v="0"/>
    <x v="14"/>
  </r>
  <r>
    <x v="5"/>
    <n v="103134.5"/>
    <m/>
    <n v="103134.5"/>
    <m/>
    <m/>
    <m/>
    <m/>
    <m/>
    <n v="0"/>
    <x v="14"/>
  </r>
  <r>
    <x v="6"/>
    <n v="103134.5"/>
    <m/>
    <n v="103134.5"/>
    <m/>
    <m/>
    <m/>
    <m/>
    <m/>
    <n v="0"/>
    <x v="14"/>
  </r>
  <r>
    <x v="7"/>
    <n v="156617.53"/>
    <m/>
    <n v="156617.53"/>
    <m/>
    <m/>
    <m/>
    <m/>
    <m/>
    <n v="0"/>
    <x v="14"/>
  </r>
  <r>
    <x v="8"/>
    <n v="66667.64"/>
    <m/>
    <n v="66667.64"/>
    <m/>
    <m/>
    <m/>
    <m/>
    <m/>
    <n v="0"/>
    <x v="14"/>
  </r>
  <r>
    <x v="9"/>
    <n v="12543.92"/>
    <m/>
    <n v="12543.92"/>
    <m/>
    <m/>
    <m/>
    <m/>
    <m/>
    <n v="0"/>
    <x v="14"/>
  </r>
  <r>
    <x v="10"/>
    <n v="6592.82"/>
    <m/>
    <n v="6592.82"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6803.93"/>
    <m/>
    <n v="6803.93"/>
    <m/>
    <m/>
    <m/>
    <m/>
    <m/>
    <n v="0"/>
    <x v="14"/>
  </r>
  <r>
    <x v="1"/>
    <n v="50054.400000000001"/>
    <m/>
    <n v="50054.400000000001"/>
    <m/>
    <m/>
    <m/>
    <m/>
    <m/>
    <n v="0"/>
    <x v="14"/>
  </r>
  <r>
    <x v="2"/>
    <n v="373.64"/>
    <m/>
    <n v="373.64"/>
    <m/>
    <m/>
    <m/>
    <m/>
    <m/>
    <n v="0"/>
    <x v="14"/>
  </r>
  <r>
    <x v="3"/>
    <n v="390.17"/>
    <m/>
    <n v="390.17"/>
    <m/>
    <m/>
    <m/>
    <m/>
    <m/>
    <n v="0"/>
    <x v="14"/>
  </r>
  <r>
    <x v="4"/>
    <n v="-16.53"/>
    <m/>
    <n v="-16.53"/>
    <m/>
    <m/>
    <m/>
    <m/>
    <m/>
    <n v="0"/>
    <x v="14"/>
  </r>
  <r>
    <x v="5"/>
    <n v="8038.18"/>
    <m/>
    <n v="8038.18"/>
    <m/>
    <m/>
    <m/>
    <m/>
    <m/>
    <n v="0"/>
    <x v="14"/>
  </r>
  <r>
    <x v="6"/>
    <n v="8038.18"/>
    <m/>
    <n v="8038.18"/>
    <m/>
    <m/>
    <m/>
    <m/>
    <m/>
    <n v="0"/>
    <x v="14"/>
  </r>
  <r>
    <x v="7"/>
    <n v="41642.58"/>
    <m/>
    <n v="41642.58"/>
    <m/>
    <m/>
    <m/>
    <m/>
    <m/>
    <n v="0"/>
    <x v="14"/>
  </r>
  <r>
    <x v="8"/>
    <n v="26101.37"/>
    <m/>
    <n v="26101.37"/>
    <m/>
    <m/>
    <m/>
    <m/>
    <m/>
    <n v="0"/>
    <x v="14"/>
  </r>
  <r>
    <x v="9"/>
    <m/>
    <m/>
    <m/>
    <m/>
    <m/>
    <m/>
    <m/>
    <m/>
    <n v="0"/>
    <x v="14"/>
  </r>
  <r>
    <x v="10"/>
    <n v="875.06"/>
    <m/>
    <n v="875.06"/>
    <m/>
    <m/>
    <m/>
    <m/>
    <m/>
    <n v="0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n v="238978.45"/>
    <m/>
    <n v="238957.36"/>
    <m/>
    <m/>
    <m/>
    <m/>
    <m/>
    <n v="21.090000000025611"/>
    <x v="14"/>
  </r>
  <r>
    <x v="1"/>
    <n v="1727345.43"/>
    <m/>
    <n v="1727236.68"/>
    <m/>
    <m/>
    <m/>
    <m/>
    <m/>
    <n v="108.75"/>
    <x v="14"/>
  </r>
  <r>
    <x v="2"/>
    <n v="21052.27"/>
    <m/>
    <n v="21048.79"/>
    <m/>
    <m/>
    <m/>
    <m/>
    <m/>
    <n v="3.4799999999995634"/>
    <x v="14"/>
  </r>
  <r>
    <x v="3"/>
    <n v="13383.03"/>
    <m/>
    <n v="13380.85"/>
    <m/>
    <m/>
    <m/>
    <m/>
    <m/>
    <n v="2.180000000000291"/>
    <x v="14"/>
  </r>
  <r>
    <x v="4"/>
    <n v="7669.24"/>
    <m/>
    <n v="7667.94"/>
    <m/>
    <m/>
    <m/>
    <m/>
    <m/>
    <n v="1.3000000000001819"/>
    <x v="14"/>
  </r>
  <r>
    <x v="5"/>
    <n v="274363.27"/>
    <m/>
    <n v="274356.74"/>
    <m/>
    <m/>
    <m/>
    <m/>
    <m/>
    <n v="6.5300000000279397"/>
    <x v="14"/>
  </r>
  <r>
    <x v="6"/>
    <n v="274363.27"/>
    <m/>
    <n v="274356.74"/>
    <m/>
    <m/>
    <m/>
    <m/>
    <m/>
    <n v="6.5300000000279397"/>
    <x v="14"/>
  </r>
  <r>
    <x v="7"/>
    <n v="1431929.89"/>
    <m/>
    <n v="1431831.15"/>
    <m/>
    <m/>
    <m/>
    <m/>
    <m/>
    <n v="98.739999999990687"/>
    <x v="14"/>
  </r>
  <r>
    <x v="8"/>
    <n v="302299.98"/>
    <m/>
    <n v="302255.8"/>
    <m/>
    <m/>
    <m/>
    <m/>
    <m/>
    <n v="44.179999999993015"/>
    <x v="14"/>
  </r>
  <r>
    <x v="9"/>
    <n v="101563.19"/>
    <m/>
    <n v="101563.19"/>
    <m/>
    <m/>
    <m/>
    <m/>
    <m/>
    <n v="0"/>
    <x v="14"/>
  </r>
  <r>
    <x v="10"/>
    <n v="30749.42"/>
    <m/>
    <n v="30746.76"/>
    <m/>
    <m/>
    <m/>
    <m/>
    <m/>
    <n v="2.6599999999998545"/>
    <x v="14"/>
  </r>
  <r>
    <x v="0"/>
    <m/>
    <m/>
    <m/>
    <m/>
    <m/>
    <m/>
    <m/>
    <m/>
    <n v="0"/>
    <x v="14"/>
  </r>
  <r>
    <x v="1"/>
    <m/>
    <m/>
    <m/>
    <m/>
    <m/>
    <m/>
    <m/>
    <m/>
    <n v="0"/>
    <x v="14"/>
  </r>
  <r>
    <x v="2"/>
    <m/>
    <m/>
    <m/>
    <m/>
    <m/>
    <m/>
    <m/>
    <m/>
    <n v="0"/>
    <x v="14"/>
  </r>
  <r>
    <x v="3"/>
    <m/>
    <m/>
    <m/>
    <m/>
    <m/>
    <m/>
    <m/>
    <m/>
    <n v="0"/>
    <x v="14"/>
  </r>
  <r>
    <x v="4"/>
    <m/>
    <m/>
    <m/>
    <m/>
    <m/>
    <m/>
    <m/>
    <m/>
    <n v="0"/>
    <x v="14"/>
  </r>
  <r>
    <x v="5"/>
    <m/>
    <m/>
    <m/>
    <m/>
    <m/>
    <m/>
    <m/>
    <m/>
    <n v="0"/>
    <x v="14"/>
  </r>
  <r>
    <x v="6"/>
    <m/>
    <m/>
    <m/>
    <m/>
    <m/>
    <m/>
    <m/>
    <m/>
    <n v="0"/>
    <x v="14"/>
  </r>
  <r>
    <x v="7"/>
    <m/>
    <m/>
    <m/>
    <m/>
    <m/>
    <m/>
    <m/>
    <m/>
    <n v="0"/>
    <x v="14"/>
  </r>
  <r>
    <x v="8"/>
    <m/>
    <m/>
    <m/>
    <m/>
    <m/>
    <m/>
    <m/>
    <m/>
    <n v="0"/>
    <x v="14"/>
  </r>
  <r>
    <x v="9"/>
    <m/>
    <m/>
    <m/>
    <m/>
    <m/>
    <m/>
    <m/>
    <m/>
    <n v="0"/>
    <x v="14"/>
  </r>
  <r>
    <x v="10"/>
    <m/>
    <m/>
    <m/>
    <m/>
    <m/>
    <m/>
    <m/>
    <m/>
    <n v="0"/>
    <x v="14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174500495.16999999"/>
    <m/>
    <m/>
    <n v="141794467.72999999"/>
    <n v="17539893.050000001"/>
    <n v="7774200.6299999999"/>
    <n v="2117364.23"/>
    <m/>
    <n v="174500495.16999999"/>
    <x v="15"/>
  </r>
  <r>
    <x v="1"/>
    <n v="433767859.25999999"/>
    <m/>
    <m/>
    <n v="357980248.75999999"/>
    <n v="35135353.920000002"/>
    <n v="20536824.84"/>
    <n v="6202290.4199999999"/>
    <m/>
    <n v="433767859.25999999"/>
    <x v="15"/>
  </r>
  <r>
    <x v="2"/>
    <n v="10169696.02"/>
    <m/>
    <m/>
    <n v="8318141.7000000002"/>
    <n v="644901.55000000005"/>
    <n v="493132.49"/>
    <n v="220376.22"/>
    <m/>
    <n v="10169696.02"/>
    <x v="15"/>
  </r>
  <r>
    <x v="3"/>
    <n v="1596631.4"/>
    <m/>
    <m/>
    <n v="1317707.71"/>
    <n v="129481.15"/>
    <n v="75512.88"/>
    <n v="22879.81"/>
    <m/>
    <n v="1596631.4"/>
    <x v="15"/>
  </r>
  <r>
    <x v="4"/>
    <n v="8573064.6199999992"/>
    <m/>
    <m/>
    <n v="7000433.9900000002"/>
    <n v="515420.4"/>
    <n v="417619.61"/>
    <n v="197496.41"/>
    <m/>
    <n v="8573064.6199999992"/>
    <x v="15"/>
  </r>
  <r>
    <x v="5"/>
    <n v="95787862.049999997"/>
    <m/>
    <m/>
    <n v="52429003.630000003"/>
    <n v="6674100.5599999996"/>
    <n v="5137780.88"/>
    <n v="9905.16"/>
    <m/>
    <n v="95787862.049999997"/>
    <x v="15"/>
  </r>
  <r>
    <x v="6"/>
    <n v="95433137.700000003"/>
    <m/>
    <m/>
    <n v="52074279.280000001"/>
    <n v="6674100.5599999996"/>
    <n v="5137780.88"/>
    <n v="9905.16"/>
    <m/>
    <n v="95433137.700000003"/>
    <x v="15"/>
  </r>
  <r>
    <x v="7"/>
    <n v="327810301.19"/>
    <m/>
    <m/>
    <n v="297233103.43000001"/>
    <n v="27816351.809999999"/>
    <n v="14905911.470000001"/>
    <n v="5972009.04"/>
    <m/>
    <n v="327810301.19"/>
    <x v="15"/>
  </r>
  <r>
    <x v="8"/>
    <n v="97488538.75"/>
    <m/>
    <m/>
    <n v="76258876.090000004"/>
    <n v="12769448.82"/>
    <n v="4106240.75"/>
    <n v="1101346.49"/>
    <m/>
    <n v="97488538.75"/>
    <x v="15"/>
  </r>
  <r>
    <x v="9"/>
    <n v="11126372.050000001"/>
    <m/>
    <m/>
    <n v="8836091.8699999992"/>
    <n v="904062.58"/>
    <n v="473645.09"/>
    <n v="131194.28"/>
    <m/>
    <n v="11126372.050000001"/>
    <x v="15"/>
  </r>
  <r>
    <x v="10"/>
    <n v="9844262.7799999993"/>
    <m/>
    <m/>
    <n v="7999207.8499999996"/>
    <n v="989350.68"/>
    <n v="438753.65"/>
    <n v="119411.73"/>
    <m/>
    <n v="9844262.7799999993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n v="33956.15"/>
    <m/>
    <m/>
    <m/>
    <m/>
    <m/>
    <m/>
    <m/>
    <n v="33956.15"/>
    <x v="15"/>
  </r>
  <r>
    <x v="6"/>
    <n v="30262.68"/>
    <m/>
    <m/>
    <m/>
    <m/>
    <m/>
    <m/>
    <m/>
    <n v="30262.68"/>
    <x v="15"/>
  </r>
  <r>
    <x v="7"/>
    <n v="-33956.15"/>
    <m/>
    <m/>
    <m/>
    <m/>
    <m/>
    <m/>
    <m/>
    <n v="-33956.15"/>
    <x v="15"/>
  </r>
  <r>
    <x v="8"/>
    <n v="425878.62"/>
    <m/>
    <m/>
    <m/>
    <m/>
    <m/>
    <m/>
    <m/>
    <n v="425878.62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27868357.039999999"/>
    <m/>
    <n v="15370551.640000001"/>
    <m/>
    <m/>
    <m/>
    <m/>
    <n v="7373022.46"/>
    <n v="12497805.399999999"/>
    <x v="15"/>
  </r>
  <r>
    <x v="1"/>
    <n v="82782269.920000002"/>
    <m/>
    <n v="48011612.5"/>
    <m/>
    <m/>
    <m/>
    <m/>
    <n v="20767638.5"/>
    <n v="34770657.420000002"/>
    <x v="15"/>
  </r>
  <r>
    <x v="2"/>
    <n v="1057198.6100000001"/>
    <m/>
    <n v="592672.02"/>
    <m/>
    <m/>
    <m/>
    <m/>
    <n v="393031.89"/>
    <n v="464526.59000000008"/>
    <x v="15"/>
  </r>
  <r>
    <x v="3"/>
    <n v="438647.03"/>
    <m/>
    <n v="369514.98"/>
    <m/>
    <m/>
    <m/>
    <m/>
    <n v="3428.62"/>
    <n v="69132.050000000047"/>
    <x v="15"/>
  </r>
  <r>
    <x v="4"/>
    <n v="618551.57999999996"/>
    <m/>
    <n v="223157.04"/>
    <m/>
    <m/>
    <m/>
    <m/>
    <n v="389603.27"/>
    <n v="395394.53999999992"/>
    <x v="15"/>
  </r>
  <r>
    <x v="5"/>
    <n v="21108943.539999999"/>
    <m/>
    <n v="13851410.550000001"/>
    <m/>
    <m/>
    <m/>
    <m/>
    <n v="2832113.24"/>
    <n v="7257532.9899999984"/>
    <x v="15"/>
  </r>
  <r>
    <x v="6"/>
    <n v="21108943.539999999"/>
    <m/>
    <n v="13851410.550000001"/>
    <m/>
    <m/>
    <m/>
    <m/>
    <n v="2832113.24"/>
    <n v="7257532.9899999984"/>
    <x v="15"/>
  </r>
  <r>
    <x v="7"/>
    <n v="60616127.770000003"/>
    <m/>
    <n v="33567529.93"/>
    <m/>
    <m/>
    <m/>
    <m/>
    <n v="17542493.370000001"/>
    <n v="27048597.840000004"/>
    <x v="15"/>
  </r>
  <r>
    <x v="8"/>
    <n v="15672804.49"/>
    <m/>
    <n v="9109719.2200000007"/>
    <m/>
    <m/>
    <m/>
    <m/>
    <n v="4068284.46"/>
    <n v="6563085.2699999996"/>
    <x v="15"/>
  </r>
  <r>
    <x v="9"/>
    <n v="2283784.71"/>
    <m/>
    <n v="1537876.15"/>
    <m/>
    <m/>
    <m/>
    <m/>
    <n v="448762.44"/>
    <n v="745908.56"/>
    <x v="15"/>
  </r>
  <r>
    <x v="10"/>
    <n v="3885879.62"/>
    <m/>
    <n v="1979174.65"/>
    <m/>
    <m/>
    <m/>
    <m/>
    <n v="1278345.97"/>
    <n v="1906704.9700000002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n v="249956.54"/>
    <m/>
    <n v="183963.16"/>
    <m/>
    <m/>
    <m/>
    <m/>
    <n v="44125.78"/>
    <n v="65993.38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-100.8"/>
    <m/>
    <m/>
    <m/>
    <m/>
    <n v="-100.8"/>
    <m/>
    <m/>
    <n v="-100.8"/>
    <x v="15"/>
  </r>
  <r>
    <x v="1"/>
    <n v="-175.5"/>
    <m/>
    <m/>
    <m/>
    <m/>
    <n v="-175.5"/>
    <m/>
    <m/>
    <n v="-175.5"/>
    <x v="15"/>
  </r>
  <r>
    <x v="2"/>
    <n v="-3.78"/>
    <m/>
    <m/>
    <m/>
    <m/>
    <n v="-3.78"/>
    <m/>
    <m/>
    <n v="-3.78"/>
    <x v="15"/>
  </r>
  <r>
    <x v="3"/>
    <n v="-0.8"/>
    <m/>
    <m/>
    <m/>
    <m/>
    <n v="-0.8"/>
    <m/>
    <m/>
    <n v="-0.8"/>
    <x v="15"/>
  </r>
  <r>
    <x v="4"/>
    <n v="-2.98"/>
    <m/>
    <m/>
    <m/>
    <m/>
    <n v="-2.98"/>
    <m/>
    <m/>
    <n v="-2.98"/>
    <x v="15"/>
  </r>
  <r>
    <x v="5"/>
    <n v="925.35"/>
    <m/>
    <m/>
    <m/>
    <m/>
    <n v="-37.26"/>
    <m/>
    <m/>
    <n v="925.35"/>
    <x v="15"/>
  </r>
  <r>
    <x v="6"/>
    <n v="925.35"/>
    <m/>
    <m/>
    <m/>
    <m/>
    <n v="-37.26"/>
    <m/>
    <m/>
    <n v="925.35"/>
    <x v="15"/>
  </r>
  <r>
    <x v="7"/>
    <n v="-1097.07"/>
    <m/>
    <m/>
    <m/>
    <m/>
    <n v="-134.46"/>
    <m/>
    <m/>
    <n v="-1097.07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n v="-11.25"/>
    <m/>
    <m/>
    <m/>
    <m/>
    <n v="-11.25"/>
    <m/>
    <m/>
    <n v="-11.25"/>
    <x v="15"/>
  </r>
  <r>
    <x v="0"/>
    <m/>
    <m/>
    <m/>
    <m/>
    <m/>
    <m/>
    <m/>
    <m/>
    <n v="0"/>
    <x v="15"/>
  </r>
  <r>
    <x v="1"/>
    <m/>
    <m/>
    <m/>
    <m/>
    <m/>
    <m/>
    <m/>
    <m/>
    <n v="0"/>
    <x v="15"/>
  </r>
  <r>
    <x v="2"/>
    <m/>
    <m/>
    <m/>
    <m/>
    <m/>
    <m/>
    <m/>
    <m/>
    <n v="0"/>
    <x v="15"/>
  </r>
  <r>
    <x v="3"/>
    <m/>
    <m/>
    <m/>
    <m/>
    <m/>
    <m/>
    <m/>
    <m/>
    <n v="0"/>
    <x v="15"/>
  </r>
  <r>
    <x v="4"/>
    <m/>
    <m/>
    <m/>
    <m/>
    <m/>
    <m/>
    <m/>
    <m/>
    <n v="0"/>
    <x v="15"/>
  </r>
  <r>
    <x v="5"/>
    <m/>
    <m/>
    <m/>
    <m/>
    <m/>
    <m/>
    <m/>
    <m/>
    <n v="0"/>
    <x v="15"/>
  </r>
  <r>
    <x v="6"/>
    <m/>
    <m/>
    <m/>
    <m/>
    <m/>
    <m/>
    <m/>
    <m/>
    <n v="0"/>
    <x v="15"/>
  </r>
  <r>
    <x v="7"/>
    <m/>
    <m/>
    <m/>
    <m/>
    <m/>
    <m/>
    <m/>
    <m/>
    <n v="0"/>
    <x v="15"/>
  </r>
  <r>
    <x v="8"/>
    <m/>
    <m/>
    <m/>
    <m/>
    <m/>
    <m/>
    <m/>
    <m/>
    <n v="0"/>
    <x v="15"/>
  </r>
  <r>
    <x v="9"/>
    <m/>
    <m/>
    <m/>
    <m/>
    <m/>
    <m/>
    <m/>
    <m/>
    <n v="0"/>
    <x v="15"/>
  </r>
  <r>
    <x v="10"/>
    <m/>
    <m/>
    <m/>
    <m/>
    <m/>
    <m/>
    <m/>
    <m/>
    <n v="0"/>
    <x v="15"/>
  </r>
  <r>
    <x v="0"/>
    <n v="40870812.969999999"/>
    <m/>
    <m/>
    <n v="24549087.559999999"/>
    <n v="12369029.68"/>
    <n v="2925160.93"/>
    <n v="453655.39"/>
    <m/>
    <n v="40870812.969999999"/>
    <x v="16"/>
  </r>
  <r>
    <x v="1"/>
    <n v="197504933.83000001"/>
    <m/>
    <m/>
    <n v="123659651.56999999"/>
    <n v="51640747.009999998"/>
    <n v="16523102.960000001"/>
    <n v="2603451.36"/>
    <m/>
    <n v="197504933.83000001"/>
    <x v="16"/>
  </r>
  <r>
    <x v="2"/>
    <n v="4815550.6900000004"/>
    <m/>
    <m/>
    <n v="3222198.76"/>
    <n v="919447.39"/>
    <n v="475897.95"/>
    <n v="75407.08"/>
    <m/>
    <n v="4815550.6900000004"/>
    <x v="16"/>
  </r>
  <r>
    <x v="3"/>
    <n v="726105.63"/>
    <m/>
    <m/>
    <n v="453976.19"/>
    <n v="190754.51"/>
    <n v="60601.5"/>
    <n v="9582.1"/>
    <m/>
    <n v="726105.63"/>
    <x v="16"/>
  </r>
  <r>
    <x v="4"/>
    <n v="4089445.06"/>
    <m/>
    <m/>
    <n v="2768222.57"/>
    <n v="728692.88"/>
    <n v="415296.45"/>
    <n v="65824.98"/>
    <m/>
    <n v="4089445.06"/>
    <x v="16"/>
  </r>
  <r>
    <x v="5"/>
    <n v="45000377.219999999"/>
    <m/>
    <m/>
    <n v="18929184.5"/>
    <n v="7008357.6100000003"/>
    <n v="3592427.77"/>
    <n v="33922.239999999998"/>
    <m/>
    <n v="45000377.219999999"/>
    <x v="16"/>
  </r>
  <r>
    <x v="6"/>
    <n v="44899498.789999999"/>
    <m/>
    <m/>
    <n v="18828306.07"/>
    <n v="7008357.6100000003"/>
    <n v="3592427.77"/>
    <n v="33922.239999999998"/>
    <m/>
    <n v="44899498.789999999"/>
    <x v="16"/>
  </r>
  <r>
    <x v="7"/>
    <n v="147689005.91999999"/>
    <m/>
    <m/>
    <n v="101508268.31"/>
    <n v="43712942.009999998"/>
    <n v="12454777.24"/>
    <n v="2494122.04"/>
    <m/>
    <n v="147689005.91999999"/>
    <x v="16"/>
  </r>
  <r>
    <x v="8"/>
    <n v="43208115.710000001"/>
    <m/>
    <m/>
    <n v="27203891.68"/>
    <n v="11643874.02"/>
    <n v="3227041.53"/>
    <n v="488578.25"/>
    <m/>
    <n v="43208115.710000001"/>
    <x v="16"/>
  </r>
  <r>
    <x v="9"/>
    <n v="7500255.5"/>
    <m/>
    <m/>
    <n v="4053302.49"/>
    <n v="2434614"/>
    <n v="689970.02"/>
    <n v="118708.31"/>
    <m/>
    <n v="7500255.5"/>
    <x v="16"/>
  </r>
  <r>
    <x v="10"/>
    <n v="4649827.24"/>
    <m/>
    <m/>
    <n v="2793215.17"/>
    <n v="1406775.58"/>
    <n v="332811.73"/>
    <n v="51620.38"/>
    <m/>
    <n v="4649827.24"/>
    <x v="16"/>
  </r>
  <r>
    <x v="0"/>
    <m/>
    <m/>
    <m/>
    <m/>
    <m/>
    <m/>
    <m/>
    <m/>
    <n v="0"/>
    <x v="16"/>
  </r>
  <r>
    <x v="1"/>
    <m/>
    <m/>
    <m/>
    <m/>
    <m/>
    <m/>
    <m/>
    <m/>
    <n v="0"/>
    <x v="16"/>
  </r>
  <r>
    <x v="2"/>
    <m/>
    <m/>
    <m/>
    <m/>
    <m/>
    <m/>
    <m/>
    <m/>
    <n v="0"/>
    <x v="16"/>
  </r>
  <r>
    <x v="3"/>
    <m/>
    <m/>
    <m/>
    <m/>
    <m/>
    <m/>
    <m/>
    <m/>
    <n v="0"/>
    <x v="16"/>
  </r>
  <r>
    <x v="4"/>
    <m/>
    <m/>
    <m/>
    <m/>
    <m/>
    <m/>
    <m/>
    <m/>
    <n v="0"/>
    <x v="16"/>
  </r>
  <r>
    <x v="5"/>
    <m/>
    <m/>
    <m/>
    <m/>
    <m/>
    <m/>
    <m/>
    <m/>
    <n v="0"/>
    <x v="16"/>
  </r>
  <r>
    <x v="6"/>
    <m/>
    <m/>
    <m/>
    <m/>
    <m/>
    <m/>
    <m/>
    <m/>
    <n v="0"/>
    <x v="16"/>
  </r>
  <r>
    <x v="7"/>
    <m/>
    <m/>
    <m/>
    <m/>
    <m/>
    <m/>
    <m/>
    <m/>
    <n v="0"/>
    <x v="16"/>
  </r>
  <r>
    <x v="8"/>
    <m/>
    <m/>
    <m/>
    <m/>
    <m/>
    <m/>
    <m/>
    <m/>
    <n v="0"/>
    <x v="16"/>
  </r>
  <r>
    <x v="9"/>
    <m/>
    <m/>
    <m/>
    <m/>
    <m/>
    <m/>
    <m/>
    <m/>
    <n v="0"/>
    <x v="16"/>
  </r>
  <r>
    <x v="10"/>
    <m/>
    <m/>
    <m/>
    <m/>
    <m/>
    <m/>
    <m/>
    <m/>
    <n v="0"/>
    <x v="16"/>
  </r>
  <r>
    <x v="0"/>
    <n v="-19.29"/>
    <m/>
    <m/>
    <n v="16.61"/>
    <n v="-150"/>
    <m/>
    <m/>
    <m/>
    <n v="-19.29"/>
    <x v="16"/>
  </r>
  <r>
    <x v="1"/>
    <n v="797.94"/>
    <m/>
    <m/>
    <n v="554.04"/>
    <n v="-982.8"/>
    <m/>
    <m/>
    <m/>
    <n v="797.94"/>
    <x v="16"/>
  </r>
  <r>
    <x v="2"/>
    <n v="177.34"/>
    <m/>
    <m/>
    <n v="26.83"/>
    <n v="-11.92"/>
    <m/>
    <m/>
    <m/>
    <n v="177.34"/>
    <x v="16"/>
  </r>
  <r>
    <x v="3"/>
    <n v="2.5499999999999998"/>
    <m/>
    <m/>
    <n v="1.79"/>
    <n v="-3.75"/>
    <m/>
    <m/>
    <m/>
    <n v="2.5499999999999998"/>
    <x v="16"/>
  </r>
  <r>
    <x v="4"/>
    <n v="174.79"/>
    <m/>
    <m/>
    <n v="25.04"/>
    <n v="-8.17"/>
    <m/>
    <m/>
    <m/>
    <n v="174.79"/>
    <x v="16"/>
  </r>
  <r>
    <x v="5"/>
    <n v="59459.92"/>
    <m/>
    <m/>
    <n v="-112.2"/>
    <n v="-177.6"/>
    <m/>
    <m/>
    <m/>
    <n v="59459.92"/>
    <x v="16"/>
  </r>
  <r>
    <x v="6"/>
    <n v="59459.92"/>
    <m/>
    <m/>
    <n v="-112.2"/>
    <n v="-177.6"/>
    <m/>
    <m/>
    <m/>
    <n v="59459.92"/>
    <x v="16"/>
  </r>
  <r>
    <x v="7"/>
    <n v="-58839.32"/>
    <m/>
    <m/>
    <n v="639.41"/>
    <n v="-793.28"/>
    <m/>
    <m/>
    <m/>
    <n v="-58839.32"/>
    <x v="16"/>
  </r>
  <r>
    <x v="8"/>
    <n v="688.6"/>
    <m/>
    <m/>
    <n v="447.25"/>
    <m/>
    <m/>
    <m/>
    <m/>
    <n v="688.6"/>
    <x v="16"/>
  </r>
  <r>
    <x v="9"/>
    <n v="239.23"/>
    <m/>
    <m/>
    <n v="159.80000000000001"/>
    <m/>
    <m/>
    <m/>
    <m/>
    <n v="239.23"/>
    <x v="16"/>
  </r>
  <r>
    <x v="10"/>
    <n v="-2.52"/>
    <m/>
    <m/>
    <n v="1.48"/>
    <n v="-16.93"/>
    <m/>
    <m/>
    <m/>
    <n v="-2.52"/>
    <x v="16"/>
  </r>
  <r>
    <x v="0"/>
    <n v="10524687.880000001"/>
    <m/>
    <n v="4839777.28"/>
    <m/>
    <m/>
    <m/>
    <m/>
    <n v="3322609.88"/>
    <n v="5684910.6000000006"/>
    <x v="16"/>
  </r>
  <r>
    <x v="1"/>
    <n v="57193088"/>
    <m/>
    <n v="27523307.539999999"/>
    <m/>
    <m/>
    <m/>
    <m/>
    <n v="18914745.260000002"/>
    <n v="29669780.460000001"/>
    <x v="16"/>
  </r>
  <r>
    <x v="2"/>
    <n v="748199.09"/>
    <m/>
    <n v="342996.26"/>
    <m/>
    <m/>
    <m/>
    <m/>
    <n v="347858.78"/>
    <n v="405202.82999999996"/>
    <x v="16"/>
  </r>
  <r>
    <x v="3"/>
    <n v="267179.93"/>
    <m/>
    <n v="212535.37"/>
    <m/>
    <m/>
    <m/>
    <m/>
    <n v="3085.4"/>
    <n v="54644.56"/>
    <x v="16"/>
  </r>
  <r>
    <x v="4"/>
    <n v="481019.16"/>
    <m/>
    <n v="130460.89"/>
    <m/>
    <m/>
    <m/>
    <m/>
    <n v="344773.38"/>
    <n v="350558.26999999996"/>
    <x v="16"/>
  </r>
  <r>
    <x v="5"/>
    <n v="14832233.460000001"/>
    <m/>
    <n v="8592305.8499999996"/>
    <m/>
    <m/>
    <m/>
    <m/>
    <n v="2784986.39"/>
    <n v="6239927.6100000013"/>
    <x v="16"/>
  </r>
  <r>
    <x v="6"/>
    <n v="14832233.460000001"/>
    <m/>
    <n v="8592305.8499999996"/>
    <m/>
    <m/>
    <m/>
    <m/>
    <n v="2784986.39"/>
    <n v="6239927.6100000013"/>
    <x v="16"/>
  </r>
  <r>
    <x v="7"/>
    <n v="41612655.450000003"/>
    <m/>
    <n v="18588005.43"/>
    <m/>
    <m/>
    <m/>
    <m/>
    <n v="15781900.09"/>
    <n v="23024650.020000003"/>
    <x v="16"/>
  </r>
  <r>
    <x v="8"/>
    <n v="10431205.779999999"/>
    <m/>
    <n v="4769695.78"/>
    <m/>
    <m/>
    <m/>
    <m/>
    <n v="3494638.89"/>
    <n v="5661509.9999999991"/>
    <x v="16"/>
  </r>
  <r>
    <x v="9"/>
    <n v="1962717"/>
    <m/>
    <n v="882022.02"/>
    <m/>
    <m/>
    <m/>
    <m/>
    <n v="730021.07"/>
    <n v="1080694.98"/>
    <x v="16"/>
  </r>
  <r>
    <x v="10"/>
    <n v="1490522.53"/>
    <m/>
    <n v="623143.37"/>
    <m/>
    <m/>
    <m/>
    <m/>
    <n v="576079.19999999995"/>
    <n v="867379.16"/>
    <x v="16"/>
  </r>
  <r>
    <x v="0"/>
    <m/>
    <m/>
    <m/>
    <m/>
    <m/>
    <m/>
    <m/>
    <m/>
    <n v="0"/>
    <x v="16"/>
  </r>
  <r>
    <x v="1"/>
    <m/>
    <m/>
    <m/>
    <m/>
    <m/>
    <m/>
    <m/>
    <m/>
    <n v="0"/>
    <x v="16"/>
  </r>
  <r>
    <x v="2"/>
    <m/>
    <m/>
    <m/>
    <m/>
    <m/>
    <m/>
    <m/>
    <m/>
    <n v="0"/>
    <x v="16"/>
  </r>
  <r>
    <x v="3"/>
    <m/>
    <m/>
    <m/>
    <m/>
    <m/>
    <m/>
    <m/>
    <m/>
    <n v="0"/>
    <x v="16"/>
  </r>
  <r>
    <x v="4"/>
    <m/>
    <m/>
    <m/>
    <m/>
    <m/>
    <m/>
    <m/>
    <m/>
    <n v="0"/>
    <x v="16"/>
  </r>
  <r>
    <x v="5"/>
    <m/>
    <m/>
    <m/>
    <m/>
    <m/>
    <m/>
    <m/>
    <m/>
    <n v="0"/>
    <x v="16"/>
  </r>
  <r>
    <x v="6"/>
    <m/>
    <m/>
    <m/>
    <m/>
    <m/>
    <m/>
    <m/>
    <m/>
    <n v="0"/>
    <x v="16"/>
  </r>
  <r>
    <x v="7"/>
    <m/>
    <m/>
    <m/>
    <m/>
    <m/>
    <m/>
    <m/>
    <m/>
    <n v="0"/>
    <x v="16"/>
  </r>
  <r>
    <x v="8"/>
    <m/>
    <m/>
    <m/>
    <m/>
    <m/>
    <m/>
    <m/>
    <m/>
    <n v="0"/>
    <x v="16"/>
  </r>
  <r>
    <x v="9"/>
    <m/>
    <m/>
    <m/>
    <m/>
    <m/>
    <m/>
    <m/>
    <m/>
    <n v="0"/>
    <x v="16"/>
  </r>
  <r>
    <x v="10"/>
    <m/>
    <m/>
    <m/>
    <m/>
    <m/>
    <m/>
    <m/>
    <m/>
    <n v="0"/>
    <x v="16"/>
  </r>
  <r>
    <x v="0"/>
    <n v="-56.25"/>
    <m/>
    <n v="-422.91"/>
    <m/>
    <m/>
    <m/>
    <m/>
    <n v="366.66"/>
    <n v="366.66"/>
    <x v="16"/>
  </r>
  <r>
    <x v="1"/>
    <n v="-342"/>
    <m/>
    <n v="-1379.4"/>
    <m/>
    <m/>
    <m/>
    <m/>
    <n v="1037.4000000000001"/>
    <n v="1037.4000000000001"/>
    <x v="16"/>
  </r>
  <r>
    <x v="2"/>
    <n v="11.24"/>
    <m/>
    <n v="-9.5399999999999991"/>
    <m/>
    <m/>
    <m/>
    <m/>
    <n v="20.78"/>
    <n v="20.78"/>
    <x v="16"/>
  </r>
  <r>
    <x v="3"/>
    <n v="-10.31"/>
    <m/>
    <n v="-10.51"/>
    <m/>
    <m/>
    <m/>
    <m/>
    <n v="0.2"/>
    <n v="0.19999999999999929"/>
    <x v="16"/>
  </r>
  <r>
    <x v="4"/>
    <n v="21.55"/>
    <m/>
    <n v="0.97"/>
    <m/>
    <m/>
    <m/>
    <m/>
    <n v="20.58"/>
    <n v="20.580000000000002"/>
    <x v="16"/>
  </r>
  <r>
    <x v="5"/>
    <n v="-256.08"/>
    <m/>
    <n v="-397.85"/>
    <m/>
    <m/>
    <m/>
    <m/>
    <n v="141.77000000000001"/>
    <n v="141.77000000000004"/>
    <x v="16"/>
  </r>
  <r>
    <x v="6"/>
    <n v="-256.08"/>
    <m/>
    <n v="-397.85"/>
    <m/>
    <m/>
    <m/>
    <m/>
    <n v="141.77000000000001"/>
    <n v="141.77000000000004"/>
    <x v="16"/>
  </r>
  <r>
    <x v="7"/>
    <n v="-97.16"/>
    <m/>
    <n v="-972.01"/>
    <m/>
    <m/>
    <m/>
    <m/>
    <n v="874.85"/>
    <n v="874.85"/>
    <x v="16"/>
  </r>
  <r>
    <x v="8"/>
    <n v="0"/>
    <m/>
    <n v="-269.81"/>
    <m/>
    <m/>
    <m/>
    <m/>
    <n v="269.81"/>
    <n v="269.81"/>
    <x v="16"/>
  </r>
  <r>
    <x v="9"/>
    <n v="0"/>
    <m/>
    <n v="-62.95"/>
    <m/>
    <m/>
    <m/>
    <m/>
    <n v="62.95"/>
    <n v="62.95"/>
    <x v="16"/>
  </r>
  <r>
    <x v="10"/>
    <n v="8.98"/>
    <m/>
    <n v="-54.6"/>
    <m/>
    <m/>
    <m/>
    <m/>
    <n v="63.58"/>
    <n v="63.58"/>
    <x v="16"/>
  </r>
  <r>
    <x v="0"/>
    <n v="32101980.690000001"/>
    <m/>
    <m/>
    <n v="19229656.050000001"/>
    <n v="11035917.34"/>
    <n v="776309.19"/>
    <n v="803053.44"/>
    <m/>
    <n v="32101980.690000001"/>
    <x v="17"/>
  </r>
  <r>
    <x v="1"/>
    <n v="115239836.73999999"/>
    <m/>
    <m/>
    <n v="72473647.609999999"/>
    <n v="35502127.270000003"/>
    <n v="2995795.8"/>
    <n v="3237545.67"/>
    <m/>
    <n v="115239836.73999999"/>
    <x v="17"/>
  </r>
  <r>
    <x v="2"/>
    <n v="3029921.2"/>
    <m/>
    <m/>
    <n v="2170934.66"/>
    <n v="614827.51"/>
    <n v="91749.759999999995"/>
    <n v="92105.93"/>
    <m/>
    <n v="3029921.2"/>
    <x v="17"/>
  </r>
  <r>
    <x v="3"/>
    <n v="424921.21"/>
    <m/>
    <m/>
    <n v="267177.34999999998"/>
    <n v="130885.24"/>
    <n v="11101.06"/>
    <n v="11940.66"/>
    <m/>
    <n v="424921.21"/>
    <x v="17"/>
  </r>
  <r>
    <x v="4"/>
    <n v="2604999.9900000002"/>
    <m/>
    <m/>
    <n v="1903757.31"/>
    <n v="483942.27"/>
    <n v="80648.7"/>
    <n v="80165.27"/>
    <m/>
    <n v="2604999.9900000002"/>
    <x v="17"/>
  </r>
  <r>
    <x v="5"/>
    <n v="25739255.989999998"/>
    <m/>
    <m/>
    <n v="10010790.42"/>
    <n v="6430165.8799999999"/>
    <n v="500723.16"/>
    <n v="1059.8399999999999"/>
    <m/>
    <n v="25739255.989999998"/>
    <x v="17"/>
  </r>
  <r>
    <x v="6"/>
    <n v="25649780.370000001"/>
    <m/>
    <m/>
    <n v="9921314.8000000007"/>
    <n v="6430165.8799999999"/>
    <n v="500723.16"/>
    <n v="1059.8399999999999"/>
    <m/>
    <n v="25649780.370000001"/>
    <x v="17"/>
  </r>
  <r>
    <x v="7"/>
    <n v="86470659.549999997"/>
    <m/>
    <m/>
    <n v="60291922.530000001"/>
    <n v="28457133.879999999"/>
    <n v="2403322.8799999999"/>
    <n v="3144379.9"/>
    <m/>
    <n v="86470659.549999997"/>
    <x v="17"/>
  </r>
  <r>
    <x v="8"/>
    <n v="32455099.82"/>
    <m/>
    <m/>
    <n v="19769645.100000001"/>
    <n v="10788549.43"/>
    <n v="921728.53"/>
    <n v="735093.93"/>
    <m/>
    <n v="32455099.82"/>
    <x v="17"/>
  </r>
  <r>
    <x v="9"/>
    <n v="2713663"/>
    <m/>
    <m/>
    <n v="1374242.28"/>
    <n v="1100468.3400000001"/>
    <n v="147197.93"/>
    <n v="71946.98"/>
    <m/>
    <n v="2713663"/>
    <x v="17"/>
  </r>
  <r>
    <x v="10"/>
    <n v="3657880.86"/>
    <m/>
    <m/>
    <n v="2190414.52"/>
    <n v="1258315.1200000001"/>
    <n v="88454.12"/>
    <n v="91424"/>
    <m/>
    <n v="3657880.86"/>
    <x v="17"/>
  </r>
  <r>
    <x v="0"/>
    <n v="6850667.79"/>
    <m/>
    <n v="5295030.78"/>
    <m/>
    <m/>
    <m/>
    <m/>
    <n v="1056188.08"/>
    <n v="1555637.0099999998"/>
    <x v="17"/>
  </r>
  <r>
    <x v="1"/>
    <n v="40982635.340000004"/>
    <m/>
    <n v="32624167.530000001"/>
    <m/>
    <m/>
    <m/>
    <m/>
    <n v="5986297.1799999997"/>
    <n v="8358467.8100000024"/>
    <x v="17"/>
  </r>
  <r>
    <x v="2"/>
    <n v="472139.18"/>
    <m/>
    <n v="350670.6"/>
    <m/>
    <m/>
    <m/>
    <m/>
    <n v="108808.96000000001"/>
    <n v="121468.58000000002"/>
    <x v="17"/>
  </r>
  <r>
    <x v="3"/>
    <n v="263620.14"/>
    <m/>
    <n v="251163.09"/>
    <m/>
    <m/>
    <m/>
    <m/>
    <n v="976.26"/>
    <n v="12457.050000000017"/>
    <x v="17"/>
  </r>
  <r>
    <x v="4"/>
    <n v="208519.04000000001"/>
    <m/>
    <n v="99507.51"/>
    <m/>
    <m/>
    <m/>
    <m/>
    <n v="107832.7"/>
    <n v="109011.53000000001"/>
    <x v="17"/>
  </r>
  <r>
    <x v="5"/>
    <n v="12354448.27"/>
    <m/>
    <n v="10865119.75"/>
    <m/>
    <m/>
    <m/>
    <m/>
    <n v="868027.18"/>
    <n v="1489328.5199999996"/>
    <x v="17"/>
  </r>
  <r>
    <x v="6"/>
    <n v="12354448.27"/>
    <m/>
    <n v="10865119.75"/>
    <m/>
    <m/>
    <m/>
    <m/>
    <n v="868027.18"/>
    <n v="1489328.5199999996"/>
    <x v="17"/>
  </r>
  <r>
    <x v="7"/>
    <n v="28156047.890000001"/>
    <m/>
    <n v="21408377.18"/>
    <m/>
    <m/>
    <m/>
    <m/>
    <n v="5009461.04"/>
    <n v="6747670.7100000009"/>
    <x v="17"/>
  </r>
  <r>
    <x v="8"/>
    <n v="5794581.4400000004"/>
    <m/>
    <n v="4330719.58"/>
    <m/>
    <m/>
    <m/>
    <m/>
    <n v="1023507.9"/>
    <n v="1463861.8600000003"/>
    <x v="17"/>
  </r>
  <r>
    <x v="9"/>
    <n v="561981.09"/>
    <m/>
    <n v="417121.75"/>
    <m/>
    <m/>
    <m/>
    <m/>
    <n v="80844.56"/>
    <n v="144859.33999999997"/>
    <x v="17"/>
  </r>
  <r>
    <x v="10"/>
    <n v="926549.59"/>
    <m/>
    <n v="681837.43"/>
    <m/>
    <m/>
    <m/>
    <m/>
    <n v="183123.5"/>
    <n v="244712.15999999992"/>
    <x v="17"/>
  </r>
  <r>
    <x v="0"/>
    <m/>
    <m/>
    <m/>
    <m/>
    <m/>
    <m/>
    <m/>
    <m/>
    <n v="0"/>
    <x v="17"/>
  </r>
  <r>
    <x v="1"/>
    <m/>
    <m/>
    <m/>
    <m/>
    <m/>
    <m/>
    <m/>
    <m/>
    <n v="0"/>
    <x v="17"/>
  </r>
  <r>
    <x v="2"/>
    <m/>
    <m/>
    <m/>
    <m/>
    <m/>
    <m/>
    <m/>
    <m/>
    <n v="0"/>
    <x v="17"/>
  </r>
  <r>
    <x v="3"/>
    <m/>
    <m/>
    <m/>
    <m/>
    <m/>
    <m/>
    <m/>
    <m/>
    <n v="0"/>
    <x v="17"/>
  </r>
  <r>
    <x v="4"/>
    <m/>
    <m/>
    <m/>
    <m/>
    <m/>
    <m/>
    <m/>
    <m/>
    <n v="0"/>
    <x v="17"/>
  </r>
  <r>
    <x v="5"/>
    <m/>
    <m/>
    <m/>
    <m/>
    <m/>
    <m/>
    <m/>
    <m/>
    <n v="0"/>
    <x v="17"/>
  </r>
  <r>
    <x v="6"/>
    <m/>
    <m/>
    <m/>
    <m/>
    <m/>
    <m/>
    <m/>
    <m/>
    <n v="0"/>
    <x v="17"/>
  </r>
  <r>
    <x v="7"/>
    <m/>
    <m/>
    <m/>
    <m/>
    <m/>
    <m/>
    <m/>
    <m/>
    <n v="0"/>
    <x v="17"/>
  </r>
  <r>
    <x v="8"/>
    <m/>
    <m/>
    <m/>
    <m/>
    <m/>
    <m/>
    <m/>
    <m/>
    <n v="0"/>
    <x v="17"/>
  </r>
  <r>
    <x v="9"/>
    <m/>
    <m/>
    <m/>
    <m/>
    <m/>
    <m/>
    <m/>
    <m/>
    <n v="0"/>
    <x v="17"/>
  </r>
  <r>
    <x v="10"/>
    <m/>
    <m/>
    <m/>
    <m/>
    <m/>
    <m/>
    <m/>
    <m/>
    <n v="0"/>
    <x v="17"/>
  </r>
  <r>
    <x v="0"/>
    <m/>
    <m/>
    <m/>
    <m/>
    <m/>
    <m/>
    <m/>
    <m/>
    <n v="0"/>
    <x v="17"/>
  </r>
  <r>
    <x v="1"/>
    <m/>
    <m/>
    <m/>
    <m/>
    <m/>
    <m/>
    <m/>
    <m/>
    <n v="0"/>
    <x v="17"/>
  </r>
  <r>
    <x v="2"/>
    <m/>
    <m/>
    <m/>
    <m/>
    <m/>
    <m/>
    <m/>
    <m/>
    <n v="0"/>
    <x v="17"/>
  </r>
  <r>
    <x v="3"/>
    <m/>
    <m/>
    <m/>
    <m/>
    <m/>
    <m/>
    <m/>
    <m/>
    <n v="0"/>
    <x v="17"/>
  </r>
  <r>
    <x v="4"/>
    <m/>
    <m/>
    <m/>
    <m/>
    <m/>
    <m/>
    <m/>
    <m/>
    <n v="0"/>
    <x v="17"/>
  </r>
  <r>
    <x v="5"/>
    <m/>
    <m/>
    <m/>
    <m/>
    <m/>
    <m/>
    <m/>
    <m/>
    <n v="0"/>
    <x v="17"/>
  </r>
  <r>
    <x v="6"/>
    <m/>
    <m/>
    <m/>
    <m/>
    <m/>
    <m/>
    <m/>
    <m/>
    <n v="0"/>
    <x v="17"/>
  </r>
  <r>
    <x v="7"/>
    <m/>
    <m/>
    <m/>
    <m/>
    <m/>
    <m/>
    <m/>
    <m/>
    <n v="0"/>
    <x v="17"/>
  </r>
  <r>
    <x v="8"/>
    <m/>
    <m/>
    <m/>
    <m/>
    <m/>
    <m/>
    <m/>
    <m/>
    <n v="0"/>
    <x v="17"/>
  </r>
  <r>
    <x v="9"/>
    <m/>
    <m/>
    <m/>
    <m/>
    <m/>
    <m/>
    <m/>
    <m/>
    <n v="0"/>
    <x v="17"/>
  </r>
  <r>
    <x v="10"/>
    <m/>
    <m/>
    <m/>
    <m/>
    <m/>
    <m/>
    <m/>
    <m/>
    <n v="0"/>
    <x v="17"/>
  </r>
  <r>
    <x v="0"/>
    <n v="9139118.3300000001"/>
    <m/>
    <m/>
    <n v="7935279.1600000001"/>
    <m/>
    <m/>
    <n v="104330.06"/>
    <m/>
    <n v="9139118.3300000001"/>
    <x v="18"/>
  </r>
  <r>
    <x v="1"/>
    <n v="36191256.18"/>
    <m/>
    <m/>
    <n v="31366847.460000001"/>
    <m/>
    <m/>
    <n v="419207.42"/>
    <m/>
    <n v="36191256.18"/>
    <x v="18"/>
  </r>
  <r>
    <x v="2"/>
    <n v="961367.23"/>
    <m/>
    <m/>
    <n v="820833.37"/>
    <m/>
    <m/>
    <n v="17206.93"/>
    <m/>
    <n v="961367.23"/>
    <x v="18"/>
  </r>
  <r>
    <x v="3"/>
    <n v="214201.82"/>
    <m/>
    <m/>
    <n v="185610.96"/>
    <m/>
    <m/>
    <n v="2479.1799999999998"/>
    <m/>
    <n v="214201.82"/>
    <x v="18"/>
  </r>
  <r>
    <x v="4"/>
    <n v="747165.41"/>
    <m/>
    <m/>
    <n v="635222.41"/>
    <m/>
    <m/>
    <n v="14727.75"/>
    <m/>
    <n v="747165.41"/>
    <x v="18"/>
  </r>
  <r>
    <x v="5"/>
    <n v="6899467.4100000001"/>
    <m/>
    <m/>
    <n v="3454308.15"/>
    <m/>
    <m/>
    <n v="115.2"/>
    <m/>
    <n v="6899467.4100000001"/>
    <x v="18"/>
  </r>
  <r>
    <x v="6"/>
    <n v="6619984.9699999997"/>
    <m/>
    <m/>
    <n v="3174825.71"/>
    <m/>
    <m/>
    <n v="115.2"/>
    <m/>
    <n v="6619984.9699999997"/>
    <x v="18"/>
  </r>
  <r>
    <x v="7"/>
    <n v="28330421.539999999"/>
    <m/>
    <m/>
    <n v="27091705.940000001"/>
    <m/>
    <m/>
    <n v="401885.29"/>
    <m/>
    <n v="28330421.539999999"/>
    <x v="18"/>
  </r>
  <r>
    <x v="8"/>
    <n v="19504341.989999998"/>
    <m/>
    <m/>
    <n v="17016870.640000001"/>
    <m/>
    <m/>
    <n v="215253.45"/>
    <m/>
    <n v="19504341.989999998"/>
    <x v="18"/>
  </r>
  <r>
    <x v="9"/>
    <n v="6479.87"/>
    <m/>
    <m/>
    <n v="5633.64"/>
    <m/>
    <m/>
    <m/>
    <m/>
    <n v="6479.87"/>
    <x v="18"/>
  </r>
  <r>
    <x v="10"/>
    <n v="1839302.77"/>
    <m/>
    <m/>
    <n v="1595593.91"/>
    <m/>
    <m/>
    <n v="20973.279999999999"/>
    <m/>
    <n v="1839302.77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n v="-77103.490000000005"/>
    <m/>
    <m/>
    <m/>
    <m/>
    <m/>
    <m/>
    <m/>
    <n v="-77103.490000000005"/>
    <x v="18"/>
  </r>
  <r>
    <x v="6"/>
    <n v="-77103.490000000005"/>
    <m/>
    <m/>
    <m/>
    <m/>
    <m/>
    <m/>
    <m/>
    <n v="-77103.490000000005"/>
    <x v="18"/>
  </r>
  <r>
    <x v="7"/>
    <n v="77103.490000000005"/>
    <m/>
    <m/>
    <m/>
    <m/>
    <m/>
    <m/>
    <m/>
    <n v="77103.490000000005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1768123.57"/>
    <m/>
    <m/>
    <n v="1450516.47"/>
    <m/>
    <m/>
    <n v="7488.29"/>
    <m/>
    <n v="1768123.57"/>
    <x v="18"/>
  </r>
  <r>
    <x v="1"/>
    <n v="7293715.46"/>
    <m/>
    <m/>
    <n v="5952647.5999999996"/>
    <m/>
    <m/>
    <n v="30806.639999999999"/>
    <m/>
    <n v="7293715.46"/>
    <x v="18"/>
  </r>
  <r>
    <x v="2"/>
    <n v="184549.5"/>
    <m/>
    <m/>
    <n v="150842.81"/>
    <m/>
    <m/>
    <n v="1237.32"/>
    <m/>
    <n v="184549.5"/>
    <x v="18"/>
  </r>
  <r>
    <x v="3"/>
    <n v="42816.57"/>
    <m/>
    <m/>
    <n v="34915.29"/>
    <m/>
    <m/>
    <n v="180.67"/>
    <m/>
    <n v="42816.57"/>
    <x v="18"/>
  </r>
  <r>
    <x v="4"/>
    <n v="141732.93"/>
    <m/>
    <m/>
    <n v="115927.52"/>
    <m/>
    <m/>
    <n v="1056.6500000000001"/>
    <m/>
    <n v="141732.93"/>
    <x v="18"/>
  </r>
  <r>
    <x v="5"/>
    <n v="552951.80000000005"/>
    <m/>
    <m/>
    <n v="524625.73"/>
    <m/>
    <m/>
    <n v="133.91999999999999"/>
    <m/>
    <n v="552951.80000000005"/>
    <x v="18"/>
  </r>
  <r>
    <x v="6"/>
    <n v="552951.80000000005"/>
    <m/>
    <m/>
    <n v="524625.73"/>
    <m/>
    <m/>
    <n v="133.91999999999999"/>
    <m/>
    <n v="552951.80000000005"/>
    <x v="18"/>
  </r>
  <r>
    <x v="7"/>
    <n v="6556214.1600000001"/>
    <m/>
    <m/>
    <n v="5277179.0599999996"/>
    <m/>
    <m/>
    <n v="29435.4"/>
    <m/>
    <n v="6556214.1600000001"/>
    <x v="18"/>
  </r>
  <r>
    <x v="8"/>
    <n v="2432985.19"/>
    <m/>
    <m/>
    <n v="2000277.42"/>
    <m/>
    <m/>
    <n v="10311.1"/>
    <m/>
    <n v="2432985.19"/>
    <x v="18"/>
  </r>
  <r>
    <x v="9"/>
    <n v="222605.48"/>
    <m/>
    <m/>
    <n v="183657.41"/>
    <m/>
    <m/>
    <n v="968.11"/>
    <m/>
    <n v="222605.48"/>
    <x v="18"/>
  </r>
  <r>
    <x v="10"/>
    <n v="352878.09"/>
    <m/>
    <m/>
    <n v="288922.86"/>
    <m/>
    <m/>
    <n v="1489.12"/>
    <m/>
    <n v="352878.09"/>
    <x v="18"/>
  </r>
  <r>
    <x v="0"/>
    <n v="16325.22"/>
    <m/>
    <m/>
    <n v="12654.46"/>
    <m/>
    <m/>
    <m/>
    <m/>
    <n v="16325.22"/>
    <x v="18"/>
  </r>
  <r>
    <x v="1"/>
    <n v="53935.44"/>
    <m/>
    <m/>
    <n v="41752.32"/>
    <m/>
    <m/>
    <m/>
    <m/>
    <n v="53935.44"/>
    <x v="18"/>
  </r>
  <r>
    <x v="2"/>
    <n v="108.74"/>
    <m/>
    <m/>
    <n v="-189.71"/>
    <m/>
    <m/>
    <m/>
    <m/>
    <n v="108.74"/>
    <x v="18"/>
  </r>
  <r>
    <x v="3"/>
    <n v="319.87"/>
    <m/>
    <m/>
    <n v="245.05"/>
    <m/>
    <m/>
    <m/>
    <m/>
    <n v="319.87"/>
    <x v="18"/>
  </r>
  <r>
    <x v="4"/>
    <n v="-211.13"/>
    <m/>
    <m/>
    <n v="-434.76"/>
    <m/>
    <m/>
    <m/>
    <m/>
    <n v="-211.13"/>
    <x v="18"/>
  </r>
  <r>
    <x v="5"/>
    <n v="420.48"/>
    <m/>
    <m/>
    <n v="420.48"/>
    <m/>
    <m/>
    <m/>
    <m/>
    <n v="420.48"/>
    <x v="18"/>
  </r>
  <r>
    <x v="6"/>
    <n v="420.48"/>
    <m/>
    <m/>
    <n v="420.48"/>
    <m/>
    <m/>
    <m/>
    <m/>
    <n v="420.48"/>
    <x v="18"/>
  </r>
  <r>
    <x v="7"/>
    <n v="53406.22"/>
    <m/>
    <m/>
    <n v="41521.550000000003"/>
    <m/>
    <m/>
    <m/>
    <m/>
    <n v="53406.22"/>
    <x v="18"/>
  </r>
  <r>
    <x v="8"/>
    <n v="13037.32"/>
    <m/>
    <m/>
    <n v="10108.030000000001"/>
    <m/>
    <m/>
    <m/>
    <m/>
    <n v="13037.32"/>
    <x v="18"/>
  </r>
  <r>
    <x v="9"/>
    <n v="1488.21"/>
    <m/>
    <m/>
    <n v="1153.83"/>
    <m/>
    <m/>
    <m/>
    <m/>
    <n v="1488.21"/>
    <x v="18"/>
  </r>
  <r>
    <x v="10"/>
    <n v="3062.85"/>
    <m/>
    <m/>
    <n v="2319.83"/>
    <m/>
    <m/>
    <m/>
    <m/>
    <n v="3062.85"/>
    <x v="18"/>
  </r>
  <r>
    <x v="0"/>
    <n v="370276.87"/>
    <m/>
    <m/>
    <n v="292543.44"/>
    <m/>
    <m/>
    <m/>
    <m/>
    <n v="370276.87"/>
    <x v="18"/>
  </r>
  <r>
    <x v="1"/>
    <n v="1428665.66"/>
    <m/>
    <m/>
    <n v="1147383.6599999999"/>
    <m/>
    <m/>
    <m/>
    <m/>
    <n v="1428665.66"/>
    <x v="18"/>
  </r>
  <r>
    <x v="2"/>
    <n v="46198.87"/>
    <m/>
    <m/>
    <n v="36506.639999999999"/>
    <m/>
    <m/>
    <m/>
    <m/>
    <n v="46198.87"/>
    <x v="18"/>
  </r>
  <r>
    <x v="3"/>
    <n v="8433.24"/>
    <m/>
    <m/>
    <n v="6760.98"/>
    <m/>
    <m/>
    <m/>
    <m/>
    <n v="8433.24"/>
    <x v="18"/>
  </r>
  <r>
    <x v="4"/>
    <n v="37765.629999999997"/>
    <m/>
    <m/>
    <n v="29745.66"/>
    <m/>
    <m/>
    <m/>
    <m/>
    <n v="37765.629999999997"/>
    <x v="18"/>
  </r>
  <r>
    <x v="5"/>
    <n v="94004.07"/>
    <m/>
    <m/>
    <n v="82250.94"/>
    <m/>
    <m/>
    <m/>
    <m/>
    <n v="94004.07"/>
    <x v="18"/>
  </r>
  <r>
    <x v="6"/>
    <n v="94004.07"/>
    <m/>
    <m/>
    <n v="82250.94"/>
    <m/>
    <m/>
    <m/>
    <m/>
    <n v="94004.07"/>
    <x v="18"/>
  </r>
  <r>
    <x v="7"/>
    <n v="1288462.72"/>
    <m/>
    <m/>
    <n v="1028626.08"/>
    <m/>
    <m/>
    <m/>
    <m/>
    <n v="1288462.72"/>
    <x v="18"/>
  </r>
  <r>
    <x v="8"/>
    <n v="544178.57999999996"/>
    <m/>
    <m/>
    <n v="441364.74"/>
    <m/>
    <m/>
    <m/>
    <m/>
    <n v="544178.57999999996"/>
    <x v="18"/>
  </r>
  <r>
    <x v="9"/>
    <n v="41586.04"/>
    <m/>
    <m/>
    <n v="31997.84"/>
    <m/>
    <m/>
    <m/>
    <m/>
    <n v="41586.04"/>
    <x v="18"/>
  </r>
  <r>
    <x v="10"/>
    <n v="74634.02"/>
    <m/>
    <m/>
    <n v="58858.12"/>
    <m/>
    <m/>
    <m/>
    <m/>
    <n v="74634.02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4491425.68"/>
    <m/>
    <m/>
    <n v="3637884.31"/>
    <m/>
    <m/>
    <n v="20048.77"/>
    <m/>
    <n v="4491425.68"/>
    <x v="18"/>
  </r>
  <r>
    <x v="1"/>
    <n v="15462854.539999999"/>
    <m/>
    <m/>
    <n v="12347689.279999999"/>
    <m/>
    <m/>
    <n v="67145.759999999995"/>
    <m/>
    <n v="15462854.539999999"/>
    <x v="18"/>
  </r>
  <r>
    <x v="2"/>
    <n v="353773.32"/>
    <m/>
    <m/>
    <n v="279284.58"/>
    <m/>
    <m/>
    <n v="2858.53"/>
    <m/>
    <n v="353773.32"/>
    <x v="18"/>
  </r>
  <r>
    <x v="3"/>
    <n v="90565.32"/>
    <m/>
    <m/>
    <n v="72296.539999999994"/>
    <m/>
    <m/>
    <n v="394.38"/>
    <m/>
    <n v="90565.32"/>
    <x v="18"/>
  </r>
  <r>
    <x v="4"/>
    <n v="263208"/>
    <m/>
    <m/>
    <n v="206988.04"/>
    <m/>
    <m/>
    <n v="2464.15"/>
    <m/>
    <n v="263208"/>
    <x v="18"/>
  </r>
  <r>
    <x v="5"/>
    <n v="1107171.77"/>
    <m/>
    <m/>
    <n v="1048599.96"/>
    <m/>
    <m/>
    <m/>
    <m/>
    <n v="1107171.77"/>
    <x v="18"/>
  </r>
  <r>
    <x v="6"/>
    <n v="1107171.77"/>
    <m/>
    <m/>
    <n v="1048599.96"/>
    <m/>
    <m/>
    <m/>
    <m/>
    <n v="1107171.77"/>
    <x v="18"/>
  </r>
  <r>
    <x v="7"/>
    <n v="14001909.449999999"/>
    <m/>
    <m/>
    <n v="11019804.74"/>
    <m/>
    <m/>
    <n v="64287.23"/>
    <m/>
    <n v="14001909.449999999"/>
    <x v="18"/>
  </r>
  <r>
    <x v="8"/>
    <n v="4859493.5"/>
    <m/>
    <m/>
    <n v="3714981.94"/>
    <m/>
    <m/>
    <n v="18931.849999999999"/>
    <m/>
    <n v="4859493.5"/>
    <x v="18"/>
  </r>
  <r>
    <x v="9"/>
    <n v="402474.15"/>
    <m/>
    <m/>
    <n v="333374.26"/>
    <m/>
    <m/>
    <n v="1809.13"/>
    <m/>
    <n v="402474.15"/>
    <x v="18"/>
  </r>
  <r>
    <x v="10"/>
    <n v="894517.13"/>
    <m/>
    <m/>
    <n v="723230.41"/>
    <m/>
    <m/>
    <n v="3970.69"/>
    <m/>
    <n v="894517.13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61542.720000000001"/>
    <n v="731.99"/>
    <n v="40943.67"/>
    <m/>
    <m/>
    <m/>
    <m/>
    <n v="19867.060000000001"/>
    <n v="19867.060000000005"/>
    <x v="18"/>
  </r>
  <r>
    <x v="1"/>
    <n v="257381.69"/>
    <n v="2654.4"/>
    <n v="209311.59"/>
    <m/>
    <m/>
    <m/>
    <m/>
    <n v="45415.7"/>
    <n v="45415.700000000012"/>
    <x v="18"/>
  </r>
  <r>
    <x v="2"/>
    <n v="4090.3"/>
    <n v="398.89"/>
    <n v="2635.93"/>
    <m/>
    <m/>
    <m/>
    <m/>
    <n v="1055.48"/>
    <n v="1055.4800000000005"/>
    <x v="18"/>
  </r>
  <r>
    <x v="3"/>
    <n v="1620.16"/>
    <m/>
    <n v="1612.49"/>
    <m/>
    <m/>
    <m/>
    <m/>
    <n v="7.67"/>
    <n v="7.6700000000000728"/>
    <x v="18"/>
  </r>
  <r>
    <x v="4"/>
    <n v="2470.14"/>
    <n v="398.89"/>
    <n v="1023.44"/>
    <m/>
    <m/>
    <m/>
    <m/>
    <n v="1047.81"/>
    <n v="1047.81"/>
    <x v="18"/>
  </r>
  <r>
    <x v="5"/>
    <n v="71049.97"/>
    <n v="114"/>
    <n v="66229.59"/>
    <m/>
    <m/>
    <m/>
    <m/>
    <n v="4706.38"/>
    <n v="4706.3800000000047"/>
    <x v="18"/>
  </r>
  <r>
    <x v="6"/>
    <n v="71049.97"/>
    <n v="114"/>
    <n v="66229.59"/>
    <m/>
    <m/>
    <m/>
    <m/>
    <n v="4706.38"/>
    <n v="4706.3800000000047"/>
    <x v="18"/>
  </r>
  <r>
    <x v="7"/>
    <n v="182241.42"/>
    <n v="2141.5100000000002"/>
    <n v="140446.07"/>
    <m/>
    <m/>
    <m/>
    <m/>
    <n v="39653.839999999997"/>
    <n v="39653.839999999997"/>
    <x v="18"/>
  </r>
  <r>
    <x v="8"/>
    <n v="113316.29"/>
    <n v="1346.93"/>
    <n v="91082.63"/>
    <m/>
    <m/>
    <m/>
    <m/>
    <n v="20886.73"/>
    <n v="20886.729999999996"/>
    <x v="18"/>
  </r>
  <r>
    <x v="9"/>
    <n v="4653.08"/>
    <m/>
    <n v="4645.83"/>
    <m/>
    <m/>
    <m/>
    <m/>
    <n v="7.25"/>
    <n v="7.25"/>
    <x v="18"/>
  </r>
  <r>
    <x v="10"/>
    <n v="8781.32"/>
    <n v="70.67"/>
    <n v="5266.06"/>
    <m/>
    <m/>
    <m/>
    <m/>
    <n v="3444.59"/>
    <n v="3444.5899999999992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5193.4399999999996"/>
    <m/>
    <n v="5157.4399999999996"/>
    <m/>
    <m/>
    <m/>
    <m/>
    <m/>
    <n v="36"/>
    <x v="18"/>
  </r>
  <r>
    <x v="1"/>
    <n v="23880.22"/>
    <m/>
    <n v="23714.62"/>
    <m/>
    <m/>
    <m/>
    <m/>
    <m/>
    <n v="165.60000000000218"/>
    <x v="18"/>
  </r>
  <r>
    <x v="2"/>
    <n v="388.97"/>
    <m/>
    <n v="388.06"/>
    <m/>
    <m/>
    <m/>
    <m/>
    <m/>
    <n v="0.91000000000002501"/>
    <x v="18"/>
  </r>
  <r>
    <x v="3"/>
    <n v="184.9"/>
    <m/>
    <n v="184.12"/>
    <m/>
    <m/>
    <m/>
    <m/>
    <m/>
    <n v="0.78000000000000114"/>
    <x v="18"/>
  </r>
  <r>
    <x v="4"/>
    <n v="204.07"/>
    <m/>
    <n v="203.94"/>
    <m/>
    <m/>
    <m/>
    <m/>
    <m/>
    <n v="0.12999999999999545"/>
    <x v="18"/>
  </r>
  <r>
    <x v="5"/>
    <n v="7025.21"/>
    <m/>
    <n v="6980.47"/>
    <m/>
    <m/>
    <m/>
    <m/>
    <m/>
    <n v="44.739999999999782"/>
    <x v="18"/>
  </r>
  <r>
    <x v="6"/>
    <n v="7025.21"/>
    <m/>
    <n v="6980.47"/>
    <m/>
    <m/>
    <m/>
    <m/>
    <m/>
    <n v="44.739999999999782"/>
    <x v="18"/>
  </r>
  <r>
    <x v="7"/>
    <n v="16466.04"/>
    <m/>
    <n v="16346.09"/>
    <m/>
    <m/>
    <m/>
    <m/>
    <m/>
    <n v="119.95000000000073"/>
    <x v="18"/>
  </r>
  <r>
    <x v="8"/>
    <n v="10335.56"/>
    <m/>
    <n v="10263.780000000001"/>
    <m/>
    <m/>
    <m/>
    <m/>
    <m/>
    <n v="71.779999999998836"/>
    <x v="18"/>
  </r>
  <r>
    <x v="9"/>
    <n v="502.56"/>
    <m/>
    <n v="499.09"/>
    <m/>
    <m/>
    <m/>
    <m/>
    <m/>
    <n v="3.4700000000000273"/>
    <x v="18"/>
  </r>
  <r>
    <x v="10"/>
    <n v="667.97"/>
    <m/>
    <n v="663.56"/>
    <m/>
    <m/>
    <m/>
    <m/>
    <m/>
    <n v="4.4100000000000819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5548.44"/>
    <m/>
    <n v="2996.97"/>
    <m/>
    <m/>
    <m/>
    <m/>
    <m/>
    <n v="2551.4699999999998"/>
    <x v="18"/>
  </r>
  <r>
    <x v="1"/>
    <n v="48928.31"/>
    <m/>
    <n v="26403.55"/>
    <m/>
    <m/>
    <m/>
    <m/>
    <n v="39.6"/>
    <n v="22524.76"/>
    <x v="18"/>
  </r>
  <r>
    <x v="2"/>
    <n v="561.4"/>
    <m/>
    <n v="446.26"/>
    <m/>
    <m/>
    <m/>
    <m/>
    <n v="0.95"/>
    <n v="115.13999999999999"/>
    <x v="18"/>
  </r>
  <r>
    <x v="3"/>
    <n v="306.45999999999998"/>
    <m/>
    <n v="201.16"/>
    <m/>
    <m/>
    <m/>
    <m/>
    <n v="0.01"/>
    <n v="105.29999999999998"/>
    <x v="18"/>
  </r>
  <r>
    <x v="4"/>
    <n v="254.94"/>
    <m/>
    <n v="245.1"/>
    <m/>
    <m/>
    <m/>
    <m/>
    <n v="0.94"/>
    <n v="9.8400000000000034"/>
    <x v="18"/>
  </r>
  <r>
    <x v="5"/>
    <n v="12592.32"/>
    <m/>
    <n v="6851.3"/>
    <m/>
    <m/>
    <m/>
    <m/>
    <n v="3.95"/>
    <n v="5741.0199999999995"/>
    <x v="18"/>
  </r>
  <r>
    <x v="6"/>
    <n v="12592.32"/>
    <m/>
    <n v="6851.3"/>
    <m/>
    <m/>
    <m/>
    <m/>
    <n v="3.95"/>
    <n v="5741.0199999999995"/>
    <x v="18"/>
  </r>
  <r>
    <x v="7"/>
    <n v="35774.589999999997"/>
    <m/>
    <n v="19105.990000000002"/>
    <m/>
    <m/>
    <m/>
    <m/>
    <n v="34.700000000000003"/>
    <n v="16668.599999999995"/>
    <x v="18"/>
  </r>
  <r>
    <x v="8"/>
    <n v="21038.05"/>
    <m/>
    <n v="11265.74"/>
    <m/>
    <m/>
    <m/>
    <m/>
    <n v="16.23"/>
    <n v="9772.31"/>
    <x v="18"/>
  </r>
  <r>
    <x v="9"/>
    <n v="527.02"/>
    <m/>
    <n v="282.2"/>
    <m/>
    <m/>
    <m/>
    <m/>
    <n v="0.41"/>
    <n v="244.82"/>
    <x v="18"/>
  </r>
  <r>
    <x v="10"/>
    <n v="698.37"/>
    <m/>
    <n v="385.53"/>
    <m/>
    <m/>
    <m/>
    <m/>
    <m/>
    <n v="312.84000000000003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256.70999999999998"/>
    <m/>
    <n v="36.659999999999997"/>
    <m/>
    <m/>
    <m/>
    <m/>
    <n v="220.05"/>
    <n v="220.04999999999998"/>
    <x v="18"/>
  </r>
  <r>
    <x v="1"/>
    <n v="836.64"/>
    <m/>
    <n v="119.52"/>
    <m/>
    <m/>
    <m/>
    <m/>
    <n v="717.12"/>
    <n v="717.12"/>
    <x v="18"/>
  </r>
  <r>
    <x v="2"/>
    <n v="15.17"/>
    <m/>
    <n v="3.46"/>
    <m/>
    <m/>
    <m/>
    <m/>
    <n v="11.71"/>
    <n v="11.71"/>
    <x v="18"/>
  </r>
  <r>
    <x v="3"/>
    <n v="1.06"/>
    <m/>
    <n v="0.93"/>
    <m/>
    <m/>
    <m/>
    <m/>
    <n v="0.13"/>
    <n v="0.13"/>
    <x v="18"/>
  </r>
  <r>
    <x v="4"/>
    <n v="14.11"/>
    <m/>
    <n v="2.5299999999999998"/>
    <m/>
    <m/>
    <m/>
    <m/>
    <n v="11.58"/>
    <n v="11.58"/>
    <x v="18"/>
  </r>
  <r>
    <x v="5"/>
    <n v="127.2"/>
    <m/>
    <n v="35.53"/>
    <m/>
    <m/>
    <m/>
    <m/>
    <n v="91.67"/>
    <n v="91.67"/>
    <x v="18"/>
  </r>
  <r>
    <x v="6"/>
    <n v="127.2"/>
    <m/>
    <n v="35.53"/>
    <m/>
    <m/>
    <m/>
    <m/>
    <n v="91.67"/>
    <n v="91.67"/>
    <x v="18"/>
  </r>
  <r>
    <x v="7"/>
    <n v="694.27"/>
    <m/>
    <n v="80.53"/>
    <m/>
    <m/>
    <m/>
    <m/>
    <n v="613.74"/>
    <n v="613.74"/>
    <x v="18"/>
  </r>
  <r>
    <x v="8"/>
    <n v="212.65"/>
    <m/>
    <n v="27.18"/>
    <m/>
    <m/>
    <m/>
    <m/>
    <n v="185.47"/>
    <n v="185.47"/>
    <x v="18"/>
  </r>
  <r>
    <x v="9"/>
    <n v="24.15"/>
    <m/>
    <n v="3.57"/>
    <m/>
    <m/>
    <m/>
    <m/>
    <n v="20.58"/>
    <n v="20.58"/>
    <x v="18"/>
  </r>
  <r>
    <x v="10"/>
    <n v="42.87"/>
    <m/>
    <n v="4.72"/>
    <m/>
    <m/>
    <m/>
    <m/>
    <n v="38.15"/>
    <n v="38.15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m/>
    <m/>
    <m/>
    <m/>
    <m/>
    <m/>
    <m/>
    <m/>
    <n v="0"/>
    <x v="18"/>
  </r>
  <r>
    <x v="1"/>
    <m/>
    <m/>
    <m/>
    <m/>
    <m/>
    <m/>
    <m/>
    <m/>
    <n v="0"/>
    <x v="18"/>
  </r>
  <r>
    <x v="2"/>
    <m/>
    <m/>
    <m/>
    <m/>
    <m/>
    <m/>
    <m/>
    <m/>
    <n v="0"/>
    <x v="18"/>
  </r>
  <r>
    <x v="3"/>
    <m/>
    <m/>
    <m/>
    <m/>
    <m/>
    <m/>
    <m/>
    <m/>
    <n v="0"/>
    <x v="18"/>
  </r>
  <r>
    <x v="4"/>
    <m/>
    <m/>
    <m/>
    <m/>
    <m/>
    <m/>
    <m/>
    <m/>
    <n v="0"/>
    <x v="18"/>
  </r>
  <r>
    <x v="5"/>
    <m/>
    <m/>
    <m/>
    <m/>
    <m/>
    <m/>
    <m/>
    <m/>
    <n v="0"/>
    <x v="18"/>
  </r>
  <r>
    <x v="6"/>
    <m/>
    <m/>
    <m/>
    <m/>
    <m/>
    <m/>
    <m/>
    <m/>
    <n v="0"/>
    <x v="18"/>
  </r>
  <r>
    <x v="7"/>
    <m/>
    <m/>
    <m/>
    <m/>
    <m/>
    <m/>
    <m/>
    <m/>
    <n v="0"/>
    <x v="18"/>
  </r>
  <r>
    <x v="8"/>
    <m/>
    <m/>
    <m/>
    <m/>
    <m/>
    <m/>
    <m/>
    <m/>
    <n v="0"/>
    <x v="18"/>
  </r>
  <r>
    <x v="9"/>
    <m/>
    <m/>
    <m/>
    <m/>
    <m/>
    <m/>
    <m/>
    <m/>
    <n v="0"/>
    <x v="18"/>
  </r>
  <r>
    <x v="10"/>
    <m/>
    <m/>
    <m/>
    <m/>
    <m/>
    <m/>
    <m/>
    <m/>
    <n v="0"/>
    <x v="18"/>
  </r>
  <r>
    <x v="0"/>
    <n v="7266915.9400000004"/>
    <m/>
    <m/>
    <n v="6773564.8200000003"/>
    <m/>
    <m/>
    <n v="54574.2"/>
    <m/>
    <n v="7266915.9400000004"/>
    <x v="19"/>
  </r>
  <r>
    <x v="1"/>
    <n v="36601378.009999998"/>
    <m/>
    <m/>
    <n v="34054745.990000002"/>
    <m/>
    <m/>
    <n v="272476.92"/>
    <m/>
    <n v="36601378.009999998"/>
    <x v="19"/>
  </r>
  <r>
    <x v="2"/>
    <n v="878685.04"/>
    <m/>
    <m/>
    <n v="792641.37"/>
    <m/>
    <m/>
    <n v="13430.31"/>
    <m/>
    <n v="878685.04"/>
    <x v="19"/>
  </r>
  <r>
    <x v="3"/>
    <n v="216833.63"/>
    <m/>
    <m/>
    <n v="201668.77"/>
    <m/>
    <m/>
    <n v="1629.42"/>
    <m/>
    <n v="216833.63"/>
    <x v="19"/>
  </r>
  <r>
    <x v="4"/>
    <n v="661851.41"/>
    <m/>
    <m/>
    <n v="590972.6"/>
    <m/>
    <m/>
    <n v="11800.89"/>
    <m/>
    <n v="661851.41"/>
    <x v="19"/>
  </r>
  <r>
    <x v="5"/>
    <n v="5561076.4100000001"/>
    <m/>
    <m/>
    <n v="3289924.76"/>
    <m/>
    <m/>
    <n v="1740.96"/>
    <m/>
    <n v="5561076.4100000001"/>
    <x v="19"/>
  </r>
  <r>
    <x v="6"/>
    <n v="5455861.29"/>
    <m/>
    <m/>
    <n v="3184709.64"/>
    <m/>
    <m/>
    <n v="1740.96"/>
    <m/>
    <n v="5455861.29"/>
    <x v="19"/>
  </r>
  <r>
    <x v="7"/>
    <n v="30161616.559999999"/>
    <m/>
    <m/>
    <n v="29972179.859999999"/>
    <m/>
    <m/>
    <n v="257305.65"/>
    <m/>
    <n v="30161616.559999999"/>
    <x v="19"/>
  </r>
  <r>
    <x v="8"/>
    <n v="15485647.789999999"/>
    <m/>
    <m/>
    <n v="14448395.939999999"/>
    <m/>
    <m/>
    <n v="113266.76"/>
    <m/>
    <n v="15485647.789999999"/>
    <x v="19"/>
  </r>
  <r>
    <x v="9"/>
    <n v="9126.61"/>
    <m/>
    <m/>
    <n v="8990.8799999999992"/>
    <m/>
    <m/>
    <m/>
    <m/>
    <n v="9126.61"/>
    <x v="19"/>
  </r>
  <r>
    <x v="10"/>
    <n v="1464876.69"/>
    <m/>
    <m/>
    <n v="1365172.52"/>
    <m/>
    <m/>
    <n v="11068.86"/>
    <m/>
    <n v="1464876.69"/>
    <x v="19"/>
  </r>
  <r>
    <x v="0"/>
    <n v="36958.25"/>
    <m/>
    <m/>
    <n v="36958.25"/>
    <m/>
    <m/>
    <m/>
    <m/>
    <n v="36958.25"/>
    <x v="19"/>
  </r>
  <r>
    <x v="1"/>
    <n v="480507.72"/>
    <m/>
    <m/>
    <n v="480507.72"/>
    <m/>
    <m/>
    <m/>
    <m/>
    <n v="480507.72"/>
    <x v="19"/>
  </r>
  <r>
    <x v="2"/>
    <n v="7335.41"/>
    <m/>
    <m/>
    <n v="7335.41"/>
    <m/>
    <m/>
    <m/>
    <m/>
    <n v="7335.41"/>
    <x v="19"/>
  </r>
  <r>
    <x v="3"/>
    <n v="2845.57"/>
    <m/>
    <m/>
    <n v="2845.57"/>
    <m/>
    <m/>
    <m/>
    <m/>
    <n v="2845.57"/>
    <x v="19"/>
  </r>
  <r>
    <x v="4"/>
    <n v="4489.84"/>
    <m/>
    <m/>
    <n v="4489.84"/>
    <m/>
    <m/>
    <m/>
    <m/>
    <n v="4489.84"/>
    <x v="19"/>
  </r>
  <r>
    <x v="5"/>
    <n v="137530.07"/>
    <m/>
    <m/>
    <n v="56319.13"/>
    <m/>
    <m/>
    <m/>
    <m/>
    <n v="137530.07"/>
    <x v="19"/>
  </r>
  <r>
    <x v="6"/>
    <n v="137530.07"/>
    <m/>
    <m/>
    <n v="56319.13"/>
    <m/>
    <m/>
    <m/>
    <m/>
    <n v="137530.07"/>
    <x v="19"/>
  </r>
  <r>
    <x v="7"/>
    <n v="335642.24"/>
    <m/>
    <m/>
    <n v="416853.18"/>
    <m/>
    <m/>
    <m/>
    <m/>
    <n v="335642.24"/>
    <x v="19"/>
  </r>
  <r>
    <x v="8"/>
    <n v="277849.21000000002"/>
    <m/>
    <m/>
    <n v="277849.21000000002"/>
    <m/>
    <m/>
    <m/>
    <m/>
    <n v="277849.21000000002"/>
    <x v="19"/>
  </r>
  <r>
    <x v="9"/>
    <n v="224.86"/>
    <m/>
    <m/>
    <n v="224.86"/>
    <m/>
    <m/>
    <m/>
    <m/>
    <n v="224.86"/>
    <x v="19"/>
  </r>
  <r>
    <x v="10"/>
    <n v="7363.72"/>
    <m/>
    <m/>
    <n v="7363.72"/>
    <m/>
    <m/>
    <m/>
    <m/>
    <n v="7363.72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n v="1026963.51"/>
    <m/>
    <m/>
    <m/>
    <m/>
    <m/>
    <m/>
    <m/>
    <n v="1026963.51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0.39"/>
    <m/>
    <m/>
    <m/>
    <m/>
    <m/>
    <m/>
    <m/>
    <n v="0.39"/>
    <x v="19"/>
  </r>
  <r>
    <x v="1"/>
    <n v="4.32"/>
    <m/>
    <m/>
    <m/>
    <m/>
    <m/>
    <m/>
    <m/>
    <n v="4.32"/>
    <x v="19"/>
  </r>
  <r>
    <x v="2"/>
    <n v="-0.04"/>
    <m/>
    <m/>
    <m/>
    <m/>
    <m/>
    <m/>
    <m/>
    <n v="-0.04"/>
    <x v="19"/>
  </r>
  <r>
    <x v="3"/>
    <n v="0.03"/>
    <m/>
    <m/>
    <m/>
    <m/>
    <m/>
    <m/>
    <m/>
    <n v="0.03"/>
    <x v="19"/>
  </r>
  <r>
    <x v="4"/>
    <n v="-7.0000000000000007E-2"/>
    <m/>
    <m/>
    <m/>
    <m/>
    <m/>
    <m/>
    <m/>
    <n v="-7.0000000000000007E-2"/>
    <x v="19"/>
  </r>
  <r>
    <x v="5"/>
    <n v="-71.209999999999994"/>
    <m/>
    <m/>
    <m/>
    <m/>
    <m/>
    <m/>
    <m/>
    <n v="-71.209999999999994"/>
    <x v="19"/>
  </r>
  <r>
    <x v="6"/>
    <n v="-71.209999999999994"/>
    <m/>
    <m/>
    <m/>
    <m/>
    <m/>
    <m/>
    <m/>
    <n v="-71.209999999999994"/>
    <x v="19"/>
  </r>
  <r>
    <x v="7"/>
    <n v="75.569999999999993"/>
    <m/>
    <m/>
    <m/>
    <m/>
    <m/>
    <m/>
    <m/>
    <n v="75.569999999999993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n v="7.0000000000000007E-2"/>
    <m/>
    <m/>
    <m/>
    <m/>
    <m/>
    <m/>
    <m/>
    <n v="7.0000000000000007E-2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n v="176222.56"/>
    <m/>
    <m/>
    <m/>
    <m/>
    <m/>
    <m/>
    <m/>
    <n v="176222.56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503951.72"/>
    <m/>
    <m/>
    <n v="467459.38"/>
    <m/>
    <m/>
    <n v="30560.5"/>
    <m/>
    <n v="503951.72"/>
    <x v="19"/>
  </r>
  <r>
    <x v="1"/>
    <n v="4134271.62"/>
    <m/>
    <m/>
    <n v="3826104.96"/>
    <m/>
    <m/>
    <n v="259025.46"/>
    <m/>
    <n v="4134271.62"/>
    <x v="19"/>
  </r>
  <r>
    <x v="2"/>
    <n v="89636.96"/>
    <m/>
    <m/>
    <n v="81398.63"/>
    <m/>
    <m/>
    <n v="6907.52"/>
    <m/>
    <n v="89636.96"/>
    <x v="19"/>
  </r>
  <r>
    <x v="3"/>
    <n v="24348.68"/>
    <m/>
    <m/>
    <n v="22531.13"/>
    <m/>
    <m/>
    <n v="1526.78"/>
    <m/>
    <n v="24348.68"/>
    <x v="19"/>
  </r>
  <r>
    <x v="4"/>
    <n v="65288.28"/>
    <m/>
    <m/>
    <n v="58867.5"/>
    <m/>
    <m/>
    <n v="5380.74"/>
    <m/>
    <n v="65288.28"/>
    <x v="19"/>
  </r>
  <r>
    <x v="5"/>
    <n v="758874.89"/>
    <m/>
    <m/>
    <n v="501880.89"/>
    <m/>
    <m/>
    <m/>
    <m/>
    <n v="758874.89"/>
    <x v="19"/>
  </r>
  <r>
    <x v="6"/>
    <n v="758201.25"/>
    <m/>
    <m/>
    <n v="501207.25"/>
    <m/>
    <m/>
    <m/>
    <m/>
    <n v="758201.25"/>
    <x v="19"/>
  </r>
  <r>
    <x v="7"/>
    <n v="3285759.77"/>
    <m/>
    <m/>
    <n v="3242825.44"/>
    <m/>
    <m/>
    <n v="252117.94"/>
    <m/>
    <n v="3285759.77"/>
    <x v="19"/>
  </r>
  <r>
    <x v="8"/>
    <n v="2312223.35"/>
    <m/>
    <m/>
    <n v="2143275.86"/>
    <m/>
    <m/>
    <n v="142414.69"/>
    <m/>
    <n v="2312223.35"/>
    <x v="19"/>
  </r>
  <r>
    <x v="9"/>
    <n v="305.95"/>
    <m/>
    <m/>
    <n v="305.95"/>
    <m/>
    <m/>
    <m/>
    <m/>
    <n v="305.95"/>
    <x v="19"/>
  </r>
  <r>
    <x v="10"/>
    <n v="101440.5"/>
    <m/>
    <m/>
    <n v="94133.42"/>
    <m/>
    <m/>
    <n v="6136.47"/>
    <m/>
    <n v="101440.5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n v="6085.9"/>
    <m/>
    <m/>
    <m/>
    <m/>
    <m/>
    <m/>
    <m/>
    <n v="6085.9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30201.27"/>
    <m/>
    <n v="9200.4500000000007"/>
    <m/>
    <m/>
    <m/>
    <m/>
    <n v="20856.82"/>
    <n v="21000.82"/>
    <x v="19"/>
  </r>
  <r>
    <x v="1"/>
    <n v="151539.43"/>
    <m/>
    <n v="57454.25"/>
    <m/>
    <m/>
    <m/>
    <m/>
    <n v="93382.46"/>
    <n v="94085.18"/>
    <x v="19"/>
  </r>
  <r>
    <x v="2"/>
    <n v="2141.23"/>
    <m/>
    <n v="667.16"/>
    <m/>
    <m/>
    <m/>
    <m/>
    <n v="1470.65"/>
    <n v="1474.0700000000002"/>
    <x v="19"/>
  </r>
  <r>
    <x v="3"/>
    <n v="459.15"/>
    <m/>
    <n v="440.24"/>
    <m/>
    <m/>
    <m/>
    <m/>
    <n v="15.61"/>
    <n v="18.909999999999968"/>
    <x v="19"/>
  </r>
  <r>
    <x v="4"/>
    <n v="1682.08"/>
    <m/>
    <n v="226.92"/>
    <m/>
    <m/>
    <m/>
    <m/>
    <n v="1455.04"/>
    <n v="1455.1599999999999"/>
    <x v="19"/>
  </r>
  <r>
    <x v="5"/>
    <n v="40501.47"/>
    <m/>
    <n v="16078.98"/>
    <m/>
    <m/>
    <m/>
    <m/>
    <n v="24242.44"/>
    <n v="24422.49"/>
    <x v="19"/>
  </r>
  <r>
    <x v="6"/>
    <n v="40501.47"/>
    <m/>
    <n v="16078.98"/>
    <m/>
    <m/>
    <m/>
    <m/>
    <n v="24242.44"/>
    <n v="24422.49"/>
    <x v="19"/>
  </r>
  <r>
    <x v="7"/>
    <n v="108896.73"/>
    <m/>
    <n v="40708.11"/>
    <m/>
    <m/>
    <m/>
    <m/>
    <n v="67669.37"/>
    <n v="68188.62"/>
    <x v="19"/>
  </r>
  <r>
    <x v="8"/>
    <n v="71590.34"/>
    <m/>
    <n v="31370.45"/>
    <m/>
    <m/>
    <m/>
    <m/>
    <n v="39938.18"/>
    <n v="40219.89"/>
    <x v="19"/>
  </r>
  <r>
    <x v="9"/>
    <m/>
    <m/>
    <m/>
    <m/>
    <m/>
    <m/>
    <m/>
    <m/>
    <n v="0"/>
    <x v="19"/>
  </r>
  <r>
    <x v="10"/>
    <n v="4818.4399999999996"/>
    <m/>
    <n v="1184.5999999999999"/>
    <m/>
    <m/>
    <m/>
    <m/>
    <n v="3616.19"/>
    <n v="3633.8399999999997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-0.39"/>
    <m/>
    <m/>
    <m/>
    <m/>
    <m/>
    <m/>
    <n v="-0.39"/>
    <n v="-0.39"/>
    <x v="19"/>
  </r>
  <r>
    <x v="1"/>
    <n v="-4.32"/>
    <m/>
    <m/>
    <m/>
    <m/>
    <m/>
    <m/>
    <n v="-4.32"/>
    <n v="-4.32"/>
    <x v="19"/>
  </r>
  <r>
    <x v="2"/>
    <n v="-0.1"/>
    <m/>
    <m/>
    <m/>
    <m/>
    <m/>
    <m/>
    <n v="-0.1"/>
    <n v="-0.1"/>
    <x v="19"/>
  </r>
  <r>
    <x v="3"/>
    <m/>
    <m/>
    <m/>
    <m/>
    <m/>
    <m/>
    <m/>
    <m/>
    <n v="0"/>
    <x v="19"/>
  </r>
  <r>
    <x v="4"/>
    <n v="-0.1"/>
    <m/>
    <m/>
    <m/>
    <m/>
    <m/>
    <m/>
    <n v="-0.1"/>
    <n v="-0.1"/>
    <x v="19"/>
  </r>
  <r>
    <x v="5"/>
    <n v="-0.63"/>
    <m/>
    <m/>
    <m/>
    <m/>
    <m/>
    <m/>
    <n v="-0.63"/>
    <n v="-0.63"/>
    <x v="19"/>
  </r>
  <r>
    <x v="6"/>
    <n v="-0.63"/>
    <m/>
    <m/>
    <m/>
    <m/>
    <m/>
    <m/>
    <n v="-0.63"/>
    <n v="-0.63"/>
    <x v="19"/>
  </r>
  <r>
    <x v="7"/>
    <n v="-3.59"/>
    <m/>
    <m/>
    <m/>
    <m/>
    <m/>
    <m/>
    <n v="-3.59"/>
    <n v="-3.59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n v="-7.0000000000000007E-2"/>
    <m/>
    <m/>
    <m/>
    <m/>
    <m/>
    <m/>
    <n v="-7.0000000000000007E-2"/>
    <n v="-7.0000000000000007E-2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n v="43830.58"/>
    <m/>
    <n v="20437.77"/>
    <m/>
    <m/>
    <m/>
    <m/>
    <n v="6123.75"/>
    <n v="23392.81"/>
    <x v="19"/>
  </r>
  <r>
    <x v="1"/>
    <n v="442903.42"/>
    <m/>
    <n v="248710.74"/>
    <m/>
    <m/>
    <m/>
    <m/>
    <n v="50205.56"/>
    <n v="194192.68"/>
    <x v="19"/>
  </r>
  <r>
    <x v="2"/>
    <n v="3841.65"/>
    <m/>
    <n v="2294.1799999999998"/>
    <m/>
    <m/>
    <m/>
    <m/>
    <n v="822.41"/>
    <n v="1547.4700000000003"/>
    <x v="19"/>
  </r>
  <r>
    <x v="3"/>
    <n v="2609.96"/>
    <m/>
    <n v="1926.87"/>
    <m/>
    <m/>
    <m/>
    <m/>
    <n v="7.83"/>
    <n v="683.09000000000015"/>
    <x v="19"/>
  </r>
  <r>
    <x v="4"/>
    <n v="1231.69"/>
    <m/>
    <n v="367.31"/>
    <m/>
    <m/>
    <m/>
    <m/>
    <n v="814.58"/>
    <n v="864.38000000000011"/>
    <x v="19"/>
  </r>
  <r>
    <x v="5"/>
    <n v="56333.73"/>
    <m/>
    <n v="3012.15"/>
    <m/>
    <m/>
    <m/>
    <m/>
    <n v="8708.58"/>
    <n v="53321.58"/>
    <x v="19"/>
  </r>
  <r>
    <x v="6"/>
    <n v="56333.73"/>
    <m/>
    <n v="3012.15"/>
    <m/>
    <m/>
    <m/>
    <m/>
    <n v="8708.58"/>
    <n v="53321.58"/>
    <x v="19"/>
  </r>
  <r>
    <x v="7"/>
    <n v="382728.04"/>
    <m/>
    <n v="243404.41"/>
    <m/>
    <m/>
    <m/>
    <m/>
    <n v="40674.57"/>
    <n v="139323.62999999998"/>
    <x v="19"/>
  </r>
  <r>
    <x v="8"/>
    <n v="254138.62"/>
    <m/>
    <n v="144271.74"/>
    <m/>
    <m/>
    <m/>
    <m/>
    <n v="29198.15"/>
    <n v="109866.88"/>
    <x v="19"/>
  </r>
  <r>
    <x v="9"/>
    <m/>
    <m/>
    <m/>
    <m/>
    <m/>
    <m/>
    <m/>
    <m/>
    <n v="0"/>
    <x v="19"/>
  </r>
  <r>
    <x v="10"/>
    <n v="5809.89"/>
    <m/>
    <n v="2630.78"/>
    <m/>
    <m/>
    <m/>
    <m/>
    <n v="1061.73"/>
    <n v="3179.11"/>
    <x v="19"/>
  </r>
  <r>
    <x v="0"/>
    <m/>
    <m/>
    <m/>
    <m/>
    <m/>
    <m/>
    <m/>
    <m/>
    <n v="0"/>
    <x v="19"/>
  </r>
  <r>
    <x v="1"/>
    <m/>
    <m/>
    <m/>
    <m/>
    <m/>
    <m/>
    <m/>
    <m/>
    <n v="0"/>
    <x v="19"/>
  </r>
  <r>
    <x v="2"/>
    <m/>
    <m/>
    <m/>
    <m/>
    <m/>
    <m/>
    <m/>
    <m/>
    <n v="0"/>
    <x v="19"/>
  </r>
  <r>
    <x v="3"/>
    <m/>
    <m/>
    <m/>
    <m/>
    <m/>
    <m/>
    <m/>
    <m/>
    <n v="0"/>
    <x v="19"/>
  </r>
  <r>
    <x v="4"/>
    <m/>
    <m/>
    <m/>
    <m/>
    <m/>
    <m/>
    <m/>
    <m/>
    <n v="0"/>
    <x v="19"/>
  </r>
  <r>
    <x v="5"/>
    <m/>
    <m/>
    <m/>
    <m/>
    <m/>
    <m/>
    <m/>
    <m/>
    <n v="0"/>
    <x v="19"/>
  </r>
  <r>
    <x v="6"/>
    <m/>
    <m/>
    <m/>
    <m/>
    <m/>
    <m/>
    <m/>
    <m/>
    <n v="0"/>
    <x v="19"/>
  </r>
  <r>
    <x v="7"/>
    <m/>
    <m/>
    <m/>
    <m/>
    <m/>
    <m/>
    <m/>
    <m/>
    <n v="0"/>
    <x v="19"/>
  </r>
  <r>
    <x v="8"/>
    <m/>
    <m/>
    <m/>
    <m/>
    <m/>
    <m/>
    <m/>
    <m/>
    <n v="0"/>
    <x v="19"/>
  </r>
  <r>
    <x v="9"/>
    <m/>
    <m/>
    <m/>
    <m/>
    <m/>
    <m/>
    <m/>
    <m/>
    <n v="0"/>
    <x v="19"/>
  </r>
  <r>
    <x v="10"/>
    <m/>
    <m/>
    <m/>
    <m/>
    <m/>
    <m/>
    <m/>
    <m/>
    <n v="0"/>
    <x v="19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154.5"/>
    <m/>
    <m/>
    <m/>
    <m/>
    <m/>
    <m/>
    <m/>
    <n v="154.5"/>
    <x v="20"/>
  </r>
  <r>
    <x v="6"/>
    <n v="154.5"/>
    <m/>
    <m/>
    <m/>
    <m/>
    <m/>
    <m/>
    <m/>
    <n v="154.5"/>
    <x v="20"/>
  </r>
  <r>
    <x v="7"/>
    <n v="-154.5"/>
    <m/>
    <m/>
    <m/>
    <m/>
    <m/>
    <m/>
    <m/>
    <n v="-154.5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747761.21"/>
    <m/>
    <m/>
    <n v="716886.71"/>
    <m/>
    <m/>
    <m/>
    <m/>
    <n v="747761.21"/>
    <x v="20"/>
  </r>
  <r>
    <x v="1"/>
    <n v="3751556.73"/>
    <m/>
    <m/>
    <n v="3592104"/>
    <m/>
    <m/>
    <m/>
    <m/>
    <n v="3751556.73"/>
    <x v="20"/>
  </r>
  <r>
    <x v="2"/>
    <n v="75103.070000000007"/>
    <m/>
    <m/>
    <n v="71456.81"/>
    <m/>
    <m/>
    <m/>
    <m/>
    <n v="75103.070000000007"/>
    <x v="20"/>
  </r>
  <r>
    <x v="3"/>
    <n v="22204.13"/>
    <m/>
    <m/>
    <n v="21259.3"/>
    <m/>
    <m/>
    <m/>
    <m/>
    <n v="22204.13"/>
    <x v="20"/>
  </r>
  <r>
    <x v="4"/>
    <n v="52898.94"/>
    <m/>
    <m/>
    <n v="50197.51"/>
    <m/>
    <m/>
    <m/>
    <m/>
    <n v="52898.94"/>
    <x v="20"/>
  </r>
  <r>
    <x v="5"/>
    <n v="573168.29"/>
    <m/>
    <m/>
    <n v="310793.24"/>
    <m/>
    <m/>
    <m/>
    <m/>
    <n v="573168.29"/>
    <x v="20"/>
  </r>
  <r>
    <x v="6"/>
    <n v="573168.29"/>
    <m/>
    <m/>
    <n v="310793.24"/>
    <m/>
    <m/>
    <m/>
    <m/>
    <n v="573168.29"/>
    <x v="20"/>
  </r>
  <r>
    <x v="7"/>
    <n v="3103285.37"/>
    <m/>
    <m/>
    <n v="3209853.95"/>
    <m/>
    <m/>
    <m/>
    <m/>
    <n v="3103285.37"/>
    <x v="20"/>
  </r>
  <r>
    <x v="8"/>
    <n v="1669257.99"/>
    <m/>
    <m/>
    <n v="1600050.12"/>
    <m/>
    <m/>
    <m/>
    <m/>
    <n v="1669257.99"/>
    <x v="20"/>
  </r>
  <r>
    <x v="9"/>
    <m/>
    <m/>
    <m/>
    <m/>
    <m/>
    <m/>
    <m/>
    <m/>
    <n v="0"/>
    <x v="20"/>
  </r>
  <r>
    <x v="10"/>
    <n v="150477.13"/>
    <m/>
    <m/>
    <n v="144201.1"/>
    <m/>
    <m/>
    <m/>
    <m/>
    <n v="150477.13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614760"/>
    <m/>
    <m/>
    <n v="555832.18999999994"/>
    <m/>
    <m/>
    <m/>
    <m/>
    <n v="614760"/>
    <x v="20"/>
  </r>
  <r>
    <x v="1"/>
    <n v="2412798.48"/>
    <m/>
    <m/>
    <n v="2174690.38"/>
    <m/>
    <m/>
    <m/>
    <m/>
    <n v="2412798.48"/>
    <x v="20"/>
  </r>
  <r>
    <x v="2"/>
    <n v="75289.81"/>
    <m/>
    <m/>
    <n v="68674.429999999993"/>
    <m/>
    <m/>
    <m/>
    <m/>
    <n v="75289.81"/>
    <x v="20"/>
  </r>
  <r>
    <x v="3"/>
    <n v="14272.86"/>
    <m/>
    <m/>
    <n v="12869.66"/>
    <m/>
    <m/>
    <m/>
    <m/>
    <n v="14272.86"/>
    <x v="20"/>
  </r>
  <r>
    <x v="4"/>
    <n v="61016.95"/>
    <m/>
    <m/>
    <n v="55804.77"/>
    <m/>
    <m/>
    <m/>
    <m/>
    <n v="61016.95"/>
    <x v="20"/>
  </r>
  <r>
    <x v="5"/>
    <n v="581439.52"/>
    <m/>
    <m/>
    <n v="100302.52"/>
    <m/>
    <m/>
    <m/>
    <m/>
    <n v="581439.52"/>
    <x v="20"/>
  </r>
  <r>
    <x v="6"/>
    <n v="573016.81999999995"/>
    <m/>
    <m/>
    <n v="91879.82"/>
    <m/>
    <m/>
    <m/>
    <m/>
    <n v="573016.81999999995"/>
    <x v="20"/>
  </r>
  <r>
    <x v="7"/>
    <n v="1756069.15"/>
    <m/>
    <m/>
    <n v="2005713.43"/>
    <m/>
    <m/>
    <m/>
    <m/>
    <n v="1756069.15"/>
    <x v="20"/>
  </r>
  <r>
    <x v="8"/>
    <n v="716407.36"/>
    <m/>
    <m/>
    <n v="646190.69999999995"/>
    <m/>
    <m/>
    <m/>
    <m/>
    <n v="716407.36"/>
    <x v="20"/>
  </r>
  <r>
    <x v="9"/>
    <m/>
    <m/>
    <m/>
    <m/>
    <m/>
    <m/>
    <m/>
    <m/>
    <n v="0"/>
    <x v="20"/>
  </r>
  <r>
    <x v="10"/>
    <n v="123553.17"/>
    <m/>
    <m/>
    <n v="111482.65"/>
    <m/>
    <m/>
    <m/>
    <m/>
    <n v="123553.17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7298.42"/>
    <m/>
    <m/>
    <n v="7109.42"/>
    <m/>
    <m/>
    <m/>
    <m/>
    <n v="7298.42"/>
    <x v="20"/>
  </r>
  <r>
    <x v="1"/>
    <n v="37350.120000000003"/>
    <m/>
    <m/>
    <n v="36407.279999999999"/>
    <m/>
    <m/>
    <m/>
    <m/>
    <n v="37350.120000000003"/>
    <x v="20"/>
  </r>
  <r>
    <x v="2"/>
    <n v="324.76"/>
    <m/>
    <m/>
    <n v="306.94"/>
    <m/>
    <m/>
    <m/>
    <m/>
    <n v="324.76"/>
    <x v="20"/>
  </r>
  <r>
    <x v="3"/>
    <n v="216.91"/>
    <m/>
    <m/>
    <n v="211.5"/>
    <m/>
    <m/>
    <m/>
    <m/>
    <n v="216.91"/>
    <x v="20"/>
  </r>
  <r>
    <x v="4"/>
    <n v="107.85"/>
    <m/>
    <m/>
    <n v="95.44"/>
    <m/>
    <m/>
    <m/>
    <m/>
    <n v="107.85"/>
    <x v="20"/>
  </r>
  <r>
    <x v="5"/>
    <n v="18976.98"/>
    <m/>
    <m/>
    <n v="4418.3900000000003"/>
    <m/>
    <m/>
    <m/>
    <m/>
    <n v="18976.98"/>
    <x v="20"/>
  </r>
  <r>
    <x v="6"/>
    <n v="18973.55"/>
    <m/>
    <m/>
    <n v="4414.96"/>
    <m/>
    <m/>
    <m/>
    <m/>
    <n v="18973.55"/>
    <x v="20"/>
  </r>
  <r>
    <x v="7"/>
    <n v="18048.38"/>
    <m/>
    <m/>
    <n v="31681.95"/>
    <m/>
    <m/>
    <m/>
    <m/>
    <n v="18048.38"/>
    <x v="20"/>
  </r>
  <r>
    <x v="8"/>
    <n v="21029.599999999999"/>
    <m/>
    <m/>
    <n v="20513.03"/>
    <m/>
    <m/>
    <m/>
    <m/>
    <n v="21029.599999999999"/>
    <x v="20"/>
  </r>
  <r>
    <x v="9"/>
    <m/>
    <m/>
    <m/>
    <m/>
    <m/>
    <m/>
    <m/>
    <m/>
    <n v="0"/>
    <x v="20"/>
  </r>
  <r>
    <x v="10"/>
    <n v="1393.89"/>
    <m/>
    <m/>
    <n v="1355.14"/>
    <m/>
    <m/>
    <m/>
    <m/>
    <n v="1393.89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3267.48"/>
    <m/>
    <m/>
    <m/>
    <m/>
    <m/>
    <m/>
    <m/>
    <n v="3267.48"/>
    <x v="20"/>
  </r>
  <r>
    <x v="6"/>
    <n v="3267.48"/>
    <m/>
    <m/>
    <m/>
    <m/>
    <m/>
    <m/>
    <m/>
    <n v="3267.48"/>
    <x v="20"/>
  </r>
  <r>
    <x v="7"/>
    <n v="-3267.48"/>
    <m/>
    <m/>
    <m/>
    <m/>
    <m/>
    <m/>
    <m/>
    <n v="-3267.48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476213.35"/>
    <m/>
    <m/>
    <m/>
    <m/>
    <m/>
    <m/>
    <m/>
    <n v="476213.35"/>
    <x v="20"/>
  </r>
  <r>
    <x v="6"/>
    <n v="358440.53"/>
    <m/>
    <m/>
    <m/>
    <m/>
    <m/>
    <m/>
    <m/>
    <n v="358440.53"/>
    <x v="20"/>
  </r>
  <r>
    <x v="7"/>
    <n v="-476213.35"/>
    <m/>
    <m/>
    <m/>
    <m/>
    <m/>
    <m/>
    <m/>
    <n v="-476213.35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3147.37"/>
    <m/>
    <m/>
    <m/>
    <m/>
    <m/>
    <m/>
    <m/>
    <n v="-3147.37"/>
    <x v="20"/>
  </r>
  <r>
    <x v="6"/>
    <n v="-3147.37"/>
    <m/>
    <m/>
    <m/>
    <m/>
    <m/>
    <m/>
    <m/>
    <n v="-3147.37"/>
    <x v="20"/>
  </r>
  <r>
    <x v="7"/>
    <n v="3147.37"/>
    <m/>
    <m/>
    <m/>
    <m/>
    <m/>
    <m/>
    <m/>
    <n v="3147.37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21305.29"/>
    <m/>
    <m/>
    <m/>
    <m/>
    <m/>
    <m/>
    <m/>
    <n v="-21305.29"/>
    <x v="20"/>
  </r>
  <r>
    <x v="6"/>
    <n v="-21305.29"/>
    <m/>
    <m/>
    <m/>
    <m/>
    <m/>
    <m/>
    <m/>
    <n v="-21305.29"/>
    <x v="20"/>
  </r>
  <r>
    <x v="7"/>
    <n v="21305.29"/>
    <m/>
    <m/>
    <m/>
    <m/>
    <m/>
    <m/>
    <m/>
    <n v="21305.29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270.58999999999997"/>
    <m/>
    <m/>
    <m/>
    <m/>
    <m/>
    <m/>
    <m/>
    <n v="270.58999999999997"/>
    <x v="20"/>
  </r>
  <r>
    <x v="6"/>
    <n v="270.58999999999997"/>
    <m/>
    <m/>
    <m/>
    <m/>
    <m/>
    <m/>
    <m/>
    <n v="270.58999999999997"/>
    <x v="20"/>
  </r>
  <r>
    <x v="7"/>
    <n v="-270.58999999999997"/>
    <m/>
    <m/>
    <m/>
    <m/>
    <m/>
    <m/>
    <m/>
    <n v="-270.58999999999997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550637.29"/>
    <m/>
    <m/>
    <n v="498088.68"/>
    <m/>
    <m/>
    <n v="21794.16"/>
    <m/>
    <n v="550637.29"/>
    <x v="20"/>
  </r>
  <r>
    <x v="1"/>
    <n v="3630724.79"/>
    <m/>
    <m/>
    <n v="3278887.27"/>
    <m/>
    <m/>
    <n v="145458.72"/>
    <m/>
    <n v="3630724.79"/>
    <x v="20"/>
  </r>
  <r>
    <x v="2"/>
    <n v="112955.7"/>
    <m/>
    <m/>
    <n v="99694.22"/>
    <m/>
    <m/>
    <n v="4834.67"/>
    <m/>
    <n v="112955.7"/>
    <x v="20"/>
  </r>
  <r>
    <x v="3"/>
    <n v="21746.15"/>
    <m/>
    <m/>
    <n v="19644.23"/>
    <m/>
    <m/>
    <n v="873.56"/>
    <m/>
    <n v="21746.15"/>
    <x v="20"/>
  </r>
  <r>
    <x v="4"/>
    <n v="91209.55"/>
    <m/>
    <m/>
    <n v="80049.990000000005"/>
    <m/>
    <m/>
    <n v="3961.11"/>
    <m/>
    <n v="91209.55"/>
    <x v="20"/>
  </r>
  <r>
    <x v="5"/>
    <n v="609702.57999999996"/>
    <m/>
    <m/>
    <n v="600080.84"/>
    <m/>
    <m/>
    <m/>
    <m/>
    <n v="609702.57999999996"/>
    <x v="20"/>
  </r>
  <r>
    <x v="6"/>
    <n v="565850.34"/>
    <m/>
    <m/>
    <n v="556228.6"/>
    <m/>
    <m/>
    <m/>
    <m/>
    <n v="565850.34"/>
    <x v="20"/>
  </r>
  <r>
    <x v="7"/>
    <n v="2908066.51"/>
    <m/>
    <m/>
    <n v="2579112.21"/>
    <m/>
    <m/>
    <n v="140624.04999999999"/>
    <m/>
    <n v="2908066.51"/>
    <x v="20"/>
  </r>
  <r>
    <x v="8"/>
    <n v="1612197.11"/>
    <m/>
    <m/>
    <n v="1458902.79"/>
    <m/>
    <m/>
    <n v="64399.22"/>
    <m/>
    <n v="1612197.11"/>
    <x v="20"/>
  </r>
  <r>
    <x v="9"/>
    <n v="606.95000000000005"/>
    <m/>
    <m/>
    <n v="606.95000000000005"/>
    <m/>
    <m/>
    <m/>
    <m/>
    <n v="606.95000000000005"/>
    <x v="20"/>
  </r>
  <r>
    <x v="10"/>
    <n v="111819.73"/>
    <m/>
    <m/>
    <n v="101118.36"/>
    <m/>
    <m/>
    <n v="4426.7"/>
    <m/>
    <n v="111819.73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36862.959999999999"/>
    <m/>
    <m/>
    <n v="34685.800000000003"/>
    <m/>
    <m/>
    <m/>
    <m/>
    <n v="36862.959999999999"/>
    <x v="20"/>
  </r>
  <r>
    <x v="1"/>
    <n v="258625.36"/>
    <m/>
    <m/>
    <n v="242577.92000000001"/>
    <m/>
    <m/>
    <m/>
    <m/>
    <n v="258625.36"/>
    <x v="20"/>
  </r>
  <r>
    <x v="2"/>
    <n v="6772.07"/>
    <m/>
    <m/>
    <n v="5917.9"/>
    <m/>
    <m/>
    <m/>
    <m/>
    <n v="6772.07"/>
    <x v="20"/>
  </r>
  <r>
    <x v="3"/>
    <n v="1524.71"/>
    <m/>
    <m/>
    <n v="1428.96"/>
    <m/>
    <m/>
    <m/>
    <m/>
    <n v="1524.71"/>
    <x v="20"/>
  </r>
  <r>
    <x v="4"/>
    <n v="5247.36"/>
    <m/>
    <m/>
    <n v="4488.9399999999996"/>
    <m/>
    <m/>
    <m/>
    <m/>
    <n v="5247.36"/>
    <x v="20"/>
  </r>
  <r>
    <x v="5"/>
    <n v="13346.42"/>
    <m/>
    <m/>
    <n v="12641.98"/>
    <m/>
    <m/>
    <m/>
    <m/>
    <n v="13346.42"/>
    <x v="20"/>
  </r>
  <r>
    <x v="6"/>
    <n v="13346.42"/>
    <m/>
    <m/>
    <n v="12641.98"/>
    <m/>
    <m/>
    <m/>
    <m/>
    <n v="13346.42"/>
    <x v="20"/>
  </r>
  <r>
    <x v="7"/>
    <n v="238506.87"/>
    <m/>
    <m/>
    <n v="224018.04"/>
    <m/>
    <m/>
    <m/>
    <m/>
    <n v="238506.87"/>
    <x v="20"/>
  </r>
  <r>
    <x v="8"/>
    <n v="108044.92"/>
    <m/>
    <m/>
    <n v="101662.75"/>
    <m/>
    <m/>
    <m/>
    <m/>
    <n v="108044.92"/>
    <x v="20"/>
  </r>
  <r>
    <x v="9"/>
    <n v="23813.439999999999"/>
    <m/>
    <m/>
    <n v="22406.62"/>
    <m/>
    <m/>
    <m/>
    <m/>
    <n v="23813.439999999999"/>
    <x v="20"/>
  </r>
  <r>
    <x v="10"/>
    <n v="7256.07"/>
    <m/>
    <m/>
    <n v="6817.89"/>
    <m/>
    <m/>
    <m/>
    <m/>
    <n v="7256.07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3004.96"/>
    <m/>
    <m/>
    <m/>
    <m/>
    <m/>
    <m/>
    <m/>
    <n v="-3004.96"/>
    <x v="20"/>
  </r>
  <r>
    <x v="6"/>
    <n v="-3004.96"/>
    <m/>
    <m/>
    <m/>
    <m/>
    <m/>
    <m/>
    <m/>
    <n v="-3004.96"/>
    <x v="20"/>
  </r>
  <r>
    <x v="7"/>
    <n v="3004.96"/>
    <m/>
    <m/>
    <m/>
    <m/>
    <m/>
    <m/>
    <m/>
    <n v="3004.96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2752.1"/>
    <m/>
    <m/>
    <m/>
    <m/>
    <m/>
    <m/>
    <m/>
    <n v="2752.1"/>
    <x v="20"/>
  </r>
  <r>
    <x v="6"/>
    <n v="2752.1"/>
    <m/>
    <m/>
    <m/>
    <m/>
    <m/>
    <m/>
    <m/>
    <n v="2752.1"/>
    <x v="20"/>
  </r>
  <r>
    <x v="7"/>
    <n v="-2752.1"/>
    <m/>
    <m/>
    <m/>
    <m/>
    <m/>
    <m/>
    <m/>
    <n v="-2752.1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1240116.71"/>
    <m/>
    <m/>
    <n v="1031246.86"/>
    <n v="54431.4"/>
    <m/>
    <n v="61767"/>
    <m/>
    <n v="1240116.71"/>
    <x v="20"/>
  </r>
  <r>
    <x v="1"/>
    <n v="7967663.4100000001"/>
    <m/>
    <m/>
    <n v="6688327.0999999996"/>
    <n v="251942.39999999999"/>
    <m/>
    <n v="404067.2"/>
    <m/>
    <n v="7967663.4100000001"/>
    <x v="20"/>
  </r>
  <r>
    <x v="2"/>
    <n v="241221.84"/>
    <m/>
    <m/>
    <n v="201411.53"/>
    <n v="5149.12"/>
    <m/>
    <n v="10638.99"/>
    <m/>
    <n v="241221.84"/>
    <x v="20"/>
  </r>
  <r>
    <x v="3"/>
    <n v="47155.87"/>
    <m/>
    <m/>
    <n v="39577.269999999997"/>
    <n v="1489.59"/>
    <m/>
    <n v="2385.42"/>
    <m/>
    <n v="47155.87"/>
    <x v="20"/>
  </r>
  <r>
    <x v="4"/>
    <n v="194065.97"/>
    <m/>
    <m/>
    <n v="161834.26"/>
    <n v="3659.53"/>
    <m/>
    <n v="8253.57"/>
    <m/>
    <n v="194065.97"/>
    <x v="20"/>
  </r>
  <r>
    <x v="5"/>
    <n v="1830192.2"/>
    <m/>
    <m/>
    <n v="640421.68999999994"/>
    <n v="22652.7"/>
    <m/>
    <m/>
    <m/>
    <n v="1830192.2"/>
    <x v="20"/>
  </r>
  <r>
    <x v="6"/>
    <n v="1830192.2"/>
    <m/>
    <m/>
    <n v="640421.68999999994"/>
    <n v="22652.7"/>
    <m/>
    <m/>
    <m/>
    <n v="1830192.2"/>
    <x v="20"/>
  </r>
  <r>
    <x v="7"/>
    <n v="5896249.3700000001"/>
    <m/>
    <m/>
    <n v="5846493.8799999999"/>
    <n v="224140.58"/>
    <m/>
    <n v="393428.21"/>
    <m/>
    <n v="5896249.3700000001"/>
    <x v="20"/>
  </r>
  <r>
    <x v="8"/>
    <n v="3135512.85"/>
    <m/>
    <m/>
    <n v="2586853.9500000002"/>
    <n v="165097.66"/>
    <m/>
    <n v="161532.32"/>
    <m/>
    <n v="3135512.85"/>
    <x v="20"/>
  </r>
  <r>
    <x v="9"/>
    <n v="150878.12"/>
    <m/>
    <m/>
    <n v="125681.72"/>
    <m/>
    <m/>
    <n v="6043.58"/>
    <m/>
    <n v="150878.12"/>
    <x v="20"/>
  </r>
  <r>
    <x v="10"/>
    <n v="251713.22"/>
    <m/>
    <m/>
    <n v="209170.57"/>
    <n v="11075.75"/>
    <m/>
    <n v="12580.46"/>
    <m/>
    <n v="251713.22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96681.19"/>
    <m/>
    <m/>
    <n v="92990.46"/>
    <m/>
    <m/>
    <n v="1281"/>
    <m/>
    <n v="96681.19"/>
    <x v="20"/>
  </r>
  <r>
    <x v="1"/>
    <n v="664792.12"/>
    <m/>
    <m/>
    <n v="639562.72"/>
    <m/>
    <m/>
    <n v="8842.56"/>
    <m/>
    <n v="664792.12"/>
    <x v="20"/>
  </r>
  <r>
    <x v="2"/>
    <n v="19763.03"/>
    <m/>
    <m/>
    <n v="18834.88"/>
    <m/>
    <m/>
    <n v="442.19"/>
    <m/>
    <n v="19763.03"/>
    <x v="20"/>
  </r>
  <r>
    <x v="3"/>
    <n v="3943.2"/>
    <m/>
    <m/>
    <n v="3793.61"/>
    <m/>
    <m/>
    <n v="52.79"/>
    <m/>
    <n v="3943.2"/>
    <x v="20"/>
  </r>
  <r>
    <x v="4"/>
    <n v="15819.83"/>
    <m/>
    <m/>
    <n v="15041.27"/>
    <m/>
    <m/>
    <n v="389.4"/>
    <m/>
    <n v="15819.83"/>
    <x v="20"/>
  </r>
  <r>
    <x v="5"/>
    <n v="50868.4"/>
    <m/>
    <m/>
    <n v="67285.759999999995"/>
    <m/>
    <m/>
    <m/>
    <m/>
    <n v="50868.4"/>
    <x v="20"/>
  </r>
  <r>
    <x v="6"/>
    <n v="50868.4"/>
    <m/>
    <m/>
    <n v="67285.759999999995"/>
    <m/>
    <m/>
    <m/>
    <m/>
    <n v="50868.4"/>
    <x v="20"/>
  </r>
  <r>
    <x v="7"/>
    <n v="594160.68999999994"/>
    <m/>
    <m/>
    <n v="553442.07999999996"/>
    <m/>
    <m/>
    <n v="8400.3700000000008"/>
    <m/>
    <n v="594160.68999999994"/>
    <x v="20"/>
  </r>
  <r>
    <x v="8"/>
    <n v="312642.17"/>
    <m/>
    <m/>
    <n v="301431.96000000002"/>
    <m/>
    <m/>
    <n v="3890.91"/>
    <m/>
    <n v="312642.17"/>
    <x v="20"/>
  </r>
  <r>
    <x v="9"/>
    <n v="3151.35"/>
    <m/>
    <m/>
    <n v="3151.35"/>
    <m/>
    <m/>
    <m/>
    <m/>
    <n v="3151.35"/>
    <x v="20"/>
  </r>
  <r>
    <x v="10"/>
    <n v="19486.580000000002"/>
    <m/>
    <m/>
    <n v="18741.82"/>
    <m/>
    <m/>
    <n v="260.8"/>
    <m/>
    <n v="19486.580000000002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304789.43"/>
    <m/>
    <n v="285194.34999999998"/>
    <m/>
    <m/>
    <m/>
    <m/>
    <n v="10474.08"/>
    <n v="19595.080000000016"/>
    <x v="20"/>
  </r>
  <r>
    <x v="1"/>
    <n v="2334178.5699999998"/>
    <m/>
    <n v="2226780.4500000002"/>
    <m/>
    <m/>
    <m/>
    <m/>
    <n v="43370.25"/>
    <n v="107398.11999999965"/>
    <x v="20"/>
  </r>
  <r>
    <x v="2"/>
    <n v="23634.35"/>
    <m/>
    <n v="22569.360000000001"/>
    <m/>
    <m/>
    <m/>
    <m/>
    <n v="741.91"/>
    <n v="1064.989999999998"/>
    <x v="20"/>
  </r>
  <r>
    <x v="3"/>
    <n v="17500.169999999998"/>
    <m/>
    <n v="17192.54"/>
    <m/>
    <m/>
    <m/>
    <m/>
    <n v="7.34"/>
    <n v="307.62999999999738"/>
    <x v="20"/>
  </r>
  <r>
    <x v="4"/>
    <n v="6134.18"/>
    <m/>
    <n v="5376.82"/>
    <m/>
    <m/>
    <m/>
    <m/>
    <n v="734.57"/>
    <n v="757.36000000000058"/>
    <x v="20"/>
  </r>
  <r>
    <x v="5"/>
    <n v="727081.33"/>
    <m/>
    <n v="704533.46"/>
    <m/>
    <m/>
    <m/>
    <m/>
    <n v="6491.99"/>
    <n v="22547.869999999995"/>
    <x v="20"/>
  </r>
  <r>
    <x v="6"/>
    <n v="727081.33"/>
    <m/>
    <n v="704533.46"/>
    <m/>
    <m/>
    <m/>
    <m/>
    <n v="6491.99"/>
    <n v="22547.869999999995"/>
    <x v="20"/>
  </r>
  <r>
    <x v="7"/>
    <n v="1583462.89"/>
    <m/>
    <n v="1499677.63"/>
    <m/>
    <m/>
    <m/>
    <m/>
    <n v="36136.35"/>
    <n v="83785.260000000009"/>
    <x v="20"/>
  </r>
  <r>
    <x v="8"/>
    <n v="1121378.29"/>
    <m/>
    <n v="1074468.96"/>
    <m/>
    <m/>
    <m/>
    <m/>
    <n v="23532.55"/>
    <n v="46909.330000000075"/>
    <x v="20"/>
  </r>
  <r>
    <x v="9"/>
    <n v="13129.97"/>
    <m/>
    <n v="11327.55"/>
    <m/>
    <m/>
    <m/>
    <m/>
    <n v="75.010000000000005"/>
    <n v="1802.42"/>
    <x v="20"/>
  </r>
  <r>
    <x v="10"/>
    <n v="39640.04"/>
    <m/>
    <n v="36705.699999999997"/>
    <m/>
    <m/>
    <m/>
    <m/>
    <n v="1816.02"/>
    <n v="2934.3400000000038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4403.55"/>
    <m/>
    <n v="4403.55"/>
    <m/>
    <m/>
    <m/>
    <m/>
    <m/>
    <n v="0"/>
    <x v="20"/>
  </r>
  <r>
    <x v="1"/>
    <n v="16836.560000000001"/>
    <m/>
    <n v="16836.560000000001"/>
    <m/>
    <m/>
    <m/>
    <m/>
    <m/>
    <n v="0"/>
    <x v="20"/>
  </r>
  <r>
    <x v="2"/>
    <n v="311.60000000000002"/>
    <m/>
    <n v="311.60000000000002"/>
    <m/>
    <m/>
    <m/>
    <m/>
    <m/>
    <n v="0"/>
    <x v="20"/>
  </r>
  <r>
    <x v="3"/>
    <n v="128.79"/>
    <m/>
    <n v="128.79"/>
    <m/>
    <m/>
    <m/>
    <m/>
    <m/>
    <n v="0"/>
    <x v="20"/>
  </r>
  <r>
    <x v="4"/>
    <n v="182.81"/>
    <m/>
    <n v="182.81"/>
    <m/>
    <m/>
    <m/>
    <m/>
    <m/>
    <n v="0"/>
    <x v="20"/>
  </r>
  <r>
    <x v="5"/>
    <n v="5442.15"/>
    <m/>
    <n v="5442.15"/>
    <m/>
    <m/>
    <m/>
    <m/>
    <m/>
    <n v="0"/>
    <x v="20"/>
  </r>
  <r>
    <x v="6"/>
    <n v="5442.15"/>
    <m/>
    <n v="5442.15"/>
    <m/>
    <m/>
    <m/>
    <m/>
    <m/>
    <n v="0"/>
    <x v="20"/>
  </r>
  <r>
    <x v="7"/>
    <n v="11082.81"/>
    <m/>
    <n v="11082.81"/>
    <m/>
    <m/>
    <m/>
    <m/>
    <m/>
    <n v="0"/>
    <x v="20"/>
  </r>
  <r>
    <x v="8"/>
    <n v="5205.74"/>
    <m/>
    <n v="5205.74"/>
    <m/>
    <m/>
    <m/>
    <m/>
    <m/>
    <n v="0"/>
    <x v="20"/>
  </r>
  <r>
    <x v="9"/>
    <m/>
    <m/>
    <m/>
    <m/>
    <m/>
    <m/>
    <m/>
    <m/>
    <n v="0"/>
    <x v="20"/>
  </r>
  <r>
    <x v="10"/>
    <n v="566.77"/>
    <m/>
    <n v="566.77"/>
    <m/>
    <m/>
    <m/>
    <m/>
    <m/>
    <n v="0"/>
    <x v="20"/>
  </r>
  <r>
    <x v="0"/>
    <n v="2078.9899999999998"/>
    <m/>
    <n v="2078.9899999999998"/>
    <m/>
    <m/>
    <m/>
    <m/>
    <m/>
    <n v="0"/>
    <x v="20"/>
  </r>
  <r>
    <x v="1"/>
    <n v="14065.92"/>
    <m/>
    <n v="14065.92"/>
    <m/>
    <m/>
    <m/>
    <m/>
    <m/>
    <n v="0"/>
    <x v="20"/>
  </r>
  <r>
    <x v="2"/>
    <n v="176.24"/>
    <m/>
    <n v="176.24"/>
    <m/>
    <m/>
    <m/>
    <m/>
    <m/>
    <n v="0"/>
    <x v="20"/>
  </r>
  <r>
    <x v="3"/>
    <n v="107.77"/>
    <m/>
    <n v="107.77"/>
    <m/>
    <m/>
    <m/>
    <m/>
    <m/>
    <n v="0"/>
    <x v="20"/>
  </r>
  <r>
    <x v="4"/>
    <n v="68.47"/>
    <m/>
    <n v="68.47"/>
    <m/>
    <m/>
    <m/>
    <m/>
    <m/>
    <n v="0"/>
    <x v="20"/>
  </r>
  <r>
    <x v="5"/>
    <n v="4007.95"/>
    <m/>
    <n v="4007.95"/>
    <m/>
    <m/>
    <m/>
    <m/>
    <m/>
    <n v="0"/>
    <x v="20"/>
  </r>
  <r>
    <x v="6"/>
    <n v="4007.95"/>
    <m/>
    <n v="4007.95"/>
    <m/>
    <m/>
    <m/>
    <m/>
    <m/>
    <n v="0"/>
    <x v="20"/>
  </r>
  <r>
    <x v="7"/>
    <n v="9881.73"/>
    <m/>
    <n v="9881.73"/>
    <m/>
    <m/>
    <m/>
    <m/>
    <m/>
    <n v="0"/>
    <x v="20"/>
  </r>
  <r>
    <x v="8"/>
    <n v="6314.64"/>
    <m/>
    <n v="6314.64"/>
    <m/>
    <m/>
    <m/>
    <m/>
    <m/>
    <n v="0"/>
    <x v="20"/>
  </r>
  <r>
    <x v="9"/>
    <m/>
    <m/>
    <m/>
    <m/>
    <m/>
    <m/>
    <m/>
    <m/>
    <n v="0"/>
    <x v="20"/>
  </r>
  <r>
    <x v="10"/>
    <n v="267.79000000000002"/>
    <m/>
    <n v="267.79000000000002"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54339.61"/>
    <m/>
    <m/>
    <m/>
    <m/>
    <m/>
    <m/>
    <m/>
    <n v="54339.61"/>
    <x v="20"/>
  </r>
  <r>
    <x v="6"/>
    <n v="40900.82"/>
    <m/>
    <m/>
    <m/>
    <m/>
    <m/>
    <m/>
    <m/>
    <n v="40900.82"/>
    <x v="20"/>
  </r>
  <r>
    <x v="7"/>
    <n v="-54339.61"/>
    <m/>
    <m/>
    <m/>
    <m/>
    <m/>
    <m/>
    <m/>
    <n v="-54339.61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3265.18"/>
    <m/>
    <n v="3265.18"/>
    <m/>
    <m/>
    <m/>
    <m/>
    <m/>
    <n v="0"/>
    <x v="20"/>
  </r>
  <r>
    <x v="1"/>
    <n v="21477.759999999998"/>
    <m/>
    <n v="21477.759999999998"/>
    <m/>
    <m/>
    <m/>
    <m/>
    <m/>
    <n v="0"/>
    <x v="20"/>
  </r>
  <r>
    <x v="2"/>
    <n v="240.95"/>
    <m/>
    <n v="240.95"/>
    <m/>
    <m/>
    <m/>
    <m/>
    <m/>
    <n v="0"/>
    <x v="20"/>
  </r>
  <r>
    <x v="3"/>
    <n v="161.97999999999999"/>
    <m/>
    <n v="161.97999999999999"/>
    <m/>
    <m/>
    <m/>
    <m/>
    <m/>
    <n v="0"/>
    <x v="20"/>
  </r>
  <r>
    <x v="4"/>
    <n v="78.97"/>
    <m/>
    <n v="78.97"/>
    <m/>
    <m/>
    <m/>
    <m/>
    <m/>
    <n v="0"/>
    <x v="20"/>
  </r>
  <r>
    <x v="5"/>
    <n v="6118.62"/>
    <m/>
    <n v="6118.62"/>
    <m/>
    <m/>
    <m/>
    <m/>
    <m/>
    <n v="0"/>
    <x v="20"/>
  </r>
  <r>
    <x v="6"/>
    <n v="6118.62"/>
    <m/>
    <n v="6118.62"/>
    <m/>
    <m/>
    <m/>
    <m/>
    <m/>
    <n v="0"/>
    <x v="20"/>
  </r>
  <r>
    <x v="7"/>
    <n v="15118.19"/>
    <m/>
    <n v="15118.19"/>
    <m/>
    <m/>
    <m/>
    <m/>
    <m/>
    <n v="0"/>
    <x v="20"/>
  </r>
  <r>
    <x v="8"/>
    <n v="9655.2000000000007"/>
    <m/>
    <n v="9655.2000000000007"/>
    <m/>
    <m/>
    <m/>
    <m/>
    <m/>
    <n v="0"/>
    <x v="20"/>
  </r>
  <r>
    <x v="9"/>
    <m/>
    <m/>
    <m/>
    <m/>
    <m/>
    <m/>
    <m/>
    <m/>
    <n v="0"/>
    <x v="20"/>
  </r>
  <r>
    <x v="10"/>
    <n v="421"/>
    <m/>
    <n v="421"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-147"/>
    <m/>
    <m/>
    <m/>
    <m/>
    <m/>
    <n v="-147"/>
    <m/>
    <n v="-147"/>
    <x v="20"/>
  </r>
  <r>
    <x v="1"/>
    <n v="-1656.48"/>
    <m/>
    <m/>
    <m/>
    <m/>
    <m/>
    <n v="-1656.48"/>
    <m/>
    <n v="-1656.48"/>
    <x v="20"/>
  </r>
  <r>
    <x v="2"/>
    <n v="-75.69"/>
    <m/>
    <m/>
    <m/>
    <m/>
    <m/>
    <n v="-75.69"/>
    <m/>
    <n v="-75.69"/>
    <x v="20"/>
  </r>
  <r>
    <x v="3"/>
    <n v="-9.35"/>
    <m/>
    <m/>
    <m/>
    <m/>
    <m/>
    <n v="-9.35"/>
    <m/>
    <n v="-9.35"/>
    <x v="20"/>
  </r>
  <r>
    <x v="4"/>
    <n v="-66.34"/>
    <m/>
    <m/>
    <m/>
    <m/>
    <m/>
    <n v="-66.34"/>
    <m/>
    <n v="-66.34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n v="-1580.79"/>
    <m/>
    <m/>
    <m/>
    <m/>
    <m/>
    <n v="-1580.79"/>
    <m/>
    <n v="-1580.79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n v="-31.19"/>
    <m/>
    <m/>
    <m/>
    <m/>
    <m/>
    <n v="-31.19"/>
    <m/>
    <n v="-31.19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m/>
    <m/>
    <m/>
    <m/>
    <m/>
    <m/>
    <m/>
    <m/>
    <n v="0"/>
    <x v="20"/>
  </r>
  <r>
    <x v="6"/>
    <m/>
    <m/>
    <m/>
    <m/>
    <m/>
    <m/>
    <m/>
    <m/>
    <n v="0"/>
    <x v="20"/>
  </r>
  <r>
    <x v="7"/>
    <m/>
    <m/>
    <m/>
    <m/>
    <m/>
    <m/>
    <m/>
    <m/>
    <n v="0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-740.56"/>
    <m/>
    <m/>
    <m/>
    <m/>
    <m/>
    <m/>
    <m/>
    <n v="-740.56"/>
    <x v="20"/>
  </r>
  <r>
    <x v="6"/>
    <n v="-740.56"/>
    <m/>
    <m/>
    <m/>
    <m/>
    <m/>
    <m/>
    <m/>
    <n v="-740.56"/>
    <x v="20"/>
  </r>
  <r>
    <x v="7"/>
    <n v="740.56"/>
    <m/>
    <m/>
    <m/>
    <m/>
    <m/>
    <m/>
    <m/>
    <n v="740.56"/>
    <x v="20"/>
  </r>
  <r>
    <x v="8"/>
    <n v="64601.46"/>
    <m/>
    <m/>
    <m/>
    <m/>
    <m/>
    <m/>
    <m/>
    <n v="64601.46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m/>
    <m/>
    <m/>
    <m/>
    <m/>
    <m/>
    <m/>
    <m/>
    <n v="0"/>
    <x v="20"/>
  </r>
  <r>
    <x v="1"/>
    <m/>
    <m/>
    <m/>
    <m/>
    <m/>
    <m/>
    <m/>
    <m/>
    <n v="0"/>
    <x v="20"/>
  </r>
  <r>
    <x v="2"/>
    <m/>
    <m/>
    <m/>
    <m/>
    <m/>
    <m/>
    <m/>
    <m/>
    <n v="0"/>
    <x v="20"/>
  </r>
  <r>
    <x v="3"/>
    <m/>
    <m/>
    <m/>
    <m/>
    <m/>
    <m/>
    <m/>
    <m/>
    <n v="0"/>
    <x v="20"/>
  </r>
  <r>
    <x v="4"/>
    <m/>
    <m/>
    <m/>
    <m/>
    <m/>
    <m/>
    <m/>
    <m/>
    <n v="0"/>
    <x v="20"/>
  </r>
  <r>
    <x v="5"/>
    <n v="21123.59"/>
    <m/>
    <m/>
    <m/>
    <m/>
    <m/>
    <m/>
    <m/>
    <n v="21123.59"/>
    <x v="20"/>
  </r>
  <r>
    <x v="6"/>
    <n v="15899.5"/>
    <m/>
    <m/>
    <m/>
    <m/>
    <m/>
    <m/>
    <m/>
    <n v="15899.5"/>
    <x v="20"/>
  </r>
  <r>
    <x v="7"/>
    <n v="-21123.59"/>
    <m/>
    <m/>
    <m/>
    <m/>
    <m/>
    <m/>
    <m/>
    <n v="-21123.59"/>
    <x v="20"/>
  </r>
  <r>
    <x v="8"/>
    <m/>
    <m/>
    <m/>
    <m/>
    <m/>
    <m/>
    <m/>
    <m/>
    <n v="0"/>
    <x v="20"/>
  </r>
  <r>
    <x v="9"/>
    <m/>
    <m/>
    <m/>
    <m/>
    <m/>
    <m/>
    <m/>
    <m/>
    <n v="0"/>
    <x v="20"/>
  </r>
  <r>
    <x v="10"/>
    <m/>
    <m/>
    <m/>
    <m/>
    <m/>
    <m/>
    <m/>
    <m/>
    <n v="0"/>
    <x v="20"/>
  </r>
  <r>
    <x v="0"/>
    <n v="17198960.260000002"/>
    <m/>
    <m/>
    <n v="14796650.619999999"/>
    <n v="1960234.53"/>
    <m/>
    <n v="293078.76"/>
    <m/>
    <n v="17198960.260000002"/>
    <x v="21"/>
  </r>
  <r>
    <x v="1"/>
    <n v="59047282.32"/>
    <m/>
    <m/>
    <n v="53230975.229999997"/>
    <n v="3952600.04"/>
    <m/>
    <n v="1308530.3400000001"/>
    <m/>
    <n v="59047282.32"/>
    <x v="21"/>
  </r>
  <r>
    <x v="2"/>
    <n v="2083972.68"/>
    <m/>
    <m/>
    <n v="1843492.55"/>
    <n v="157898.35999999999"/>
    <m/>
    <n v="60908.03"/>
    <m/>
    <n v="2083972.68"/>
    <x v="21"/>
  </r>
  <r>
    <x v="3"/>
    <n v="252122.91"/>
    <m/>
    <m/>
    <n v="227044.65"/>
    <n v="17009.189999999999"/>
    <m/>
    <n v="5679.14"/>
    <m/>
    <n v="252122.91"/>
    <x v="21"/>
  </r>
  <r>
    <x v="4"/>
    <n v="1831849.77"/>
    <m/>
    <m/>
    <n v="1616447.9"/>
    <n v="140889.17000000001"/>
    <m/>
    <n v="55228.89"/>
    <m/>
    <n v="1831849.77"/>
    <x v="21"/>
  </r>
  <r>
    <x v="5"/>
    <n v="12558788.130000001"/>
    <m/>
    <m/>
    <n v="9006237.5899999999"/>
    <n v="190626.84"/>
    <m/>
    <n v="4093.2"/>
    <m/>
    <n v="12558788.130000001"/>
    <x v="21"/>
  </r>
  <r>
    <x v="6"/>
    <n v="12329000.369999999"/>
    <m/>
    <m/>
    <n v="8776449.8300000001"/>
    <n v="190626.84"/>
    <m/>
    <n v="4093.2"/>
    <m/>
    <n v="12329000.369999999"/>
    <x v="21"/>
  </r>
  <r>
    <x v="7"/>
    <n v="44404521.509999998"/>
    <m/>
    <m/>
    <n v="42381245.090000004"/>
    <n v="3604074.84"/>
    <m/>
    <n v="1243529.1100000001"/>
    <m/>
    <n v="44404521.509999998"/>
    <x v="21"/>
  </r>
  <r>
    <x v="8"/>
    <n v="9533238.5600000005"/>
    <m/>
    <m/>
    <n v="8389074.3300000001"/>
    <n v="899316.15"/>
    <m/>
    <n v="162503.43"/>
    <m/>
    <n v="9533238.5600000005"/>
    <x v="21"/>
  </r>
  <r>
    <x v="9"/>
    <n v="1569145.8"/>
    <m/>
    <m/>
    <n v="1345929.49"/>
    <n v="175849.55"/>
    <m/>
    <n v="35355.42"/>
    <m/>
    <n v="1569145.8"/>
    <x v="21"/>
  </r>
  <r>
    <x v="10"/>
    <n v="1918766.7"/>
    <m/>
    <m/>
    <n v="1650755.08"/>
    <n v="218691.48"/>
    <m/>
    <n v="32697.11"/>
    <m/>
    <n v="1918766.7"/>
    <x v="21"/>
  </r>
  <r>
    <x v="0"/>
    <n v="1410654.31"/>
    <m/>
    <n v="933203.03"/>
    <m/>
    <m/>
    <m/>
    <m/>
    <n v="441536.96"/>
    <n v="477451.28"/>
    <x v="21"/>
  </r>
  <r>
    <x v="1"/>
    <n v="6838640.1200000001"/>
    <m/>
    <n v="5232598.04"/>
    <m/>
    <m/>
    <m/>
    <m/>
    <n v="1494224.52"/>
    <n v="1606042.08"/>
    <x v="21"/>
  </r>
  <r>
    <x v="2"/>
    <n v="161723.76999999999"/>
    <m/>
    <n v="127836.38"/>
    <m/>
    <m/>
    <m/>
    <m/>
    <n v="32470.87"/>
    <n v="33887.389999999985"/>
    <x v="21"/>
  </r>
  <r>
    <x v="3"/>
    <n v="41638.26"/>
    <m/>
    <n v="40299.870000000003"/>
    <m/>
    <m/>
    <m/>
    <m/>
    <n v="245.12"/>
    <n v="1338.3899999999994"/>
    <x v="21"/>
  </r>
  <r>
    <x v="4"/>
    <n v="120085.51"/>
    <m/>
    <n v="87536.51"/>
    <m/>
    <m/>
    <m/>
    <m/>
    <n v="32225.75"/>
    <n v="32549"/>
    <x v="21"/>
  </r>
  <r>
    <x v="5"/>
    <n v="2079665.86"/>
    <m/>
    <n v="1564652.14"/>
    <m/>
    <m/>
    <m/>
    <m/>
    <n v="464932.44"/>
    <n v="515013.7200000002"/>
    <x v="21"/>
  </r>
  <r>
    <x v="6"/>
    <n v="2079665.86"/>
    <m/>
    <n v="1564652.14"/>
    <m/>
    <m/>
    <m/>
    <m/>
    <n v="464932.44"/>
    <n v="515013.7200000002"/>
    <x v="21"/>
  </r>
  <r>
    <x v="7"/>
    <n v="4597250.49"/>
    <m/>
    <n v="3540109.52"/>
    <m/>
    <m/>
    <m/>
    <m/>
    <n v="996821.21"/>
    <n v="1057140.9700000002"/>
    <x v="21"/>
  </r>
  <r>
    <x v="8"/>
    <n v="1689875.8"/>
    <m/>
    <n v="1421541.6"/>
    <m/>
    <m/>
    <m/>
    <m/>
    <n v="254225.85"/>
    <n v="268334.19999999995"/>
    <x v="21"/>
  </r>
  <r>
    <x v="9"/>
    <n v="159901.07"/>
    <m/>
    <n v="118551.51"/>
    <m/>
    <m/>
    <m/>
    <m/>
    <n v="37344.28"/>
    <n v="41349.560000000012"/>
    <x v="21"/>
  </r>
  <r>
    <x v="10"/>
    <n v="202153"/>
    <m/>
    <n v="120175.03"/>
    <m/>
    <m/>
    <m/>
    <m/>
    <n v="76554.36"/>
    <n v="81977.97"/>
    <x v="21"/>
  </r>
  <r>
    <x v="0"/>
    <n v="5509902.3200000003"/>
    <m/>
    <m/>
    <n v="5002624.04"/>
    <n v="1870.85"/>
    <n v="290696.59000000003"/>
    <n v="162747.54999999999"/>
    <m/>
    <n v="5509902.3200000003"/>
    <x v="22"/>
  </r>
  <r>
    <x v="1"/>
    <n v="25308319.079999998"/>
    <m/>
    <m/>
    <n v="22675428.829999998"/>
    <n v="18159.96"/>
    <n v="1507743.37"/>
    <n v="853315.49"/>
    <m/>
    <n v="25308319.079999998"/>
    <x v="22"/>
  </r>
  <r>
    <x v="2"/>
    <n v="828516.99"/>
    <m/>
    <m/>
    <n v="736805.57"/>
    <n v="371.48"/>
    <n v="40946.71"/>
    <n v="33554.04"/>
    <m/>
    <n v="828516.99"/>
    <x v="22"/>
  </r>
  <r>
    <x v="3"/>
    <n v="109866.4"/>
    <m/>
    <m/>
    <n v="98423.84"/>
    <n v="77.41"/>
    <n v="6541.71"/>
    <n v="3749.06"/>
    <m/>
    <n v="109866.4"/>
    <x v="22"/>
  </r>
  <r>
    <x v="4"/>
    <n v="718650.59"/>
    <m/>
    <m/>
    <n v="638381.73"/>
    <n v="294.07"/>
    <n v="34405"/>
    <n v="29804.98"/>
    <m/>
    <n v="718650.59"/>
    <x v="22"/>
  </r>
  <r>
    <x v="5"/>
    <n v="7326328.4299999997"/>
    <m/>
    <m/>
    <n v="3789402.7"/>
    <n v="2195.16"/>
    <n v="317823.59000000003"/>
    <n v="8197.08"/>
    <m/>
    <n v="7326328.4299999997"/>
    <x v="22"/>
  </r>
  <r>
    <x v="6"/>
    <n v="7223011.2300000004"/>
    <m/>
    <m/>
    <n v="3686085.5"/>
    <n v="2195.16"/>
    <n v="317823.59000000003"/>
    <n v="8197.08"/>
    <m/>
    <n v="7223011.2300000004"/>
    <x v="22"/>
  </r>
  <r>
    <x v="7"/>
    <n v="17153473.66"/>
    <m/>
    <m/>
    <n v="18149220.559999999"/>
    <n v="15593.32"/>
    <n v="1148973.07"/>
    <n v="811564.37"/>
    <m/>
    <n v="17153473.66"/>
    <x v="22"/>
  </r>
  <r>
    <x v="8"/>
    <n v="5407578.29"/>
    <m/>
    <m/>
    <n v="4959338.3899999997"/>
    <n v="5417.92"/>
    <n v="268484.03999999998"/>
    <n v="130495.89"/>
    <m/>
    <n v="5407578.29"/>
    <x v="22"/>
  </r>
  <r>
    <x v="9"/>
    <n v="719156.64"/>
    <m/>
    <m/>
    <n v="644784.77"/>
    <n v="92.33"/>
    <n v="43716.95"/>
    <n v="24351.08"/>
    <m/>
    <n v="719156.64"/>
    <x v="22"/>
  </r>
  <r>
    <x v="10"/>
    <n v="614655.38"/>
    <m/>
    <m/>
    <n v="558058.46"/>
    <n v="208.78"/>
    <n v="32434.76"/>
    <n v="18155.66"/>
    <m/>
    <n v="614655.38"/>
    <x v="22"/>
  </r>
  <r>
    <x v="0"/>
    <n v="101707.24"/>
    <m/>
    <n v="24073.42"/>
    <m/>
    <m/>
    <m/>
    <m/>
    <n v="77121.34"/>
    <n v="77633.820000000007"/>
    <x v="22"/>
  </r>
  <r>
    <x v="1"/>
    <n v="698758.7"/>
    <m/>
    <n v="318558.90000000002"/>
    <m/>
    <m/>
    <m/>
    <m/>
    <n v="376338.4"/>
    <n v="380199.79999999993"/>
    <x v="22"/>
  </r>
  <r>
    <x v="2"/>
    <n v="14676.88"/>
    <m/>
    <n v="7078.55"/>
    <m/>
    <m/>
    <m/>
    <m/>
    <n v="7579.1"/>
    <n v="7598.329999999999"/>
    <x v="22"/>
  </r>
  <r>
    <x v="3"/>
    <n v="2538.81"/>
    <m/>
    <n v="2458.19"/>
    <m/>
    <m/>
    <m/>
    <m/>
    <n v="62.51"/>
    <n v="80.619999999999891"/>
    <x v="22"/>
  </r>
  <r>
    <x v="4"/>
    <n v="12138.07"/>
    <m/>
    <n v="4620.3599999999997"/>
    <m/>
    <m/>
    <m/>
    <m/>
    <n v="7516.59"/>
    <n v="7517.71"/>
    <x v="22"/>
  </r>
  <r>
    <x v="5"/>
    <n v="167123.07"/>
    <m/>
    <n v="98553.53"/>
    <m/>
    <m/>
    <m/>
    <m/>
    <n v="67562.429999999993"/>
    <n v="68569.540000000008"/>
    <x v="22"/>
  </r>
  <r>
    <x v="6"/>
    <n v="167123.07"/>
    <m/>
    <n v="98553.53"/>
    <m/>
    <m/>
    <m/>
    <m/>
    <n v="67562.429999999993"/>
    <n v="68569.540000000008"/>
    <x v="22"/>
  </r>
  <r>
    <x v="7"/>
    <n v="516958.75"/>
    <m/>
    <n v="212926.82"/>
    <m/>
    <m/>
    <m/>
    <m/>
    <n v="301196.87"/>
    <n v="304031.93"/>
    <x v="22"/>
  </r>
  <r>
    <x v="8"/>
    <n v="231203.58"/>
    <m/>
    <n v="133599.78"/>
    <m/>
    <m/>
    <m/>
    <m/>
    <n v="96560.49"/>
    <n v="97603.799999999988"/>
    <x v="22"/>
  </r>
  <r>
    <x v="9"/>
    <n v="10528.53"/>
    <m/>
    <n v="4282.5"/>
    <m/>
    <m/>
    <m/>
    <m/>
    <n v="6202.63"/>
    <n v="6246.0300000000007"/>
    <x v="22"/>
  </r>
  <r>
    <x v="10"/>
    <n v="16525.419999999998"/>
    <m/>
    <n v="3091.15"/>
    <m/>
    <m/>
    <m/>
    <m/>
    <n v="13371.42"/>
    <n v="13434.269999999999"/>
    <x v="22"/>
  </r>
  <r>
    <x v="0"/>
    <m/>
    <m/>
    <m/>
    <m/>
    <m/>
    <m/>
    <m/>
    <m/>
    <n v="0"/>
    <x v="23"/>
  </r>
  <r>
    <x v="1"/>
    <m/>
    <m/>
    <m/>
    <m/>
    <m/>
    <m/>
    <m/>
    <m/>
    <n v="0"/>
    <x v="23"/>
  </r>
  <r>
    <x v="2"/>
    <m/>
    <m/>
    <m/>
    <m/>
    <m/>
    <m/>
    <m/>
    <m/>
    <n v="0"/>
    <x v="23"/>
  </r>
  <r>
    <x v="3"/>
    <m/>
    <m/>
    <m/>
    <m/>
    <m/>
    <m/>
    <m/>
    <m/>
    <n v="0"/>
    <x v="23"/>
  </r>
  <r>
    <x v="4"/>
    <m/>
    <m/>
    <m/>
    <m/>
    <m/>
    <m/>
    <m/>
    <m/>
    <n v="0"/>
    <x v="23"/>
  </r>
  <r>
    <x v="5"/>
    <m/>
    <m/>
    <m/>
    <m/>
    <m/>
    <m/>
    <m/>
    <m/>
    <n v="0"/>
    <x v="23"/>
  </r>
  <r>
    <x v="6"/>
    <m/>
    <m/>
    <m/>
    <m/>
    <m/>
    <m/>
    <m/>
    <m/>
    <n v="0"/>
    <x v="23"/>
  </r>
  <r>
    <x v="7"/>
    <m/>
    <m/>
    <m/>
    <m/>
    <m/>
    <m/>
    <m/>
    <m/>
    <n v="0"/>
    <x v="23"/>
  </r>
  <r>
    <x v="8"/>
    <n v="-92241.74"/>
    <m/>
    <m/>
    <m/>
    <m/>
    <m/>
    <m/>
    <m/>
    <n v="-92241.74"/>
    <x v="23"/>
  </r>
  <r>
    <x v="9"/>
    <m/>
    <m/>
    <m/>
    <m/>
    <m/>
    <m/>
    <m/>
    <m/>
    <n v="0"/>
    <x v="23"/>
  </r>
  <r>
    <x v="10"/>
    <m/>
    <m/>
    <m/>
    <m/>
    <m/>
    <m/>
    <m/>
    <m/>
    <n v="0"/>
    <x v="23"/>
  </r>
  <r>
    <x v="0"/>
    <n v="7675907.5199999996"/>
    <m/>
    <m/>
    <n v="3299024.95"/>
    <n v="2152011.52"/>
    <m/>
    <n v="164208.9"/>
    <m/>
    <n v="7675907.5199999996"/>
    <x v="23"/>
  </r>
  <r>
    <x v="1"/>
    <n v="96832581.620000005"/>
    <m/>
    <m/>
    <n v="45630299.340000004"/>
    <n v="22545707.52"/>
    <m/>
    <n v="2114382.66"/>
    <m/>
    <n v="96832581.620000005"/>
    <x v="23"/>
  </r>
  <r>
    <x v="2"/>
    <n v="1568210.8"/>
    <m/>
    <m/>
    <n v="627394.19999999995"/>
    <n v="482636.15"/>
    <m/>
    <n v="31653.64"/>
    <m/>
    <n v="1568210.8"/>
    <x v="23"/>
  </r>
  <r>
    <x v="3"/>
    <n v="575351.46"/>
    <m/>
    <m/>
    <n v="270364.75"/>
    <n v="135124.01"/>
    <m/>
    <n v="12464.54"/>
    <m/>
    <n v="575351.46"/>
    <x v="23"/>
  </r>
  <r>
    <x v="4"/>
    <n v="992859.34"/>
    <m/>
    <m/>
    <n v="357029.45"/>
    <n v="347512.14"/>
    <m/>
    <n v="19189.099999999999"/>
    <m/>
    <n v="992859.34"/>
    <x v="23"/>
  </r>
  <r>
    <x v="5"/>
    <n v="24686914.780000001"/>
    <m/>
    <m/>
    <n v="4677357.32"/>
    <n v="2509114.0699999998"/>
    <m/>
    <n v="1277.58"/>
    <m/>
    <n v="24686914.780000001"/>
    <x v="23"/>
  </r>
  <r>
    <x v="6"/>
    <n v="24366312.18"/>
    <m/>
    <m/>
    <n v="4356754.72"/>
    <n v="2509114.0699999998"/>
    <m/>
    <n v="1277.58"/>
    <m/>
    <n v="24366312.18"/>
    <x v="23"/>
  </r>
  <r>
    <x v="7"/>
    <n v="70577456.040000007"/>
    <m/>
    <m/>
    <n v="40325547.82"/>
    <n v="19553957.300000001"/>
    <m/>
    <n v="2081451.44"/>
    <m/>
    <n v="70577456.040000007"/>
    <x v="23"/>
  </r>
  <r>
    <x v="8"/>
    <n v="33405665.399999999"/>
    <m/>
    <m/>
    <n v="14301514.460000001"/>
    <n v="9600180.8599999994"/>
    <m/>
    <n v="720938.99"/>
    <m/>
    <n v="33405665.399999999"/>
    <x v="23"/>
  </r>
  <r>
    <x v="9"/>
    <m/>
    <m/>
    <m/>
    <m/>
    <m/>
    <m/>
    <m/>
    <m/>
    <n v="0"/>
    <x v="23"/>
  </r>
  <r>
    <x v="10"/>
    <n v="1550999.78"/>
    <m/>
    <m/>
    <n v="663118.11"/>
    <n v="440173.98"/>
    <m/>
    <n v="32750.89"/>
    <m/>
    <n v="1550999.78"/>
    <x v="23"/>
  </r>
  <r>
    <x v="0"/>
    <n v="172682.21"/>
    <m/>
    <m/>
    <n v="110148.44"/>
    <m/>
    <m/>
    <n v="4523.58"/>
    <m/>
    <n v="172682.21"/>
    <x v="23"/>
  </r>
  <r>
    <x v="1"/>
    <n v="2343551.41"/>
    <m/>
    <m/>
    <n v="1629038.98"/>
    <m/>
    <m/>
    <n v="65297.760000000002"/>
    <m/>
    <n v="2343551.41"/>
    <x v="23"/>
  </r>
  <r>
    <x v="2"/>
    <n v="42851.79"/>
    <m/>
    <m/>
    <n v="30650.84"/>
    <m/>
    <m/>
    <n v="1288.71"/>
    <m/>
    <n v="42851.79"/>
    <x v="23"/>
  </r>
  <r>
    <x v="3"/>
    <n v="13851.83"/>
    <m/>
    <m/>
    <n v="9664.5400000000009"/>
    <m/>
    <m/>
    <n v="390.18"/>
    <m/>
    <n v="13851.83"/>
    <x v="23"/>
  </r>
  <r>
    <x v="4"/>
    <n v="28999.96"/>
    <m/>
    <m/>
    <n v="20986.3"/>
    <m/>
    <m/>
    <n v="898.53"/>
    <m/>
    <n v="28999.96"/>
    <x v="23"/>
  </r>
  <r>
    <x v="5"/>
    <n v="842830.48"/>
    <m/>
    <m/>
    <n v="91681.73"/>
    <m/>
    <m/>
    <n v="79.2"/>
    <m/>
    <n v="842830.48"/>
    <x v="23"/>
  </r>
  <r>
    <x v="6"/>
    <n v="842830.48"/>
    <m/>
    <m/>
    <n v="91681.73"/>
    <m/>
    <m/>
    <n v="79.2"/>
    <m/>
    <n v="842830.48"/>
    <x v="23"/>
  </r>
  <r>
    <x v="7"/>
    <n v="1457869.14"/>
    <m/>
    <m/>
    <n v="1506706.41"/>
    <m/>
    <m/>
    <n v="63929.85"/>
    <m/>
    <n v="1457869.14"/>
    <x v="23"/>
  </r>
  <r>
    <x v="8"/>
    <n v="1059108.17"/>
    <m/>
    <m/>
    <n v="675160.45"/>
    <m/>
    <m/>
    <n v="27471.57"/>
    <m/>
    <n v="1059108.17"/>
    <x v="23"/>
  </r>
  <r>
    <x v="9"/>
    <m/>
    <m/>
    <m/>
    <m/>
    <m/>
    <m/>
    <m/>
    <m/>
    <n v="0"/>
    <x v="23"/>
  </r>
  <r>
    <x v="10"/>
    <n v="35375.620000000003"/>
    <m/>
    <m/>
    <n v="22517.49"/>
    <m/>
    <m/>
    <n v="927.11"/>
    <m/>
    <n v="35375.620000000003"/>
    <x v="23"/>
  </r>
  <r>
    <x v="0"/>
    <n v="50296.84"/>
    <m/>
    <m/>
    <n v="36996.839999999997"/>
    <m/>
    <m/>
    <m/>
    <m/>
    <n v="50296.84"/>
    <x v="23"/>
  </r>
  <r>
    <x v="1"/>
    <n v="815386.68"/>
    <m/>
    <m/>
    <n v="589191.02"/>
    <m/>
    <m/>
    <m/>
    <m/>
    <n v="815386.68"/>
    <x v="23"/>
  </r>
  <r>
    <x v="2"/>
    <n v="11714.75"/>
    <m/>
    <m/>
    <n v="8410.2800000000007"/>
    <m/>
    <m/>
    <m/>
    <m/>
    <n v="11714.75"/>
    <x v="23"/>
  </r>
  <r>
    <x v="3"/>
    <n v="4796.24"/>
    <m/>
    <m/>
    <n v="3449.68"/>
    <m/>
    <m/>
    <m/>
    <m/>
    <n v="4796.24"/>
    <x v="23"/>
  </r>
  <r>
    <x v="4"/>
    <n v="6918.51"/>
    <m/>
    <m/>
    <n v="4960.6000000000004"/>
    <m/>
    <m/>
    <m/>
    <m/>
    <n v="6918.51"/>
    <x v="23"/>
  </r>
  <r>
    <x v="5"/>
    <n v="757170.77"/>
    <m/>
    <m/>
    <n v="33942.15"/>
    <m/>
    <m/>
    <m/>
    <m/>
    <n v="757170.77"/>
    <x v="23"/>
  </r>
  <r>
    <x v="6"/>
    <n v="757170.77"/>
    <m/>
    <m/>
    <n v="33942.15"/>
    <m/>
    <m/>
    <m/>
    <m/>
    <n v="757170.77"/>
    <x v="23"/>
  </r>
  <r>
    <x v="7"/>
    <n v="46501.16"/>
    <m/>
    <m/>
    <n v="546838.59"/>
    <m/>
    <m/>
    <m/>
    <m/>
    <n v="46501.16"/>
    <x v="23"/>
  </r>
  <r>
    <x v="8"/>
    <n v="253054.77"/>
    <m/>
    <m/>
    <n v="186666.72"/>
    <m/>
    <m/>
    <m/>
    <m/>
    <n v="253054.77"/>
    <x v="23"/>
  </r>
  <r>
    <x v="9"/>
    <m/>
    <m/>
    <m/>
    <m/>
    <m/>
    <m/>
    <m/>
    <m/>
    <n v="0"/>
    <x v="23"/>
  </r>
  <r>
    <x v="10"/>
    <n v="10160.52"/>
    <m/>
    <m/>
    <n v="7465.14"/>
    <m/>
    <m/>
    <m/>
    <m/>
    <n v="10160.52"/>
    <x v="23"/>
  </r>
  <r>
    <x v="0"/>
    <n v="128342.48"/>
    <m/>
    <m/>
    <n v="81851.259999999995"/>
    <m/>
    <m/>
    <n v="7703.76"/>
    <m/>
    <n v="128342.48"/>
    <x v="23"/>
  </r>
  <r>
    <x v="1"/>
    <n v="1386199.96"/>
    <m/>
    <m/>
    <n v="927198.66"/>
    <m/>
    <m/>
    <n v="80757.600000000006"/>
    <m/>
    <n v="1386199.96"/>
    <x v="23"/>
  </r>
  <r>
    <x v="2"/>
    <n v="23566.799999999999"/>
    <m/>
    <m/>
    <n v="16666.71"/>
    <m/>
    <m/>
    <n v="934.27"/>
    <m/>
    <n v="23566.799999999999"/>
    <x v="23"/>
  </r>
  <r>
    <x v="3"/>
    <n v="8302.9699999999993"/>
    <m/>
    <m/>
    <n v="5574.3"/>
    <m/>
    <m/>
    <n v="478.58"/>
    <m/>
    <n v="8302.9699999999993"/>
    <x v="23"/>
  </r>
  <r>
    <x v="4"/>
    <n v="15263.83"/>
    <m/>
    <m/>
    <n v="11092.41"/>
    <m/>
    <m/>
    <n v="455.69"/>
    <m/>
    <n v="15263.83"/>
    <x v="23"/>
  </r>
  <r>
    <x v="5"/>
    <n v="358205.06"/>
    <m/>
    <m/>
    <n v="64446.34"/>
    <m/>
    <m/>
    <m/>
    <m/>
    <n v="358205.06"/>
    <x v="23"/>
  </r>
  <r>
    <x v="6"/>
    <n v="358205.06"/>
    <m/>
    <m/>
    <n v="64446.34"/>
    <m/>
    <m/>
    <m/>
    <m/>
    <n v="358205.06"/>
    <x v="23"/>
  </r>
  <r>
    <x v="7"/>
    <n v="1004428.1"/>
    <m/>
    <m/>
    <n v="846085.61"/>
    <m/>
    <m/>
    <n v="79823.33"/>
    <m/>
    <n v="1004428.1"/>
    <x v="23"/>
  </r>
  <r>
    <x v="8"/>
    <n v="575906.47"/>
    <m/>
    <m/>
    <n v="369989.56"/>
    <m/>
    <m/>
    <n v="33808.71"/>
    <m/>
    <n v="575906.47"/>
    <x v="23"/>
  </r>
  <r>
    <x v="9"/>
    <m/>
    <m/>
    <m/>
    <m/>
    <m/>
    <m/>
    <m/>
    <m/>
    <n v="0"/>
    <x v="23"/>
  </r>
  <r>
    <x v="10"/>
    <n v="25826.46"/>
    <m/>
    <m/>
    <n v="16543.240000000002"/>
    <m/>
    <m/>
    <n v="1518.9"/>
    <m/>
    <n v="25826.46"/>
    <x v="23"/>
  </r>
  <r>
    <x v="0"/>
    <n v="70630.8"/>
    <m/>
    <m/>
    <n v="54339.92"/>
    <m/>
    <m/>
    <m/>
    <m/>
    <n v="70630.8"/>
    <x v="23"/>
  </r>
  <r>
    <x v="1"/>
    <n v="956611.92"/>
    <m/>
    <m/>
    <n v="724715.9"/>
    <m/>
    <m/>
    <m/>
    <m/>
    <n v="956611.92"/>
    <x v="23"/>
  </r>
  <r>
    <x v="2"/>
    <n v="12798.49"/>
    <m/>
    <m/>
    <n v="9525.91"/>
    <m/>
    <m/>
    <m/>
    <m/>
    <n v="12798.49"/>
    <x v="23"/>
  </r>
  <r>
    <x v="3"/>
    <n v="5687.43"/>
    <m/>
    <m/>
    <n v="4328"/>
    <m/>
    <m/>
    <m/>
    <m/>
    <n v="5687.43"/>
    <x v="23"/>
  </r>
  <r>
    <x v="4"/>
    <n v="7111.06"/>
    <m/>
    <m/>
    <n v="5197.91"/>
    <m/>
    <m/>
    <m/>
    <m/>
    <n v="7111.06"/>
    <x v="23"/>
  </r>
  <r>
    <x v="5"/>
    <n v="411846.62"/>
    <m/>
    <m/>
    <n v="47352.639999999999"/>
    <m/>
    <m/>
    <m/>
    <m/>
    <n v="411846.62"/>
    <x v="23"/>
  </r>
  <r>
    <x v="6"/>
    <n v="411846.62"/>
    <m/>
    <m/>
    <n v="47352.639999999999"/>
    <m/>
    <m/>
    <m/>
    <m/>
    <n v="411846.62"/>
    <x v="23"/>
  </r>
  <r>
    <x v="7"/>
    <n v="531966.81000000006"/>
    <m/>
    <m/>
    <n v="667837.35"/>
    <m/>
    <m/>
    <m/>
    <m/>
    <n v="531966.81000000006"/>
    <x v="23"/>
  </r>
  <r>
    <x v="8"/>
    <n v="286897.39"/>
    <m/>
    <m/>
    <n v="221654.47"/>
    <m/>
    <m/>
    <m/>
    <m/>
    <n v="286897.39"/>
    <x v="23"/>
  </r>
  <r>
    <x v="9"/>
    <m/>
    <m/>
    <m/>
    <m/>
    <m/>
    <m/>
    <m/>
    <m/>
    <n v="0"/>
    <x v="23"/>
  </r>
  <r>
    <x v="10"/>
    <n v="14068.16"/>
    <m/>
    <m/>
    <n v="10801.05"/>
    <m/>
    <m/>
    <m/>
    <m/>
    <n v="14068.16"/>
    <x v="23"/>
  </r>
  <r>
    <x v="0"/>
    <n v="320751.34999999998"/>
    <m/>
    <m/>
    <n v="176197.78"/>
    <m/>
    <m/>
    <n v="162.38"/>
    <m/>
    <n v="320751.34999999998"/>
    <x v="23"/>
  </r>
  <r>
    <x v="1"/>
    <n v="4295600.97"/>
    <m/>
    <m/>
    <n v="2568271.2799999998"/>
    <m/>
    <m/>
    <n v="2340.7199999999998"/>
    <m/>
    <n v="4295600.97"/>
    <x v="23"/>
  </r>
  <r>
    <x v="2"/>
    <n v="64325.91"/>
    <m/>
    <m/>
    <n v="36360.19"/>
    <m/>
    <m/>
    <n v="65.38"/>
    <m/>
    <n v="64325.91"/>
    <x v="23"/>
  </r>
  <r>
    <x v="3"/>
    <n v="25585.37"/>
    <m/>
    <m/>
    <n v="15256.38"/>
    <m/>
    <m/>
    <n v="14.16"/>
    <m/>
    <n v="25585.37"/>
    <x v="23"/>
  </r>
  <r>
    <x v="4"/>
    <n v="38740.54"/>
    <m/>
    <m/>
    <n v="21103.81"/>
    <m/>
    <m/>
    <n v="51.22"/>
    <m/>
    <n v="38740.54"/>
    <x v="23"/>
  </r>
  <r>
    <x v="5"/>
    <n v="565473.26"/>
    <m/>
    <m/>
    <n v="199550.85"/>
    <m/>
    <m/>
    <m/>
    <m/>
    <n v="565473.26"/>
    <x v="23"/>
  </r>
  <r>
    <x v="6"/>
    <n v="545368"/>
    <m/>
    <m/>
    <n v="179445.59"/>
    <m/>
    <m/>
    <m/>
    <m/>
    <n v="545368"/>
    <x v="23"/>
  </r>
  <r>
    <x v="7"/>
    <n v="3665801.8"/>
    <m/>
    <m/>
    <n v="2332360.2400000002"/>
    <m/>
    <m/>
    <n v="2275.34"/>
    <m/>
    <n v="3665801.8"/>
    <x v="23"/>
  </r>
  <r>
    <x v="8"/>
    <n v="1655893.64"/>
    <m/>
    <m/>
    <n v="931949.18"/>
    <m/>
    <m/>
    <n v="894.24"/>
    <m/>
    <n v="1655893.64"/>
    <x v="23"/>
  </r>
  <r>
    <x v="9"/>
    <m/>
    <m/>
    <m/>
    <m/>
    <m/>
    <m/>
    <m/>
    <m/>
    <n v="0"/>
    <x v="23"/>
  </r>
  <r>
    <x v="10"/>
    <n v="64691.67"/>
    <m/>
    <m/>
    <n v="35474.06"/>
    <m/>
    <m/>
    <n v="34.03"/>
    <m/>
    <n v="64691.67"/>
    <x v="23"/>
  </r>
  <r>
    <x v="0"/>
    <n v="151087.41"/>
    <m/>
    <m/>
    <n v="68106.880000000005"/>
    <m/>
    <m/>
    <n v="101.87"/>
    <m/>
    <n v="151087.41"/>
    <x v="23"/>
  </r>
  <r>
    <x v="1"/>
    <n v="1947347.39"/>
    <m/>
    <m/>
    <n v="878139.46"/>
    <m/>
    <m/>
    <n v="1365.12"/>
    <m/>
    <n v="1947347.39"/>
    <x v="23"/>
  </r>
  <r>
    <x v="2"/>
    <n v="30132.91"/>
    <m/>
    <m/>
    <n v="11070.86"/>
    <m/>
    <m/>
    <n v="21.22"/>
    <m/>
    <n v="30132.91"/>
    <x v="23"/>
  </r>
  <r>
    <x v="3"/>
    <n v="11643.31"/>
    <m/>
    <m/>
    <n v="5214.76"/>
    <m/>
    <m/>
    <n v="8.09"/>
    <m/>
    <n v="11643.31"/>
    <x v="23"/>
  </r>
  <r>
    <x v="4"/>
    <n v="18489.599999999999"/>
    <m/>
    <m/>
    <n v="5856.1"/>
    <m/>
    <m/>
    <n v="13.13"/>
    <m/>
    <n v="18489.599999999999"/>
    <x v="23"/>
  </r>
  <r>
    <x v="5"/>
    <n v="462582.73"/>
    <m/>
    <m/>
    <n v="19604.54"/>
    <m/>
    <m/>
    <m/>
    <m/>
    <n v="462582.73"/>
    <x v="23"/>
  </r>
  <r>
    <x v="6"/>
    <n v="452209.58"/>
    <m/>
    <m/>
    <n v="9231.39"/>
    <m/>
    <m/>
    <m/>
    <m/>
    <n v="452209.58"/>
    <x v="23"/>
  </r>
  <r>
    <x v="7"/>
    <n v="1454631.75"/>
    <m/>
    <m/>
    <n v="847464.06"/>
    <m/>
    <m/>
    <n v="1343.9"/>
    <m/>
    <n v="1454631.75"/>
    <x v="23"/>
  </r>
  <r>
    <x v="8"/>
    <n v="758055.8"/>
    <m/>
    <m/>
    <n v="321179.77"/>
    <m/>
    <m/>
    <n v="541.02"/>
    <m/>
    <n v="758055.8"/>
    <x v="23"/>
  </r>
  <r>
    <x v="9"/>
    <m/>
    <m/>
    <m/>
    <m/>
    <m/>
    <m/>
    <m/>
    <m/>
    <n v="0"/>
    <x v="23"/>
  </r>
  <r>
    <x v="10"/>
    <n v="30589.9"/>
    <m/>
    <m/>
    <n v="13720.45"/>
    <m/>
    <m/>
    <n v="20.28"/>
    <m/>
    <n v="30589.9"/>
    <x v="23"/>
  </r>
  <r>
    <x v="0"/>
    <n v="285101.09000000003"/>
    <m/>
    <m/>
    <n v="280297.39"/>
    <m/>
    <m/>
    <m/>
    <m/>
    <n v="285101.09000000003"/>
    <x v="23"/>
  </r>
  <r>
    <x v="1"/>
    <n v="2073104.27"/>
    <m/>
    <m/>
    <n v="2023195.74"/>
    <m/>
    <m/>
    <m/>
    <m/>
    <n v="2073104.27"/>
    <x v="23"/>
  </r>
  <r>
    <x v="2"/>
    <n v="27914.73"/>
    <m/>
    <m/>
    <n v="27080.53"/>
    <m/>
    <m/>
    <m/>
    <m/>
    <n v="27914.73"/>
    <x v="23"/>
  </r>
  <r>
    <x v="3"/>
    <n v="12109.72"/>
    <m/>
    <m/>
    <n v="11821.63"/>
    <m/>
    <m/>
    <m/>
    <m/>
    <n v="12109.72"/>
    <x v="23"/>
  </r>
  <r>
    <x v="4"/>
    <n v="15805.01"/>
    <m/>
    <m/>
    <n v="15258.9"/>
    <m/>
    <m/>
    <m/>
    <m/>
    <n v="15805.01"/>
    <x v="23"/>
  </r>
  <r>
    <x v="5"/>
    <n v="337639.49"/>
    <m/>
    <m/>
    <n v="322412.40000000002"/>
    <m/>
    <m/>
    <m/>
    <m/>
    <n v="337639.49"/>
    <x v="23"/>
  </r>
  <r>
    <x v="6"/>
    <n v="337639.49"/>
    <m/>
    <m/>
    <n v="322412.40000000002"/>
    <m/>
    <m/>
    <m/>
    <m/>
    <n v="337639.49"/>
    <x v="23"/>
  </r>
  <r>
    <x v="7"/>
    <n v="1707550.05"/>
    <m/>
    <m/>
    <n v="1673702.81"/>
    <m/>
    <m/>
    <m/>
    <m/>
    <n v="1707550.05"/>
    <x v="23"/>
  </r>
  <r>
    <x v="8"/>
    <n v="1251956"/>
    <m/>
    <m/>
    <n v="1231987.26"/>
    <m/>
    <m/>
    <m/>
    <m/>
    <n v="1251956"/>
    <x v="23"/>
  </r>
  <r>
    <x v="9"/>
    <n v="62043.91"/>
    <m/>
    <m/>
    <n v="60987.78"/>
    <m/>
    <m/>
    <m/>
    <m/>
    <n v="62043.91"/>
    <x v="23"/>
  </r>
  <r>
    <x v="10"/>
    <n v="56564.24"/>
    <m/>
    <m/>
    <n v="55564.15"/>
    <m/>
    <m/>
    <m/>
    <m/>
    <n v="56564.24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2" applyNumberFormats="0" applyBorderFormats="0" applyFontFormats="0" applyPatternFormats="0" applyAlignmentFormats="0" applyWidthHeightFormats="1" dataCaption="Values" updatedVersion="7" useAutoFormatting="1" rowGrandTotals="0" itemPrintTitles="1" createdVersion="6" indent="0" outline="1" outlineData="1" multipleFieldFilters="0">
  <location ref="B3:L79" firstHeaderRow="0" firstDataRow="1" firstDataCol="2"/>
  <pivotFields count="11"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f="1" x="14"/>
        <item f="1" x="12"/>
        <item f="1" x="13"/>
        <item f="1" x="11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43" showAll="0"/>
    <pivotField axis="axisRow" outline="0" showAll="0" insertBlankRow="1" defaultSubtotal="0">
      <items count="26">
        <item sd="0" x="7"/>
        <item sd="0" x="19"/>
        <item x="12"/>
        <item sd="0" x="9"/>
        <item sd="0" x="11"/>
        <item sd="0" x="1"/>
        <item sd="0" x="0"/>
        <item sd="0" x="14"/>
        <item sd="0" x="6"/>
        <item sd="0" x="20"/>
        <item sd="0" x="18"/>
        <item sd="0" x="3"/>
        <item sd="0" x="5"/>
        <item x="13"/>
        <item sd="0" x="17"/>
        <item sd="0" x="15"/>
        <item sd="0" x="8"/>
        <item sd="0" x="2"/>
        <item sd="0" x="16"/>
        <item sd="0" x="4"/>
        <item sd="0" x="10"/>
        <item sd="0" m="1" x="24"/>
        <item sd="0" x="21"/>
        <item sd="0" x="22"/>
        <item sd="0" m="1" x="25"/>
        <item sd="0" x="2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0"/>
  </rowFields>
  <rowItems count="76">
    <i>
      <x/>
    </i>
    <i t="blank">
      <x/>
    </i>
    <i>
      <x v="1"/>
    </i>
    <i t="blank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>
      <x v="9"/>
    </i>
    <i t="blank">
      <x v="9"/>
    </i>
    <i>
      <x v="10"/>
    </i>
    <i t="blank">
      <x v="10"/>
    </i>
    <i>
      <x v="11"/>
    </i>
    <i t="blank">
      <x v="11"/>
    </i>
    <i>
      <x v="12"/>
    </i>
    <i t="blank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blank">
      <x v="13"/>
    </i>
    <i>
      <x v="14"/>
    </i>
    <i t="blank">
      <x v="14"/>
    </i>
    <i>
      <x v="15"/>
    </i>
    <i t="blank">
      <x v="15"/>
    </i>
    <i>
      <x v="16"/>
    </i>
    <i t="blank">
      <x v="16"/>
    </i>
    <i>
      <x v="17"/>
    </i>
    <i t="blank">
      <x v="17"/>
    </i>
    <i>
      <x v="18"/>
    </i>
    <i t="blank">
      <x v="18"/>
    </i>
    <i>
      <x v="19"/>
    </i>
    <i t="blank">
      <x v="19"/>
    </i>
    <i>
      <x v="20"/>
    </i>
    <i t="blank">
      <x v="20"/>
    </i>
    <i>
      <x v="22"/>
    </i>
    <i t="blank">
      <x v="22"/>
    </i>
    <i>
      <x v="23"/>
    </i>
    <i t="blank">
      <x v="23"/>
    </i>
    <i>
      <x v="25"/>
    </i>
    <i t="blank">
      <x v="25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Total Channel (w/o Remarketing and Operations)" fld="1" baseField="1" baseItem="0" numFmtId="43"/>
    <dataField name="Sum of Export" fld="2" baseField="1" baseItem="0" numFmtId="43"/>
    <dataField name="Sum of Food_Service" fld="3" baseField="1" baseItem="0" numFmtId="43"/>
    <dataField name="Sum of Retail" fld="4" baseField="1" baseItem="0" numFmtId="43"/>
    <dataField name="Sum of Club" fld="5" baseField="1" baseItem="0" numFmtId="43"/>
    <dataField name="Sum of Dollar" fld="6" baseField="1" baseItem="0" numFmtId="43"/>
    <dataField name="Sum of Drug" fld="7" baseField="1" baseItem="0" numFmtId="43"/>
    <dataField name="Sum of Conv" fld="8" baseField="1" baseItem="0" numFmtId="43"/>
    <dataField name="Sum of Ttl Chnl excl Export_FS" fld="9" baseField="1" baseItem="0" numFmtId="43"/>
  </dataFields>
  <formats count="24">
    <format dxfId="23">
      <pivotArea outline="0" collapsedLevelsAreSubtotals="1" fieldPosition="0">
        <references count="3">
          <reference field="4294967294" count="1" selected="0">
            <x v="0"/>
          </reference>
          <reference field="0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1" selected="0">
            <x v="0"/>
          </reference>
        </references>
      </pivotArea>
    </format>
    <format dxfId="22">
      <pivotArea outline="0" collapsedLevelsAreSubtotals="1" fieldPosition="0">
        <references count="3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0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0" count="1" selected="0">
            <x v="0"/>
          </reference>
        </references>
      </pivotArea>
    </format>
    <format dxfId="21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"/>
          </reference>
        </references>
      </pivotArea>
    </format>
    <format dxfId="20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2"/>
          </reference>
        </references>
      </pivotArea>
    </format>
    <format dxfId="19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3"/>
          </reference>
        </references>
      </pivotArea>
    </format>
    <format dxfId="18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4"/>
          </reference>
        </references>
      </pivotArea>
    </format>
    <format dxfId="17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5"/>
          </reference>
        </references>
      </pivotArea>
    </format>
    <format dxfId="16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6"/>
          </reference>
        </references>
      </pivotArea>
    </format>
    <format dxfId="15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7"/>
          </reference>
        </references>
      </pivotArea>
    </format>
    <format dxfId="14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8"/>
          </reference>
        </references>
      </pivotArea>
    </format>
    <format dxfId="13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9"/>
          </reference>
        </references>
      </pivotArea>
    </format>
    <format dxfId="12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0"/>
          </reference>
        </references>
      </pivotArea>
    </format>
    <format dxfId="11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1"/>
          </reference>
        </references>
      </pivotArea>
    </format>
    <format dxfId="10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2"/>
          </reference>
        </references>
      </pivotArea>
    </format>
    <format dxfId="9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3"/>
          </reference>
        </references>
      </pivotArea>
    </format>
    <format dxfId="8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4"/>
          </reference>
        </references>
      </pivotArea>
    </format>
    <format dxfId="7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5"/>
          </reference>
        </references>
      </pivotArea>
    </format>
    <format dxfId="6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6"/>
          </reference>
        </references>
      </pivotArea>
    </format>
    <format dxfId="5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7"/>
          </reference>
        </references>
      </pivotArea>
    </format>
    <format dxfId="4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8"/>
          </reference>
        </references>
      </pivotArea>
    </format>
    <format dxfId="3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19"/>
          </reference>
        </references>
      </pivotArea>
    </format>
    <format dxfId="2">
      <pivotArea outline="0"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20"/>
          </reference>
        </references>
      </pivotArea>
    </format>
    <format dxfId="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0">
      <pivotArea outline="0" collapsedLevelsAreSubtotals="1" fieldPosition="0">
        <references count="3">
          <reference field="4294967294" count="1" selected="0">
            <x v="8"/>
          </reference>
          <reference field="0" count="2">
            <x v="11"/>
            <x v="12"/>
          </reference>
          <reference field="1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8" dT="2022-10-19T19:29:15.85" personId="{593C04F2-2C0B-4347-AE8B-AF5845B246AB}" id="{7DC95D08-BE77-42B2-98FB-6C40F009BDBC}">
    <text>For CI, assumed the same sufficiency range as 2021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EC03-6A18-4C68-9E1D-A2B1A92387FD}">
  <dimension ref="A1:T17"/>
  <sheetViews>
    <sheetView workbookViewId="0">
      <selection activeCell="K11" sqref="K11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6.85546875" bestFit="1" customWidth="1"/>
    <col min="4" max="4" width="12.7109375" bestFit="1" customWidth="1"/>
    <col min="5" max="5" width="8.5703125" bestFit="1" customWidth="1"/>
    <col min="6" max="6" width="8.28515625" bestFit="1" customWidth="1"/>
    <col min="7" max="7" width="13.28515625" bestFit="1" customWidth="1"/>
    <col min="8" max="8" width="23.28515625" bestFit="1" customWidth="1"/>
    <col min="9" max="9" width="27.140625" bestFit="1" customWidth="1"/>
    <col min="10" max="10" width="14.85546875" bestFit="1" customWidth="1"/>
    <col min="11" max="11" width="22.42578125" customWidth="1"/>
    <col min="12" max="12" width="23.28515625" bestFit="1" customWidth="1"/>
    <col min="13" max="13" width="21.140625" bestFit="1" customWidth="1"/>
    <col min="14" max="14" width="20" bestFit="1" customWidth="1"/>
    <col min="15" max="15" width="40.7109375" customWidth="1"/>
    <col min="16" max="16" width="27.42578125" bestFit="1" customWidth="1"/>
    <col min="17" max="17" width="29.7109375" bestFit="1" customWidth="1"/>
    <col min="18" max="18" width="25.7109375" style="2" bestFit="1" customWidth="1"/>
    <col min="19" max="19" width="30.28515625" style="2" bestFit="1" customWidth="1"/>
    <col min="20" max="20" width="29.7109375" bestFit="1" customWidth="1"/>
  </cols>
  <sheetData>
    <row r="1" spans="1:20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25">
      <c r="A2" s="1" t="s">
        <v>20</v>
      </c>
      <c r="B2" s="1">
        <v>2022</v>
      </c>
      <c r="C2" s="1" t="s">
        <v>21</v>
      </c>
      <c r="D2" s="1" t="s">
        <v>22</v>
      </c>
      <c r="E2" s="1" t="s">
        <v>23</v>
      </c>
      <c r="F2" s="1"/>
      <c r="G2" s="1"/>
      <c r="H2" s="1"/>
      <c r="I2" s="1"/>
      <c r="J2" s="3"/>
      <c r="K2" s="3"/>
      <c r="L2" s="4"/>
      <c r="M2" s="4"/>
      <c r="N2" s="4"/>
      <c r="O2" s="1"/>
      <c r="P2" s="1"/>
      <c r="Q2" s="1"/>
      <c r="R2" s="5"/>
      <c r="S2" s="5"/>
      <c r="T2" s="1"/>
    </row>
    <row r="3" spans="1:20" x14ac:dyDescent="0.25">
      <c r="A3" s="1" t="s">
        <v>20</v>
      </c>
      <c r="B3" s="1">
        <v>2022</v>
      </c>
      <c r="C3" s="1" t="s">
        <v>21</v>
      </c>
      <c r="D3" s="1" t="s">
        <v>22</v>
      </c>
      <c r="E3" s="1" t="s">
        <v>23</v>
      </c>
      <c r="F3" s="1"/>
      <c r="G3" s="1"/>
      <c r="H3" s="1"/>
      <c r="I3" s="1"/>
      <c r="J3" s="3"/>
      <c r="K3" s="3"/>
      <c r="L3" s="4"/>
      <c r="M3" s="4"/>
      <c r="N3" s="4"/>
      <c r="O3" s="1"/>
      <c r="P3" s="1"/>
      <c r="Q3" s="1"/>
      <c r="R3" s="5"/>
      <c r="S3" s="5"/>
      <c r="T3" s="1"/>
    </row>
    <row r="4" spans="1:20" x14ac:dyDescent="0.25">
      <c r="A4" s="1" t="s">
        <v>20</v>
      </c>
      <c r="B4" s="1">
        <v>2022</v>
      </c>
      <c r="C4" s="1" t="s">
        <v>21</v>
      </c>
      <c r="D4" s="1" t="s">
        <v>22</v>
      </c>
      <c r="E4" s="1" t="s">
        <v>23</v>
      </c>
      <c r="F4" s="1"/>
      <c r="G4" s="1"/>
      <c r="H4" s="1"/>
      <c r="I4" s="1"/>
      <c r="J4" s="3"/>
      <c r="K4" s="3"/>
      <c r="L4" s="4"/>
      <c r="M4" s="4"/>
      <c r="N4" s="4"/>
      <c r="O4" s="1"/>
      <c r="P4" s="1"/>
      <c r="Q4" s="1"/>
      <c r="R4" s="5"/>
      <c r="S4" s="5"/>
      <c r="T4" s="1"/>
    </row>
    <row r="5" spans="1:20" x14ac:dyDescent="0.25">
      <c r="A5" s="1" t="s">
        <v>20</v>
      </c>
      <c r="B5" s="1">
        <v>2022</v>
      </c>
      <c r="C5" s="1" t="s">
        <v>21</v>
      </c>
      <c r="D5" s="1" t="s">
        <v>22</v>
      </c>
      <c r="E5" s="1" t="s">
        <v>23</v>
      </c>
      <c r="F5" s="1"/>
      <c r="G5" s="1"/>
      <c r="H5" s="1"/>
      <c r="I5" s="1"/>
      <c r="J5" s="3"/>
      <c r="K5" s="3"/>
      <c r="L5" s="4"/>
      <c r="M5" s="4"/>
      <c r="N5" s="4"/>
      <c r="O5" s="1"/>
      <c r="P5" s="1"/>
      <c r="Q5" s="1"/>
      <c r="R5" s="5"/>
      <c r="S5" s="5"/>
      <c r="T5" s="1"/>
    </row>
    <row r="6" spans="1:20" x14ac:dyDescent="0.25">
      <c r="A6" s="1" t="s">
        <v>20</v>
      </c>
      <c r="B6" s="1">
        <v>2022</v>
      </c>
      <c r="C6" s="1" t="s">
        <v>21</v>
      </c>
      <c r="D6" s="1" t="s">
        <v>22</v>
      </c>
      <c r="E6" s="1" t="s">
        <v>23</v>
      </c>
      <c r="F6" s="1"/>
      <c r="G6" s="1"/>
      <c r="H6" s="1"/>
      <c r="I6" s="1"/>
      <c r="J6" s="3"/>
      <c r="K6" s="3"/>
      <c r="L6" s="4"/>
      <c r="M6" s="4"/>
      <c r="N6" s="4"/>
      <c r="O6" s="1"/>
      <c r="P6" s="1"/>
      <c r="Q6" s="1"/>
      <c r="R6" s="5"/>
      <c r="S6" s="5"/>
      <c r="T6" s="1"/>
    </row>
    <row r="17" spans="1:1" x14ac:dyDescent="0.25">
      <c r="A17" t="s">
        <v>24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10DA-3AB9-467A-A745-257BDD6FF59F}">
  <dimension ref="A1:AD52"/>
  <sheetViews>
    <sheetView tabSelected="1" zoomScale="78" zoomScaleNormal="85" workbookViewId="0">
      <pane xSplit="7" ySplit="1" topLeftCell="H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17.85546875" bestFit="1" customWidth="1"/>
    <col min="2" max="2" width="14.7109375" bestFit="1" customWidth="1"/>
    <col min="3" max="3" width="7.140625" bestFit="1" customWidth="1"/>
    <col min="4" max="4" width="13.7109375" bestFit="1" customWidth="1"/>
    <col min="5" max="5" width="8" bestFit="1" customWidth="1"/>
    <col min="6" max="6" width="8.85546875" bestFit="1" customWidth="1"/>
    <col min="7" max="7" width="14.28515625" bestFit="1" customWidth="1"/>
    <col min="8" max="8" width="25.140625" bestFit="1" customWidth="1"/>
    <col min="9" max="9" width="29.28515625" hidden="1" customWidth="1"/>
    <col min="10" max="10" width="7.42578125" hidden="1" customWidth="1"/>
    <col min="11" max="11" width="33" hidden="1" customWidth="1"/>
    <col min="12" max="12" width="15.140625" hidden="1" customWidth="1"/>
    <col min="13" max="14" width="20.85546875" hidden="1" customWidth="1"/>
    <col min="15" max="15" width="16" bestFit="1" customWidth="1"/>
    <col min="16" max="16" width="20" bestFit="1" customWidth="1"/>
    <col min="17" max="17" width="14.42578125" bestFit="1" customWidth="1"/>
    <col min="18" max="18" width="11.85546875" bestFit="1" customWidth="1"/>
    <col min="19" max="19" width="12" bestFit="1" customWidth="1"/>
    <col min="20" max="20" width="22.5703125" bestFit="1" customWidth="1"/>
    <col min="21" max="21" width="20.42578125" bestFit="1" customWidth="1"/>
    <col min="22" max="22" width="17.42578125" customWidth="1"/>
    <col min="23" max="23" width="11.85546875" bestFit="1" customWidth="1"/>
    <col min="24" max="24" width="11.85546875" customWidth="1"/>
    <col min="25" max="25" width="27.7109375" bestFit="1" customWidth="1"/>
    <col min="26" max="26" width="28.28515625" bestFit="1" customWidth="1"/>
    <col min="27" max="27" width="30.5703125" bestFit="1" customWidth="1"/>
    <col min="28" max="28" width="28" bestFit="1" customWidth="1"/>
    <col min="29" max="29" width="32.28515625" bestFit="1" customWidth="1"/>
    <col min="30" max="30" width="28.7109375" customWidth="1"/>
  </cols>
  <sheetData>
    <row r="1" spans="1:30" s="2" customFormat="1" ht="81.7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5" t="s">
        <v>6</v>
      </c>
      <c r="H1" s="13" t="s">
        <v>7</v>
      </c>
      <c r="I1" s="13" t="s">
        <v>8</v>
      </c>
      <c r="J1" s="50" t="s">
        <v>146</v>
      </c>
      <c r="K1" s="50" t="s">
        <v>147</v>
      </c>
      <c r="L1" s="13" t="s">
        <v>157</v>
      </c>
      <c r="M1" s="63" t="s">
        <v>152</v>
      </c>
      <c r="N1" s="63" t="s">
        <v>153</v>
      </c>
      <c r="O1" s="13" t="s">
        <v>10</v>
      </c>
      <c r="P1" s="57" t="s">
        <v>149</v>
      </c>
      <c r="Q1" s="50" t="s">
        <v>144</v>
      </c>
      <c r="R1" s="50" t="s">
        <v>145</v>
      </c>
      <c r="S1" s="50" t="s">
        <v>148</v>
      </c>
      <c r="T1" s="13" t="s">
        <v>11</v>
      </c>
      <c r="U1" s="13" t="s">
        <v>12</v>
      </c>
      <c r="V1" s="63" t="s">
        <v>158</v>
      </c>
      <c r="W1" s="63" t="s">
        <v>160</v>
      </c>
      <c r="X1" s="63" t="s">
        <v>159</v>
      </c>
      <c r="Y1" s="13" t="s">
        <v>14</v>
      </c>
      <c r="Z1" s="13" t="s">
        <v>15</v>
      </c>
      <c r="AA1" s="13" t="s">
        <v>16</v>
      </c>
      <c r="AB1" s="13" t="s">
        <v>17</v>
      </c>
      <c r="AC1" s="13" t="s">
        <v>18</v>
      </c>
      <c r="AD1" s="13" t="s">
        <v>19</v>
      </c>
    </row>
    <row r="2" spans="1:30" x14ac:dyDescent="0.25">
      <c r="A2" s="5" t="s">
        <v>20</v>
      </c>
      <c r="B2" s="5">
        <v>2021</v>
      </c>
      <c r="C2" s="5" t="s">
        <v>21</v>
      </c>
      <c r="D2" s="5" t="s">
        <v>22</v>
      </c>
      <c r="E2" s="5" t="s">
        <v>23</v>
      </c>
      <c r="F2" s="5" t="s">
        <v>25</v>
      </c>
      <c r="G2" s="5" t="s">
        <v>26</v>
      </c>
      <c r="H2" s="13" t="s">
        <v>27</v>
      </c>
      <c r="I2" s="13" t="s">
        <v>28</v>
      </c>
      <c r="J2" s="16">
        <v>3761</v>
      </c>
      <c r="K2" s="16">
        <v>149970</v>
      </c>
      <c r="L2" s="14">
        <f>K2*J2</f>
        <v>564037170</v>
      </c>
      <c r="M2" s="14">
        <v>37742154</v>
      </c>
      <c r="N2" s="14">
        <f>J2*M2/100</f>
        <v>1419482411.9400001</v>
      </c>
      <c r="O2" s="14">
        <v>3495883</v>
      </c>
      <c r="P2" s="52">
        <v>789204.79786090006</v>
      </c>
      <c r="Q2" s="55">
        <v>1.3087126255942139</v>
      </c>
      <c r="R2" s="55">
        <v>3.4433513234930264</v>
      </c>
      <c r="S2" s="55">
        <v>7.9160588209650387</v>
      </c>
      <c r="T2" s="52">
        <f>P2*Q2*R2</f>
        <v>3556438.8426099857</v>
      </c>
      <c r="U2" s="14">
        <f>P2*Q2*S2</f>
        <v>8176040.2661167746</v>
      </c>
      <c r="V2" s="55">
        <f>U2/O2</f>
        <v>2.3387625575903925</v>
      </c>
      <c r="W2" s="67">
        <f>P2*Q2/J2</f>
        <v>274.61905959587591</v>
      </c>
      <c r="X2" s="68">
        <f>(U2/N2)*1000</f>
        <v>5.7598743016073142</v>
      </c>
      <c r="Y2" s="26">
        <v>40</v>
      </c>
      <c r="Z2" s="1">
        <v>40</v>
      </c>
      <c r="AA2" s="27">
        <f>1960/40</f>
        <v>49</v>
      </c>
      <c r="AB2" s="1" t="s">
        <v>29</v>
      </c>
      <c r="AC2" s="1"/>
      <c r="AD2" s="27">
        <f>1960/40</f>
        <v>49</v>
      </c>
    </row>
    <row r="3" spans="1:30" x14ac:dyDescent="0.25">
      <c r="A3" s="5" t="s">
        <v>20</v>
      </c>
      <c r="B3" s="5">
        <v>2021</v>
      </c>
      <c r="C3" s="5" t="s">
        <v>21</v>
      </c>
      <c r="D3" s="5" t="s">
        <v>22</v>
      </c>
      <c r="E3" s="5" t="s">
        <v>23</v>
      </c>
      <c r="F3" s="5" t="s">
        <v>25</v>
      </c>
      <c r="G3" s="5" t="s">
        <v>26</v>
      </c>
      <c r="H3" s="13" t="s">
        <v>30</v>
      </c>
      <c r="I3" s="13" t="s">
        <v>28</v>
      </c>
      <c r="J3" s="16"/>
      <c r="K3" s="13"/>
      <c r="L3" s="14">
        <v>182164537</v>
      </c>
      <c r="M3" s="14"/>
      <c r="N3" s="14">
        <v>182164537</v>
      </c>
      <c r="O3" s="14">
        <v>1707860</v>
      </c>
      <c r="P3" s="52">
        <v>110902.8907585</v>
      </c>
      <c r="Q3" s="55">
        <v>1.3087126255942139</v>
      </c>
      <c r="R3" s="55">
        <v>3.4433513234930264</v>
      </c>
      <c r="S3" s="55">
        <v>7.9160588209650387</v>
      </c>
      <c r="T3" s="52">
        <f t="shared" ref="T3:T19" si="0">P3*Q3*R3</f>
        <v>499768.05706239404</v>
      </c>
      <c r="U3" s="14">
        <f t="shared" ref="U3:U19" si="1">P3*Q3*S3</f>
        <v>1148936.8829585637</v>
      </c>
      <c r="V3" s="55">
        <f>U3/O3</f>
        <v>0.67273481606136554</v>
      </c>
      <c r="W3" s="67">
        <f>(P3*Q3*10^6)/N3</f>
        <v>796.75229735052562</v>
      </c>
      <c r="X3" s="68">
        <f t="shared" ref="X3:X7" si="2">(U3/N3)*1000</f>
        <v>6.3071380515657873</v>
      </c>
      <c r="Y3" s="15"/>
      <c r="Z3" s="13"/>
      <c r="AA3" s="13"/>
      <c r="AB3" s="13"/>
      <c r="AC3" s="13"/>
      <c r="AD3" s="13"/>
    </row>
    <row r="4" spans="1:30" x14ac:dyDescent="0.25">
      <c r="A4" s="5" t="s">
        <v>20</v>
      </c>
      <c r="B4" s="5">
        <v>2021</v>
      </c>
      <c r="C4" s="5" t="s">
        <v>21</v>
      </c>
      <c r="D4" s="5" t="s">
        <v>22</v>
      </c>
      <c r="E4" s="5" t="s">
        <v>23</v>
      </c>
      <c r="F4" s="5" t="s">
        <v>25</v>
      </c>
      <c r="G4" s="5" t="s">
        <v>26</v>
      </c>
      <c r="H4" s="13" t="s">
        <v>31</v>
      </c>
      <c r="I4" s="13" t="s">
        <v>28</v>
      </c>
      <c r="J4" s="16"/>
      <c r="K4" s="13"/>
      <c r="L4" s="14">
        <v>18665716</v>
      </c>
      <c r="M4" s="14"/>
      <c r="N4" s="14">
        <v>18665716</v>
      </c>
      <c r="O4" s="14">
        <v>254218</v>
      </c>
      <c r="P4" s="52">
        <v>5595.4170749999994</v>
      </c>
      <c r="Q4" s="55">
        <v>1.3087126255942139</v>
      </c>
      <c r="R4" s="55">
        <v>3.4433513234930264</v>
      </c>
      <c r="S4" s="55">
        <v>7.9160588209650387</v>
      </c>
      <c r="T4" s="52">
        <f t="shared" si="0"/>
        <v>25214.948870141747</v>
      </c>
      <c r="U4" s="14">
        <f t="shared" si="1"/>
        <v>57967.659896285419</v>
      </c>
      <c r="V4" s="55">
        <f t="shared" ref="V4:V7" si="3">U4/O4</f>
        <v>0.22802342830281655</v>
      </c>
      <c r="W4" s="67">
        <f t="shared" ref="W4:W19" si="4">(P4*Q4*10^6)/N4</f>
        <v>392.31246053020124</v>
      </c>
      <c r="X4" s="68">
        <f t="shared" si="2"/>
        <v>3.1055685137545979</v>
      </c>
      <c r="Y4" s="15"/>
      <c r="Z4" s="13"/>
      <c r="AA4" s="13"/>
      <c r="AB4" s="13"/>
      <c r="AC4" s="13"/>
      <c r="AD4" s="13"/>
    </row>
    <row r="5" spans="1:30" x14ac:dyDescent="0.25">
      <c r="A5" s="5" t="s">
        <v>20</v>
      </c>
      <c r="B5" s="5">
        <v>2021</v>
      </c>
      <c r="C5" s="5" t="s">
        <v>21</v>
      </c>
      <c r="D5" s="5" t="s">
        <v>22</v>
      </c>
      <c r="E5" s="5" t="s">
        <v>23</v>
      </c>
      <c r="F5" s="5" t="s">
        <v>25</v>
      </c>
      <c r="G5" s="5" t="s">
        <v>26</v>
      </c>
      <c r="H5" s="13" t="s">
        <v>32</v>
      </c>
      <c r="I5" s="13" t="s">
        <v>28</v>
      </c>
      <c r="J5" s="16"/>
      <c r="K5" s="13"/>
      <c r="L5" s="14">
        <v>23258303</v>
      </c>
      <c r="M5" s="14"/>
      <c r="N5" s="14">
        <v>23258303</v>
      </c>
      <c r="O5" s="14">
        <v>87303</v>
      </c>
      <c r="P5" s="52">
        <v>11852.630767500003</v>
      </c>
      <c r="Q5" s="55">
        <v>1.3087126255942139</v>
      </c>
      <c r="R5" s="55">
        <v>3.4433513234930264</v>
      </c>
      <c r="S5" s="55">
        <v>7.9160588209650387</v>
      </c>
      <c r="T5" s="52">
        <f t="shared" si="0"/>
        <v>53412.189792694153</v>
      </c>
      <c r="U5" s="14">
        <f t="shared" si="1"/>
        <v>122791.4309152171</v>
      </c>
      <c r="V5" s="55">
        <f t="shared" si="3"/>
        <v>1.4064972671639817</v>
      </c>
      <c r="W5" s="67">
        <f>(P5*Q5*10^6)/N5</f>
        <v>666.93118289557458</v>
      </c>
      <c r="X5" s="68">
        <f t="shared" si="2"/>
        <v>5.2794664733371599</v>
      </c>
      <c r="Y5" s="15"/>
      <c r="Z5" s="13"/>
      <c r="AA5" s="13"/>
      <c r="AB5" s="13"/>
      <c r="AC5" s="13"/>
      <c r="AD5" s="13"/>
    </row>
    <row r="6" spans="1:30" x14ac:dyDescent="0.25">
      <c r="A6" s="5" t="s">
        <v>20</v>
      </c>
      <c r="B6" s="5">
        <v>2021</v>
      </c>
      <c r="C6" s="5" t="s">
        <v>21</v>
      </c>
      <c r="D6" s="5" t="s">
        <v>22</v>
      </c>
      <c r="E6" s="5" t="s">
        <v>23</v>
      </c>
      <c r="F6" s="5" t="s">
        <v>25</v>
      </c>
      <c r="G6" s="5" t="s">
        <v>26</v>
      </c>
      <c r="H6" s="13" t="s">
        <v>33</v>
      </c>
      <c r="I6" s="13" t="s">
        <v>28</v>
      </c>
      <c r="J6" s="16"/>
      <c r="K6" s="13"/>
      <c r="L6" s="14">
        <v>529511</v>
      </c>
      <c r="M6" s="14"/>
      <c r="N6" s="14">
        <v>529511</v>
      </c>
      <c r="O6" s="14">
        <v>32375</v>
      </c>
      <c r="P6" s="52">
        <v>94.417795100000006</v>
      </c>
      <c r="Q6" s="55">
        <v>1.3087126255942139</v>
      </c>
      <c r="R6" s="55">
        <v>3.4433513234930264</v>
      </c>
      <c r="S6" s="55">
        <v>7.9160588209650387</v>
      </c>
      <c r="T6" s="52">
        <f t="shared" si="0"/>
        <v>425.48032505298465</v>
      </c>
      <c r="U6" s="14">
        <f t="shared" si="1"/>
        <v>978.1538285980165</v>
      </c>
      <c r="V6" s="55">
        <f t="shared" si="3"/>
        <v>3.0213245670981204E-2</v>
      </c>
      <c r="W6" s="67">
        <f t="shared" si="4"/>
        <v>233.3582504011012</v>
      </c>
      <c r="X6" s="68">
        <f t="shared" si="2"/>
        <v>1.8472776365326056</v>
      </c>
      <c r="Y6" s="15"/>
      <c r="Z6" s="13"/>
      <c r="AA6" s="13"/>
      <c r="AB6" s="13"/>
      <c r="AC6" s="13"/>
      <c r="AD6" s="13"/>
    </row>
    <row r="7" spans="1:30" x14ac:dyDescent="0.25">
      <c r="A7" s="5" t="s">
        <v>20</v>
      </c>
      <c r="B7" s="5">
        <v>2021</v>
      </c>
      <c r="C7" s="5" t="s">
        <v>21</v>
      </c>
      <c r="D7" s="5" t="s">
        <v>22</v>
      </c>
      <c r="E7" s="5" t="s">
        <v>23</v>
      </c>
      <c r="F7" s="5" t="s">
        <v>25</v>
      </c>
      <c r="G7" s="5" t="s">
        <v>26</v>
      </c>
      <c r="H7" s="13" t="s">
        <v>151</v>
      </c>
      <c r="I7" s="13" t="s">
        <v>28</v>
      </c>
      <c r="J7" s="16"/>
      <c r="K7" s="13"/>
      <c r="L7" s="14">
        <v>9466694</v>
      </c>
      <c r="M7" s="14"/>
      <c r="N7" s="14">
        <v>9466694</v>
      </c>
      <c r="O7" s="14">
        <v>91531</v>
      </c>
      <c r="P7" s="52">
        <v>945</v>
      </c>
      <c r="Q7" s="55">
        <v>1.3087126255942139</v>
      </c>
      <c r="R7" s="55">
        <v>3.4433513234930264</v>
      </c>
      <c r="S7" s="55">
        <v>7.9160588209650387</v>
      </c>
      <c r="T7" s="52">
        <f t="shared" si="0"/>
        <v>4258.5076970842165</v>
      </c>
      <c r="U7" s="14">
        <f t="shared" si="1"/>
        <v>9790.0545871265058</v>
      </c>
      <c r="V7" s="55">
        <f t="shared" si="3"/>
        <v>0.10695889466002236</v>
      </c>
      <c r="W7" s="67">
        <f>(P7*Q7*10^6)/N7</f>
        <v>130.6404782056473</v>
      </c>
      <c r="X7" s="68">
        <f t="shared" si="2"/>
        <v>1.0341577098749051</v>
      </c>
      <c r="Y7" s="15"/>
      <c r="Z7" s="13"/>
      <c r="AA7" s="13"/>
      <c r="AB7" s="13"/>
      <c r="AC7" s="13"/>
      <c r="AD7" s="13"/>
    </row>
    <row r="8" spans="1:30" x14ac:dyDescent="0.25">
      <c r="A8" s="5" t="s">
        <v>20</v>
      </c>
      <c r="B8" s="5">
        <v>2021</v>
      </c>
      <c r="C8" s="5" t="s">
        <v>21</v>
      </c>
      <c r="D8" s="5" t="s">
        <v>22</v>
      </c>
      <c r="E8" s="5" t="s">
        <v>23</v>
      </c>
      <c r="F8" s="5" t="s">
        <v>25</v>
      </c>
      <c r="G8" s="5" t="s">
        <v>34</v>
      </c>
      <c r="H8" s="13" t="s">
        <v>27</v>
      </c>
      <c r="I8" s="13" t="s">
        <v>28</v>
      </c>
      <c r="J8" s="16">
        <v>2138.0690229876554</v>
      </c>
      <c r="K8" s="16">
        <v>149970</v>
      </c>
      <c r="L8" s="16">
        <f>K8*J8</f>
        <v>320646211.37745869</v>
      </c>
      <c r="M8" s="14">
        <v>37742154</v>
      </c>
      <c r="N8" s="14">
        <f>J8*M8/100</f>
        <v>806953303.2822963</v>
      </c>
      <c r="O8" s="14">
        <v>2617302</v>
      </c>
      <c r="P8" s="52">
        <v>68688.239248400001</v>
      </c>
      <c r="Q8" s="55">
        <v>1.1490204315999999</v>
      </c>
      <c r="R8" s="55">
        <v>3.5505896033728725</v>
      </c>
      <c r="S8" s="55">
        <v>11.852308233621734</v>
      </c>
      <c r="T8" s="52">
        <f t="shared" si="0"/>
        <v>280227.40955880051</v>
      </c>
      <c r="U8" s="14">
        <f t="shared" si="1"/>
        <v>935433.83060806629</v>
      </c>
      <c r="V8" s="55">
        <f t="shared" ref="V8:V19" si="5">U8/O8</f>
        <v>0.35740385733402807</v>
      </c>
      <c r="W8" s="52">
        <f>P8*Q8/J8</f>
        <v>36.913771004808346</v>
      </c>
      <c r="X8" s="52"/>
      <c r="Y8" s="26">
        <v>33</v>
      </c>
      <c r="Z8" s="1">
        <v>33</v>
      </c>
      <c r="AA8" s="27">
        <f>1726/33</f>
        <v>52.303030303030305</v>
      </c>
      <c r="AB8" s="1" t="s">
        <v>35</v>
      </c>
      <c r="AC8" s="1"/>
      <c r="AD8" s="27">
        <f>1726/33</f>
        <v>52.303030303030305</v>
      </c>
    </row>
    <row r="9" spans="1:30" x14ac:dyDescent="0.25">
      <c r="A9" s="5" t="s">
        <v>20</v>
      </c>
      <c r="B9" s="5">
        <v>2021</v>
      </c>
      <c r="C9" s="5" t="s">
        <v>21</v>
      </c>
      <c r="D9" s="5" t="s">
        <v>22</v>
      </c>
      <c r="E9" s="5" t="s">
        <v>23</v>
      </c>
      <c r="F9" s="5" t="s">
        <v>25</v>
      </c>
      <c r="G9" s="5" t="s">
        <v>34</v>
      </c>
      <c r="H9" s="13" t="s">
        <v>36</v>
      </c>
      <c r="I9" s="13" t="s">
        <v>28</v>
      </c>
      <c r="J9" s="16"/>
      <c r="K9" s="13"/>
      <c r="L9" s="16">
        <v>681193</v>
      </c>
      <c r="M9" s="16"/>
      <c r="N9" s="16">
        <v>681193</v>
      </c>
      <c r="O9" s="14">
        <v>42632</v>
      </c>
      <c r="P9" s="52">
        <v>38736.213671300007</v>
      </c>
      <c r="Q9" s="55">
        <v>1.1490204315999999</v>
      </c>
      <c r="R9" s="55">
        <v>3.5505896033728725</v>
      </c>
      <c r="S9" s="55">
        <v>11.852308233621734</v>
      </c>
      <c r="T9" s="52">
        <f t="shared" si="0"/>
        <v>158032.13085677466</v>
      </c>
      <c r="U9" s="14">
        <f t="shared" si="1"/>
        <v>527530.84275108657</v>
      </c>
      <c r="V9" s="55">
        <f t="shared" si="5"/>
        <v>12.374058049143521</v>
      </c>
      <c r="W9" s="52">
        <f t="shared" si="4"/>
        <v>65339.339880396525</v>
      </c>
      <c r="X9" s="52"/>
      <c r="Y9" s="15"/>
      <c r="Z9" s="13"/>
      <c r="AA9" s="13"/>
      <c r="AB9" s="13"/>
      <c r="AC9" s="13"/>
      <c r="AD9" s="13"/>
    </row>
    <row r="10" spans="1:30" x14ac:dyDescent="0.25">
      <c r="A10" s="5" t="s">
        <v>20</v>
      </c>
      <c r="B10" s="5">
        <v>2021</v>
      </c>
      <c r="C10" s="5" t="s">
        <v>21</v>
      </c>
      <c r="D10" s="5" t="s">
        <v>22</v>
      </c>
      <c r="E10" s="5" t="s">
        <v>23</v>
      </c>
      <c r="F10" s="5" t="s">
        <v>25</v>
      </c>
      <c r="G10" s="5" t="s">
        <v>34</v>
      </c>
      <c r="H10" s="13" t="s">
        <v>32</v>
      </c>
      <c r="I10" s="13" t="s">
        <v>28</v>
      </c>
      <c r="J10" s="16"/>
      <c r="K10" s="13"/>
      <c r="L10" s="16">
        <v>113001963</v>
      </c>
      <c r="M10" s="16"/>
      <c r="N10" s="16">
        <v>113001963</v>
      </c>
      <c r="O10" s="14">
        <v>521398</v>
      </c>
      <c r="P10" s="52">
        <v>35394.620654700004</v>
      </c>
      <c r="Q10" s="55">
        <v>1.1490204315999999</v>
      </c>
      <c r="R10" s="55">
        <v>3.5505896033728725</v>
      </c>
      <c r="S10" s="55">
        <v>11.852308233621734</v>
      </c>
      <c r="T10" s="52">
        <f t="shared" si="0"/>
        <v>144399.43383195743</v>
      </c>
      <c r="U10" s="14">
        <f t="shared" si="1"/>
        <v>482023.21014825901</v>
      </c>
      <c r="V10" s="55">
        <f t="shared" si="5"/>
        <v>0.92448227677946404</v>
      </c>
      <c r="W10" s="52">
        <f t="shared" si="4"/>
        <v>359.89766214045039</v>
      </c>
      <c r="X10" s="52"/>
      <c r="Y10" s="15"/>
      <c r="Z10" s="13"/>
      <c r="AA10" s="13"/>
      <c r="AB10" s="13"/>
      <c r="AC10" s="13"/>
      <c r="AD10" s="13"/>
    </row>
    <row r="11" spans="1:30" x14ac:dyDescent="0.25">
      <c r="A11" s="5" t="s">
        <v>20</v>
      </c>
      <c r="B11" s="5">
        <v>2021</v>
      </c>
      <c r="C11" s="5" t="s">
        <v>21</v>
      </c>
      <c r="D11" s="5" t="s">
        <v>22</v>
      </c>
      <c r="E11" s="5" t="s">
        <v>23</v>
      </c>
      <c r="F11" s="5" t="s">
        <v>25</v>
      </c>
      <c r="G11" s="5" t="s">
        <v>34</v>
      </c>
      <c r="H11" s="13" t="s">
        <v>37</v>
      </c>
      <c r="I11" s="13" t="s">
        <v>28</v>
      </c>
      <c r="J11" s="16"/>
      <c r="K11" s="13"/>
      <c r="L11" s="16">
        <v>10343507</v>
      </c>
      <c r="M11" s="16"/>
      <c r="N11" s="16">
        <v>10343507</v>
      </c>
      <c r="O11" s="14">
        <v>46468</v>
      </c>
      <c r="P11" s="52">
        <v>465.05401019999988</v>
      </c>
      <c r="Q11" s="55">
        <v>1.1490204315999999</v>
      </c>
      <c r="R11" s="55">
        <v>3.5505896033728725</v>
      </c>
      <c r="S11" s="55">
        <v>11.852308233621734</v>
      </c>
      <c r="T11" s="52">
        <f t="shared" si="0"/>
        <v>1897.2808447162749</v>
      </c>
      <c r="U11" s="14">
        <f t="shared" si="1"/>
        <v>6333.3586500568508</v>
      </c>
      <c r="V11" s="55">
        <f t="shared" si="5"/>
        <v>0.13629505573850501</v>
      </c>
      <c r="W11" s="52">
        <f t="shared" si="4"/>
        <v>51.661062299016628</v>
      </c>
      <c r="X11" s="52"/>
      <c r="Y11" s="15"/>
      <c r="Z11" s="13"/>
      <c r="AA11" s="13"/>
      <c r="AB11" s="13"/>
      <c r="AC11" s="13"/>
      <c r="AD11" s="13"/>
    </row>
    <row r="12" spans="1:30" x14ac:dyDescent="0.25">
      <c r="A12" s="5" t="s">
        <v>20</v>
      </c>
      <c r="B12" s="5">
        <v>2021</v>
      </c>
      <c r="C12" s="5" t="s">
        <v>21</v>
      </c>
      <c r="D12" s="5" t="s">
        <v>22</v>
      </c>
      <c r="E12" s="5" t="s">
        <v>23</v>
      </c>
      <c r="F12" s="5" t="s">
        <v>25</v>
      </c>
      <c r="G12" s="5" t="s">
        <v>34</v>
      </c>
      <c r="H12" s="13" t="s">
        <v>31</v>
      </c>
      <c r="I12" s="13" t="s">
        <v>28</v>
      </c>
      <c r="J12" s="16"/>
      <c r="K12" s="13"/>
      <c r="L12" s="16">
        <v>2649042</v>
      </c>
      <c r="M12" s="16"/>
      <c r="N12" s="16">
        <v>2649042</v>
      </c>
      <c r="O12" s="14">
        <v>49500</v>
      </c>
      <c r="P12" s="52">
        <v>165.60238320000002</v>
      </c>
      <c r="Q12" s="55">
        <v>1.1490204315999999</v>
      </c>
      <c r="R12" s="55">
        <v>3.5505896033728725</v>
      </c>
      <c r="S12" s="55">
        <v>11.852308233621734</v>
      </c>
      <c r="T12" s="52">
        <f t="shared" si="0"/>
        <v>675.6080424929628</v>
      </c>
      <c r="U12" s="14">
        <f t="shared" si="1"/>
        <v>2255.263395446686</v>
      </c>
      <c r="V12" s="55">
        <f t="shared" si="5"/>
        <v>4.5560876675690629E-2</v>
      </c>
      <c r="W12" s="52">
        <f t="shared" si="4"/>
        <v>71.829937697647907</v>
      </c>
      <c r="X12" s="52"/>
      <c r="Y12" s="15"/>
      <c r="Z12" s="13"/>
      <c r="AA12" s="13"/>
      <c r="AB12" s="13"/>
      <c r="AC12" s="13"/>
      <c r="AD12" s="13"/>
    </row>
    <row r="13" spans="1:30" x14ac:dyDescent="0.25">
      <c r="A13" s="5" t="s">
        <v>20</v>
      </c>
      <c r="B13" s="5">
        <v>2021</v>
      </c>
      <c r="C13" s="5" t="s">
        <v>21</v>
      </c>
      <c r="D13" s="5" t="s">
        <v>22</v>
      </c>
      <c r="E13" s="5" t="s">
        <v>23</v>
      </c>
      <c r="F13" s="5" t="s">
        <v>25</v>
      </c>
      <c r="G13" s="5" t="s">
        <v>34</v>
      </c>
      <c r="H13" s="13" t="s">
        <v>30</v>
      </c>
      <c r="I13" s="13" t="s">
        <v>28</v>
      </c>
      <c r="J13" s="16"/>
      <c r="K13" s="13"/>
      <c r="L13" s="16">
        <v>215574262</v>
      </c>
      <c r="M13" s="16"/>
      <c r="N13" s="16">
        <v>215574262</v>
      </c>
      <c r="O13" s="14">
        <v>1682713</v>
      </c>
      <c r="P13" s="52">
        <v>114509.38583170003</v>
      </c>
      <c r="Q13" s="55">
        <v>1.1490204315999999</v>
      </c>
      <c r="R13" s="55">
        <v>3.5505896033728725</v>
      </c>
      <c r="S13" s="55">
        <v>11.852308233621734</v>
      </c>
      <c r="T13" s="52">
        <f t="shared" si="0"/>
        <v>467163.94120604813</v>
      </c>
      <c r="U13" s="14">
        <f t="shared" si="1"/>
        <v>1559451.1462399918</v>
      </c>
      <c r="V13" s="55">
        <f t="shared" si="5"/>
        <v>0.92674814198261479</v>
      </c>
      <c r="W13" s="52">
        <f t="shared" si="4"/>
        <v>610.34013388198855</v>
      </c>
      <c r="X13" s="52"/>
      <c r="Y13" s="15"/>
      <c r="Z13" s="13"/>
      <c r="AA13" s="13"/>
      <c r="AB13" s="13"/>
      <c r="AC13" s="13"/>
      <c r="AD13" s="13"/>
    </row>
    <row r="14" spans="1:30" x14ac:dyDescent="0.25">
      <c r="A14" s="5" t="s">
        <v>20</v>
      </c>
      <c r="B14" s="5">
        <v>2021</v>
      </c>
      <c r="C14" s="5" t="s">
        <v>21</v>
      </c>
      <c r="D14" s="5" t="s">
        <v>22</v>
      </c>
      <c r="E14" s="5" t="s">
        <v>23</v>
      </c>
      <c r="F14" s="5" t="s">
        <v>25</v>
      </c>
      <c r="G14" s="5" t="s">
        <v>34</v>
      </c>
      <c r="H14" s="13" t="s">
        <v>151</v>
      </c>
      <c r="I14" s="13" t="s">
        <v>28</v>
      </c>
      <c r="J14" s="16"/>
      <c r="K14" s="13"/>
      <c r="L14" s="16">
        <v>3520669</v>
      </c>
      <c r="M14" s="16"/>
      <c r="N14" s="16">
        <v>3520669</v>
      </c>
      <c r="O14" s="14">
        <v>166682</v>
      </c>
      <c r="P14" s="52">
        <v>3018.9737666000001</v>
      </c>
      <c r="Q14" s="55">
        <v>1.1490204315999999</v>
      </c>
      <c r="R14" s="55">
        <v>3.5505896033728725</v>
      </c>
      <c r="S14" s="55">
        <v>11.852308233621734</v>
      </c>
      <c r="T14" s="52">
        <f t="shared" si="0"/>
        <v>12316.507271075508</v>
      </c>
      <c r="U14" s="14">
        <f t="shared" si="1"/>
        <v>41114.028047555206</v>
      </c>
      <c r="V14" s="55">
        <f t="shared" si="5"/>
        <v>0.24666147542959171</v>
      </c>
      <c r="W14" s="52">
        <f t="shared" si="4"/>
        <v>985.28505243969528</v>
      </c>
      <c r="X14" s="52"/>
      <c r="Y14" s="15"/>
      <c r="Z14" s="13"/>
      <c r="AA14" s="13"/>
      <c r="AB14" s="13"/>
      <c r="AC14" s="13"/>
      <c r="AD14" s="13"/>
    </row>
    <row r="15" spans="1:30" x14ac:dyDescent="0.25">
      <c r="A15" s="5" t="s">
        <v>20</v>
      </c>
      <c r="B15" s="5">
        <v>2021</v>
      </c>
      <c r="C15" s="5" t="s">
        <v>21</v>
      </c>
      <c r="D15" s="5" t="s">
        <v>22</v>
      </c>
      <c r="E15" s="5" t="s">
        <v>23</v>
      </c>
      <c r="F15" s="5" t="s">
        <v>25</v>
      </c>
      <c r="G15" s="5" t="s">
        <v>38</v>
      </c>
      <c r="H15" s="13" t="s">
        <v>27</v>
      </c>
      <c r="I15" s="13" t="s">
        <v>28</v>
      </c>
      <c r="J15" s="16">
        <v>674.52121259089188</v>
      </c>
      <c r="K15" s="16">
        <v>149970</v>
      </c>
      <c r="L15" s="14">
        <f>K15*J15</f>
        <v>101157946.25225605</v>
      </c>
      <c r="M15" s="14">
        <v>37742154</v>
      </c>
      <c r="N15" s="14">
        <f>J15*M15/100</f>
        <v>254578834.8187218</v>
      </c>
      <c r="O15" s="14">
        <v>253243.58369117707</v>
      </c>
      <c r="P15" s="52">
        <v>25216.942110299999</v>
      </c>
      <c r="Q15" s="55">
        <v>1.6025110600000001</v>
      </c>
      <c r="R15" s="55">
        <v>3.55</v>
      </c>
      <c r="S15" s="55">
        <v>9.82</v>
      </c>
      <c r="T15" s="52">
        <f t="shared" si="0"/>
        <v>143457.02164053096</v>
      </c>
      <c r="U15" s="14">
        <f t="shared" si="1"/>
        <v>396830.40915775049</v>
      </c>
      <c r="V15" s="55">
        <f t="shared" si="5"/>
        <v>1.5669909711974113</v>
      </c>
      <c r="W15" s="52">
        <f>P15*Q15/J15</f>
        <v>59.909796573951596</v>
      </c>
      <c r="X15" s="52"/>
      <c r="Y15" s="15" t="s">
        <v>39</v>
      </c>
      <c r="Z15" s="13" t="s">
        <v>39</v>
      </c>
      <c r="AA15" s="13" t="s">
        <v>39</v>
      </c>
      <c r="AB15" s="13" t="s">
        <v>39</v>
      </c>
      <c r="AC15" s="13" t="s">
        <v>39</v>
      </c>
      <c r="AD15" s="13" t="s">
        <v>39</v>
      </c>
    </row>
    <row r="16" spans="1:30" x14ac:dyDescent="0.25">
      <c r="A16" s="5" t="s">
        <v>20</v>
      </c>
      <c r="B16" s="5">
        <v>2021</v>
      </c>
      <c r="C16" s="5" t="s">
        <v>21</v>
      </c>
      <c r="D16" s="5" t="s">
        <v>22</v>
      </c>
      <c r="E16" s="5" t="s">
        <v>23</v>
      </c>
      <c r="F16" s="5" t="s">
        <v>25</v>
      </c>
      <c r="G16" s="5" t="s">
        <v>38</v>
      </c>
      <c r="H16" s="13" t="s">
        <v>30</v>
      </c>
      <c r="I16" s="13" t="s">
        <v>28</v>
      </c>
      <c r="J16" s="16"/>
      <c r="K16" s="13"/>
      <c r="L16" s="14">
        <v>247515181</v>
      </c>
      <c r="M16" s="14"/>
      <c r="N16" s="14">
        <v>247515181</v>
      </c>
      <c r="O16" s="14">
        <v>1861958.2043473823</v>
      </c>
      <c r="P16" s="52">
        <v>202499.97512759996</v>
      </c>
      <c r="Q16" s="55">
        <v>1.6025110600000001</v>
      </c>
      <c r="R16" s="55">
        <v>3.55</v>
      </c>
      <c r="S16" s="55">
        <v>9.82</v>
      </c>
      <c r="T16" s="52">
        <f t="shared" si="0"/>
        <v>1152004.9967605486</v>
      </c>
      <c r="U16" s="14">
        <f t="shared" si="1"/>
        <v>3186672.9769545319</v>
      </c>
      <c r="V16" s="55">
        <f t="shared" si="5"/>
        <v>1.7114632162602506</v>
      </c>
      <c r="W16" s="52">
        <f t="shared" si="4"/>
        <v>1311.0648344099097</v>
      </c>
      <c r="X16" s="52"/>
      <c r="Y16" s="15"/>
      <c r="Z16" s="13"/>
      <c r="AA16" s="13"/>
      <c r="AB16" s="13"/>
      <c r="AC16" s="13"/>
      <c r="AD16" s="13"/>
    </row>
    <row r="17" spans="1:30" x14ac:dyDescent="0.25">
      <c r="A17" s="5" t="s">
        <v>20</v>
      </c>
      <c r="B17" s="5">
        <v>2021</v>
      </c>
      <c r="C17" s="5" t="s">
        <v>21</v>
      </c>
      <c r="D17" s="5" t="s">
        <v>22</v>
      </c>
      <c r="E17" s="5" t="s">
        <v>23</v>
      </c>
      <c r="F17" s="5" t="s">
        <v>25</v>
      </c>
      <c r="G17" s="5" t="s">
        <v>38</v>
      </c>
      <c r="H17" s="13" t="s">
        <v>32</v>
      </c>
      <c r="I17" s="13" t="s">
        <v>28</v>
      </c>
      <c r="J17" s="16"/>
      <c r="K17" s="13"/>
      <c r="L17" s="14">
        <v>68415012</v>
      </c>
      <c r="M17" s="14"/>
      <c r="N17" s="14">
        <v>68415012</v>
      </c>
      <c r="O17" s="14">
        <v>324868.83</v>
      </c>
      <c r="P17" s="52">
        <v>5444.2555674999994</v>
      </c>
      <c r="Q17" s="55">
        <v>1.6025110600000001</v>
      </c>
      <c r="R17" s="55">
        <v>3.55</v>
      </c>
      <c r="S17" s="55">
        <v>9.82</v>
      </c>
      <c r="T17" s="52">
        <f t="shared" si="0"/>
        <v>30971.903149367907</v>
      </c>
      <c r="U17" s="14">
        <f t="shared" si="1"/>
        <v>85674.391246983898</v>
      </c>
      <c r="V17" s="55">
        <f t="shared" si="5"/>
        <v>0.2637199489005575</v>
      </c>
      <c r="W17" s="52">
        <f t="shared" si="4"/>
        <v>127.52288577228235</v>
      </c>
      <c r="X17" s="52"/>
      <c r="Y17" s="15"/>
      <c r="Z17" s="13"/>
      <c r="AA17" s="13"/>
      <c r="AB17" s="13"/>
      <c r="AC17" s="13"/>
      <c r="AD17" s="13"/>
    </row>
    <row r="18" spans="1:30" x14ac:dyDescent="0.25">
      <c r="A18" s="5" t="s">
        <v>20</v>
      </c>
      <c r="B18" s="5">
        <v>2021</v>
      </c>
      <c r="C18" s="5" t="s">
        <v>21</v>
      </c>
      <c r="D18" s="5" t="s">
        <v>22</v>
      </c>
      <c r="E18" s="5" t="s">
        <v>23</v>
      </c>
      <c r="F18" s="5" t="s">
        <v>25</v>
      </c>
      <c r="G18" s="5" t="s">
        <v>38</v>
      </c>
      <c r="H18" s="13" t="s">
        <v>33</v>
      </c>
      <c r="I18" s="13" t="s">
        <v>28</v>
      </c>
      <c r="J18" s="16"/>
      <c r="K18" s="13"/>
      <c r="L18" s="14">
        <v>673472</v>
      </c>
      <c r="M18" s="14"/>
      <c r="N18" s="14">
        <v>673472</v>
      </c>
      <c r="O18" s="14">
        <v>27204.369999999995</v>
      </c>
      <c r="P18" s="52">
        <v>16999.892243600003</v>
      </c>
      <c r="Q18" s="55">
        <v>1.6025110600000001</v>
      </c>
      <c r="R18" s="55">
        <v>3.55</v>
      </c>
      <c r="S18" s="55">
        <v>9.82</v>
      </c>
      <c r="T18" s="52">
        <f t="shared" si="0"/>
        <v>96710.929454079131</v>
      </c>
      <c r="U18" s="14">
        <f t="shared" si="1"/>
        <v>267521.50063072034</v>
      </c>
      <c r="V18" s="55">
        <f t="shared" si="5"/>
        <v>9.8337693771522883</v>
      </c>
      <c r="W18" s="52">
        <f t="shared" si="4"/>
        <v>40450.850724569427</v>
      </c>
      <c r="X18" s="52"/>
      <c r="Y18" s="13"/>
      <c r="Z18" s="13"/>
      <c r="AA18" s="13"/>
      <c r="AB18" s="13"/>
      <c r="AC18" s="13"/>
      <c r="AD18" s="13"/>
    </row>
    <row r="19" spans="1:30" x14ac:dyDescent="0.25">
      <c r="A19" s="5" t="s">
        <v>20</v>
      </c>
      <c r="B19" s="5">
        <v>2021</v>
      </c>
      <c r="C19" s="5" t="s">
        <v>21</v>
      </c>
      <c r="D19" s="5" t="s">
        <v>22</v>
      </c>
      <c r="E19" s="5" t="s">
        <v>23</v>
      </c>
      <c r="F19" s="5" t="s">
        <v>25</v>
      </c>
      <c r="G19" s="5" t="s">
        <v>38</v>
      </c>
      <c r="H19" s="13" t="s">
        <v>40</v>
      </c>
      <c r="I19" s="13" t="s">
        <v>28</v>
      </c>
      <c r="J19" s="16"/>
      <c r="K19" s="13"/>
      <c r="L19" s="14">
        <v>6648588</v>
      </c>
      <c r="M19" s="14"/>
      <c r="N19" s="14">
        <v>6648588</v>
      </c>
      <c r="O19" s="14">
        <v>110788</v>
      </c>
      <c r="P19" s="52">
        <v>13327.758711</v>
      </c>
      <c r="Q19" s="55">
        <v>1.6025110600000001</v>
      </c>
      <c r="R19" s="55">
        <v>3.55</v>
      </c>
      <c r="S19" s="55">
        <v>9.82</v>
      </c>
      <c r="T19" s="52">
        <f t="shared" si="0"/>
        <v>75820.476624830393</v>
      </c>
      <c r="U19" s="14">
        <f t="shared" si="1"/>
        <v>209734.38886079847</v>
      </c>
      <c r="V19" s="55">
        <f t="shared" si="5"/>
        <v>1.893114677228567</v>
      </c>
      <c r="W19" s="52">
        <f t="shared" si="4"/>
        <v>3212.3934795461605</v>
      </c>
      <c r="X19" s="52"/>
      <c r="Y19" s="13"/>
      <c r="Z19" s="13"/>
      <c r="AA19" s="13"/>
      <c r="AB19" s="13"/>
      <c r="AC19" s="13"/>
      <c r="AD19" s="13"/>
    </row>
    <row r="20" spans="1:30" x14ac:dyDescent="0.25">
      <c r="A20" s="5" t="s">
        <v>20</v>
      </c>
      <c r="B20" s="5">
        <v>2021</v>
      </c>
      <c r="C20" s="5" t="s">
        <v>21</v>
      </c>
      <c r="D20" s="5" t="s">
        <v>22</v>
      </c>
      <c r="E20" s="5" t="s">
        <v>23</v>
      </c>
      <c r="F20" s="5" t="s">
        <v>25</v>
      </c>
      <c r="G20" s="5" t="s">
        <v>38</v>
      </c>
      <c r="H20" s="13" t="s">
        <v>151</v>
      </c>
      <c r="I20" s="13" t="s">
        <v>28</v>
      </c>
      <c r="J20" s="16"/>
      <c r="K20" s="13"/>
      <c r="L20" s="14">
        <v>0</v>
      </c>
      <c r="M20" s="14"/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55"/>
      <c r="X20" s="55"/>
      <c r="Y20" s="13"/>
      <c r="Z20" s="13"/>
      <c r="AA20" s="13"/>
      <c r="AB20" s="13"/>
      <c r="AC20" s="13"/>
      <c r="AD20" s="13"/>
    </row>
    <row r="21" spans="1:30" x14ac:dyDescent="0.25">
      <c r="A21" s="5" t="s">
        <v>20</v>
      </c>
      <c r="B21" s="5">
        <v>2021</v>
      </c>
      <c r="C21" s="5" t="s">
        <v>21</v>
      </c>
      <c r="D21" s="5" t="s">
        <v>22</v>
      </c>
      <c r="E21" s="5" t="s">
        <v>23</v>
      </c>
      <c r="F21" s="5" t="s">
        <v>25</v>
      </c>
      <c r="G21" s="5" t="s">
        <v>41</v>
      </c>
      <c r="H21" s="13" t="s">
        <v>27</v>
      </c>
      <c r="I21" s="13" t="s">
        <v>28</v>
      </c>
      <c r="J21" s="16">
        <v>284.37150000000003</v>
      </c>
      <c r="K21" s="16">
        <v>149970</v>
      </c>
      <c r="L21" s="14">
        <f>K21*J21</f>
        <v>42647193.855000004</v>
      </c>
      <c r="M21" s="14">
        <v>37742154</v>
      </c>
      <c r="N21" s="14">
        <f>J21*M21/100</f>
        <v>107327929.46211</v>
      </c>
      <c r="O21" s="14">
        <v>173377.78</v>
      </c>
      <c r="P21" s="14">
        <v>45063.557738699994</v>
      </c>
      <c r="Q21" s="55">
        <v>1.4516767070000001</v>
      </c>
      <c r="R21" s="55">
        <v>4</v>
      </c>
      <c r="S21" s="55">
        <v>11.94</v>
      </c>
      <c r="T21" s="52">
        <f t="shared" ref="T21:T26" si="6">P21*Q21*R21</f>
        <v>261670.8684152815</v>
      </c>
      <c r="U21" s="14">
        <f t="shared" ref="U21:U26" si="7">P21*Q21*S21</f>
        <v>781087.54221961519</v>
      </c>
      <c r="V21" s="55">
        <f>U21/O21</f>
        <v>4.5051190655435498</v>
      </c>
      <c r="W21" s="55">
        <f>P21*Q21/J21</f>
        <v>230.04315518193761</v>
      </c>
      <c r="X21" s="55"/>
      <c r="Y21" s="26">
        <v>21</v>
      </c>
      <c r="Z21" s="1">
        <v>21</v>
      </c>
      <c r="AA21" s="27">
        <f>1160/21</f>
        <v>55.238095238095241</v>
      </c>
      <c r="AB21" s="1" t="s">
        <v>42</v>
      </c>
      <c r="AC21" s="1"/>
      <c r="AD21" s="27">
        <f>1160/21</f>
        <v>55.238095238095241</v>
      </c>
    </row>
    <row r="22" spans="1:30" x14ac:dyDescent="0.25">
      <c r="A22" s="5" t="s">
        <v>20</v>
      </c>
      <c r="B22" s="5">
        <v>2021</v>
      </c>
      <c r="C22" s="5" t="s">
        <v>21</v>
      </c>
      <c r="D22" s="5" t="s">
        <v>22</v>
      </c>
      <c r="E22" s="5" t="s">
        <v>23</v>
      </c>
      <c r="F22" s="5" t="s">
        <v>25</v>
      </c>
      <c r="G22" s="5" t="s">
        <v>41</v>
      </c>
      <c r="H22" s="13" t="s">
        <v>43</v>
      </c>
      <c r="I22" s="13" t="s">
        <v>28</v>
      </c>
      <c r="J22" s="16"/>
      <c r="K22" s="13"/>
      <c r="L22" s="14">
        <v>817465</v>
      </c>
      <c r="M22" s="14"/>
      <c r="N22" s="14">
        <v>817465</v>
      </c>
      <c r="O22" s="14">
        <v>12478.117586999999</v>
      </c>
      <c r="P22" s="14">
        <v>451.65852530000006</v>
      </c>
      <c r="Q22" s="55">
        <v>1.4516767070000001</v>
      </c>
      <c r="R22" s="55">
        <v>4</v>
      </c>
      <c r="S22" s="55">
        <v>11.94</v>
      </c>
      <c r="T22" s="52">
        <f t="shared" si="6"/>
        <v>2622.6486427839213</v>
      </c>
      <c r="U22" s="14">
        <f t="shared" si="7"/>
        <v>7828.6061987100047</v>
      </c>
      <c r="V22" s="55">
        <f t="shared" ref="V22:V33" si="8">U22/O22</f>
        <v>0.62738679485325843</v>
      </c>
      <c r="W22" s="52">
        <f t="shared" ref="W22:W26" si="9">(P22*Q22*10^6)/N22</f>
        <v>802.06756337700119</v>
      </c>
      <c r="X22" s="52"/>
      <c r="Y22" s="13"/>
      <c r="Z22" s="13"/>
      <c r="AA22" s="13"/>
      <c r="AB22" s="13"/>
      <c r="AC22" s="13"/>
      <c r="AD22" s="13"/>
    </row>
    <row r="23" spans="1:30" x14ac:dyDescent="0.25">
      <c r="A23" s="5" t="s">
        <v>20</v>
      </c>
      <c r="B23" s="5">
        <v>2021</v>
      </c>
      <c r="C23" s="5" t="s">
        <v>21</v>
      </c>
      <c r="D23" s="5" t="s">
        <v>22</v>
      </c>
      <c r="E23" s="5" t="s">
        <v>23</v>
      </c>
      <c r="F23" s="5" t="s">
        <v>25</v>
      </c>
      <c r="G23" s="5" t="s">
        <v>41</v>
      </c>
      <c r="H23" s="13" t="s">
        <v>33</v>
      </c>
      <c r="I23" s="13" t="s">
        <v>28</v>
      </c>
      <c r="J23" s="16"/>
      <c r="K23" s="13"/>
      <c r="L23" s="14">
        <v>1031723</v>
      </c>
      <c r="M23" s="14"/>
      <c r="N23" s="14">
        <v>1031723</v>
      </c>
      <c r="O23" s="14">
        <v>47998.250000000007</v>
      </c>
      <c r="P23" s="14">
        <v>7388.0643983999989</v>
      </c>
      <c r="Q23" s="55">
        <v>1.4516767070000001</v>
      </c>
      <c r="R23" s="55">
        <v>4</v>
      </c>
      <c r="S23" s="55">
        <v>11.94</v>
      </c>
      <c r="T23" s="52">
        <f t="shared" si="6"/>
        <v>42900.323987892989</v>
      </c>
      <c r="U23" s="14">
        <f t="shared" si="7"/>
        <v>128057.46710386057</v>
      </c>
      <c r="V23" s="55">
        <f t="shared" si="8"/>
        <v>2.6679611674146568</v>
      </c>
      <c r="W23" s="52">
        <f t="shared" si="9"/>
        <v>10395.310560075957</v>
      </c>
      <c r="X23" s="52"/>
      <c r="Y23" s="13"/>
      <c r="Z23" s="13"/>
      <c r="AA23" s="13"/>
      <c r="AB23" s="13"/>
      <c r="AC23" s="13"/>
      <c r="AD23" s="13"/>
    </row>
    <row r="24" spans="1:30" x14ac:dyDescent="0.25">
      <c r="A24" s="5" t="s">
        <v>20</v>
      </c>
      <c r="B24" s="5">
        <v>2021</v>
      </c>
      <c r="C24" s="5" t="s">
        <v>21</v>
      </c>
      <c r="D24" s="5" t="s">
        <v>22</v>
      </c>
      <c r="E24" s="5" t="s">
        <v>23</v>
      </c>
      <c r="F24" s="5" t="s">
        <v>25</v>
      </c>
      <c r="G24" s="5" t="s">
        <v>41</v>
      </c>
      <c r="H24" s="13" t="s">
        <v>30</v>
      </c>
      <c r="I24" s="13" t="s">
        <v>28</v>
      </c>
      <c r="J24" s="16"/>
      <c r="K24" s="13"/>
      <c r="L24" s="14">
        <v>83371265</v>
      </c>
      <c r="M24" s="14"/>
      <c r="N24" s="14">
        <v>83371265</v>
      </c>
      <c r="O24" s="14">
        <v>1294731.2249503681</v>
      </c>
      <c r="P24" s="14">
        <v>159639.99018670002</v>
      </c>
      <c r="Q24" s="55">
        <v>1.4516767070000001</v>
      </c>
      <c r="R24" s="55">
        <v>4</v>
      </c>
      <c r="S24" s="55">
        <v>11.94</v>
      </c>
      <c r="T24" s="52">
        <f t="shared" si="6"/>
        <v>926982.62103896402</v>
      </c>
      <c r="U24" s="14">
        <f t="shared" si="7"/>
        <v>2767043.1238013073</v>
      </c>
      <c r="V24" s="55">
        <f t="shared" si="8"/>
        <v>2.1371564000917478</v>
      </c>
      <c r="W24" s="52">
        <f t="shared" si="9"/>
        <v>2779.6826071877522</v>
      </c>
      <c r="X24" s="52"/>
      <c r="Y24" s="13"/>
      <c r="Z24" s="13"/>
      <c r="AA24" s="13"/>
      <c r="AB24" s="13"/>
      <c r="AC24" s="13"/>
      <c r="AD24" s="13"/>
    </row>
    <row r="25" spans="1:30" x14ac:dyDescent="0.25">
      <c r="A25" s="5" t="s">
        <v>20</v>
      </c>
      <c r="B25" s="5">
        <v>2021</v>
      </c>
      <c r="C25" s="5" t="s">
        <v>21</v>
      </c>
      <c r="D25" s="5" t="s">
        <v>22</v>
      </c>
      <c r="E25" s="5" t="s">
        <v>23</v>
      </c>
      <c r="F25" s="5" t="s">
        <v>25</v>
      </c>
      <c r="G25" s="5" t="s">
        <v>41</v>
      </c>
      <c r="H25" s="13" t="s">
        <v>32</v>
      </c>
      <c r="I25" s="13" t="s">
        <v>28</v>
      </c>
      <c r="J25" s="16"/>
      <c r="K25" s="13"/>
      <c r="L25" s="14">
        <v>22636793</v>
      </c>
      <c r="M25" s="14"/>
      <c r="N25" s="14">
        <v>22636793</v>
      </c>
      <c r="O25" s="14">
        <v>110302.76</v>
      </c>
      <c r="P25" s="14">
        <v>45208.369381299999</v>
      </c>
      <c r="Q25" s="55">
        <v>1.4516767070000001</v>
      </c>
      <c r="R25" s="55">
        <v>4</v>
      </c>
      <c r="S25" s="55">
        <v>11.94</v>
      </c>
      <c r="T25" s="52">
        <f t="shared" si="6"/>
        <v>262511.74716914084</v>
      </c>
      <c r="U25" s="14">
        <f t="shared" si="7"/>
        <v>783597.56529988535</v>
      </c>
      <c r="V25" s="55">
        <f t="shared" si="8"/>
        <v>7.1040612700886667</v>
      </c>
      <c r="W25" s="52">
        <f t="shared" si="9"/>
        <v>2899.171132248513</v>
      </c>
      <c r="X25" s="52"/>
      <c r="Y25" s="13"/>
      <c r="Z25" s="13"/>
      <c r="AA25" s="13"/>
      <c r="AB25" s="13"/>
      <c r="AC25" s="13"/>
      <c r="AD25" s="13"/>
    </row>
    <row r="26" spans="1:30" x14ac:dyDescent="0.25">
      <c r="A26" s="5" t="s">
        <v>20</v>
      </c>
      <c r="B26" s="5">
        <v>2021</v>
      </c>
      <c r="C26" s="5" t="s">
        <v>21</v>
      </c>
      <c r="D26" s="5" t="s">
        <v>22</v>
      </c>
      <c r="E26" s="5" t="s">
        <v>23</v>
      </c>
      <c r="F26" s="5" t="s">
        <v>25</v>
      </c>
      <c r="G26" s="5" t="s">
        <v>41</v>
      </c>
      <c r="H26" s="13" t="s">
        <v>31</v>
      </c>
      <c r="I26" s="13" t="s">
        <v>28</v>
      </c>
      <c r="J26" s="16"/>
      <c r="K26" s="13"/>
      <c r="L26" s="14">
        <v>5268581</v>
      </c>
      <c r="M26" s="14"/>
      <c r="N26" s="14">
        <v>5268581</v>
      </c>
      <c r="O26" s="14">
        <v>81824.455443922212</v>
      </c>
      <c r="P26" s="14">
        <v>3589.3191240000001</v>
      </c>
      <c r="Q26" s="55">
        <v>1.4516767070000001</v>
      </c>
      <c r="R26" s="55">
        <v>4</v>
      </c>
      <c r="S26" s="55">
        <v>11.94</v>
      </c>
      <c r="T26" s="52">
        <f t="shared" si="6"/>
        <v>20842.123865201782</v>
      </c>
      <c r="U26" s="14">
        <f t="shared" si="7"/>
        <v>62213.739737627315</v>
      </c>
      <c r="V26" s="55">
        <f t="shared" si="8"/>
        <v>0.76033185189072283</v>
      </c>
      <c r="W26" s="52">
        <f t="shared" si="9"/>
        <v>988.98184659217452</v>
      </c>
      <c r="X26" s="52"/>
      <c r="Y26" s="13"/>
      <c r="Z26" s="13"/>
      <c r="AA26" s="13"/>
      <c r="AB26" s="13"/>
      <c r="AC26" s="13"/>
      <c r="AD26" s="13"/>
    </row>
    <row r="27" spans="1:30" x14ac:dyDescent="0.25">
      <c r="A27" s="5" t="s">
        <v>20</v>
      </c>
      <c r="B27" s="5">
        <v>2021</v>
      </c>
      <c r="C27" s="5" t="s">
        <v>21</v>
      </c>
      <c r="D27" s="5" t="s">
        <v>22</v>
      </c>
      <c r="E27" s="5" t="s">
        <v>23</v>
      </c>
      <c r="F27" s="5" t="s">
        <v>25</v>
      </c>
      <c r="G27" s="5" t="s">
        <v>41</v>
      </c>
      <c r="H27" s="13" t="s">
        <v>151</v>
      </c>
      <c r="I27" s="13" t="s">
        <v>28</v>
      </c>
      <c r="J27" s="13" t="s">
        <v>28</v>
      </c>
      <c r="K27" s="13" t="s">
        <v>28</v>
      </c>
      <c r="L27" s="13" t="s">
        <v>28</v>
      </c>
      <c r="M27" s="13"/>
      <c r="N27" s="13" t="s">
        <v>28</v>
      </c>
      <c r="O27" s="13" t="s">
        <v>28</v>
      </c>
      <c r="P27" s="13" t="s">
        <v>28</v>
      </c>
      <c r="Q27" s="13" t="s">
        <v>28</v>
      </c>
      <c r="R27" s="13" t="s">
        <v>28</v>
      </c>
      <c r="S27" s="13" t="s">
        <v>28</v>
      </c>
      <c r="T27" s="13" t="s">
        <v>28</v>
      </c>
      <c r="U27" s="13" t="s">
        <v>28</v>
      </c>
      <c r="V27" s="55"/>
      <c r="W27" s="55"/>
      <c r="X27" s="55"/>
      <c r="Y27" s="13"/>
      <c r="Z27" s="13"/>
      <c r="AA27" s="13"/>
      <c r="AB27" s="13"/>
      <c r="AC27" s="13"/>
      <c r="AD27" s="13"/>
    </row>
    <row r="28" spans="1:30" x14ac:dyDescent="0.25">
      <c r="A28" s="5" t="s">
        <v>20</v>
      </c>
      <c r="B28" s="5">
        <v>2021</v>
      </c>
      <c r="C28" s="5" t="s">
        <v>21</v>
      </c>
      <c r="D28" s="5" t="s">
        <v>22</v>
      </c>
      <c r="E28" s="5" t="s">
        <v>23</v>
      </c>
      <c r="F28" s="5" t="s">
        <v>25</v>
      </c>
      <c r="G28" s="5" t="s">
        <v>45</v>
      </c>
      <c r="H28" s="17" t="s">
        <v>27</v>
      </c>
      <c r="I28" s="13" t="s">
        <v>28</v>
      </c>
      <c r="J28" s="16">
        <v>4055.6765645354144</v>
      </c>
      <c r="K28" s="16">
        <v>149970</v>
      </c>
      <c r="L28" s="14">
        <f>K28*J28</f>
        <v>608229814.38337612</v>
      </c>
      <c r="M28" s="14">
        <v>37742154</v>
      </c>
      <c r="N28" s="14">
        <f>J28*M28/100</f>
        <v>1530699694.7288654</v>
      </c>
      <c r="O28" s="18">
        <v>2158319</v>
      </c>
      <c r="P28" s="18">
        <v>310640.61980179994</v>
      </c>
      <c r="Q28" s="53">
        <v>1.1098503446000001</v>
      </c>
      <c r="R28" s="53">
        <v>3.17</v>
      </c>
      <c r="S28" s="53">
        <v>10.6</v>
      </c>
      <c r="T28" s="52">
        <f t="shared" ref="T28:T44" si="10">P28*Q28*R28</f>
        <v>1092903.7786200994</v>
      </c>
      <c r="U28" s="14">
        <f t="shared" ref="U28:U44" si="11">P28*Q28*S28</f>
        <v>3654504.7486981237</v>
      </c>
      <c r="V28" s="55">
        <f t="shared" si="8"/>
        <v>1.6932180779106905</v>
      </c>
      <c r="W28" s="55">
        <f>P28*Q28/J28</f>
        <v>85.007912600466142</v>
      </c>
      <c r="X28" s="55"/>
      <c r="Y28" s="26">
        <f>26+13</f>
        <v>39</v>
      </c>
      <c r="Z28" s="1">
        <f>26+13</f>
        <v>39</v>
      </c>
      <c r="AA28" s="27">
        <f>(770+1150)/39</f>
        <v>49.230769230769234</v>
      </c>
      <c r="AB28" s="1" t="s">
        <v>46</v>
      </c>
      <c r="AC28" s="1"/>
      <c r="AD28" s="27">
        <f>(770+1150)/39</f>
        <v>49.230769230769234</v>
      </c>
    </row>
    <row r="29" spans="1:30" x14ac:dyDescent="0.25">
      <c r="A29" s="5" t="s">
        <v>20</v>
      </c>
      <c r="B29" s="5">
        <v>2021</v>
      </c>
      <c r="C29" s="5" t="s">
        <v>21</v>
      </c>
      <c r="D29" s="5" t="s">
        <v>22</v>
      </c>
      <c r="E29" s="5" t="s">
        <v>23</v>
      </c>
      <c r="F29" s="5" t="s">
        <v>25</v>
      </c>
      <c r="G29" s="5" t="s">
        <v>45</v>
      </c>
      <c r="H29" s="17" t="s">
        <v>32</v>
      </c>
      <c r="I29" s="13" t="s">
        <v>28</v>
      </c>
      <c r="J29" s="16"/>
      <c r="K29" s="13"/>
      <c r="L29" s="18">
        <v>92270593</v>
      </c>
      <c r="M29" s="18"/>
      <c r="N29" s="18">
        <v>92270593</v>
      </c>
      <c r="O29" s="18">
        <v>365973</v>
      </c>
      <c r="P29" s="18">
        <v>37853.089998199997</v>
      </c>
      <c r="Q29" s="53">
        <v>1.1098503446000001</v>
      </c>
      <c r="R29" s="53">
        <v>3.17</v>
      </c>
      <c r="S29" s="53">
        <v>10.6</v>
      </c>
      <c r="T29" s="52">
        <f t="shared" si="10"/>
        <v>133175.70998240635</v>
      </c>
      <c r="U29" s="14">
        <f t="shared" si="11"/>
        <v>445319.40877397708</v>
      </c>
      <c r="V29" s="55">
        <f t="shared" si="8"/>
        <v>1.216809460736112</v>
      </c>
      <c r="W29" s="52">
        <f t="shared" ref="W29:W44" si="12">(P29*Q29*10^6)/N29</f>
        <v>455.30502853359883</v>
      </c>
      <c r="X29" s="52"/>
      <c r="Y29" s="13"/>
      <c r="Z29" s="13"/>
      <c r="AA29" s="13"/>
      <c r="AB29" s="13"/>
      <c r="AC29" s="13"/>
      <c r="AD29" s="13"/>
    </row>
    <row r="30" spans="1:30" x14ac:dyDescent="0.25">
      <c r="A30" s="5" t="s">
        <v>20</v>
      </c>
      <c r="B30" s="5">
        <v>2021</v>
      </c>
      <c r="C30" s="5" t="s">
        <v>21</v>
      </c>
      <c r="D30" s="5" t="s">
        <v>22</v>
      </c>
      <c r="E30" s="5" t="s">
        <v>23</v>
      </c>
      <c r="F30" s="5" t="s">
        <v>25</v>
      </c>
      <c r="G30" s="5" t="s">
        <v>45</v>
      </c>
      <c r="H30" s="17" t="s">
        <v>33</v>
      </c>
      <c r="I30" s="13" t="s">
        <v>28</v>
      </c>
      <c r="J30" s="16"/>
      <c r="K30" s="13"/>
      <c r="L30" s="18">
        <v>1349209</v>
      </c>
      <c r="M30" s="18"/>
      <c r="N30" s="18">
        <v>1349209</v>
      </c>
      <c r="O30" s="18">
        <v>34856</v>
      </c>
      <c r="P30" s="18">
        <v>2492.2128680999999</v>
      </c>
      <c r="Q30" s="53">
        <v>1.1098503446000001</v>
      </c>
      <c r="R30" s="53">
        <v>3.17</v>
      </c>
      <c r="S30" s="53">
        <v>10.6</v>
      </c>
      <c r="T30" s="52">
        <f t="shared" si="10"/>
        <v>8768.1670942131659</v>
      </c>
      <c r="U30" s="14">
        <f t="shared" si="11"/>
        <v>29319.423091059794</v>
      </c>
      <c r="V30" s="55">
        <f t="shared" si="8"/>
        <v>0.84115856928677402</v>
      </c>
      <c r="W30" s="52">
        <f t="shared" si="12"/>
        <v>2050.0777199658019</v>
      </c>
      <c r="X30" s="52"/>
      <c r="Y30" s="13"/>
      <c r="Z30" s="13"/>
      <c r="AA30" s="13"/>
      <c r="AB30" s="13"/>
      <c r="AC30" s="13"/>
      <c r="AD30" s="13"/>
    </row>
    <row r="31" spans="1:30" x14ac:dyDescent="0.25">
      <c r="A31" s="5" t="s">
        <v>20</v>
      </c>
      <c r="B31" s="5">
        <v>2021</v>
      </c>
      <c r="C31" s="5" t="s">
        <v>21</v>
      </c>
      <c r="D31" s="5" t="s">
        <v>22</v>
      </c>
      <c r="E31" s="5" t="s">
        <v>23</v>
      </c>
      <c r="F31" s="5" t="s">
        <v>25</v>
      </c>
      <c r="G31" s="5" t="s">
        <v>45</v>
      </c>
      <c r="H31" s="17" t="s">
        <v>31</v>
      </c>
      <c r="I31" s="13" t="s">
        <v>28</v>
      </c>
      <c r="J31" s="16"/>
      <c r="K31" s="13"/>
      <c r="L31" s="18">
        <v>5817143</v>
      </c>
      <c r="M31" s="18"/>
      <c r="N31" s="18">
        <v>5817143</v>
      </c>
      <c r="O31" s="18">
        <v>71350</v>
      </c>
      <c r="P31" s="18">
        <v>3037.7133362000004</v>
      </c>
      <c r="Q31" s="53">
        <v>1.1098503446000001</v>
      </c>
      <c r="R31" s="53">
        <v>3.17</v>
      </c>
      <c r="S31" s="53">
        <v>10.6</v>
      </c>
      <c r="T31" s="52">
        <f t="shared" si="10"/>
        <v>10687.360801738949</v>
      </c>
      <c r="U31" s="14">
        <f t="shared" si="11"/>
        <v>35736.916245562417</v>
      </c>
      <c r="V31" s="55">
        <f t="shared" si="8"/>
        <v>0.50086778199807169</v>
      </c>
      <c r="W31" s="52">
        <f t="shared" si="12"/>
        <v>579.56409065027049</v>
      </c>
      <c r="X31" s="52"/>
      <c r="Y31" s="13"/>
      <c r="Z31" s="13"/>
      <c r="AA31" s="13"/>
      <c r="AB31" s="13"/>
      <c r="AC31" s="13"/>
      <c r="AD31" s="13"/>
    </row>
    <row r="32" spans="1:30" x14ac:dyDescent="0.25">
      <c r="A32" s="5" t="s">
        <v>20</v>
      </c>
      <c r="B32" s="5">
        <v>2021</v>
      </c>
      <c r="C32" s="5" t="s">
        <v>21</v>
      </c>
      <c r="D32" s="5" t="s">
        <v>22</v>
      </c>
      <c r="E32" s="5" t="s">
        <v>23</v>
      </c>
      <c r="F32" s="5" t="s">
        <v>25</v>
      </c>
      <c r="G32" s="5" t="s">
        <v>45</v>
      </c>
      <c r="H32" s="17" t="s">
        <v>30</v>
      </c>
      <c r="I32" s="13" t="s">
        <v>28</v>
      </c>
      <c r="J32" s="16"/>
      <c r="K32" s="13"/>
      <c r="L32" s="18">
        <v>151990529</v>
      </c>
      <c r="M32" s="18"/>
      <c r="N32" s="18">
        <v>151990529</v>
      </c>
      <c r="O32" s="18">
        <v>930531</v>
      </c>
      <c r="P32" s="18">
        <v>38256.032037999998</v>
      </c>
      <c r="Q32" s="53">
        <v>1.1098503446000001</v>
      </c>
      <c r="R32" s="53">
        <v>3.17</v>
      </c>
      <c r="S32" s="53">
        <v>10.6</v>
      </c>
      <c r="T32" s="52">
        <f t="shared" si="10"/>
        <v>134593.35097907734</v>
      </c>
      <c r="U32" s="14">
        <f t="shared" si="11"/>
        <v>450059.7856082712</v>
      </c>
      <c r="V32" s="55">
        <f t="shared" si="8"/>
        <v>0.48365909959826292</v>
      </c>
      <c r="W32" s="52">
        <f t="shared" si="12"/>
        <v>279.3494477567279</v>
      </c>
      <c r="X32" s="52"/>
      <c r="Y32" s="13"/>
      <c r="Z32" s="13"/>
      <c r="AA32" s="13"/>
      <c r="AB32" s="13"/>
      <c r="AC32" s="13"/>
      <c r="AD32" s="13"/>
    </row>
    <row r="33" spans="1:30" x14ac:dyDescent="0.25">
      <c r="A33" s="5" t="s">
        <v>20</v>
      </c>
      <c r="B33" s="5">
        <v>2021</v>
      </c>
      <c r="C33" s="5" t="s">
        <v>21</v>
      </c>
      <c r="D33" s="5" t="s">
        <v>22</v>
      </c>
      <c r="E33" s="5" t="s">
        <v>23</v>
      </c>
      <c r="F33" s="5" t="s">
        <v>25</v>
      </c>
      <c r="G33" s="5" t="s">
        <v>45</v>
      </c>
      <c r="H33" s="17" t="s">
        <v>151</v>
      </c>
      <c r="I33" s="13" t="s">
        <v>28</v>
      </c>
      <c r="J33" s="16"/>
      <c r="K33" s="13"/>
      <c r="L33" s="18">
        <v>6058178</v>
      </c>
      <c r="M33" s="18"/>
      <c r="N33" s="18">
        <v>6058178</v>
      </c>
      <c r="O33" s="18">
        <v>23890</v>
      </c>
      <c r="P33" s="18">
        <v>236.87489729999999</v>
      </c>
      <c r="Q33" s="53">
        <v>1.1098503446000001</v>
      </c>
      <c r="R33" s="53">
        <v>3.17</v>
      </c>
      <c r="S33" s="53">
        <v>10.6</v>
      </c>
      <c r="T33" s="52">
        <f t="shared" si="10"/>
        <v>833.37932587371802</v>
      </c>
      <c r="U33" s="14">
        <f t="shared" si="11"/>
        <v>2786.6942757922429</v>
      </c>
      <c r="V33" s="55">
        <f t="shared" si="8"/>
        <v>0.1166468930846481</v>
      </c>
      <c r="W33" s="52">
        <f t="shared" si="12"/>
        <v>43.395173663681497</v>
      </c>
      <c r="X33" s="52"/>
      <c r="Y33" s="13"/>
      <c r="Z33" s="13"/>
      <c r="AA33" s="13"/>
      <c r="AB33" s="13"/>
      <c r="AC33" s="13"/>
      <c r="AD33" s="13"/>
    </row>
    <row r="34" spans="1:30" x14ac:dyDescent="0.25">
      <c r="A34" s="5" t="s">
        <v>20</v>
      </c>
      <c r="B34" s="5">
        <v>2021</v>
      </c>
      <c r="C34" s="5" t="s">
        <v>21</v>
      </c>
      <c r="D34" s="5" t="s">
        <v>22</v>
      </c>
      <c r="E34" s="5" t="s">
        <v>23</v>
      </c>
      <c r="F34" s="5" t="s">
        <v>25</v>
      </c>
      <c r="G34" s="5" t="s">
        <v>47</v>
      </c>
      <c r="H34" s="17" t="s">
        <v>27</v>
      </c>
      <c r="I34" s="13" t="s">
        <v>28</v>
      </c>
      <c r="J34" s="16">
        <v>2725.9024442370828</v>
      </c>
      <c r="K34" s="16">
        <v>149970</v>
      </c>
      <c r="L34" s="14">
        <f>K34*J34</f>
        <v>408803589.5622353</v>
      </c>
      <c r="M34" s="14">
        <v>37742154</v>
      </c>
      <c r="N34" s="14">
        <f>J34*M34/100</f>
        <v>1028814298.393724</v>
      </c>
      <c r="O34" s="18">
        <v>1756545</v>
      </c>
      <c r="P34" s="18">
        <v>180976.31472850006</v>
      </c>
      <c r="Q34" s="53">
        <v>1.1457005730000001</v>
      </c>
      <c r="R34" s="53">
        <v>4.51</v>
      </c>
      <c r="S34" s="53">
        <v>13.95</v>
      </c>
      <c r="T34" s="52">
        <f t="shared" si="10"/>
        <v>935124.45035225758</v>
      </c>
      <c r="U34" s="14">
        <f t="shared" si="11"/>
        <v>2892458.1113999984</v>
      </c>
      <c r="V34" s="55">
        <f t="shared" ref="V34:V40" si="13">U34/O34</f>
        <v>1.6466746433481627</v>
      </c>
      <c r="W34" s="55">
        <f>P34*Q34/J34</f>
        <v>76.064595753316425</v>
      </c>
      <c r="X34" s="55"/>
      <c r="Y34" s="26">
        <v>25</v>
      </c>
      <c r="Z34" s="1">
        <v>25</v>
      </c>
      <c r="AA34" s="27">
        <f>1395/25</f>
        <v>55.8</v>
      </c>
      <c r="AB34" s="1" t="s">
        <v>48</v>
      </c>
      <c r="AC34" s="1"/>
      <c r="AD34" s="27">
        <f>1395/25</f>
        <v>55.8</v>
      </c>
    </row>
    <row r="35" spans="1:30" x14ac:dyDescent="0.25">
      <c r="A35" s="5" t="s">
        <v>20</v>
      </c>
      <c r="B35" s="5">
        <v>2021</v>
      </c>
      <c r="C35" s="5" t="s">
        <v>21</v>
      </c>
      <c r="D35" s="5" t="s">
        <v>22</v>
      </c>
      <c r="E35" s="5" t="s">
        <v>23</v>
      </c>
      <c r="F35" s="5" t="s">
        <v>25</v>
      </c>
      <c r="G35" s="5" t="s">
        <v>47</v>
      </c>
      <c r="H35" s="17" t="s">
        <v>30</v>
      </c>
      <c r="I35" s="13" t="s">
        <v>28</v>
      </c>
      <c r="J35" s="16"/>
      <c r="K35" s="13"/>
      <c r="L35" s="18">
        <v>140615262</v>
      </c>
      <c r="M35" s="18"/>
      <c r="N35" s="18">
        <v>140615262</v>
      </c>
      <c r="O35" s="18">
        <v>1268159</v>
      </c>
      <c r="P35" s="18">
        <v>306489.14265139995</v>
      </c>
      <c r="Q35" s="53">
        <v>1.1457005730000001</v>
      </c>
      <c r="R35" s="53">
        <v>4.51</v>
      </c>
      <c r="S35" s="53">
        <v>13.95</v>
      </c>
      <c r="T35" s="52">
        <f t="shared" si="10"/>
        <v>1583662.9864564845</v>
      </c>
      <c r="U35" s="14">
        <f t="shared" si="11"/>
        <v>4898469.7696381286</v>
      </c>
      <c r="V35" s="55">
        <f t="shared" si="13"/>
        <v>3.8626621501232328</v>
      </c>
      <c r="W35" s="52">
        <f t="shared" si="12"/>
        <v>2497.2025181305544</v>
      </c>
      <c r="X35" s="52"/>
      <c r="Y35" s="13"/>
      <c r="Z35" s="13"/>
      <c r="AA35" s="13"/>
      <c r="AB35" s="13"/>
      <c r="AC35" s="13"/>
      <c r="AD35" s="13"/>
    </row>
    <row r="36" spans="1:30" x14ac:dyDescent="0.25">
      <c r="A36" s="5" t="s">
        <v>20</v>
      </c>
      <c r="B36" s="5">
        <v>2021</v>
      </c>
      <c r="C36" s="5" t="s">
        <v>21</v>
      </c>
      <c r="D36" s="5" t="s">
        <v>22</v>
      </c>
      <c r="E36" s="5" t="s">
        <v>23</v>
      </c>
      <c r="F36" s="5" t="s">
        <v>25</v>
      </c>
      <c r="G36" s="5" t="s">
        <v>47</v>
      </c>
      <c r="H36" s="17" t="s">
        <v>49</v>
      </c>
      <c r="I36" s="13" t="s">
        <v>28</v>
      </c>
      <c r="J36" s="16"/>
      <c r="K36" s="13"/>
      <c r="L36" s="18">
        <v>11332287</v>
      </c>
      <c r="M36" s="18"/>
      <c r="N36" s="18">
        <v>11332287</v>
      </c>
      <c r="O36" s="18">
        <v>138254</v>
      </c>
      <c r="P36" s="18">
        <v>18836.782776900007</v>
      </c>
      <c r="Q36" s="53">
        <v>1.1457005730000001</v>
      </c>
      <c r="R36" s="53">
        <v>4.51</v>
      </c>
      <c r="S36" s="53">
        <v>13.95</v>
      </c>
      <c r="T36" s="52">
        <f t="shared" si="10"/>
        <v>97331.720822578616</v>
      </c>
      <c r="U36" s="14">
        <f t="shared" si="11"/>
        <v>301059.31385254365</v>
      </c>
      <c r="V36" s="55">
        <f t="shared" si="13"/>
        <v>2.1775812190066373</v>
      </c>
      <c r="W36" s="52">
        <f t="shared" si="12"/>
        <v>1904.409305991886</v>
      </c>
      <c r="X36" s="52"/>
      <c r="Y36" s="13"/>
      <c r="Z36" s="13"/>
      <c r="AA36" s="13"/>
      <c r="AB36" s="13"/>
      <c r="AC36" s="13"/>
      <c r="AD36" s="13"/>
    </row>
    <row r="37" spans="1:30" x14ac:dyDescent="0.25">
      <c r="A37" s="5" t="s">
        <v>20</v>
      </c>
      <c r="B37" s="5">
        <v>2021</v>
      </c>
      <c r="C37" s="5" t="s">
        <v>21</v>
      </c>
      <c r="D37" s="5" t="s">
        <v>22</v>
      </c>
      <c r="E37" s="5" t="s">
        <v>23</v>
      </c>
      <c r="F37" s="5" t="s">
        <v>25</v>
      </c>
      <c r="G37" s="5" t="s">
        <v>47</v>
      </c>
      <c r="H37" s="17" t="s">
        <v>50</v>
      </c>
      <c r="I37" s="13" t="s">
        <v>28</v>
      </c>
      <c r="J37" s="16"/>
      <c r="K37" s="13"/>
      <c r="L37" s="18">
        <v>43816862</v>
      </c>
      <c r="M37" s="18"/>
      <c r="N37" s="18">
        <v>43816862</v>
      </c>
      <c r="O37" s="18">
        <v>211880</v>
      </c>
      <c r="P37" s="18">
        <v>93484.10037900001</v>
      </c>
      <c r="Q37" s="53">
        <v>1.1457005730000001</v>
      </c>
      <c r="R37" s="53">
        <v>4.51</v>
      </c>
      <c r="S37" s="53">
        <v>13.95</v>
      </c>
      <c r="T37" s="52">
        <f t="shared" si="10"/>
        <v>483042.59104145033</v>
      </c>
      <c r="U37" s="14">
        <f t="shared" si="11"/>
        <v>1494111.783820007</v>
      </c>
      <c r="V37" s="55">
        <f t="shared" si="13"/>
        <v>7.0516886153483433</v>
      </c>
      <c r="W37" s="52">
        <f t="shared" si="12"/>
        <v>2444.3737520639847</v>
      </c>
      <c r="X37" s="52"/>
      <c r="Y37" s="13"/>
      <c r="Z37" s="13"/>
      <c r="AA37" s="13"/>
      <c r="AB37" s="13"/>
      <c r="AC37" s="13"/>
      <c r="AD37" s="13"/>
    </row>
    <row r="38" spans="1:30" x14ac:dyDescent="0.25">
      <c r="A38" s="5" t="s">
        <v>20</v>
      </c>
      <c r="B38" s="5">
        <v>2021</v>
      </c>
      <c r="C38" s="5" t="s">
        <v>21</v>
      </c>
      <c r="D38" s="5" t="s">
        <v>22</v>
      </c>
      <c r="E38" s="5" t="s">
        <v>23</v>
      </c>
      <c r="F38" s="5" t="s">
        <v>25</v>
      </c>
      <c r="G38" s="5" t="s">
        <v>47</v>
      </c>
      <c r="H38" s="17" t="s">
        <v>32</v>
      </c>
      <c r="I38" s="13" t="s">
        <v>28</v>
      </c>
      <c r="J38" s="16"/>
      <c r="K38" s="13"/>
      <c r="L38" s="18">
        <v>177026167</v>
      </c>
      <c r="M38" s="18"/>
      <c r="N38" s="18">
        <v>177026167</v>
      </c>
      <c r="O38" s="18">
        <v>912081</v>
      </c>
      <c r="P38" s="18">
        <v>56673.9623336</v>
      </c>
      <c r="Q38" s="53">
        <v>1.1457005730000001</v>
      </c>
      <c r="R38" s="53">
        <v>4.51</v>
      </c>
      <c r="S38" s="53">
        <v>13.95</v>
      </c>
      <c r="T38" s="52">
        <f t="shared" si="10"/>
        <v>292840.57395023457</v>
      </c>
      <c r="U38" s="14">
        <f t="shared" si="11"/>
        <v>905792.9061210138</v>
      </c>
      <c r="V38" s="55">
        <f t="shared" si="13"/>
        <v>0.99310577253666488</v>
      </c>
      <c r="W38" s="52">
        <f t="shared" si="12"/>
        <v>366.78979283207292</v>
      </c>
      <c r="X38" s="52"/>
      <c r="Y38" s="13"/>
      <c r="Z38" s="13"/>
      <c r="AA38" s="13"/>
      <c r="AB38" s="13"/>
      <c r="AC38" s="13"/>
      <c r="AD38" s="13"/>
    </row>
    <row r="39" spans="1:30" x14ac:dyDescent="0.25">
      <c r="A39" s="5" t="s">
        <v>20</v>
      </c>
      <c r="B39" s="5">
        <v>2021</v>
      </c>
      <c r="C39" s="5" t="s">
        <v>21</v>
      </c>
      <c r="D39" s="5" t="s">
        <v>22</v>
      </c>
      <c r="E39" s="5" t="s">
        <v>23</v>
      </c>
      <c r="F39" s="5" t="s">
        <v>25</v>
      </c>
      <c r="G39" s="5" t="s">
        <v>47</v>
      </c>
      <c r="H39" s="17" t="s">
        <v>33</v>
      </c>
      <c r="I39" s="13" t="s">
        <v>28</v>
      </c>
      <c r="J39" s="16"/>
      <c r="K39" s="13"/>
      <c r="L39" s="18">
        <v>14900122</v>
      </c>
      <c r="M39" s="18"/>
      <c r="N39" s="18">
        <v>14900122</v>
      </c>
      <c r="O39" s="18">
        <v>74130</v>
      </c>
      <c r="P39" s="18">
        <v>63783.083107599981</v>
      </c>
      <c r="Q39" s="53">
        <v>1.1457005730000001</v>
      </c>
      <c r="R39" s="53">
        <v>4.51</v>
      </c>
      <c r="S39" s="53">
        <v>13.95</v>
      </c>
      <c r="T39" s="52">
        <f t="shared" si="10"/>
        <v>329574.18003701849</v>
      </c>
      <c r="U39" s="14">
        <f t="shared" si="11"/>
        <v>1019414.5923539706</v>
      </c>
      <c r="V39" s="55">
        <f t="shared" si="13"/>
        <v>13.751714452367066</v>
      </c>
      <c r="W39" s="52">
        <f t="shared" si="12"/>
        <v>4904.4105051008255</v>
      </c>
      <c r="X39" s="52"/>
      <c r="Y39" s="13"/>
      <c r="Z39" s="13"/>
      <c r="AA39" s="13"/>
      <c r="AB39" s="13"/>
      <c r="AC39" s="13"/>
      <c r="AD39" s="13"/>
    </row>
    <row r="40" spans="1:30" x14ac:dyDescent="0.25">
      <c r="A40" s="5" t="s">
        <v>20</v>
      </c>
      <c r="B40" s="5">
        <v>2021</v>
      </c>
      <c r="C40" s="5" t="s">
        <v>21</v>
      </c>
      <c r="D40" s="5" t="s">
        <v>22</v>
      </c>
      <c r="E40" s="5" t="s">
        <v>23</v>
      </c>
      <c r="F40" s="5" t="s">
        <v>25</v>
      </c>
      <c r="G40" s="5" t="s">
        <v>47</v>
      </c>
      <c r="H40" s="17" t="s">
        <v>151</v>
      </c>
      <c r="I40" s="13" t="s">
        <v>28</v>
      </c>
      <c r="J40" s="16"/>
      <c r="K40" s="13"/>
      <c r="L40" s="18">
        <v>1722242</v>
      </c>
      <c r="M40" s="18"/>
      <c r="N40" s="18">
        <v>1722242</v>
      </c>
      <c r="O40" s="18">
        <v>86011</v>
      </c>
      <c r="P40" s="18">
        <v>1920.2874470000002</v>
      </c>
      <c r="Q40" s="53">
        <v>1.1457005730000001</v>
      </c>
      <c r="R40" s="53">
        <v>4.51</v>
      </c>
      <c r="S40" s="53">
        <v>13.95</v>
      </c>
      <c r="T40" s="52">
        <f t="shared" si="10"/>
        <v>9922.335671870258</v>
      </c>
      <c r="U40" s="14">
        <f t="shared" si="11"/>
        <v>30691.038275518869</v>
      </c>
      <c r="V40" s="55">
        <f t="shared" si="13"/>
        <v>0.35682689743775642</v>
      </c>
      <c r="W40" s="52">
        <f t="shared" si="12"/>
        <v>1277.4479012546478</v>
      </c>
      <c r="X40" s="52"/>
      <c r="Y40" s="13"/>
      <c r="Z40" s="13"/>
      <c r="AA40" s="13"/>
      <c r="AB40" s="13"/>
      <c r="AC40" s="13"/>
      <c r="AD40" s="13"/>
    </row>
    <row r="41" spans="1:30" x14ac:dyDescent="0.25">
      <c r="A41" s="5" t="s">
        <v>20</v>
      </c>
      <c r="B41" s="5">
        <v>2021</v>
      </c>
      <c r="C41" s="5" t="s">
        <v>21</v>
      </c>
      <c r="D41" s="5" t="s">
        <v>22</v>
      </c>
      <c r="E41" s="5" t="s">
        <v>23</v>
      </c>
      <c r="F41" s="5" t="s">
        <v>51</v>
      </c>
      <c r="G41" s="5" t="s">
        <v>52</v>
      </c>
      <c r="H41" s="17" t="s">
        <v>27</v>
      </c>
      <c r="I41" s="13" t="s">
        <v>28</v>
      </c>
      <c r="J41" s="16">
        <v>60.750000000000014</v>
      </c>
      <c r="K41" s="16">
        <v>149970</v>
      </c>
      <c r="L41" s="18">
        <f>K41*J41</f>
        <v>9110677.5000000019</v>
      </c>
      <c r="M41" s="14">
        <v>37742154</v>
      </c>
      <c r="N41" s="14">
        <f>J41*M41/100</f>
        <v>22928358.555000003</v>
      </c>
      <c r="O41" s="18">
        <v>41052</v>
      </c>
      <c r="P41" s="18">
        <v>3644.9976511</v>
      </c>
      <c r="Q41" s="53">
        <v>1.499318599</v>
      </c>
      <c r="R41" s="53">
        <v>2.7196877827112758</v>
      </c>
      <c r="S41" s="53">
        <v>15.41</v>
      </c>
      <c r="T41" s="52">
        <f t="shared" si="10"/>
        <v>14863.128467296683</v>
      </c>
      <c r="U41" s="14">
        <f t="shared" si="11"/>
        <v>84215.846810441421</v>
      </c>
      <c r="V41" s="53">
        <f>U41/O41</f>
        <v>2.0514432137396819</v>
      </c>
      <c r="W41" s="55">
        <f>P41*Q41/J41</f>
        <v>89.9590579688155</v>
      </c>
      <c r="X41" s="55"/>
      <c r="Y41" s="13"/>
      <c r="Z41" s="13"/>
      <c r="AA41" s="13"/>
      <c r="AB41" s="13"/>
      <c r="AC41" s="13"/>
      <c r="AD41" s="13"/>
    </row>
    <row r="42" spans="1:30" x14ac:dyDescent="0.25">
      <c r="A42" s="5" t="s">
        <v>20</v>
      </c>
      <c r="B42" s="5">
        <v>2021</v>
      </c>
      <c r="C42" s="5" t="s">
        <v>21</v>
      </c>
      <c r="D42" s="5" t="s">
        <v>22</v>
      </c>
      <c r="E42" s="5" t="s">
        <v>23</v>
      </c>
      <c r="F42" s="5" t="s">
        <v>51</v>
      </c>
      <c r="G42" s="5" t="s">
        <v>52</v>
      </c>
      <c r="H42" s="22" t="s">
        <v>32</v>
      </c>
      <c r="I42" s="13" t="s">
        <v>28</v>
      </c>
      <c r="J42" s="16"/>
      <c r="K42" s="13"/>
      <c r="L42" s="23">
        <v>84411870.999999985</v>
      </c>
      <c r="M42" s="23"/>
      <c r="N42" s="23">
        <v>84411870.999999985</v>
      </c>
      <c r="O42" s="23">
        <v>251432.63400000002</v>
      </c>
      <c r="P42" s="59">
        <v>25004.5141458</v>
      </c>
      <c r="Q42" s="53">
        <v>1.499318599</v>
      </c>
      <c r="R42" s="53">
        <v>2.7196877827112758</v>
      </c>
      <c r="S42" s="53">
        <v>15.41</v>
      </c>
      <c r="T42" s="52">
        <f t="shared" si="10"/>
        <v>101960.36913746876</v>
      </c>
      <c r="U42" s="14">
        <f t="shared" si="11"/>
        <v>577716.78734462825</v>
      </c>
      <c r="V42" s="53">
        <f t="shared" ref="V42:V44" si="14">U42/O42</f>
        <v>2.297700096259693</v>
      </c>
      <c r="W42" s="52">
        <f t="shared" si="12"/>
        <v>444.12868324831402</v>
      </c>
      <c r="X42" s="52"/>
      <c r="Y42" s="1"/>
      <c r="Z42" s="1"/>
      <c r="AA42" s="1"/>
      <c r="AB42" s="1"/>
      <c r="AC42" s="1"/>
      <c r="AD42" s="1"/>
    </row>
    <row r="43" spans="1:30" x14ac:dyDescent="0.25">
      <c r="A43" s="5" t="s">
        <v>20</v>
      </c>
      <c r="B43" s="5">
        <v>2021</v>
      </c>
      <c r="C43" s="5" t="s">
        <v>21</v>
      </c>
      <c r="D43" s="5" t="s">
        <v>22</v>
      </c>
      <c r="E43" s="5" t="s">
        <v>23</v>
      </c>
      <c r="F43" s="5" t="s">
        <v>51</v>
      </c>
      <c r="G43" s="5" t="s">
        <v>52</v>
      </c>
      <c r="H43" s="22" t="s">
        <v>33</v>
      </c>
      <c r="I43" s="13" t="s">
        <v>28</v>
      </c>
      <c r="J43" s="16"/>
      <c r="K43" s="13"/>
      <c r="L43" s="23">
        <v>4599617</v>
      </c>
      <c r="M43" s="23"/>
      <c r="N43" s="23">
        <v>4599617</v>
      </c>
      <c r="O43" s="23">
        <v>50978.05704560622</v>
      </c>
      <c r="P43" s="59">
        <v>20141.890617100002</v>
      </c>
      <c r="Q43" s="53">
        <v>1.499318599</v>
      </c>
      <c r="R43" s="53">
        <v>2.7196877827112758</v>
      </c>
      <c r="S43" s="53">
        <v>15.41</v>
      </c>
      <c r="T43" s="52">
        <f t="shared" si="10"/>
        <v>82132.153837149832</v>
      </c>
      <c r="U43" s="14">
        <f t="shared" si="11"/>
        <v>465368.30391933338</v>
      </c>
      <c r="V43" s="53">
        <f t="shared" si="14"/>
        <v>9.1287964055398092</v>
      </c>
      <c r="W43" s="52">
        <f t="shared" si="12"/>
        <v>6565.5708336675898</v>
      </c>
      <c r="X43" s="52"/>
      <c r="Y43" s="1"/>
      <c r="Z43" s="1"/>
      <c r="AA43" s="1"/>
      <c r="AB43" s="1"/>
      <c r="AC43" s="1"/>
      <c r="AD43" s="1"/>
    </row>
    <row r="44" spans="1:30" x14ac:dyDescent="0.25">
      <c r="A44" s="5" t="s">
        <v>20</v>
      </c>
      <c r="B44" s="5">
        <v>2021</v>
      </c>
      <c r="C44" s="5" t="s">
        <v>21</v>
      </c>
      <c r="D44" s="5" t="s">
        <v>22</v>
      </c>
      <c r="E44" s="5" t="s">
        <v>23</v>
      </c>
      <c r="F44" s="5" t="s">
        <v>51</v>
      </c>
      <c r="G44" s="5" t="s">
        <v>52</v>
      </c>
      <c r="H44" s="22" t="s">
        <v>30</v>
      </c>
      <c r="I44" s="13" t="s">
        <v>28</v>
      </c>
      <c r="J44" s="16"/>
      <c r="K44" s="13"/>
      <c r="L44" s="23">
        <v>141822745</v>
      </c>
      <c r="M44" s="23"/>
      <c r="N44" s="23">
        <v>141822745</v>
      </c>
      <c r="O44" s="23">
        <v>1152786.8300000005</v>
      </c>
      <c r="P44" s="59">
        <v>69209.392437399991</v>
      </c>
      <c r="Q44" s="53">
        <v>1.499318599</v>
      </c>
      <c r="R44" s="53">
        <v>2.7196877827112758</v>
      </c>
      <c r="S44" s="53">
        <v>15.41</v>
      </c>
      <c r="T44" s="52">
        <f t="shared" si="10"/>
        <v>282213.64988539636</v>
      </c>
      <c r="U44" s="14">
        <f t="shared" si="11"/>
        <v>1599048.3806190784</v>
      </c>
      <c r="V44" s="53">
        <f t="shared" si="14"/>
        <v>1.3871154137136332</v>
      </c>
      <c r="W44" s="52">
        <f t="shared" si="12"/>
        <v>731.6663438356361</v>
      </c>
      <c r="X44" s="52"/>
      <c r="Y44" s="1"/>
      <c r="Z44" s="1"/>
      <c r="AA44" s="1"/>
      <c r="AB44" s="1"/>
      <c r="AC44" s="1"/>
      <c r="AD44" s="1"/>
    </row>
    <row r="45" spans="1:30" x14ac:dyDescent="0.25">
      <c r="A45" s="5" t="s">
        <v>20</v>
      </c>
      <c r="B45" s="5">
        <v>2021</v>
      </c>
      <c r="C45" s="5" t="s">
        <v>21</v>
      </c>
      <c r="D45" s="5" t="s">
        <v>22</v>
      </c>
      <c r="E45" s="5" t="s">
        <v>23</v>
      </c>
      <c r="F45" s="5" t="s">
        <v>51</v>
      </c>
      <c r="G45" s="5" t="s">
        <v>52</v>
      </c>
      <c r="H45" s="22" t="s">
        <v>151</v>
      </c>
      <c r="I45" s="13" t="s">
        <v>28</v>
      </c>
      <c r="J45" s="13" t="s">
        <v>28</v>
      </c>
      <c r="K45" s="13" t="s">
        <v>28</v>
      </c>
      <c r="L45" s="13" t="s">
        <v>28</v>
      </c>
      <c r="M45" s="13"/>
      <c r="N45" s="13" t="s">
        <v>28</v>
      </c>
      <c r="O45" s="13" t="s">
        <v>28</v>
      </c>
      <c r="P45" s="13" t="s">
        <v>28</v>
      </c>
      <c r="Q45" s="13" t="s">
        <v>28</v>
      </c>
      <c r="R45" s="13" t="s">
        <v>28</v>
      </c>
      <c r="S45" s="13" t="s">
        <v>28</v>
      </c>
      <c r="T45" s="13" t="s">
        <v>28</v>
      </c>
      <c r="U45" s="13" t="s">
        <v>28</v>
      </c>
      <c r="V45" s="24"/>
      <c r="W45" s="55"/>
      <c r="X45" s="55"/>
      <c r="Y45" s="1"/>
      <c r="Z45" s="1"/>
      <c r="AA45" s="1"/>
      <c r="AB45" s="1"/>
      <c r="AC45" s="1"/>
      <c r="AD45" s="1"/>
    </row>
    <row r="46" spans="1:30" x14ac:dyDescent="0.25">
      <c r="A46" s="5" t="s">
        <v>20</v>
      </c>
      <c r="B46" s="5">
        <v>2021</v>
      </c>
      <c r="C46" s="5" t="s">
        <v>21</v>
      </c>
      <c r="D46" s="5" t="s">
        <v>22</v>
      </c>
      <c r="E46" s="5" t="s">
        <v>23</v>
      </c>
      <c r="F46" s="5" t="s">
        <v>25</v>
      </c>
      <c r="G46" s="5" t="s">
        <v>53</v>
      </c>
      <c r="H46" s="13" t="s">
        <v>27</v>
      </c>
      <c r="I46" s="13" t="s">
        <v>28</v>
      </c>
      <c r="J46" s="16">
        <v>60.750000000000014</v>
      </c>
      <c r="K46" s="16">
        <v>149970</v>
      </c>
      <c r="L46" s="23">
        <f>K46*J46</f>
        <v>9110677.5000000019</v>
      </c>
      <c r="M46" s="14">
        <v>37742154</v>
      </c>
      <c r="N46" s="14">
        <f>J46*M46/100</f>
        <v>22928358.555000003</v>
      </c>
      <c r="O46" s="23">
        <v>27368</v>
      </c>
      <c r="P46" s="59">
        <v>1147.0623884000001</v>
      </c>
      <c r="Q46" s="58">
        <v>1.0000267754462668</v>
      </c>
      <c r="R46" s="58">
        <v>1.32</v>
      </c>
      <c r="S46" s="58">
        <v>10.34</v>
      </c>
      <c r="T46" s="52">
        <f>P46*Q46*R46</f>
        <v>1514.1628939896959</v>
      </c>
      <c r="U46" s="14">
        <f>P46*Q46*S46</f>
        <v>11860.942669585951</v>
      </c>
      <c r="V46" s="56">
        <f>U46/O46</f>
        <v>0.43338726503894881</v>
      </c>
      <c r="W46" s="55">
        <f>P46*Q46/J46</f>
        <v>18.882190971314323</v>
      </c>
      <c r="X46" s="55"/>
      <c r="Y46" s="1"/>
      <c r="Z46" s="1"/>
      <c r="AA46" s="1"/>
      <c r="AB46" s="1"/>
      <c r="AC46" s="1"/>
      <c r="AD46" s="1"/>
    </row>
    <row r="47" spans="1:30" x14ac:dyDescent="0.25">
      <c r="A47" s="5" t="s">
        <v>20</v>
      </c>
      <c r="B47" s="5">
        <v>2021</v>
      </c>
      <c r="C47" s="5" t="s">
        <v>21</v>
      </c>
      <c r="D47" s="5" t="s">
        <v>22</v>
      </c>
      <c r="E47" s="5" t="s">
        <v>23</v>
      </c>
      <c r="F47" s="5" t="s">
        <v>25</v>
      </c>
      <c r="G47" s="5" t="s">
        <v>53</v>
      </c>
      <c r="H47" s="13" t="s">
        <v>30</v>
      </c>
      <c r="I47" s="13" t="s">
        <v>28</v>
      </c>
      <c r="J47" s="16"/>
      <c r="K47" s="13"/>
      <c r="L47" s="23">
        <v>84624032</v>
      </c>
      <c r="M47" s="23"/>
      <c r="N47" s="23">
        <v>84624032</v>
      </c>
      <c r="O47" s="23">
        <v>421377.37999999989</v>
      </c>
      <c r="P47" s="59">
        <v>19332.608149800002</v>
      </c>
      <c r="Q47" s="58">
        <v>1.0000267754462668</v>
      </c>
      <c r="R47" s="58">
        <v>1.32</v>
      </c>
      <c r="S47" s="58">
        <v>10.34</v>
      </c>
      <c r="T47" s="52">
        <f>P47*Q47*R47</f>
        <v>25519.726041494145</v>
      </c>
      <c r="U47" s="14">
        <f>P47*Q47*S47</f>
        <v>199904.52065837081</v>
      </c>
      <c r="V47" s="56">
        <f t="shared" ref="V47:V49" si="15">U47/O47</f>
        <v>0.47440733685887659</v>
      </c>
      <c r="W47" s="52">
        <f t="shared" ref="W47:W49" si="16">(P47*Q47*10^6)/N47</f>
        <v>228.45904800436259</v>
      </c>
      <c r="X47" s="52"/>
      <c r="Y47" s="1"/>
      <c r="Z47" s="1"/>
      <c r="AA47" s="1"/>
      <c r="AB47" s="1"/>
      <c r="AC47" s="1"/>
      <c r="AD47" s="1"/>
    </row>
    <row r="48" spans="1:30" x14ac:dyDescent="0.25">
      <c r="A48" s="5" t="s">
        <v>20</v>
      </c>
      <c r="B48" s="5">
        <v>2021</v>
      </c>
      <c r="C48" s="5" t="s">
        <v>21</v>
      </c>
      <c r="D48" s="5" t="s">
        <v>22</v>
      </c>
      <c r="E48" s="5" t="s">
        <v>23</v>
      </c>
      <c r="F48" s="5" t="s">
        <v>25</v>
      </c>
      <c r="G48" s="5" t="s">
        <v>53</v>
      </c>
      <c r="H48" s="13" t="s">
        <v>36</v>
      </c>
      <c r="I48" s="13" t="s">
        <v>28</v>
      </c>
      <c r="J48" s="16"/>
      <c r="K48" s="13"/>
      <c r="L48" s="23">
        <v>4599617</v>
      </c>
      <c r="M48" s="23"/>
      <c r="N48" s="23">
        <v>4599617</v>
      </c>
      <c r="O48" s="23">
        <v>33985.371363737475</v>
      </c>
      <c r="P48" s="59">
        <v>1515.0472679</v>
      </c>
      <c r="Q48" s="58">
        <v>1.0000267754462668</v>
      </c>
      <c r="R48" s="58">
        <v>1.32</v>
      </c>
      <c r="S48" s="58">
        <v>10.34</v>
      </c>
      <c r="T48" s="52">
        <f>P48*Q48*R48</f>
        <v>1999.9159408360617</v>
      </c>
      <c r="U48" s="14">
        <f>P48*Q48*S48</f>
        <v>15666.008203215815</v>
      </c>
      <c r="V48" s="56">
        <f t="shared" si="15"/>
        <v>0.46096327845137242</v>
      </c>
      <c r="W48" s="52">
        <f t="shared" si="16"/>
        <v>329.3943460872315</v>
      </c>
      <c r="X48" s="52"/>
      <c r="Y48" s="1"/>
      <c r="Z48" s="1"/>
      <c r="AA48" s="1"/>
      <c r="AB48" s="1"/>
      <c r="AC48" s="1"/>
      <c r="AD48" s="1"/>
    </row>
    <row r="49" spans="1:30" x14ac:dyDescent="0.25">
      <c r="A49" s="5" t="s">
        <v>20</v>
      </c>
      <c r="B49" s="5">
        <v>2021</v>
      </c>
      <c r="C49" s="5" t="s">
        <v>21</v>
      </c>
      <c r="D49" s="5" t="s">
        <v>22</v>
      </c>
      <c r="E49" s="5" t="s">
        <v>23</v>
      </c>
      <c r="F49" s="5" t="s">
        <v>25</v>
      </c>
      <c r="G49" s="5" t="s">
        <v>53</v>
      </c>
      <c r="H49" s="13" t="s">
        <v>32</v>
      </c>
      <c r="I49" s="13" t="s">
        <v>28</v>
      </c>
      <c r="J49" s="16"/>
      <c r="K49" s="13"/>
      <c r="L49" s="23">
        <v>84411870.999999985</v>
      </c>
      <c r="M49" s="23"/>
      <c r="N49" s="23">
        <v>84411870.999999985</v>
      </c>
      <c r="O49" s="23">
        <v>137478</v>
      </c>
      <c r="P49" s="59">
        <v>16969.552833900001</v>
      </c>
      <c r="Q49" s="58">
        <v>1.0000267754462668</v>
      </c>
      <c r="R49" s="58">
        <v>1.32</v>
      </c>
      <c r="S49" s="58">
        <v>10.34</v>
      </c>
      <c r="T49" s="52">
        <f>P49*Q49*R49</f>
        <v>22400.409505650106</v>
      </c>
      <c r="U49" s="14">
        <f>P49*Q49*S49</f>
        <v>175469.87446092581</v>
      </c>
      <c r="V49" s="56">
        <f t="shared" si="15"/>
        <v>1.2763487573351795</v>
      </c>
      <c r="W49" s="52">
        <f t="shared" si="16"/>
        <v>201.03815968313367</v>
      </c>
      <c r="X49" s="52"/>
      <c r="Y49" s="1"/>
      <c r="Z49" s="1"/>
      <c r="AA49" s="1"/>
      <c r="AB49" s="1"/>
      <c r="AC49" s="1"/>
      <c r="AD49" s="1"/>
    </row>
    <row r="50" spans="1:30" x14ac:dyDescent="0.25">
      <c r="A50" s="5" t="s">
        <v>20</v>
      </c>
      <c r="B50" s="5">
        <v>2021</v>
      </c>
      <c r="C50" s="5" t="s">
        <v>21</v>
      </c>
      <c r="D50" s="5" t="s">
        <v>22</v>
      </c>
      <c r="E50" s="5" t="s">
        <v>23</v>
      </c>
      <c r="F50" s="5" t="s">
        <v>25</v>
      </c>
      <c r="G50" s="5" t="s">
        <v>53</v>
      </c>
      <c r="H50" s="13" t="s">
        <v>151</v>
      </c>
      <c r="I50" s="13" t="s">
        <v>28</v>
      </c>
      <c r="J50" s="13" t="s">
        <v>28</v>
      </c>
      <c r="K50" s="13" t="s">
        <v>28</v>
      </c>
      <c r="L50" s="13" t="s">
        <v>28</v>
      </c>
      <c r="M50" s="13"/>
      <c r="N50" s="13" t="s">
        <v>28</v>
      </c>
      <c r="O50" s="13" t="s">
        <v>28</v>
      </c>
      <c r="P50" s="13" t="s">
        <v>28</v>
      </c>
      <c r="Q50" s="13" t="s">
        <v>28</v>
      </c>
      <c r="R50" s="13" t="s">
        <v>28</v>
      </c>
      <c r="S50" s="13" t="s">
        <v>28</v>
      </c>
      <c r="T50" s="13" t="s">
        <v>28</v>
      </c>
      <c r="U50" s="13" t="s">
        <v>28</v>
      </c>
      <c r="V50" s="24"/>
      <c r="W50" s="55"/>
      <c r="X50" s="55"/>
      <c r="Y50" s="1"/>
      <c r="Z50" s="1"/>
      <c r="AA50" s="1"/>
      <c r="AB50" s="1"/>
      <c r="AC50" s="1"/>
      <c r="AD50" s="1"/>
    </row>
    <row r="52" spans="1:30" ht="60" x14ac:dyDescent="0.25">
      <c r="K52" s="10" t="s">
        <v>150</v>
      </c>
      <c r="O52" t="s">
        <v>54</v>
      </c>
      <c r="T52" t="s">
        <v>54</v>
      </c>
      <c r="U52" t="s">
        <v>54</v>
      </c>
      <c r="Y52" t="s">
        <v>55</v>
      </c>
      <c r="Z52" t="s">
        <v>55</v>
      </c>
      <c r="AA52" s="10" t="s">
        <v>56</v>
      </c>
      <c r="AB52" s="10" t="s">
        <v>56</v>
      </c>
      <c r="AD52" s="10" t="s">
        <v>56</v>
      </c>
    </row>
  </sheetData>
  <phoneticPr fontId="4" type="noConversion"/>
  <pageMargins left="0.7" right="0.7" top="0.75" bottom="0.75" header="0.3" footer="0.3"/>
  <pageSetup orientation="portrait" r:id="rId1"/>
  <ignoredErrors>
    <ignoredError sqref="W8 W15 W34 W41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BC1C-1C97-484D-81EF-B89C21B49AE5}">
  <dimension ref="A1:AC59"/>
  <sheetViews>
    <sheetView zoomScale="83" zoomScaleNormal="90" workbookViewId="0">
      <pane xSplit="7" ySplit="1" topLeftCell="H33" activePane="bottomRight" state="frozen"/>
      <selection pane="topRight"/>
      <selection pane="bottomLeft"/>
      <selection pane="bottomRight" activeCell="O50" sqref="O50"/>
    </sheetView>
  </sheetViews>
  <sheetFormatPr defaultColWidth="9.140625" defaultRowHeight="15" x14ac:dyDescent="0.25"/>
  <cols>
    <col min="1" max="1" width="22.42578125" bestFit="1" customWidth="1"/>
    <col min="2" max="2" width="19.28515625" bestFit="1" customWidth="1"/>
    <col min="3" max="3" width="11.7109375" bestFit="1" customWidth="1"/>
    <col min="4" max="4" width="18.28515625" bestFit="1" customWidth="1"/>
    <col min="5" max="5" width="12.5703125" bestFit="1" customWidth="1"/>
    <col min="6" max="6" width="13.42578125" bestFit="1" customWidth="1"/>
    <col min="7" max="7" width="12.140625" bestFit="1" customWidth="1"/>
    <col min="8" max="8" width="26.85546875" bestFit="1" customWidth="1"/>
    <col min="9" max="9" width="26.140625" hidden="1" customWidth="1"/>
    <col min="10" max="10" width="18.42578125" hidden="1" customWidth="1"/>
    <col min="11" max="11" width="46.28515625" hidden="1" customWidth="1"/>
    <col min="12" max="12" width="20.42578125" hidden="1" customWidth="1"/>
    <col min="13" max="13" width="28" hidden="1" customWidth="1"/>
    <col min="14" max="14" width="27.140625" hidden="1" customWidth="1"/>
    <col min="15" max="15" width="16" bestFit="1" customWidth="1"/>
    <col min="16" max="16" width="19.5703125" customWidth="1"/>
    <col min="17" max="17" width="14.42578125" customWidth="1"/>
    <col min="18" max="18" width="11.85546875" customWidth="1"/>
    <col min="19" max="19" width="12" customWidth="1"/>
    <col min="20" max="20" width="22.5703125" customWidth="1"/>
    <col min="21" max="21" width="24.5703125" bestFit="1" customWidth="1"/>
    <col min="22" max="22" width="16" bestFit="1" customWidth="1"/>
    <col min="23" max="23" width="12.85546875" bestFit="1" customWidth="1"/>
    <col min="24" max="24" width="32.42578125" bestFit="1" customWidth="1"/>
    <col min="25" max="25" width="30.5703125" bestFit="1" customWidth="1"/>
    <col min="26" max="26" width="32.85546875" bestFit="1" customWidth="1"/>
    <col min="27" max="27" width="25.140625" bestFit="1" customWidth="1"/>
    <col min="28" max="28" width="17" bestFit="1" customWidth="1"/>
    <col min="29" max="29" width="31" bestFit="1" customWidth="1"/>
    <col min="30" max="31" width="9.140625" bestFit="1" customWidth="1"/>
  </cols>
  <sheetData>
    <row r="1" spans="1:29" s="2" customFormat="1" ht="51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1" t="s">
        <v>8</v>
      </c>
      <c r="J1" s="50" t="s">
        <v>146</v>
      </c>
      <c r="K1" s="50" t="s">
        <v>147</v>
      </c>
      <c r="L1" s="1" t="s">
        <v>157</v>
      </c>
      <c r="M1" s="63" t="s">
        <v>152</v>
      </c>
      <c r="N1" s="63" t="s">
        <v>153</v>
      </c>
      <c r="O1" s="1" t="s">
        <v>10</v>
      </c>
      <c r="P1" s="57" t="s">
        <v>149</v>
      </c>
      <c r="Q1" s="50" t="s">
        <v>144</v>
      </c>
      <c r="R1" s="50" t="s">
        <v>145</v>
      </c>
      <c r="S1" s="50" t="s">
        <v>148</v>
      </c>
      <c r="T1" s="1" t="s">
        <v>11</v>
      </c>
      <c r="U1" s="1" t="s">
        <v>12</v>
      </c>
      <c r="V1" s="63" t="s">
        <v>158</v>
      </c>
      <c r="W1" s="63" t="s">
        <v>154</v>
      </c>
      <c r="X1" s="1" t="s">
        <v>14</v>
      </c>
      <c r="Y1" s="1" t="s">
        <v>15</v>
      </c>
      <c r="Z1" s="1" t="s">
        <v>16</v>
      </c>
      <c r="AA1" s="1" t="s">
        <v>57</v>
      </c>
      <c r="AB1" s="1" t="s">
        <v>58</v>
      </c>
      <c r="AC1" s="1" t="s">
        <v>19</v>
      </c>
    </row>
    <row r="2" spans="1:29" x14ac:dyDescent="0.25">
      <c r="A2" s="5" t="s">
        <v>20</v>
      </c>
      <c r="B2" s="5">
        <v>2020</v>
      </c>
      <c r="C2" s="5" t="s">
        <v>21</v>
      </c>
      <c r="D2" s="5" t="s">
        <v>22</v>
      </c>
      <c r="E2" s="5" t="s">
        <v>23</v>
      </c>
      <c r="F2" s="5" t="s">
        <v>25</v>
      </c>
      <c r="G2" s="5" t="s">
        <v>26</v>
      </c>
      <c r="H2" s="13" t="s">
        <v>27</v>
      </c>
      <c r="I2" s="5" t="s">
        <v>28</v>
      </c>
      <c r="J2" s="51">
        <v>2844.0134616999994</v>
      </c>
      <c r="K2" s="51">
        <v>149970</v>
      </c>
      <c r="L2" s="14">
        <f>K2*J2</f>
        <v>426516698.8511489</v>
      </c>
      <c r="M2" s="51">
        <v>37411047</v>
      </c>
      <c r="N2" s="14">
        <f>J2*M2/100</f>
        <v>1063975212.8429139</v>
      </c>
      <c r="O2" s="14">
        <v>3237004</v>
      </c>
      <c r="P2" s="14">
        <v>641827.46581550024</v>
      </c>
      <c r="Q2" s="55">
        <v>1.28</v>
      </c>
      <c r="R2" s="55">
        <v>3.758705466352835</v>
      </c>
      <c r="S2" s="55">
        <v>7.9087981185196838</v>
      </c>
      <c r="T2" s="14">
        <f t="shared" ref="T2:T52" si="0">P2*Q2*R2</f>
        <v>3087923.7173966183</v>
      </c>
      <c r="U2" s="14">
        <f t="shared" ref="U2:U52" si="1">P2*Q2*S2</f>
        <v>6497387.3331915336</v>
      </c>
      <c r="V2" s="19">
        <f>U2/O2</f>
        <v>2.0072225221814781</v>
      </c>
      <c r="W2" s="52">
        <f>P2*Q2/J2</f>
        <v>288.86612785326554</v>
      </c>
      <c r="X2" s="26">
        <v>39</v>
      </c>
      <c r="Y2" s="1">
        <v>39</v>
      </c>
      <c r="Z2" s="27">
        <f>1810/39</f>
        <v>46.410256410256409</v>
      </c>
      <c r="AA2" s="1" t="s">
        <v>59</v>
      </c>
      <c r="AB2" s="1"/>
      <c r="AC2" s="27">
        <f>1810/39</f>
        <v>46.410256410256409</v>
      </c>
    </row>
    <row r="3" spans="1:29" x14ac:dyDescent="0.25">
      <c r="A3" s="5" t="s">
        <v>20</v>
      </c>
      <c r="B3" s="5">
        <v>2020</v>
      </c>
      <c r="C3" s="5" t="s">
        <v>21</v>
      </c>
      <c r="D3" s="5" t="s">
        <v>22</v>
      </c>
      <c r="E3" s="5" t="s">
        <v>23</v>
      </c>
      <c r="F3" s="5" t="s">
        <v>25</v>
      </c>
      <c r="G3" s="5" t="s">
        <v>26</v>
      </c>
      <c r="H3" s="13" t="s">
        <v>30</v>
      </c>
      <c r="I3" s="5" t="s">
        <v>28</v>
      </c>
      <c r="J3" s="51"/>
      <c r="K3" s="51"/>
      <c r="L3" s="14">
        <v>183645465</v>
      </c>
      <c r="M3" s="51"/>
      <c r="N3" s="14">
        <v>183645465</v>
      </c>
      <c r="O3" s="14">
        <v>1585728</v>
      </c>
      <c r="P3" s="14">
        <v>141506.06472899998</v>
      </c>
      <c r="Q3" s="55">
        <v>1.28</v>
      </c>
      <c r="R3" s="55">
        <v>3.758705466352835</v>
      </c>
      <c r="S3" s="55">
        <v>7.9087981185196838</v>
      </c>
      <c r="T3" s="14">
        <f t="shared" si="0"/>
        <v>680805.91234428191</v>
      </c>
      <c r="U3" s="14">
        <f t="shared" si="1"/>
        <v>1432502.9100644346</v>
      </c>
      <c r="V3" s="19">
        <f>U3/O3</f>
        <v>0.90337240060365631</v>
      </c>
      <c r="W3" s="52">
        <f>(P3*Q3*10^6)/N3</f>
        <v>986.29042025687897</v>
      </c>
      <c r="X3" s="12"/>
      <c r="Y3" s="1"/>
      <c r="Z3" s="1"/>
      <c r="AA3" s="1"/>
      <c r="AB3" s="1"/>
      <c r="AC3" s="1"/>
    </row>
    <row r="4" spans="1:29" x14ac:dyDescent="0.25">
      <c r="A4" s="5" t="s">
        <v>20</v>
      </c>
      <c r="B4" s="5">
        <v>2020</v>
      </c>
      <c r="C4" s="5" t="s">
        <v>21</v>
      </c>
      <c r="D4" s="5" t="s">
        <v>22</v>
      </c>
      <c r="E4" s="5" t="s">
        <v>23</v>
      </c>
      <c r="F4" s="5" t="s">
        <v>25</v>
      </c>
      <c r="G4" s="5" t="s">
        <v>26</v>
      </c>
      <c r="H4" s="13" t="s">
        <v>32</v>
      </c>
      <c r="I4" s="5" t="s">
        <v>28</v>
      </c>
      <c r="J4" s="51"/>
      <c r="K4" s="5"/>
      <c r="L4" s="14">
        <v>38464626</v>
      </c>
      <c r="M4" s="5"/>
      <c r="N4" s="14">
        <v>38464626</v>
      </c>
      <c r="O4" s="14">
        <v>127779</v>
      </c>
      <c r="P4" s="14">
        <v>26056.867564500004</v>
      </c>
      <c r="Q4" s="55">
        <v>1.28</v>
      </c>
      <c r="R4" s="55">
        <v>3.758705466352835</v>
      </c>
      <c r="S4" s="55">
        <v>7.9087981185196838</v>
      </c>
      <c r="T4" s="14">
        <f t="shared" si="0"/>
        <v>125363.3159049191</v>
      </c>
      <c r="U4" s="14">
        <f t="shared" si="1"/>
        <v>263780.48661585181</v>
      </c>
      <c r="V4" s="19">
        <f t="shared" ref="V4:V7" si="2">U4/O4</f>
        <v>2.0643492797396426</v>
      </c>
      <c r="W4" s="52">
        <f t="shared" ref="W4:W52" si="3">(P4*Q4*10^6)/N4</f>
        <v>867.10294499054805</v>
      </c>
      <c r="X4" s="12"/>
      <c r="Y4" s="1"/>
      <c r="Z4" s="1"/>
      <c r="AA4" s="1"/>
      <c r="AB4" s="1"/>
      <c r="AC4" s="1"/>
    </row>
    <row r="5" spans="1:29" x14ac:dyDescent="0.25">
      <c r="A5" s="5" t="s">
        <v>20</v>
      </c>
      <c r="B5" s="5">
        <v>2020</v>
      </c>
      <c r="C5" s="5" t="s">
        <v>21</v>
      </c>
      <c r="D5" s="5" t="s">
        <v>22</v>
      </c>
      <c r="E5" s="5" t="s">
        <v>23</v>
      </c>
      <c r="F5" s="5" t="s">
        <v>25</v>
      </c>
      <c r="G5" s="5" t="s">
        <v>26</v>
      </c>
      <c r="H5" s="13" t="s">
        <v>33</v>
      </c>
      <c r="I5" s="5" t="s">
        <v>28</v>
      </c>
      <c r="J5" s="51"/>
      <c r="K5" s="5"/>
      <c r="L5" s="14">
        <v>19237118</v>
      </c>
      <c r="M5" s="5"/>
      <c r="N5" s="14">
        <v>19237118</v>
      </c>
      <c r="O5" s="14">
        <v>60089</v>
      </c>
      <c r="P5" s="14">
        <v>9432.9913738999985</v>
      </c>
      <c r="Q5" s="55">
        <v>1.28</v>
      </c>
      <c r="R5" s="55">
        <v>3.758705466352835</v>
      </c>
      <c r="S5" s="55">
        <v>7.9087981185196838</v>
      </c>
      <c r="T5" s="14">
        <f t="shared" si="0"/>
        <v>45383.470388655442</v>
      </c>
      <c r="U5" s="14">
        <f t="shared" si="1"/>
        <v>95492.639270288288</v>
      </c>
      <c r="V5" s="19">
        <f t="shared" si="2"/>
        <v>1.5891866942416797</v>
      </c>
      <c r="W5" s="52">
        <f t="shared" si="3"/>
        <v>627.65269509663551</v>
      </c>
      <c r="X5" s="12"/>
      <c r="Y5" s="1"/>
      <c r="Z5" s="1"/>
      <c r="AA5" s="1"/>
      <c r="AB5" s="1"/>
      <c r="AC5" s="1"/>
    </row>
    <row r="6" spans="1:29" x14ac:dyDescent="0.25">
      <c r="A6" s="5" t="s">
        <v>20</v>
      </c>
      <c r="B6" s="5">
        <v>2020</v>
      </c>
      <c r="C6" s="5" t="s">
        <v>21</v>
      </c>
      <c r="D6" s="5" t="s">
        <v>22</v>
      </c>
      <c r="E6" s="5" t="s">
        <v>23</v>
      </c>
      <c r="F6" s="5" t="s">
        <v>25</v>
      </c>
      <c r="G6" s="5" t="s">
        <v>26</v>
      </c>
      <c r="H6" s="13" t="s">
        <v>50</v>
      </c>
      <c r="I6" s="5" t="s">
        <v>28</v>
      </c>
      <c r="J6" s="51"/>
      <c r="K6" s="5"/>
      <c r="L6" s="16">
        <v>187386917</v>
      </c>
      <c r="M6" s="5"/>
      <c r="N6" s="16">
        <v>187386917</v>
      </c>
      <c r="O6" s="16">
        <v>302704</v>
      </c>
      <c r="P6" s="16">
        <v>43945.955433200004</v>
      </c>
      <c r="Q6" s="55">
        <v>1.28</v>
      </c>
      <c r="R6" s="55">
        <v>3.758705466352835</v>
      </c>
      <c r="S6" s="55">
        <v>7.9087981185196838</v>
      </c>
      <c r="T6" s="14">
        <f t="shared" si="0"/>
        <v>211430.27572590965</v>
      </c>
      <c r="U6" s="14">
        <f t="shared" si="1"/>
        <v>444876.40274770185</v>
      </c>
      <c r="V6" s="19">
        <f t="shared" si="2"/>
        <v>1.4696746747571947</v>
      </c>
      <c r="W6" s="52">
        <f t="shared" si="3"/>
        <v>300.18543372745711</v>
      </c>
      <c r="X6" s="1"/>
      <c r="Y6" s="1"/>
      <c r="Z6" s="1"/>
      <c r="AA6" s="1"/>
      <c r="AB6" s="1"/>
      <c r="AC6" s="1"/>
    </row>
    <row r="7" spans="1:29" x14ac:dyDescent="0.25">
      <c r="A7" s="5" t="s">
        <v>20</v>
      </c>
      <c r="B7" s="5">
        <v>2020</v>
      </c>
      <c r="C7" s="5" t="s">
        <v>21</v>
      </c>
      <c r="D7" s="5" t="s">
        <v>22</v>
      </c>
      <c r="E7" s="5" t="s">
        <v>23</v>
      </c>
      <c r="F7" s="5" t="s">
        <v>25</v>
      </c>
      <c r="G7" s="5" t="s">
        <v>26</v>
      </c>
      <c r="H7" s="13" t="s">
        <v>151</v>
      </c>
      <c r="I7" s="5" t="s">
        <v>28</v>
      </c>
      <c r="J7" s="51"/>
      <c r="K7" s="5"/>
      <c r="L7" s="16">
        <v>6827846</v>
      </c>
      <c r="M7" s="5"/>
      <c r="N7" s="16">
        <v>6827846</v>
      </c>
      <c r="O7" s="16">
        <v>20408</v>
      </c>
      <c r="P7" s="16">
        <v>833</v>
      </c>
      <c r="Q7" s="55">
        <v>1.28</v>
      </c>
      <c r="R7" s="55">
        <v>3.758705466352835</v>
      </c>
      <c r="S7" s="55">
        <v>7.9087981185196838</v>
      </c>
      <c r="T7" s="14">
        <f t="shared" ref="T7" si="4">P7*Q7*R7</f>
        <v>4007.6821164440466</v>
      </c>
      <c r="U7" s="14">
        <f t="shared" ref="U7" si="5">P7*Q7*S7</f>
        <v>8432.6769058904283</v>
      </c>
      <c r="V7" s="19">
        <f t="shared" si="2"/>
        <v>0.41320447402442317</v>
      </c>
      <c r="W7" s="52">
        <f t="shared" si="3"/>
        <v>156.1605226597085</v>
      </c>
      <c r="X7" s="1"/>
      <c r="Y7" s="1"/>
      <c r="Z7" s="1"/>
      <c r="AA7" s="1"/>
      <c r="AB7" s="1"/>
      <c r="AC7" s="1"/>
    </row>
    <row r="8" spans="1:29" x14ac:dyDescent="0.25">
      <c r="A8" s="5" t="s">
        <v>20</v>
      </c>
      <c r="B8" s="5">
        <v>2020</v>
      </c>
      <c r="C8" s="5" t="s">
        <v>21</v>
      </c>
      <c r="D8" s="5" t="s">
        <v>22</v>
      </c>
      <c r="E8" s="5" t="s">
        <v>23</v>
      </c>
      <c r="F8" s="5" t="s">
        <v>25</v>
      </c>
      <c r="G8" s="5" t="s">
        <v>34</v>
      </c>
      <c r="H8" s="13" t="s">
        <v>27</v>
      </c>
      <c r="I8" s="5" t="s">
        <v>28</v>
      </c>
      <c r="J8" s="51">
        <v>2824.1479999999997</v>
      </c>
      <c r="K8" s="51">
        <v>149970</v>
      </c>
      <c r="L8" s="16">
        <f>K8*J8</f>
        <v>423537475.55999994</v>
      </c>
      <c r="M8" s="51">
        <v>37411047</v>
      </c>
      <c r="N8" s="16">
        <f>J8*M8/100</f>
        <v>1056543335.62956</v>
      </c>
      <c r="O8" s="16">
        <v>2492026</v>
      </c>
      <c r="P8" s="16">
        <v>85279.431895600021</v>
      </c>
      <c r="Q8" s="56">
        <v>1.1175770474969999</v>
      </c>
      <c r="R8" s="56">
        <v>4.9212233340842806</v>
      </c>
      <c r="S8" s="56">
        <v>11.913693000961642</v>
      </c>
      <c r="T8" s="14">
        <f t="shared" si="0"/>
        <v>469023.76318264432</v>
      </c>
      <c r="U8" s="14">
        <f t="shared" si="1"/>
        <v>1135450.4246967924</v>
      </c>
      <c r="V8" s="61">
        <f t="shared" ref="V8:V13" si="6">U8/O8</f>
        <v>0.45563345835749403</v>
      </c>
      <c r="W8" s="52">
        <f>P8*Q8/J8</f>
        <v>33.746933839907172</v>
      </c>
      <c r="X8" s="26">
        <v>33</v>
      </c>
      <c r="Y8" s="1">
        <v>33</v>
      </c>
      <c r="Z8" s="27">
        <f>1675/33</f>
        <v>50.757575757575758</v>
      </c>
      <c r="AA8" s="1" t="s">
        <v>35</v>
      </c>
      <c r="AB8" s="1"/>
      <c r="AC8" s="27">
        <f>1675/33</f>
        <v>50.757575757575758</v>
      </c>
    </row>
    <row r="9" spans="1:29" x14ac:dyDescent="0.25">
      <c r="A9" s="5" t="s">
        <v>20</v>
      </c>
      <c r="B9" s="5">
        <v>2020</v>
      </c>
      <c r="C9" s="5" t="s">
        <v>21</v>
      </c>
      <c r="D9" s="5" t="s">
        <v>22</v>
      </c>
      <c r="E9" s="5" t="s">
        <v>23</v>
      </c>
      <c r="F9" s="5" t="s">
        <v>25</v>
      </c>
      <c r="G9" s="5" t="s">
        <v>34</v>
      </c>
      <c r="H9" s="13" t="s">
        <v>36</v>
      </c>
      <c r="I9" s="5" t="s">
        <v>28</v>
      </c>
      <c r="J9" s="51"/>
      <c r="K9" s="5"/>
      <c r="L9" s="16">
        <v>373594</v>
      </c>
      <c r="M9" s="5"/>
      <c r="N9" s="16">
        <v>373594</v>
      </c>
      <c r="O9" s="16">
        <v>16588</v>
      </c>
      <c r="P9" s="16">
        <v>12975.6135283</v>
      </c>
      <c r="Q9" s="56">
        <v>1.1175770474969999</v>
      </c>
      <c r="R9" s="56">
        <v>4.9212233340842806</v>
      </c>
      <c r="S9" s="56">
        <v>11.913693000961642</v>
      </c>
      <c r="T9" s="14">
        <f t="shared" si="0"/>
        <v>71363.879324352005</v>
      </c>
      <c r="U9" s="14">
        <f t="shared" si="1"/>
        <v>172763.41509223674</v>
      </c>
      <c r="V9" s="61">
        <f t="shared" si="6"/>
        <v>10.414963533411909</v>
      </c>
      <c r="W9" s="52">
        <f t="shared" si="3"/>
        <v>38815.526631636603</v>
      </c>
      <c r="X9" s="1"/>
      <c r="Y9" s="1"/>
      <c r="Z9" s="1"/>
      <c r="AA9" s="1"/>
      <c r="AB9" s="1"/>
      <c r="AC9" s="1"/>
    </row>
    <row r="10" spans="1:29" x14ac:dyDescent="0.25">
      <c r="A10" s="5" t="s">
        <v>20</v>
      </c>
      <c r="B10" s="5">
        <v>2020</v>
      </c>
      <c r="C10" s="5" t="s">
        <v>21</v>
      </c>
      <c r="D10" s="5" t="s">
        <v>22</v>
      </c>
      <c r="E10" s="5" t="s">
        <v>23</v>
      </c>
      <c r="F10" s="5" t="s">
        <v>25</v>
      </c>
      <c r="G10" s="5" t="s">
        <v>34</v>
      </c>
      <c r="H10" s="13" t="s">
        <v>32</v>
      </c>
      <c r="I10" s="5" t="s">
        <v>28</v>
      </c>
      <c r="J10" s="51"/>
      <c r="K10" s="5"/>
      <c r="L10" s="16">
        <v>109327028</v>
      </c>
      <c r="M10" s="5"/>
      <c r="N10" s="16">
        <v>109327028</v>
      </c>
      <c r="O10" s="16">
        <v>468588</v>
      </c>
      <c r="P10" s="16">
        <v>34056.326222299998</v>
      </c>
      <c r="Q10" s="56">
        <v>1.1175770474969999</v>
      </c>
      <c r="R10" s="56">
        <v>4.9212233340842806</v>
      </c>
      <c r="S10" s="56">
        <v>11.913693000961642</v>
      </c>
      <c r="T10" s="14">
        <f t="shared" si="0"/>
        <v>187304.5578506375</v>
      </c>
      <c r="U10" s="14">
        <f t="shared" si="1"/>
        <v>453441.92864772317</v>
      </c>
      <c r="V10" s="61">
        <f t="shared" si="6"/>
        <v>0.96767721035904286</v>
      </c>
      <c r="W10" s="52">
        <f t="shared" si="3"/>
        <v>348.13503306897434</v>
      </c>
      <c r="X10" s="1"/>
      <c r="Y10" s="1"/>
      <c r="Z10" s="1"/>
      <c r="AA10" s="1"/>
      <c r="AB10" s="1"/>
      <c r="AC10" s="1"/>
    </row>
    <row r="11" spans="1:29" x14ac:dyDescent="0.25">
      <c r="A11" s="5" t="s">
        <v>20</v>
      </c>
      <c r="B11" s="5">
        <v>2020</v>
      </c>
      <c r="C11" s="5" t="s">
        <v>21</v>
      </c>
      <c r="D11" s="5" t="s">
        <v>22</v>
      </c>
      <c r="E11" s="5" t="s">
        <v>23</v>
      </c>
      <c r="F11" s="5" t="s">
        <v>25</v>
      </c>
      <c r="G11" s="5" t="s">
        <v>34</v>
      </c>
      <c r="H11" s="13" t="s">
        <v>30</v>
      </c>
      <c r="I11" s="5" t="s">
        <v>28</v>
      </c>
      <c r="J11" s="51"/>
      <c r="K11" s="5"/>
      <c r="L11" s="16">
        <v>77001510</v>
      </c>
      <c r="M11" s="5"/>
      <c r="N11" s="16">
        <v>77001510</v>
      </c>
      <c r="O11" s="16">
        <v>775316</v>
      </c>
      <c r="P11" s="16">
        <v>79103.313433799995</v>
      </c>
      <c r="Q11" s="56">
        <v>1.1175770474969999</v>
      </c>
      <c r="R11" s="56">
        <v>4.9212233340842806</v>
      </c>
      <c r="S11" s="56">
        <v>11.913693000961642</v>
      </c>
      <c r="T11" s="14">
        <f t="shared" si="0"/>
        <v>435056.06125937781</v>
      </c>
      <c r="U11" s="14">
        <f t="shared" si="1"/>
        <v>1053218.6816545364</v>
      </c>
      <c r="V11" s="61">
        <f t="shared" si="6"/>
        <v>1.3584379551750982</v>
      </c>
      <c r="W11" s="52">
        <f t="shared" si="3"/>
        <v>1148.081998321539</v>
      </c>
      <c r="X11" s="1"/>
      <c r="Y11" s="1"/>
      <c r="Z11" s="1"/>
      <c r="AA11" s="1"/>
      <c r="AB11" s="1"/>
      <c r="AC11" s="1"/>
    </row>
    <row r="12" spans="1:29" x14ac:dyDescent="0.25">
      <c r="A12" s="5" t="s">
        <v>20</v>
      </c>
      <c r="B12" s="5">
        <v>2020</v>
      </c>
      <c r="C12" s="5" t="s">
        <v>21</v>
      </c>
      <c r="D12" s="5" t="s">
        <v>22</v>
      </c>
      <c r="E12" s="5" t="s">
        <v>23</v>
      </c>
      <c r="F12" s="5" t="s">
        <v>25</v>
      </c>
      <c r="G12" s="5" t="s">
        <v>34</v>
      </c>
      <c r="H12" s="13" t="s">
        <v>151</v>
      </c>
      <c r="I12" s="5" t="s">
        <v>28</v>
      </c>
      <c r="J12" s="51"/>
      <c r="K12" s="5"/>
      <c r="L12" s="16">
        <v>27324726</v>
      </c>
      <c r="M12" s="5"/>
      <c r="N12" s="16">
        <v>27324726</v>
      </c>
      <c r="O12" s="16">
        <v>128571</v>
      </c>
      <c r="P12" s="16">
        <v>819.74180700000011</v>
      </c>
      <c r="Q12" s="56">
        <v>1.1175770474969999</v>
      </c>
      <c r="R12" s="56">
        <v>4.9212233340842806</v>
      </c>
      <c r="S12" s="56">
        <v>11.913693000961642</v>
      </c>
      <c r="T12" s="14">
        <f t="shared" ref="T12" si="7">P12*Q12*R12</f>
        <v>4508.4538980977677</v>
      </c>
      <c r="U12" s="14">
        <f t="shared" ref="U12" si="8">P12*Q12*S12</f>
        <v>10914.427573102645</v>
      </c>
      <c r="V12" s="61">
        <f t="shared" si="6"/>
        <v>8.4890275202826798E-2</v>
      </c>
      <c r="W12" s="52">
        <f t="shared" si="3"/>
        <v>33.527312529205808</v>
      </c>
      <c r="X12" s="1"/>
      <c r="Y12" s="1"/>
      <c r="Z12" s="1"/>
      <c r="AA12" s="1"/>
      <c r="AB12" s="1"/>
      <c r="AC12" s="1"/>
    </row>
    <row r="13" spans="1:29" x14ac:dyDescent="0.25">
      <c r="A13" s="5" t="s">
        <v>20</v>
      </c>
      <c r="B13" s="5">
        <v>2020</v>
      </c>
      <c r="C13" s="5" t="s">
        <v>21</v>
      </c>
      <c r="D13" s="5" t="s">
        <v>22</v>
      </c>
      <c r="E13" s="5" t="s">
        <v>23</v>
      </c>
      <c r="F13" s="5" t="s">
        <v>25</v>
      </c>
      <c r="G13" s="5" t="s">
        <v>60</v>
      </c>
      <c r="H13" s="13" t="s">
        <v>27</v>
      </c>
      <c r="I13" s="5" t="s">
        <v>28</v>
      </c>
      <c r="J13" s="51">
        <v>1252.2640126536326</v>
      </c>
      <c r="K13" s="51">
        <v>149970</v>
      </c>
      <c r="L13" s="20">
        <f>K13*J13</f>
        <v>187802033.97766528</v>
      </c>
      <c r="M13" s="51">
        <v>37411047</v>
      </c>
      <c r="N13" s="20">
        <f>J13*M13/100</f>
        <v>468485078.3379364</v>
      </c>
      <c r="O13" s="16">
        <v>866882</v>
      </c>
      <c r="P13" s="16">
        <v>141737.34538479999</v>
      </c>
      <c r="Q13" s="56">
        <v>1.2151216138962144</v>
      </c>
      <c r="R13" s="56">
        <v>3.54</v>
      </c>
      <c r="S13" s="56">
        <v>7.42</v>
      </c>
      <c r="T13" s="14">
        <f t="shared" si="0"/>
        <v>609687.51603163534</v>
      </c>
      <c r="U13" s="14">
        <f t="shared" si="1"/>
        <v>1277932.5901002074</v>
      </c>
      <c r="V13" s="61">
        <f t="shared" si="6"/>
        <v>1.4741713290853973</v>
      </c>
      <c r="W13" s="52">
        <f>P13*Q13/J13</f>
        <v>137.53338763475304</v>
      </c>
      <c r="X13" s="26">
        <v>44</v>
      </c>
      <c r="Y13" s="1">
        <v>44</v>
      </c>
      <c r="Z13" s="27">
        <f>2605/44</f>
        <v>59.204545454545453</v>
      </c>
      <c r="AA13" s="1" t="s">
        <v>61</v>
      </c>
      <c r="AB13" s="1"/>
      <c r="AC13" s="27">
        <f>2605/44</f>
        <v>59.204545454545453</v>
      </c>
    </row>
    <row r="14" spans="1:29" x14ac:dyDescent="0.25">
      <c r="A14" s="5" t="s">
        <v>20</v>
      </c>
      <c r="B14" s="5">
        <v>2020</v>
      </c>
      <c r="C14" s="5" t="s">
        <v>21</v>
      </c>
      <c r="D14" s="5" t="s">
        <v>22</v>
      </c>
      <c r="E14" s="5" t="s">
        <v>23</v>
      </c>
      <c r="F14" s="5" t="s">
        <v>25</v>
      </c>
      <c r="G14" s="5" t="s">
        <v>60</v>
      </c>
      <c r="H14" s="13" t="s">
        <v>30</v>
      </c>
      <c r="I14" s="5" t="s">
        <v>28</v>
      </c>
      <c r="J14" s="51"/>
      <c r="K14" s="5"/>
      <c r="L14" s="20">
        <v>34962369</v>
      </c>
      <c r="M14" s="5"/>
      <c r="N14" s="20">
        <v>34962369</v>
      </c>
      <c r="O14" s="16">
        <v>610641</v>
      </c>
      <c r="P14" s="16">
        <v>125531.8823831</v>
      </c>
      <c r="Q14" s="56">
        <v>1.2151216138962144</v>
      </c>
      <c r="R14" s="56">
        <v>3.54</v>
      </c>
      <c r="S14" s="56">
        <v>7.42</v>
      </c>
      <c r="T14" s="14">
        <f t="shared" si="0"/>
        <v>539979.22244940919</v>
      </c>
      <c r="U14" s="14">
        <f t="shared" si="1"/>
        <v>1131820.8560945243</v>
      </c>
      <c r="V14" s="61">
        <f t="shared" ref="V14:V15" si="9">U14/O14</f>
        <v>1.8534963359724033</v>
      </c>
      <c r="W14" s="52">
        <f t="shared" si="3"/>
        <v>4362.8766550911423</v>
      </c>
      <c r="X14" s="1"/>
      <c r="Y14" s="1"/>
      <c r="Z14" s="1"/>
      <c r="AA14" s="1"/>
      <c r="AB14" s="1"/>
      <c r="AC14" s="1"/>
    </row>
    <row r="15" spans="1:29" x14ac:dyDescent="0.25">
      <c r="A15" s="5" t="s">
        <v>20</v>
      </c>
      <c r="B15" s="5">
        <v>2020</v>
      </c>
      <c r="C15" s="5" t="s">
        <v>21</v>
      </c>
      <c r="D15" s="5" t="s">
        <v>22</v>
      </c>
      <c r="E15" s="5" t="s">
        <v>23</v>
      </c>
      <c r="F15" s="5" t="s">
        <v>25</v>
      </c>
      <c r="G15" s="5" t="s">
        <v>60</v>
      </c>
      <c r="H15" s="13" t="s">
        <v>32</v>
      </c>
      <c r="I15" s="5" t="s">
        <v>28</v>
      </c>
      <c r="J15" s="51"/>
      <c r="K15" s="5"/>
      <c r="L15" s="20">
        <v>68796712</v>
      </c>
      <c r="M15" s="5"/>
      <c r="N15" s="20">
        <v>68796712</v>
      </c>
      <c r="O15" s="16">
        <v>246863</v>
      </c>
      <c r="P15" s="16">
        <v>103499.53564399999</v>
      </c>
      <c r="Q15" s="56">
        <v>1.2151216138962144</v>
      </c>
      <c r="R15" s="56">
        <v>3.54</v>
      </c>
      <c r="S15" s="56">
        <v>7.42</v>
      </c>
      <c r="T15" s="14">
        <f t="shared" si="0"/>
        <v>445206.41067393101</v>
      </c>
      <c r="U15" s="14">
        <f t="shared" si="1"/>
        <v>933172.75909620558</v>
      </c>
      <c r="V15" s="61">
        <f t="shared" si="9"/>
        <v>3.7801240327477408</v>
      </c>
      <c r="W15" s="52">
        <f t="shared" si="3"/>
        <v>1828.0600792265484</v>
      </c>
      <c r="X15" s="1"/>
      <c r="Y15" s="1"/>
      <c r="Z15" s="1"/>
      <c r="AA15" s="1"/>
      <c r="AB15" s="1"/>
      <c r="AC15" s="1"/>
    </row>
    <row r="16" spans="1:29" x14ac:dyDescent="0.25">
      <c r="A16" s="5" t="s">
        <v>20</v>
      </c>
      <c r="B16" s="5">
        <v>2020</v>
      </c>
      <c r="C16" s="5" t="s">
        <v>21</v>
      </c>
      <c r="D16" s="5" t="s">
        <v>22</v>
      </c>
      <c r="E16" s="5" t="s">
        <v>23</v>
      </c>
      <c r="F16" s="5" t="s">
        <v>25</v>
      </c>
      <c r="G16" s="5" t="s">
        <v>62</v>
      </c>
      <c r="H16" s="13" t="s">
        <v>63</v>
      </c>
      <c r="I16" s="5" t="s">
        <v>28</v>
      </c>
      <c r="J16" s="51">
        <v>1265.2845692307694</v>
      </c>
      <c r="K16" s="51">
        <v>149970</v>
      </c>
      <c r="L16" s="16">
        <f>K16*J16</f>
        <v>189754726.8475385</v>
      </c>
      <c r="M16" s="51">
        <v>37411047</v>
      </c>
      <c r="N16" s="16">
        <f>J16*M16/100</f>
        <v>473356204.87867063</v>
      </c>
      <c r="O16" s="16">
        <v>1836603</v>
      </c>
      <c r="P16" s="16">
        <v>176140.79265179997</v>
      </c>
      <c r="Q16" s="56">
        <v>1.31819592874506</v>
      </c>
      <c r="R16" s="56">
        <v>3.3747115016158662</v>
      </c>
      <c r="S16" s="56">
        <v>8.5944610751926866</v>
      </c>
      <c r="T16" s="14">
        <f t="shared" si="0"/>
        <v>783567.76980374369</v>
      </c>
      <c r="U16" s="14">
        <f t="shared" si="1"/>
        <v>1995531.3792391755</v>
      </c>
      <c r="V16" s="61">
        <f>U16/O16</f>
        <v>1.0865338776203541</v>
      </c>
      <c r="W16" s="52">
        <f>P16*Q16/J16</f>
        <v>183.50660507990656</v>
      </c>
      <c r="X16" s="26">
        <v>16</v>
      </c>
      <c r="Y16" s="1">
        <v>16</v>
      </c>
      <c r="Z16" s="27">
        <f>794/16</f>
        <v>49.625</v>
      </c>
      <c r="AA16" s="1" t="s">
        <v>64</v>
      </c>
      <c r="AB16" s="1"/>
      <c r="AC16" s="27">
        <f>794/16</f>
        <v>49.625</v>
      </c>
    </row>
    <row r="17" spans="1:29" x14ac:dyDescent="0.25">
      <c r="A17" s="5" t="s">
        <v>20</v>
      </c>
      <c r="B17" s="5">
        <v>2020</v>
      </c>
      <c r="C17" s="5" t="s">
        <v>21</v>
      </c>
      <c r="D17" s="5" t="s">
        <v>22</v>
      </c>
      <c r="E17" s="5" t="s">
        <v>23</v>
      </c>
      <c r="F17" s="5" t="s">
        <v>25</v>
      </c>
      <c r="G17" s="5" t="s">
        <v>62</v>
      </c>
      <c r="H17" s="13" t="s">
        <v>30</v>
      </c>
      <c r="I17" s="5" t="s">
        <v>28</v>
      </c>
      <c r="J17" s="51"/>
      <c r="K17" s="5"/>
      <c r="L17" s="16">
        <v>127670686</v>
      </c>
      <c r="M17" s="5"/>
      <c r="N17" s="16">
        <v>127670686</v>
      </c>
      <c r="O17" s="16">
        <v>1568814</v>
      </c>
      <c r="P17" s="16">
        <v>96364.100530900003</v>
      </c>
      <c r="Q17" s="56">
        <v>1.31819592874506</v>
      </c>
      <c r="R17" s="56">
        <v>3.3747115016158662</v>
      </c>
      <c r="S17" s="56">
        <v>8.5944610751926866</v>
      </c>
      <c r="T17" s="14">
        <f t="shared" si="0"/>
        <v>428678.6848484723</v>
      </c>
      <c r="U17" s="14">
        <f t="shared" si="1"/>
        <v>1091726.587274469</v>
      </c>
      <c r="V17" s="61">
        <f t="shared" ref="V17:V21" si="10">U17/O17</f>
        <v>0.69589294031954652</v>
      </c>
      <c r="W17" s="52">
        <f t="shared" si="3"/>
        <v>994.95639114065739</v>
      </c>
      <c r="X17" s="1"/>
      <c r="Y17" s="1"/>
      <c r="Z17" s="1"/>
      <c r="AA17" s="1"/>
      <c r="AB17" s="1"/>
      <c r="AC17" s="1"/>
    </row>
    <row r="18" spans="1:29" x14ac:dyDescent="0.25">
      <c r="A18" s="5" t="s">
        <v>20</v>
      </c>
      <c r="B18" s="5">
        <v>2020</v>
      </c>
      <c r="C18" s="5" t="s">
        <v>21</v>
      </c>
      <c r="D18" s="5" t="s">
        <v>22</v>
      </c>
      <c r="E18" s="5" t="s">
        <v>23</v>
      </c>
      <c r="F18" s="5" t="s">
        <v>25</v>
      </c>
      <c r="G18" s="5" t="s">
        <v>62</v>
      </c>
      <c r="H18" s="13" t="s">
        <v>32</v>
      </c>
      <c r="I18" s="5" t="s">
        <v>28</v>
      </c>
      <c r="J18" s="51"/>
      <c r="K18" s="5"/>
      <c r="L18" s="16">
        <v>9628962</v>
      </c>
      <c r="M18" s="5"/>
      <c r="N18" s="16">
        <v>9628962</v>
      </c>
      <c r="O18" s="16">
        <v>110121</v>
      </c>
      <c r="P18" s="16">
        <v>34260.6943885</v>
      </c>
      <c r="Q18" s="56">
        <v>1.31819592874506</v>
      </c>
      <c r="R18" s="56">
        <v>3.3747115016158662</v>
      </c>
      <c r="S18" s="56">
        <v>8.5944610751926866</v>
      </c>
      <c r="T18" s="14">
        <f t="shared" si="0"/>
        <v>152409.75977094451</v>
      </c>
      <c r="U18" s="14">
        <f t="shared" si="1"/>
        <v>388145.69695917988</v>
      </c>
      <c r="V18" s="61">
        <f t="shared" si="10"/>
        <v>3.5247200530251259</v>
      </c>
      <c r="W18" s="52">
        <f t="shared" si="3"/>
        <v>4690.2571490986693</v>
      </c>
      <c r="X18" s="1"/>
      <c r="Y18" s="1"/>
      <c r="Z18" s="1"/>
      <c r="AA18" s="1"/>
      <c r="AB18" s="1"/>
      <c r="AC18" s="1"/>
    </row>
    <row r="19" spans="1:29" x14ac:dyDescent="0.25">
      <c r="A19" s="5" t="s">
        <v>20</v>
      </c>
      <c r="B19" s="5">
        <v>2020</v>
      </c>
      <c r="C19" s="5" t="s">
        <v>21</v>
      </c>
      <c r="D19" s="5" t="s">
        <v>22</v>
      </c>
      <c r="E19" s="5" t="s">
        <v>23</v>
      </c>
      <c r="F19" s="5" t="s">
        <v>25</v>
      </c>
      <c r="G19" s="5" t="s">
        <v>62</v>
      </c>
      <c r="H19" s="13" t="s">
        <v>33</v>
      </c>
      <c r="I19" s="5" t="s">
        <v>28</v>
      </c>
      <c r="J19" s="51"/>
      <c r="K19" s="5"/>
      <c r="L19" s="16">
        <v>1201342</v>
      </c>
      <c r="M19" s="5"/>
      <c r="N19" s="16">
        <v>1201342</v>
      </c>
      <c r="O19" s="16">
        <v>39070</v>
      </c>
      <c r="P19" s="16">
        <v>8090.7391630000011</v>
      </c>
      <c r="Q19" s="56">
        <v>1.31819592874506</v>
      </c>
      <c r="R19" s="56">
        <v>3.3747115016158662</v>
      </c>
      <c r="S19" s="56">
        <v>8.5944610751926866</v>
      </c>
      <c r="T19" s="14">
        <f t="shared" si="0"/>
        <v>35991.90367303558</v>
      </c>
      <c r="U19" s="14">
        <f t="shared" si="1"/>
        <v>91661.469429868695</v>
      </c>
      <c r="V19" s="61">
        <f t="shared" si="10"/>
        <v>2.3460831694361071</v>
      </c>
      <c r="W19" s="52">
        <f t="shared" si="3"/>
        <v>8877.7212693844176</v>
      </c>
      <c r="X19" s="1"/>
      <c r="Y19" s="1"/>
      <c r="Z19" s="1"/>
      <c r="AA19" s="1"/>
      <c r="AB19" s="1"/>
      <c r="AC19" s="1"/>
    </row>
    <row r="20" spans="1:29" x14ac:dyDescent="0.25">
      <c r="A20" s="5" t="s">
        <v>20</v>
      </c>
      <c r="B20" s="5">
        <v>2020</v>
      </c>
      <c r="C20" s="5" t="s">
        <v>21</v>
      </c>
      <c r="D20" s="5" t="s">
        <v>22</v>
      </c>
      <c r="E20" s="5" t="s">
        <v>23</v>
      </c>
      <c r="F20" s="5" t="s">
        <v>25</v>
      </c>
      <c r="G20" s="5" t="s">
        <v>62</v>
      </c>
      <c r="H20" s="13" t="s">
        <v>49</v>
      </c>
      <c r="I20" s="5" t="s">
        <v>28</v>
      </c>
      <c r="J20" s="51"/>
      <c r="K20" s="5"/>
      <c r="L20" s="16">
        <v>11498313</v>
      </c>
      <c r="M20" s="5"/>
      <c r="N20" s="16">
        <v>11498313</v>
      </c>
      <c r="O20" s="16">
        <v>60000</v>
      </c>
      <c r="P20" s="16">
        <v>8787.6876495000015</v>
      </c>
      <c r="Q20" s="56">
        <v>1.31819592874506</v>
      </c>
      <c r="R20" s="56">
        <v>3.3747115016158662</v>
      </c>
      <c r="S20" s="56">
        <v>8.5944610751926866</v>
      </c>
      <c r="T20" s="14">
        <f t="shared" si="0"/>
        <v>39092.300594232926</v>
      </c>
      <c r="U20" s="14">
        <f t="shared" si="1"/>
        <v>99557.326792525972</v>
      </c>
      <c r="V20" s="61">
        <f t="shared" si="10"/>
        <v>1.6592887798754328</v>
      </c>
      <c r="W20" s="52">
        <f t="shared" si="3"/>
        <v>1007.4429251190281</v>
      </c>
      <c r="X20" s="1"/>
      <c r="Y20" s="1"/>
      <c r="Z20" s="1"/>
      <c r="AA20" s="1"/>
      <c r="AB20" s="1"/>
      <c r="AC20" s="1"/>
    </row>
    <row r="21" spans="1:29" x14ac:dyDescent="0.25">
      <c r="A21" s="5" t="s">
        <v>20</v>
      </c>
      <c r="B21" s="5">
        <v>2020</v>
      </c>
      <c r="C21" s="5" t="s">
        <v>21</v>
      </c>
      <c r="D21" s="5" t="s">
        <v>22</v>
      </c>
      <c r="E21" s="5" t="s">
        <v>23</v>
      </c>
      <c r="F21" s="5" t="s">
        <v>25</v>
      </c>
      <c r="G21" s="5" t="s">
        <v>62</v>
      </c>
      <c r="H21" s="13" t="s">
        <v>44</v>
      </c>
      <c r="I21" s="5" t="s">
        <v>28</v>
      </c>
      <c r="J21" s="51"/>
      <c r="K21" s="5"/>
      <c r="L21" s="16">
        <v>24884129</v>
      </c>
      <c r="M21" s="5"/>
      <c r="N21" s="16">
        <v>24884129</v>
      </c>
      <c r="O21" s="16">
        <v>201216.82090909092</v>
      </c>
      <c r="P21" s="16">
        <v>42234.343521999996</v>
      </c>
      <c r="Q21" s="56">
        <v>1.31819592874506</v>
      </c>
      <c r="R21" s="56">
        <v>3.3747115016158662</v>
      </c>
      <c r="S21" s="56">
        <v>8.5944610751926866</v>
      </c>
      <c r="T21" s="14">
        <f t="shared" si="0"/>
        <v>187880.78482239388</v>
      </c>
      <c r="U21" s="14">
        <f t="shared" si="1"/>
        <v>478480.6319472217</v>
      </c>
      <c r="V21" s="61">
        <f t="shared" si="10"/>
        <v>2.3779355512400109</v>
      </c>
      <c r="W21" s="52">
        <f t="shared" si="3"/>
        <v>2237.2950921416896</v>
      </c>
      <c r="X21" s="1"/>
      <c r="Y21" s="1"/>
      <c r="Z21" s="1"/>
      <c r="AA21" s="1"/>
      <c r="AB21" s="1"/>
      <c r="AC21" s="1"/>
    </row>
    <row r="22" spans="1:29" x14ac:dyDescent="0.25">
      <c r="A22" s="5" t="s">
        <v>20</v>
      </c>
      <c r="B22" s="5">
        <v>2020</v>
      </c>
      <c r="C22" s="5" t="s">
        <v>21</v>
      </c>
      <c r="D22" s="5" t="s">
        <v>22</v>
      </c>
      <c r="E22" s="5" t="s">
        <v>23</v>
      </c>
      <c r="F22" s="5" t="s">
        <v>25</v>
      </c>
      <c r="G22" s="5" t="s">
        <v>38</v>
      </c>
      <c r="H22" s="13" t="s">
        <v>27</v>
      </c>
      <c r="I22" s="5" t="s">
        <v>28</v>
      </c>
      <c r="J22" s="51">
        <v>1891.0019230769217</v>
      </c>
      <c r="K22" s="51">
        <v>149970</v>
      </c>
      <c r="L22" s="14">
        <f>J22*K22</f>
        <v>283593558.40384597</v>
      </c>
      <c r="M22" s="51">
        <v>37411047</v>
      </c>
      <c r="N22" s="14">
        <f>J22*M22/100</f>
        <v>707443618.21321106</v>
      </c>
      <c r="O22" s="14">
        <v>1675009.321</v>
      </c>
      <c r="P22" s="14">
        <v>85780.065448699985</v>
      </c>
      <c r="Q22" s="55">
        <v>1.5461213671503311</v>
      </c>
      <c r="R22" s="55">
        <v>3.46</v>
      </c>
      <c r="S22" s="55">
        <v>9.33</v>
      </c>
      <c r="T22" s="14">
        <f t="shared" si="0"/>
        <v>458887.3165476296</v>
      </c>
      <c r="U22" s="14">
        <f t="shared" si="1"/>
        <v>1237404.2379738106</v>
      </c>
      <c r="V22" s="19">
        <f>U22/O22</f>
        <v>0.73874468784153746</v>
      </c>
      <c r="W22" s="52">
        <f>P22*Q22/J22</f>
        <v>70.135514114119687</v>
      </c>
      <c r="X22" s="26">
        <v>18</v>
      </c>
      <c r="Y22" s="1">
        <v>18</v>
      </c>
      <c r="Z22" s="27">
        <f>960/18</f>
        <v>53.333333333333336</v>
      </c>
      <c r="AA22" s="1" t="s">
        <v>65</v>
      </c>
      <c r="AB22" s="1"/>
      <c r="AC22" s="27">
        <f>960/18</f>
        <v>53.333333333333336</v>
      </c>
    </row>
    <row r="23" spans="1:29" x14ac:dyDescent="0.25">
      <c r="A23" s="5" t="s">
        <v>20</v>
      </c>
      <c r="B23" s="5">
        <v>2020</v>
      </c>
      <c r="C23" s="5" t="s">
        <v>21</v>
      </c>
      <c r="D23" s="5" t="s">
        <v>22</v>
      </c>
      <c r="E23" s="5" t="s">
        <v>23</v>
      </c>
      <c r="F23" s="5" t="s">
        <v>25</v>
      </c>
      <c r="G23" s="5" t="s">
        <v>38</v>
      </c>
      <c r="H23" s="13" t="s">
        <v>30</v>
      </c>
      <c r="I23" s="5" t="s">
        <v>28</v>
      </c>
      <c r="J23" s="51"/>
      <c r="K23" s="5"/>
      <c r="L23" s="14">
        <v>79405789</v>
      </c>
      <c r="M23" s="5"/>
      <c r="N23" s="14">
        <v>79405789</v>
      </c>
      <c r="O23" s="14">
        <v>940952.3913654791</v>
      </c>
      <c r="P23" s="14">
        <v>95788.231746000019</v>
      </c>
      <c r="Q23" s="55">
        <v>1.5461213671503311</v>
      </c>
      <c r="R23" s="55">
        <v>3.46</v>
      </c>
      <c r="S23" s="55">
        <v>9.33</v>
      </c>
      <c r="T23" s="14">
        <f t="shared" si="0"/>
        <v>512426.80211117247</v>
      </c>
      <c r="U23" s="14">
        <f t="shared" si="1"/>
        <v>1381775.1629182773</v>
      </c>
      <c r="V23" s="19">
        <f t="shared" ref="V23:V35" si="11">U23/O23</f>
        <v>1.4684857338138977</v>
      </c>
      <c r="W23" s="52">
        <f t="shared" si="3"/>
        <v>1865.1062307817167</v>
      </c>
      <c r="X23" s="1"/>
      <c r="Y23" s="1"/>
      <c r="Z23" s="1"/>
      <c r="AA23" s="1"/>
      <c r="AB23" s="1"/>
      <c r="AC23" s="1"/>
    </row>
    <row r="24" spans="1:29" x14ac:dyDescent="0.25">
      <c r="A24" s="5" t="s">
        <v>20</v>
      </c>
      <c r="B24" s="5">
        <v>2020</v>
      </c>
      <c r="C24" s="5" t="s">
        <v>21</v>
      </c>
      <c r="D24" s="5" t="s">
        <v>22</v>
      </c>
      <c r="E24" s="5" t="s">
        <v>23</v>
      </c>
      <c r="F24" s="5" t="s">
        <v>25</v>
      </c>
      <c r="G24" s="5" t="s">
        <v>38</v>
      </c>
      <c r="H24" s="13" t="s">
        <v>32</v>
      </c>
      <c r="I24" s="5" t="s">
        <v>28</v>
      </c>
      <c r="J24" s="51"/>
      <c r="K24" s="5"/>
      <c r="L24" s="14">
        <v>3782993</v>
      </c>
      <c r="M24" s="5"/>
      <c r="N24" s="14">
        <v>3782993</v>
      </c>
      <c r="O24" s="14">
        <v>13895.68</v>
      </c>
      <c r="P24" s="14">
        <v>381.7039709</v>
      </c>
      <c r="Q24" s="55">
        <v>1.5461213671503311</v>
      </c>
      <c r="R24" s="55">
        <v>3.46</v>
      </c>
      <c r="S24" s="55">
        <v>9.33</v>
      </c>
      <c r="T24" s="14">
        <f t="shared" si="0"/>
        <v>2041.955902057779</v>
      </c>
      <c r="U24" s="14">
        <f t="shared" si="1"/>
        <v>5506.1990075719877</v>
      </c>
      <c r="V24" s="19">
        <f t="shared" si="11"/>
        <v>0.39625257688518933</v>
      </c>
      <c r="W24" s="52">
        <f t="shared" si="3"/>
        <v>156.00363662703532</v>
      </c>
      <c r="X24" s="1"/>
      <c r="Y24" s="1"/>
      <c r="Z24" s="1"/>
      <c r="AA24" s="1"/>
      <c r="AB24" s="1"/>
      <c r="AC24" s="1"/>
    </row>
    <row r="25" spans="1:29" x14ac:dyDescent="0.25">
      <c r="A25" s="5" t="s">
        <v>20</v>
      </c>
      <c r="B25" s="5">
        <v>2020</v>
      </c>
      <c r="C25" s="5" t="s">
        <v>21</v>
      </c>
      <c r="D25" s="5" t="s">
        <v>22</v>
      </c>
      <c r="E25" s="5" t="s">
        <v>23</v>
      </c>
      <c r="F25" s="5" t="s">
        <v>25</v>
      </c>
      <c r="G25" s="5" t="s">
        <v>38</v>
      </c>
      <c r="H25" s="13" t="s">
        <v>151</v>
      </c>
      <c r="I25" s="5" t="s">
        <v>28</v>
      </c>
      <c r="J25" s="51"/>
      <c r="K25" s="5"/>
      <c r="L25" s="14">
        <v>6071114</v>
      </c>
      <c r="M25" s="5"/>
      <c r="N25" s="14">
        <v>6071114</v>
      </c>
      <c r="O25" s="14">
        <v>14286</v>
      </c>
      <c r="P25" s="14">
        <v>404.74077579999999</v>
      </c>
      <c r="Q25" s="55">
        <v>1.5461213671503311</v>
      </c>
      <c r="R25" s="55">
        <v>3.46</v>
      </c>
      <c r="S25" s="55">
        <v>9.33</v>
      </c>
      <c r="T25" s="14">
        <f t="shared" ref="T25" si="12">P25*Q25*R25</f>
        <v>2165.1931312099805</v>
      </c>
      <c r="U25" s="14">
        <f t="shared" ref="U25" si="13">P25*Q25*S25</f>
        <v>5838.5121139274916</v>
      </c>
      <c r="V25" s="19">
        <f t="shared" si="11"/>
        <v>0.40868767422143998</v>
      </c>
      <c r="W25" s="52">
        <f t="shared" si="3"/>
        <v>103.07471769124771</v>
      </c>
      <c r="X25" s="1"/>
      <c r="Y25" s="1"/>
      <c r="Z25" s="1"/>
      <c r="AA25" s="1"/>
      <c r="AB25" s="1"/>
      <c r="AC25" s="1"/>
    </row>
    <row r="26" spans="1:29" x14ac:dyDescent="0.25">
      <c r="A26" s="5" t="s">
        <v>20</v>
      </c>
      <c r="B26" s="5">
        <v>2020</v>
      </c>
      <c r="C26" s="5" t="s">
        <v>21</v>
      </c>
      <c r="D26" s="5" t="s">
        <v>22</v>
      </c>
      <c r="E26" s="5" t="s">
        <v>23</v>
      </c>
      <c r="F26" s="5" t="s">
        <v>25</v>
      </c>
      <c r="G26" s="5" t="s">
        <v>41</v>
      </c>
      <c r="H26" s="13" t="s">
        <v>27</v>
      </c>
      <c r="I26" s="5" t="s">
        <v>28</v>
      </c>
      <c r="J26" s="51">
        <v>760.52213480000012</v>
      </c>
      <c r="K26" s="51">
        <v>149970</v>
      </c>
      <c r="L26" s="14">
        <f>K26*J26</f>
        <v>114055504.55595602</v>
      </c>
      <c r="M26" s="51">
        <v>37411047</v>
      </c>
      <c r="N26" s="14">
        <f>J26*M26/100</f>
        <v>284519293.29543138</v>
      </c>
      <c r="O26" s="14">
        <v>453188.91</v>
      </c>
      <c r="P26" s="14">
        <v>109099.1612518</v>
      </c>
      <c r="Q26" s="55">
        <v>1.5474492486466784</v>
      </c>
      <c r="R26" s="55">
        <v>3.73</v>
      </c>
      <c r="S26" s="55">
        <v>11.88</v>
      </c>
      <c r="T26" s="14">
        <f t="shared" si="0"/>
        <v>629718.79834941111</v>
      </c>
      <c r="U26" s="14">
        <f t="shared" si="1"/>
        <v>2005645.9314721194</v>
      </c>
      <c r="V26" s="19">
        <f t="shared" si="11"/>
        <v>4.4256288872384797</v>
      </c>
      <c r="W26" s="52">
        <f>P26*Q26/J26</f>
        <v>221.98619524923882</v>
      </c>
      <c r="X26" s="26">
        <v>44</v>
      </c>
      <c r="Y26" s="1">
        <v>44</v>
      </c>
      <c r="Z26" s="27">
        <f>2505/44</f>
        <v>56.93181818181818</v>
      </c>
      <c r="AA26" s="1" t="s">
        <v>66</v>
      </c>
      <c r="AB26" s="1"/>
      <c r="AC26" s="27">
        <f>2505/44</f>
        <v>56.93181818181818</v>
      </c>
    </row>
    <row r="27" spans="1:29" x14ac:dyDescent="0.25">
      <c r="A27" s="5" t="s">
        <v>20</v>
      </c>
      <c r="B27" s="5">
        <v>2020</v>
      </c>
      <c r="C27" s="5" t="s">
        <v>21</v>
      </c>
      <c r="D27" s="5" t="s">
        <v>22</v>
      </c>
      <c r="E27" s="5" t="s">
        <v>23</v>
      </c>
      <c r="F27" s="5" t="s">
        <v>25</v>
      </c>
      <c r="G27" s="5" t="s">
        <v>41</v>
      </c>
      <c r="H27" s="13" t="s">
        <v>67</v>
      </c>
      <c r="I27" s="5" t="s">
        <v>28</v>
      </c>
      <c r="J27" s="51"/>
      <c r="K27" s="5"/>
      <c r="L27" s="14">
        <v>26306300.440342806</v>
      </c>
      <c r="M27" s="5"/>
      <c r="N27" s="14">
        <v>26306300.440342806</v>
      </c>
      <c r="O27" s="14">
        <v>517624.38422429899</v>
      </c>
      <c r="P27" s="14">
        <v>67368.446342899973</v>
      </c>
      <c r="Q27" s="55">
        <v>1.5474492486466784</v>
      </c>
      <c r="R27" s="55">
        <v>3.73</v>
      </c>
      <c r="S27" s="55">
        <v>11.88</v>
      </c>
      <c r="T27" s="14">
        <f t="shared" si="0"/>
        <v>388849.70875078859</v>
      </c>
      <c r="U27" s="14">
        <f t="shared" si="1"/>
        <v>1238481.1099086779</v>
      </c>
      <c r="V27" s="19">
        <f t="shared" si="11"/>
        <v>2.3926251306043853</v>
      </c>
      <c r="W27" s="52">
        <f t="shared" si="3"/>
        <v>3962.9005192968948</v>
      </c>
      <c r="X27" s="1"/>
      <c r="Y27" s="1"/>
      <c r="Z27" s="1"/>
      <c r="AA27" s="1"/>
      <c r="AB27" s="1"/>
      <c r="AC27" s="1"/>
    </row>
    <row r="28" spans="1:29" x14ac:dyDescent="0.25">
      <c r="A28" s="5" t="s">
        <v>20</v>
      </c>
      <c r="B28" s="5">
        <v>2020</v>
      </c>
      <c r="C28" s="5" t="s">
        <v>21</v>
      </c>
      <c r="D28" s="5" t="s">
        <v>22</v>
      </c>
      <c r="E28" s="5" t="s">
        <v>23</v>
      </c>
      <c r="F28" s="5" t="s">
        <v>25</v>
      </c>
      <c r="G28" s="5" t="s">
        <v>41</v>
      </c>
      <c r="H28" s="13" t="s">
        <v>32</v>
      </c>
      <c r="I28" s="5" t="s">
        <v>28</v>
      </c>
      <c r="J28" s="51"/>
      <c r="K28" s="5"/>
      <c r="L28" s="14">
        <v>1661688</v>
      </c>
      <c r="M28" s="5"/>
      <c r="N28" s="14">
        <v>1661688</v>
      </c>
      <c r="O28" s="14">
        <v>29349.94</v>
      </c>
      <c r="P28" s="14">
        <v>1571.4310198000001</v>
      </c>
      <c r="Q28" s="55">
        <v>1.5474492486466784</v>
      </c>
      <c r="R28" s="55">
        <v>3.73</v>
      </c>
      <c r="S28" s="55">
        <v>11.88</v>
      </c>
      <c r="T28" s="14">
        <f t="shared" si="0"/>
        <v>9070.2773708181849</v>
      </c>
      <c r="U28" s="14">
        <f t="shared" si="1"/>
        <v>28888.711840568372</v>
      </c>
      <c r="V28" s="19">
        <f t="shared" si="11"/>
        <v>0.98428520946102016</v>
      </c>
      <c r="W28" s="52">
        <f t="shared" si="3"/>
        <v>1463.3973109811191</v>
      </c>
      <c r="X28" s="1"/>
      <c r="Y28" s="1"/>
      <c r="Z28" s="1"/>
      <c r="AA28" s="1"/>
      <c r="AB28" s="1"/>
      <c r="AC28" s="1"/>
    </row>
    <row r="29" spans="1:29" x14ac:dyDescent="0.25">
      <c r="A29" s="5" t="s">
        <v>20</v>
      </c>
      <c r="B29" s="5">
        <v>2020</v>
      </c>
      <c r="C29" s="5" t="s">
        <v>21</v>
      </c>
      <c r="D29" s="5" t="s">
        <v>22</v>
      </c>
      <c r="E29" s="5" t="s">
        <v>23</v>
      </c>
      <c r="F29" s="5" t="s">
        <v>25</v>
      </c>
      <c r="G29" s="5" t="s">
        <v>41</v>
      </c>
      <c r="H29" s="13" t="s">
        <v>44</v>
      </c>
      <c r="I29" s="5" t="s">
        <v>28</v>
      </c>
      <c r="J29" s="51"/>
      <c r="K29" s="5"/>
      <c r="L29" s="14">
        <v>6733536</v>
      </c>
      <c r="M29" s="5"/>
      <c r="N29" s="14">
        <v>6733536</v>
      </c>
      <c r="O29" s="14">
        <v>134131.5</v>
      </c>
      <c r="P29" s="14">
        <v>6524.795154899999</v>
      </c>
      <c r="Q29" s="55">
        <v>1.5474492486466784</v>
      </c>
      <c r="R29" s="55">
        <v>3.73</v>
      </c>
      <c r="S29" s="55">
        <v>11.88</v>
      </c>
      <c r="T29" s="14">
        <f t="shared" si="0"/>
        <v>37661.024312887625</v>
      </c>
      <c r="U29" s="14">
        <f t="shared" si="1"/>
        <v>119949.85759707908</v>
      </c>
      <c r="V29" s="19">
        <f t="shared" si="11"/>
        <v>0.89427060457147711</v>
      </c>
      <c r="W29" s="52">
        <f t="shared" si="3"/>
        <v>1499.47803947636</v>
      </c>
      <c r="X29" s="1"/>
      <c r="Y29" s="1"/>
      <c r="Z29" s="1"/>
      <c r="AA29" s="1"/>
      <c r="AB29" s="1"/>
      <c r="AC29" s="1"/>
    </row>
    <row r="30" spans="1:29" x14ac:dyDescent="0.25">
      <c r="A30" s="5" t="s">
        <v>20</v>
      </c>
      <c r="B30" s="5">
        <v>2020</v>
      </c>
      <c r="C30" s="5" t="s">
        <v>21</v>
      </c>
      <c r="D30" s="5" t="s">
        <v>22</v>
      </c>
      <c r="E30" s="5" t="s">
        <v>23</v>
      </c>
      <c r="F30" s="5" t="s">
        <v>25</v>
      </c>
      <c r="G30" s="5" t="s">
        <v>41</v>
      </c>
      <c r="H30" s="13" t="s">
        <v>151</v>
      </c>
      <c r="I30" s="5" t="s">
        <v>28</v>
      </c>
      <c r="J30" s="51"/>
      <c r="K30" s="5"/>
      <c r="L30" s="14">
        <v>8971855</v>
      </c>
      <c r="M30" s="5"/>
      <c r="N30" s="14">
        <v>8971855</v>
      </c>
      <c r="O30" s="14">
        <v>21428.5</v>
      </c>
      <c r="P30" s="14">
        <v>1507.2713561999999</v>
      </c>
      <c r="Q30" s="55">
        <v>1.5474492486466784</v>
      </c>
      <c r="R30" s="55">
        <v>3.73</v>
      </c>
      <c r="S30" s="55">
        <v>11.88</v>
      </c>
      <c r="T30" s="14">
        <f t="shared" ref="T30" si="14">P30*Q30*R30</f>
        <v>8699.948710165645</v>
      </c>
      <c r="U30" s="14">
        <f t="shared" ref="U30" si="15">P30*Q30*S30</f>
        <v>27709.220020581197</v>
      </c>
      <c r="V30" s="19">
        <f t="shared" si="11"/>
        <v>1.2931012446312713</v>
      </c>
      <c r="W30" s="52">
        <f t="shared" si="3"/>
        <v>259.97142482333362</v>
      </c>
      <c r="X30" s="1"/>
      <c r="Y30" s="1"/>
      <c r="Z30" s="1"/>
      <c r="AA30" s="1"/>
      <c r="AB30" s="1"/>
      <c r="AC30" s="1"/>
    </row>
    <row r="31" spans="1:29" x14ac:dyDescent="0.25">
      <c r="A31" s="5" t="s">
        <v>20</v>
      </c>
      <c r="B31" s="5">
        <v>2020</v>
      </c>
      <c r="C31" s="5" t="s">
        <v>21</v>
      </c>
      <c r="D31" s="5" t="s">
        <v>22</v>
      </c>
      <c r="E31" s="5" t="s">
        <v>23</v>
      </c>
      <c r="F31" s="5" t="s">
        <v>25</v>
      </c>
      <c r="G31" s="5" t="s">
        <v>45</v>
      </c>
      <c r="H31" s="17" t="s">
        <v>27</v>
      </c>
      <c r="I31" s="5" t="s">
        <v>28</v>
      </c>
      <c r="J31" s="51">
        <v>3724</v>
      </c>
      <c r="K31" s="51">
        <v>149970</v>
      </c>
      <c r="L31" s="14">
        <f>K31*J31</f>
        <v>558488280</v>
      </c>
      <c r="M31" s="51">
        <v>37411047</v>
      </c>
      <c r="N31" s="14">
        <f>J31*M31/100</f>
        <v>1393187390.28</v>
      </c>
      <c r="O31" s="21">
        <v>2549515</v>
      </c>
      <c r="P31" s="21">
        <v>397881.35459190008</v>
      </c>
      <c r="Q31" s="53">
        <v>1.0702788985</v>
      </c>
      <c r="R31" s="53">
        <v>3.14</v>
      </c>
      <c r="S31" s="53">
        <v>10.86</v>
      </c>
      <c r="T31" s="14">
        <f t="shared" si="0"/>
        <v>1337150.2162886034</v>
      </c>
      <c r="U31" s="14">
        <f t="shared" si="1"/>
        <v>4624666.0346796913</v>
      </c>
      <c r="V31" s="19">
        <f t="shared" si="11"/>
        <v>1.8139395275884596</v>
      </c>
      <c r="W31" s="52">
        <f>P31*Q31/J31</f>
        <v>114.3512400446581</v>
      </c>
      <c r="X31" s="26">
        <v>26</v>
      </c>
      <c r="Y31" s="1">
        <v>26</v>
      </c>
      <c r="Z31" s="27">
        <f>1410/26</f>
        <v>54.230769230769234</v>
      </c>
      <c r="AA31" s="1" t="s">
        <v>68</v>
      </c>
      <c r="AB31" s="1"/>
      <c r="AC31" s="27">
        <f>1410/26</f>
        <v>54.230769230769234</v>
      </c>
    </row>
    <row r="32" spans="1:29" x14ac:dyDescent="0.25">
      <c r="A32" s="5" t="s">
        <v>20</v>
      </c>
      <c r="B32" s="5">
        <v>2020</v>
      </c>
      <c r="C32" s="5" t="s">
        <v>21</v>
      </c>
      <c r="D32" s="5" t="s">
        <v>22</v>
      </c>
      <c r="E32" s="5" t="s">
        <v>23</v>
      </c>
      <c r="F32" s="5" t="s">
        <v>25</v>
      </c>
      <c r="G32" s="5" t="s">
        <v>45</v>
      </c>
      <c r="H32" s="17" t="s">
        <v>32</v>
      </c>
      <c r="I32" s="5" t="s">
        <v>28</v>
      </c>
      <c r="J32" s="51"/>
      <c r="K32" s="5"/>
      <c r="L32" s="21">
        <v>59288207</v>
      </c>
      <c r="M32" s="5"/>
      <c r="N32" s="21">
        <v>59288207</v>
      </c>
      <c r="O32" s="21">
        <v>279912</v>
      </c>
      <c r="P32" s="21">
        <v>9204.7252408000004</v>
      </c>
      <c r="Q32" s="53">
        <v>1.0702788985</v>
      </c>
      <c r="R32" s="53">
        <v>3.14</v>
      </c>
      <c r="S32" s="53">
        <v>10.86</v>
      </c>
      <c r="T32" s="14">
        <f t="shared" si="0"/>
        <v>30934.096821996318</v>
      </c>
      <c r="U32" s="14">
        <f t="shared" si="1"/>
        <v>106988.62786206369</v>
      </c>
      <c r="V32" s="19">
        <f t="shared" si="11"/>
        <v>0.3822223693948944</v>
      </c>
      <c r="W32" s="52">
        <f t="shared" si="3"/>
        <v>166.16497091434343</v>
      </c>
      <c r="X32" s="1"/>
      <c r="Y32" s="1"/>
      <c r="Z32" s="1"/>
      <c r="AA32" s="1"/>
      <c r="AB32" s="1"/>
      <c r="AC32" s="1"/>
    </row>
    <row r="33" spans="1:29" x14ac:dyDescent="0.25">
      <c r="A33" s="5" t="s">
        <v>20</v>
      </c>
      <c r="B33" s="5">
        <v>2020</v>
      </c>
      <c r="C33" s="5" t="s">
        <v>21</v>
      </c>
      <c r="D33" s="5" t="s">
        <v>22</v>
      </c>
      <c r="E33" s="5" t="s">
        <v>23</v>
      </c>
      <c r="F33" s="5" t="s">
        <v>25</v>
      </c>
      <c r="G33" s="5" t="s">
        <v>45</v>
      </c>
      <c r="H33" s="17" t="s">
        <v>33</v>
      </c>
      <c r="I33" s="5" t="s">
        <v>28</v>
      </c>
      <c r="J33" s="51"/>
      <c r="K33" s="5"/>
      <c r="L33" s="21">
        <v>4393449</v>
      </c>
      <c r="M33" s="5"/>
      <c r="N33" s="21">
        <v>4393449</v>
      </c>
      <c r="O33" s="21">
        <v>87489</v>
      </c>
      <c r="P33" s="21">
        <v>6284.4310969999988</v>
      </c>
      <c r="Q33" s="53">
        <v>1.0702788985</v>
      </c>
      <c r="R33" s="53">
        <v>3.14</v>
      </c>
      <c r="S33" s="53">
        <v>10.86</v>
      </c>
      <c r="T33" s="14">
        <f t="shared" si="0"/>
        <v>21119.935135496398</v>
      </c>
      <c r="U33" s="14">
        <f t="shared" si="1"/>
        <v>73045.38075525187</v>
      </c>
      <c r="V33" s="19">
        <f t="shared" si="11"/>
        <v>0.8349093115163263</v>
      </c>
      <c r="W33" s="52">
        <f t="shared" si="3"/>
        <v>1530.9370820501854</v>
      </c>
      <c r="X33" s="1"/>
      <c r="Y33" s="1"/>
      <c r="Z33" s="1"/>
      <c r="AA33" s="1"/>
      <c r="AB33" s="1"/>
      <c r="AC33" s="1"/>
    </row>
    <row r="34" spans="1:29" x14ac:dyDescent="0.25">
      <c r="A34" s="5" t="s">
        <v>20</v>
      </c>
      <c r="B34" s="5">
        <v>2020</v>
      </c>
      <c r="C34" s="5" t="s">
        <v>21</v>
      </c>
      <c r="D34" s="5" t="s">
        <v>22</v>
      </c>
      <c r="E34" s="5" t="s">
        <v>23</v>
      </c>
      <c r="F34" s="5" t="s">
        <v>25</v>
      </c>
      <c r="G34" s="5" t="s">
        <v>45</v>
      </c>
      <c r="H34" s="17" t="s">
        <v>30</v>
      </c>
      <c r="I34" s="5" t="s">
        <v>28</v>
      </c>
      <c r="J34" s="51"/>
      <c r="K34" s="5"/>
      <c r="L34" s="21">
        <v>207192785</v>
      </c>
      <c r="M34" s="5"/>
      <c r="N34" s="21">
        <v>207192785</v>
      </c>
      <c r="O34" s="21">
        <v>1015162</v>
      </c>
      <c r="P34" s="21">
        <v>72785.757217299993</v>
      </c>
      <c r="Q34" s="53">
        <v>1.0702788985</v>
      </c>
      <c r="R34" s="53">
        <v>3.14</v>
      </c>
      <c r="S34" s="53">
        <v>10.86</v>
      </c>
      <c r="T34" s="14">
        <f t="shared" si="0"/>
        <v>244609.32859160364</v>
      </c>
      <c r="U34" s="14">
        <f t="shared" si="1"/>
        <v>846005.5122626801</v>
      </c>
      <c r="V34" s="19">
        <f t="shared" si="11"/>
        <v>0.83336995697502481</v>
      </c>
      <c r="W34" s="52">
        <f t="shared" si="3"/>
        <v>375.98345937104068</v>
      </c>
      <c r="X34" s="1"/>
      <c r="Y34" s="1"/>
      <c r="Z34" s="1"/>
      <c r="AA34" s="1"/>
      <c r="AB34" s="1"/>
      <c r="AC34" s="1"/>
    </row>
    <row r="35" spans="1:29" x14ac:dyDescent="0.25">
      <c r="A35" s="5" t="s">
        <v>20</v>
      </c>
      <c r="B35" s="5">
        <v>2020</v>
      </c>
      <c r="C35" s="5" t="s">
        <v>21</v>
      </c>
      <c r="D35" s="5" t="s">
        <v>22</v>
      </c>
      <c r="E35" s="5" t="s">
        <v>23</v>
      </c>
      <c r="F35" s="5" t="s">
        <v>25</v>
      </c>
      <c r="G35" s="5" t="s">
        <v>45</v>
      </c>
      <c r="H35" s="17" t="s">
        <v>151</v>
      </c>
      <c r="I35" s="5" t="s">
        <v>28</v>
      </c>
      <c r="J35" s="62"/>
      <c r="K35" s="5"/>
      <c r="L35" s="21">
        <v>6827846</v>
      </c>
      <c r="M35" s="5"/>
      <c r="N35" s="21">
        <v>6827846</v>
      </c>
      <c r="O35" s="21">
        <v>20408</v>
      </c>
      <c r="P35" s="21">
        <v>326.14551290000003</v>
      </c>
      <c r="Q35" s="53">
        <v>1.0702788985</v>
      </c>
      <c r="R35" s="53">
        <v>3.14</v>
      </c>
      <c r="S35" s="53">
        <v>10.86</v>
      </c>
      <c r="T35" s="14">
        <f t="shared" ref="T35" si="16">P35*Q35*R35</f>
        <v>1096.0693133336149</v>
      </c>
      <c r="U35" s="14">
        <f t="shared" ref="U35" si="17">P35*Q35*S35</f>
        <v>3790.8639308289989</v>
      </c>
      <c r="V35" s="19">
        <f t="shared" si="11"/>
        <v>0.18575381864117008</v>
      </c>
      <c r="W35" s="52">
        <f t="shared" si="3"/>
        <v>51.123979699795456</v>
      </c>
      <c r="X35" s="1"/>
      <c r="Y35" s="1"/>
      <c r="Z35" s="1"/>
      <c r="AA35" s="1"/>
      <c r="AB35" s="1"/>
      <c r="AC35" s="1"/>
    </row>
    <row r="36" spans="1:29" x14ac:dyDescent="0.25">
      <c r="A36" s="5" t="s">
        <v>20</v>
      </c>
      <c r="B36" s="5">
        <v>2020</v>
      </c>
      <c r="C36" s="5" t="s">
        <v>21</v>
      </c>
      <c r="D36" s="5" t="s">
        <v>22</v>
      </c>
      <c r="E36" s="5" t="s">
        <v>23</v>
      </c>
      <c r="F36" s="5" t="s">
        <v>25</v>
      </c>
      <c r="G36" s="5" t="s">
        <v>47</v>
      </c>
      <c r="H36" s="17" t="s">
        <v>27</v>
      </c>
      <c r="I36" s="5" t="s">
        <v>28</v>
      </c>
      <c r="J36" s="60">
        <v>2725.9024442370828</v>
      </c>
      <c r="K36" s="51">
        <v>149970</v>
      </c>
      <c r="L36" s="14">
        <f>K36*J36</f>
        <v>408803589.5622353</v>
      </c>
      <c r="M36" s="51">
        <v>37411047</v>
      </c>
      <c r="N36" s="14">
        <f>J36*M36/100</f>
        <v>1019788644.5876839</v>
      </c>
      <c r="O36" s="18">
        <v>1643233</v>
      </c>
      <c r="P36" s="18">
        <v>248847.73312269995</v>
      </c>
      <c r="Q36" s="53">
        <v>1.1343259190430195</v>
      </c>
      <c r="R36" s="53">
        <v>4.7885139934124901</v>
      </c>
      <c r="S36" s="53">
        <v>13.880577201629961</v>
      </c>
      <c r="T36" s="14">
        <f t="shared" si="0"/>
        <v>1351675.075162116</v>
      </c>
      <c r="U36" s="14">
        <f t="shared" si="1"/>
        <v>3918132.0673005166</v>
      </c>
      <c r="V36" s="19">
        <f t="shared" ref="V36:V46" si="18">U36/O36</f>
        <v>2.3844044437401859</v>
      </c>
      <c r="W36" s="52">
        <f>P36*Q36/J36</f>
        <v>103.55265434129679</v>
      </c>
      <c r="X36" s="26">
        <v>27</v>
      </c>
      <c r="Y36" s="1">
        <v>27</v>
      </c>
      <c r="Z36" s="27">
        <f>1405/27</f>
        <v>52.037037037037038</v>
      </c>
      <c r="AA36" s="1" t="s">
        <v>69</v>
      </c>
      <c r="AB36" s="1"/>
      <c r="AC36" s="27">
        <f>1405/27</f>
        <v>52.037037037037038</v>
      </c>
    </row>
    <row r="37" spans="1:29" x14ac:dyDescent="0.25">
      <c r="A37" s="5" t="s">
        <v>20</v>
      </c>
      <c r="B37" s="5">
        <v>2020</v>
      </c>
      <c r="C37" s="5" t="s">
        <v>21</v>
      </c>
      <c r="D37" s="5" t="s">
        <v>22</v>
      </c>
      <c r="E37" s="5" t="s">
        <v>23</v>
      </c>
      <c r="F37" s="5" t="s">
        <v>25</v>
      </c>
      <c r="G37" s="5" t="s">
        <v>47</v>
      </c>
      <c r="H37" s="17" t="s">
        <v>30</v>
      </c>
      <c r="I37" s="5" t="s">
        <v>28</v>
      </c>
      <c r="J37" s="51"/>
      <c r="K37" s="5"/>
      <c r="L37" s="18">
        <v>155968325</v>
      </c>
      <c r="M37" s="5"/>
      <c r="N37" s="18">
        <v>155968325</v>
      </c>
      <c r="O37" s="18">
        <v>1563730</v>
      </c>
      <c r="P37" s="18">
        <v>328683.10310909996</v>
      </c>
      <c r="Q37" s="53">
        <v>1.1343259190430195</v>
      </c>
      <c r="R37" s="53">
        <v>4.7885139934124901</v>
      </c>
      <c r="S37" s="53">
        <v>13.880577201629961</v>
      </c>
      <c r="T37" s="14">
        <f t="shared" si="0"/>
        <v>1785319.6913811208</v>
      </c>
      <c r="U37" s="14">
        <f t="shared" si="1"/>
        <v>5175147.830808715</v>
      </c>
      <c r="V37" s="19">
        <f t="shared" si="18"/>
        <v>3.3094893816763218</v>
      </c>
      <c r="W37" s="52">
        <f t="shared" si="3"/>
        <v>2390.4453869600852</v>
      </c>
      <c r="X37" s="1"/>
      <c r="Y37" s="1"/>
      <c r="Z37" s="1"/>
      <c r="AA37" s="1"/>
      <c r="AB37" s="1"/>
      <c r="AC37" s="1"/>
    </row>
    <row r="38" spans="1:29" x14ac:dyDescent="0.25">
      <c r="A38" s="5" t="s">
        <v>20</v>
      </c>
      <c r="B38" s="5">
        <v>2020</v>
      </c>
      <c r="C38" s="5" t="s">
        <v>21</v>
      </c>
      <c r="D38" s="5" t="s">
        <v>22</v>
      </c>
      <c r="E38" s="5" t="s">
        <v>23</v>
      </c>
      <c r="F38" s="5" t="s">
        <v>25</v>
      </c>
      <c r="G38" s="5" t="s">
        <v>47</v>
      </c>
      <c r="H38" s="17" t="s">
        <v>49</v>
      </c>
      <c r="I38" s="5" t="s">
        <v>28</v>
      </c>
      <c r="J38" s="51"/>
      <c r="K38" s="5"/>
      <c r="L38" s="18">
        <v>10866933</v>
      </c>
      <c r="M38" s="5"/>
      <c r="N38" s="18">
        <v>10866933</v>
      </c>
      <c r="O38" s="18">
        <v>158743</v>
      </c>
      <c r="P38" s="18">
        <v>15249.591454199999</v>
      </c>
      <c r="Q38" s="53">
        <v>1.1343259190430195</v>
      </c>
      <c r="R38" s="53">
        <v>4.7885139934124901</v>
      </c>
      <c r="S38" s="53">
        <v>13.880577201629961</v>
      </c>
      <c r="T38" s="14">
        <f t="shared" si="0"/>
        <v>82831.7478177866</v>
      </c>
      <c r="U38" s="14">
        <f t="shared" si="1"/>
        <v>240106.31939520984</v>
      </c>
      <c r="V38" s="19">
        <f t="shared" si="18"/>
        <v>1.5125474471013516</v>
      </c>
      <c r="W38" s="52">
        <f t="shared" si="3"/>
        <v>1591.8021065664057</v>
      </c>
      <c r="X38" s="1"/>
      <c r="Y38" s="1"/>
      <c r="Z38" s="1"/>
      <c r="AA38" s="1"/>
      <c r="AB38" s="1"/>
      <c r="AC38" s="1"/>
    </row>
    <row r="39" spans="1:29" x14ac:dyDescent="0.25">
      <c r="A39" s="5" t="s">
        <v>20</v>
      </c>
      <c r="B39" s="5">
        <v>2020</v>
      </c>
      <c r="C39" s="5" t="s">
        <v>21</v>
      </c>
      <c r="D39" s="5" t="s">
        <v>22</v>
      </c>
      <c r="E39" s="5" t="s">
        <v>23</v>
      </c>
      <c r="F39" s="5" t="s">
        <v>25</v>
      </c>
      <c r="G39" s="5" t="s">
        <v>47</v>
      </c>
      <c r="H39" s="17" t="s">
        <v>50</v>
      </c>
      <c r="I39" s="5" t="s">
        <v>28</v>
      </c>
      <c r="J39" s="51"/>
      <c r="K39" s="5"/>
      <c r="L39" s="18">
        <v>347158192</v>
      </c>
      <c r="M39" s="5"/>
      <c r="N39" s="18">
        <v>347158192</v>
      </c>
      <c r="O39" s="18">
        <v>226050</v>
      </c>
      <c r="P39" s="18">
        <v>107137.9064912</v>
      </c>
      <c r="Q39" s="53">
        <v>1.1343259190430195</v>
      </c>
      <c r="R39" s="53">
        <v>4.7885139934124901</v>
      </c>
      <c r="S39" s="53">
        <v>13.880577201629961</v>
      </c>
      <c r="T39" s="14">
        <f t="shared" si="0"/>
        <v>581944.77398674923</v>
      </c>
      <c r="U39" s="14">
        <f t="shared" si="1"/>
        <v>1686896.8898327586</v>
      </c>
      <c r="V39" s="19">
        <f t="shared" si="18"/>
        <v>7.4624945358671031</v>
      </c>
      <c r="W39" s="52">
        <f t="shared" si="3"/>
        <v>350.06895140465394</v>
      </c>
      <c r="X39" s="1"/>
      <c r="Y39" s="1"/>
      <c r="Z39" s="1"/>
      <c r="AA39" s="1"/>
      <c r="AB39" s="1"/>
      <c r="AC39" s="1"/>
    </row>
    <row r="40" spans="1:29" x14ac:dyDescent="0.25">
      <c r="A40" s="5" t="s">
        <v>20</v>
      </c>
      <c r="B40" s="5">
        <v>2020</v>
      </c>
      <c r="C40" s="5" t="s">
        <v>21</v>
      </c>
      <c r="D40" s="5" t="s">
        <v>22</v>
      </c>
      <c r="E40" s="5" t="s">
        <v>23</v>
      </c>
      <c r="F40" s="5" t="s">
        <v>25</v>
      </c>
      <c r="G40" s="5" t="s">
        <v>47</v>
      </c>
      <c r="H40" s="17" t="s">
        <v>32</v>
      </c>
      <c r="I40" s="5" t="s">
        <v>28</v>
      </c>
      <c r="J40" s="51"/>
      <c r="K40" s="5"/>
      <c r="L40" s="18">
        <v>179153977</v>
      </c>
      <c r="M40" s="5"/>
      <c r="N40" s="18">
        <v>179153977</v>
      </c>
      <c r="O40" s="18">
        <v>886398</v>
      </c>
      <c r="P40" s="18">
        <v>71969.556767200003</v>
      </c>
      <c r="Q40" s="53">
        <v>1.1343259190430195</v>
      </c>
      <c r="R40" s="53">
        <v>4.7885139934124901</v>
      </c>
      <c r="S40" s="53">
        <v>13.880577201629961</v>
      </c>
      <c r="T40" s="14">
        <f t="shared" si="0"/>
        <v>390919.59903337125</v>
      </c>
      <c r="U40" s="14">
        <f t="shared" si="1"/>
        <v>1133167.7596594042</v>
      </c>
      <c r="V40" s="19">
        <f t="shared" si="18"/>
        <v>1.2783961151304539</v>
      </c>
      <c r="W40" s="52">
        <f t="shared" si="3"/>
        <v>455.68027564954872</v>
      </c>
      <c r="X40" s="1"/>
      <c r="Y40" s="1"/>
      <c r="Z40" s="1"/>
      <c r="AA40" s="1"/>
      <c r="AB40" s="1"/>
      <c r="AC40" s="1"/>
    </row>
    <row r="41" spans="1:29" x14ac:dyDescent="0.25">
      <c r="A41" s="5" t="s">
        <v>20</v>
      </c>
      <c r="B41" s="5">
        <v>2020</v>
      </c>
      <c r="C41" s="5" t="s">
        <v>21</v>
      </c>
      <c r="D41" s="5" t="s">
        <v>22</v>
      </c>
      <c r="E41" s="5" t="s">
        <v>23</v>
      </c>
      <c r="F41" s="5" t="s">
        <v>25</v>
      </c>
      <c r="G41" s="5" t="s">
        <v>47</v>
      </c>
      <c r="H41" s="17" t="s">
        <v>33</v>
      </c>
      <c r="I41" s="5" t="s">
        <v>28</v>
      </c>
      <c r="J41" s="51"/>
      <c r="K41" s="5"/>
      <c r="L41" s="18">
        <v>15298906</v>
      </c>
      <c r="M41" s="5"/>
      <c r="N41" s="18">
        <v>15298906</v>
      </c>
      <c r="O41" s="18">
        <v>83716</v>
      </c>
      <c r="P41" s="18">
        <v>70603.370530900022</v>
      </c>
      <c r="Q41" s="53">
        <v>1.1343259190430195</v>
      </c>
      <c r="R41" s="53">
        <v>4.7885139934124901</v>
      </c>
      <c r="S41" s="53">
        <v>13.880577201629961</v>
      </c>
      <c r="T41" s="14">
        <f t="shared" si="0"/>
        <v>383498.8367042818</v>
      </c>
      <c r="U41" s="14">
        <f t="shared" si="1"/>
        <v>1111657.0228116943</v>
      </c>
      <c r="V41" s="19">
        <f t="shared" si="18"/>
        <v>13.278907530360915</v>
      </c>
      <c r="W41" s="52">
        <f t="shared" si="3"/>
        <v>5234.8339917245066</v>
      </c>
      <c r="X41" s="1"/>
      <c r="Y41" s="1"/>
      <c r="Z41" s="1"/>
      <c r="AA41" s="1"/>
      <c r="AB41" s="1"/>
      <c r="AC41" s="1"/>
    </row>
    <row r="42" spans="1:29" x14ac:dyDescent="0.25">
      <c r="A42" s="5" t="s">
        <v>20</v>
      </c>
      <c r="B42" s="5">
        <v>2020</v>
      </c>
      <c r="C42" s="5" t="s">
        <v>21</v>
      </c>
      <c r="D42" s="5" t="s">
        <v>22</v>
      </c>
      <c r="E42" s="5" t="s">
        <v>23</v>
      </c>
      <c r="F42" s="5" t="s">
        <v>25</v>
      </c>
      <c r="G42" s="5" t="s">
        <v>47</v>
      </c>
      <c r="H42" s="17" t="s">
        <v>151</v>
      </c>
      <c r="I42" s="5" t="s">
        <v>28</v>
      </c>
      <c r="J42" s="51"/>
      <c r="K42" s="5"/>
      <c r="L42" s="18">
        <v>12335841</v>
      </c>
      <c r="M42" s="5"/>
      <c r="N42" s="18">
        <v>12335841</v>
      </c>
      <c r="O42" s="18">
        <v>42857</v>
      </c>
      <c r="P42" s="18">
        <v>31315.762274899997</v>
      </c>
      <c r="Q42" s="53">
        <v>1.1343259190430195</v>
      </c>
      <c r="R42" s="53">
        <v>4.7885139934124901</v>
      </c>
      <c r="S42" s="53">
        <v>13.880577201629961</v>
      </c>
      <c r="T42" s="14">
        <f t="shared" ref="T42" si="19">P42*Q42*R42</f>
        <v>170098.93879890512</v>
      </c>
      <c r="U42" s="14">
        <f t="shared" ref="U42" si="20">P42*Q42*S42</f>
        <v>493069.7613417512</v>
      </c>
      <c r="V42" s="19">
        <f t="shared" si="18"/>
        <v>11.504999447972354</v>
      </c>
      <c r="W42" s="52">
        <f t="shared" si="3"/>
        <v>2879.5994389850403</v>
      </c>
      <c r="X42" s="1"/>
      <c r="Y42" s="1"/>
      <c r="Z42" s="1"/>
      <c r="AA42" s="1"/>
      <c r="AB42" s="1"/>
      <c r="AC42" s="1"/>
    </row>
    <row r="43" spans="1:29" x14ac:dyDescent="0.25">
      <c r="A43" s="5" t="s">
        <v>20</v>
      </c>
      <c r="B43" s="5">
        <v>2020</v>
      </c>
      <c r="C43" s="5" t="s">
        <v>21</v>
      </c>
      <c r="D43" s="5" t="s">
        <v>22</v>
      </c>
      <c r="E43" s="5" t="s">
        <v>23</v>
      </c>
      <c r="F43" s="25" t="s">
        <v>51</v>
      </c>
      <c r="G43" s="25" t="s">
        <v>52</v>
      </c>
      <c r="H43" s="22" t="s">
        <v>27</v>
      </c>
      <c r="I43" s="5"/>
      <c r="J43" s="51">
        <v>104.54400000000001</v>
      </c>
      <c r="K43" s="51">
        <v>149970</v>
      </c>
      <c r="L43" s="18">
        <f>K43*J43</f>
        <v>15678463.680000002</v>
      </c>
      <c r="M43" s="51">
        <v>37411047</v>
      </c>
      <c r="N43" s="18">
        <f>J43*M43/100</f>
        <v>39111004.975680001</v>
      </c>
      <c r="O43" s="18">
        <v>74570</v>
      </c>
      <c r="P43" s="18">
        <v>8363.5146102999988</v>
      </c>
      <c r="Q43" s="53">
        <v>1.4742844896348499</v>
      </c>
      <c r="R43" s="53">
        <v>3.0721542685100598</v>
      </c>
      <c r="S43" s="53">
        <v>15.51</v>
      </c>
      <c r="T43" s="14">
        <f t="shared" si="0"/>
        <v>37880.276158515313</v>
      </c>
      <c r="U43" s="14">
        <f t="shared" si="1"/>
        <v>191241.39996508401</v>
      </c>
      <c r="V43" s="19">
        <f t="shared" si="18"/>
        <v>2.5645889763320908</v>
      </c>
      <c r="W43" s="52">
        <f>P43*Q43/J43</f>
        <v>117.94268316498071</v>
      </c>
      <c r="X43" s="1"/>
      <c r="Y43" s="1"/>
      <c r="Z43" s="1"/>
      <c r="AA43" s="1"/>
      <c r="AB43" s="1"/>
      <c r="AC43" s="1"/>
    </row>
    <row r="44" spans="1:29" x14ac:dyDescent="0.25">
      <c r="A44" s="5" t="s">
        <v>20</v>
      </c>
      <c r="B44" s="5">
        <v>2020</v>
      </c>
      <c r="C44" s="5" t="s">
        <v>21</v>
      </c>
      <c r="D44" s="5" t="s">
        <v>22</v>
      </c>
      <c r="E44" s="5" t="s">
        <v>23</v>
      </c>
      <c r="F44" s="25" t="s">
        <v>51</v>
      </c>
      <c r="G44" s="25" t="s">
        <v>52</v>
      </c>
      <c r="H44" s="22" t="s">
        <v>32</v>
      </c>
      <c r="I44" s="5" t="s">
        <v>28</v>
      </c>
      <c r="J44" s="51"/>
      <c r="K44" s="5"/>
      <c r="L44" s="23">
        <v>129603665</v>
      </c>
      <c r="M44" s="5"/>
      <c r="N44" s="23">
        <v>129603665</v>
      </c>
      <c r="O44" s="23">
        <v>436308.1599999998</v>
      </c>
      <c r="P44" s="23">
        <v>17998.463045600001</v>
      </c>
      <c r="Q44" s="53">
        <v>1.4742844896348499</v>
      </c>
      <c r="R44" s="53">
        <v>3.0721542685100598</v>
      </c>
      <c r="S44" s="53">
        <v>15.51</v>
      </c>
      <c r="T44" s="14">
        <f t="shared" si="0"/>
        <v>81519.167761901597</v>
      </c>
      <c r="U44" s="14">
        <f t="shared" si="1"/>
        <v>411555.59958266257</v>
      </c>
      <c r="V44" s="19">
        <f t="shared" si="18"/>
        <v>0.94326816987026496</v>
      </c>
      <c r="W44" s="52">
        <f t="shared" si="3"/>
        <v>204.73846094857046</v>
      </c>
      <c r="X44" s="1"/>
      <c r="Y44" s="1"/>
      <c r="Z44" s="1"/>
      <c r="AA44" s="1"/>
      <c r="AB44" s="1"/>
      <c r="AC44" s="1"/>
    </row>
    <row r="45" spans="1:29" x14ac:dyDescent="0.25">
      <c r="A45" s="5" t="s">
        <v>20</v>
      </c>
      <c r="B45" s="5">
        <v>2020</v>
      </c>
      <c r="C45" s="5" t="s">
        <v>21</v>
      </c>
      <c r="D45" s="5" t="s">
        <v>22</v>
      </c>
      <c r="E45" s="5" t="s">
        <v>23</v>
      </c>
      <c r="F45" s="25" t="s">
        <v>51</v>
      </c>
      <c r="G45" s="25" t="s">
        <v>52</v>
      </c>
      <c r="H45" s="22" t="s">
        <v>33</v>
      </c>
      <c r="I45" s="5" t="s">
        <v>28</v>
      </c>
      <c r="J45" s="51"/>
      <c r="K45" s="5"/>
      <c r="L45" s="23">
        <v>2057214</v>
      </c>
      <c r="M45" s="5"/>
      <c r="N45" s="23">
        <v>2057214</v>
      </c>
      <c r="O45" s="23">
        <v>49120.962000000007</v>
      </c>
      <c r="P45" s="23">
        <v>6360.9193466999996</v>
      </c>
      <c r="Q45" s="53">
        <v>1.4742844896348499</v>
      </c>
      <c r="R45" s="53">
        <v>3.0721542685100598</v>
      </c>
      <c r="S45" s="53">
        <v>15.51</v>
      </c>
      <c r="T45" s="14">
        <f t="shared" si="0"/>
        <v>28810.062838689275</v>
      </c>
      <c r="U45" s="14">
        <f t="shared" si="1"/>
        <v>145449.7514035264</v>
      </c>
      <c r="V45" s="19">
        <f t="shared" si="18"/>
        <v>2.9610525828774765</v>
      </c>
      <c r="W45" s="52">
        <f t="shared" si="3"/>
        <v>4558.4974303393092</v>
      </c>
      <c r="X45" s="1"/>
      <c r="Y45" s="1"/>
      <c r="Z45" s="1"/>
      <c r="AA45" s="1"/>
      <c r="AB45" s="1"/>
      <c r="AC45" s="1"/>
    </row>
    <row r="46" spans="1:29" x14ac:dyDescent="0.25">
      <c r="A46" s="5" t="s">
        <v>20</v>
      </c>
      <c r="B46" s="5">
        <v>2020</v>
      </c>
      <c r="C46" s="5" t="s">
        <v>21</v>
      </c>
      <c r="D46" s="5" t="s">
        <v>22</v>
      </c>
      <c r="E46" s="5" t="s">
        <v>23</v>
      </c>
      <c r="F46" s="25" t="s">
        <v>51</v>
      </c>
      <c r="G46" s="25" t="s">
        <v>52</v>
      </c>
      <c r="H46" s="22" t="s">
        <v>30</v>
      </c>
      <c r="I46" s="5" t="s">
        <v>28</v>
      </c>
      <c r="J46" s="51"/>
      <c r="K46" s="5"/>
      <c r="L46" s="23">
        <v>92255940.99999997</v>
      </c>
      <c r="M46" s="5"/>
      <c r="N46" s="23">
        <v>92255940.99999997</v>
      </c>
      <c r="O46" s="23">
        <v>780102.01799999992</v>
      </c>
      <c r="P46" s="23">
        <v>28924.715809399997</v>
      </c>
      <c r="Q46" s="53">
        <v>1.4742844896348499</v>
      </c>
      <c r="R46" s="53">
        <v>3.0721542685100598</v>
      </c>
      <c r="S46" s="53">
        <v>15.51</v>
      </c>
      <c r="T46" s="14">
        <f t="shared" si="0"/>
        <v>131006.67287856199</v>
      </c>
      <c r="U46" s="14">
        <f t="shared" si="1"/>
        <v>661396.9608147114</v>
      </c>
      <c r="V46" s="19">
        <f t="shared" si="18"/>
        <v>0.84783393140089458</v>
      </c>
      <c r="W46" s="52">
        <f t="shared" si="3"/>
        <v>462.22779175700316</v>
      </c>
      <c r="X46" s="1"/>
      <c r="Y46" s="1"/>
      <c r="Z46" s="1"/>
      <c r="AA46" s="1"/>
      <c r="AB46" s="1"/>
      <c r="AC46" s="1"/>
    </row>
    <row r="47" spans="1:29" x14ac:dyDescent="0.25">
      <c r="A47" s="5" t="s">
        <v>20</v>
      </c>
      <c r="B47" s="5">
        <v>2020</v>
      </c>
      <c r="C47" s="5" t="s">
        <v>21</v>
      </c>
      <c r="D47" s="5" t="s">
        <v>22</v>
      </c>
      <c r="E47" s="5" t="s">
        <v>23</v>
      </c>
      <c r="F47" s="25" t="s">
        <v>51</v>
      </c>
      <c r="G47" s="25" t="s">
        <v>52</v>
      </c>
      <c r="H47" s="22" t="s">
        <v>151</v>
      </c>
      <c r="I47" s="5" t="s">
        <v>28</v>
      </c>
      <c r="J47" s="5" t="s">
        <v>28</v>
      </c>
      <c r="K47" s="5" t="s">
        <v>28</v>
      </c>
      <c r="L47" s="5" t="s">
        <v>28</v>
      </c>
      <c r="M47" s="5"/>
      <c r="N47" s="5" t="s">
        <v>28</v>
      </c>
      <c r="O47" s="5" t="s">
        <v>28</v>
      </c>
      <c r="P47" s="5" t="s">
        <v>28</v>
      </c>
      <c r="Q47" s="5" t="s">
        <v>28</v>
      </c>
      <c r="R47" s="5" t="s">
        <v>28</v>
      </c>
      <c r="S47" s="5" t="s">
        <v>28</v>
      </c>
      <c r="T47" s="5" t="s">
        <v>28</v>
      </c>
      <c r="U47" s="5" t="s">
        <v>28</v>
      </c>
      <c r="V47" s="24"/>
      <c r="W47" s="52"/>
      <c r="X47" s="1"/>
      <c r="Y47" s="1"/>
      <c r="Z47" s="1"/>
      <c r="AA47" s="1"/>
      <c r="AB47" s="1"/>
      <c r="AC47" s="1"/>
    </row>
    <row r="48" spans="1:29" x14ac:dyDescent="0.25">
      <c r="A48" s="5" t="s">
        <v>20</v>
      </c>
      <c r="B48" s="5">
        <v>2020</v>
      </c>
      <c r="C48" s="5" t="s">
        <v>21</v>
      </c>
      <c r="D48" s="5" t="s">
        <v>22</v>
      </c>
      <c r="E48" s="5" t="s">
        <v>23</v>
      </c>
      <c r="F48" s="25" t="s">
        <v>25</v>
      </c>
      <c r="G48" s="5" t="s">
        <v>53</v>
      </c>
      <c r="H48" s="13" t="s">
        <v>31</v>
      </c>
      <c r="I48" s="5" t="s">
        <v>28</v>
      </c>
      <c r="J48" s="51"/>
      <c r="K48" s="5"/>
      <c r="L48" s="23">
        <v>7320</v>
      </c>
      <c r="M48" s="5"/>
      <c r="N48" s="23">
        <v>7320</v>
      </c>
      <c r="O48" s="23">
        <v>100</v>
      </c>
      <c r="P48" s="23">
        <v>5.8999200000000007</v>
      </c>
      <c r="Q48" s="58">
        <v>1.000252322572073</v>
      </c>
      <c r="R48" s="58">
        <v>1.76</v>
      </c>
      <c r="S48" s="58">
        <v>9.8800000000000008</v>
      </c>
      <c r="T48" s="14">
        <f t="shared" si="0"/>
        <v>10.386479282061389</v>
      </c>
      <c r="U48" s="14">
        <f t="shared" si="1"/>
        <v>58.305917787935535</v>
      </c>
      <c r="V48" s="24">
        <f>U48/O48</f>
        <v>0.58305917787935535</v>
      </c>
      <c r="W48" s="52">
        <f t="shared" si="3"/>
        <v>806.20337199309097</v>
      </c>
      <c r="X48" s="1"/>
      <c r="Y48" s="1"/>
      <c r="Z48" s="1"/>
      <c r="AA48" s="1"/>
      <c r="AB48" s="1"/>
      <c r="AC48" s="1"/>
    </row>
    <row r="49" spans="1:29" x14ac:dyDescent="0.25">
      <c r="A49" s="5" t="s">
        <v>20</v>
      </c>
      <c r="B49" s="5">
        <v>2020</v>
      </c>
      <c r="C49" s="5" t="s">
        <v>21</v>
      </c>
      <c r="D49" s="5" t="s">
        <v>22</v>
      </c>
      <c r="E49" s="5" t="s">
        <v>23</v>
      </c>
      <c r="F49" s="25" t="s">
        <v>25</v>
      </c>
      <c r="G49" s="5" t="s">
        <v>53</v>
      </c>
      <c r="H49" s="13" t="s">
        <v>30</v>
      </c>
      <c r="I49" s="5" t="s">
        <v>28</v>
      </c>
      <c r="J49" s="51"/>
      <c r="K49" s="5"/>
      <c r="L49" s="23">
        <v>92255940.99999997</v>
      </c>
      <c r="M49" s="5"/>
      <c r="N49" s="23">
        <v>92255940.99999997</v>
      </c>
      <c r="O49" s="23">
        <v>488068.01200000028</v>
      </c>
      <c r="P49" s="23">
        <v>28725.906829199997</v>
      </c>
      <c r="Q49" s="58">
        <v>1.000252322572073</v>
      </c>
      <c r="R49" s="58">
        <v>1.76</v>
      </c>
      <c r="S49" s="58">
        <v>9.8800000000000008</v>
      </c>
      <c r="T49" s="14">
        <f t="shared" si="0"/>
        <v>50570.352842057437</v>
      </c>
      <c r="U49" s="14">
        <f t="shared" si="1"/>
        <v>283883.57163609518</v>
      </c>
      <c r="V49" s="24">
        <f t="shared" ref="V49:V52" si="21">U49/O49</f>
        <v>0.58164756684790686</v>
      </c>
      <c r="W49" s="52">
        <f t="shared" si="3"/>
        <v>311.45045741711397</v>
      </c>
      <c r="X49" s="1"/>
      <c r="Y49" s="1"/>
      <c r="Z49" s="1"/>
      <c r="AA49" s="1"/>
      <c r="AB49" s="1"/>
      <c r="AC49" s="1"/>
    </row>
    <row r="50" spans="1:29" x14ac:dyDescent="0.25">
      <c r="A50" s="5" t="s">
        <v>20</v>
      </c>
      <c r="B50" s="5">
        <v>2020</v>
      </c>
      <c r="C50" s="5" t="s">
        <v>21</v>
      </c>
      <c r="D50" s="5" t="s">
        <v>22</v>
      </c>
      <c r="E50" s="5" t="s">
        <v>23</v>
      </c>
      <c r="F50" s="25" t="s">
        <v>25</v>
      </c>
      <c r="G50" s="5" t="s">
        <v>53</v>
      </c>
      <c r="H50" s="13" t="s">
        <v>27</v>
      </c>
      <c r="I50" s="5" t="s">
        <v>28</v>
      </c>
      <c r="J50" s="51">
        <v>104.54400000000001</v>
      </c>
      <c r="K50" s="5">
        <v>149970</v>
      </c>
      <c r="L50" s="23">
        <f>K50*J50</f>
        <v>15678463.680000002</v>
      </c>
      <c r="M50" s="51">
        <v>37411047</v>
      </c>
      <c r="N50" s="23">
        <f>J50*M50/100</f>
        <v>39111004.975680001</v>
      </c>
      <c r="O50" s="23">
        <v>49713</v>
      </c>
      <c r="P50" s="23">
        <v>2037.3175910000004</v>
      </c>
      <c r="Q50" s="58">
        <v>1.000252322572073</v>
      </c>
      <c r="R50" s="58">
        <v>1.76</v>
      </c>
      <c r="S50" s="58">
        <v>9.8800000000000008</v>
      </c>
      <c r="T50" s="14">
        <f t="shared" si="0"/>
        <v>3586.5837078978561</v>
      </c>
      <c r="U50" s="14">
        <f t="shared" si="1"/>
        <v>20133.77672388115</v>
      </c>
      <c r="V50" s="24">
        <f t="shared" si="21"/>
        <v>0.40500023583129463</v>
      </c>
      <c r="W50" s="52">
        <f>P50*Q50/J50</f>
        <v>19.49257396134346</v>
      </c>
      <c r="X50" s="1"/>
      <c r="Y50" s="1"/>
      <c r="Z50" s="1"/>
      <c r="AA50" s="1"/>
      <c r="AB50" s="1"/>
      <c r="AC50" s="1"/>
    </row>
    <row r="51" spans="1:29" x14ac:dyDescent="0.25">
      <c r="A51" s="5" t="s">
        <v>20</v>
      </c>
      <c r="B51" s="5">
        <v>2020</v>
      </c>
      <c r="C51" s="5" t="s">
        <v>21</v>
      </c>
      <c r="D51" s="5" t="s">
        <v>22</v>
      </c>
      <c r="E51" s="5" t="s">
        <v>23</v>
      </c>
      <c r="F51" s="25" t="s">
        <v>25</v>
      </c>
      <c r="G51" s="5" t="s">
        <v>53</v>
      </c>
      <c r="H51" s="13" t="s">
        <v>36</v>
      </c>
      <c r="I51" s="5" t="s">
        <v>28</v>
      </c>
      <c r="J51" s="51"/>
      <c r="K51" s="5"/>
      <c r="L51" s="23">
        <v>2057214</v>
      </c>
      <c r="M51" s="5"/>
      <c r="N51" s="23">
        <v>2057214</v>
      </c>
      <c r="O51" s="23">
        <v>32747</v>
      </c>
      <c r="P51" s="23">
        <v>545.62995829999988</v>
      </c>
      <c r="Q51" s="58">
        <v>1.000252322572073</v>
      </c>
      <c r="R51" s="58">
        <v>1.76</v>
      </c>
      <c r="S51" s="58">
        <v>9.8800000000000008</v>
      </c>
      <c r="T51" s="14">
        <f t="shared" si="0"/>
        <v>960.55103417588168</v>
      </c>
      <c r="U51" s="14">
        <f t="shared" si="1"/>
        <v>5392.1842145782448</v>
      </c>
      <c r="V51" s="24">
        <f t="shared" si="21"/>
        <v>0.16466192978221653</v>
      </c>
      <c r="W51" s="52">
        <f t="shared" si="3"/>
        <v>265.29453574323242</v>
      </c>
      <c r="X51" s="1"/>
      <c r="Y51" s="1"/>
      <c r="Z51" s="1"/>
      <c r="AA51" s="1"/>
      <c r="AB51" s="1"/>
      <c r="AC51" s="1"/>
    </row>
    <row r="52" spans="1:29" x14ac:dyDescent="0.25">
      <c r="A52" s="5" t="s">
        <v>20</v>
      </c>
      <c r="B52" s="5">
        <v>2020</v>
      </c>
      <c r="C52" s="5" t="s">
        <v>21</v>
      </c>
      <c r="D52" s="5" t="s">
        <v>22</v>
      </c>
      <c r="E52" s="5" t="s">
        <v>23</v>
      </c>
      <c r="F52" s="25" t="s">
        <v>25</v>
      </c>
      <c r="G52" s="5" t="s">
        <v>53</v>
      </c>
      <c r="H52" s="13" t="s">
        <v>32</v>
      </c>
      <c r="I52" s="5" t="s">
        <v>28</v>
      </c>
      <c r="J52" s="51"/>
      <c r="K52" s="5"/>
      <c r="L52" s="23">
        <v>129549433</v>
      </c>
      <c r="M52" s="5"/>
      <c r="N52" s="23">
        <v>129549433</v>
      </c>
      <c r="O52" s="23">
        <v>274504</v>
      </c>
      <c r="P52" s="23">
        <v>25896.983251899997</v>
      </c>
      <c r="Q52" s="58">
        <v>1.000252322572073</v>
      </c>
      <c r="R52" s="58">
        <v>1.76</v>
      </c>
      <c r="S52" s="58">
        <v>9.8800000000000008</v>
      </c>
      <c r="T52" s="14">
        <f t="shared" si="0"/>
        <v>45590.19105576857</v>
      </c>
      <c r="U52" s="14">
        <f t="shared" si="1"/>
        <v>255926.75433579175</v>
      </c>
      <c r="V52" s="24">
        <f t="shared" si="21"/>
        <v>0.932324317080231</v>
      </c>
      <c r="W52" s="52">
        <f t="shared" si="3"/>
        <v>199.95083764915472</v>
      </c>
      <c r="X52" s="1"/>
      <c r="Y52" s="1"/>
      <c r="Z52" s="1"/>
      <c r="AA52" s="1"/>
      <c r="AB52" s="1"/>
      <c r="AC52" s="1"/>
    </row>
    <row r="53" spans="1:29" x14ac:dyDescent="0.25">
      <c r="A53" s="5" t="s">
        <v>20</v>
      </c>
      <c r="B53" s="5">
        <v>2020</v>
      </c>
      <c r="C53" s="5" t="s">
        <v>21</v>
      </c>
      <c r="D53" s="5" t="s">
        <v>22</v>
      </c>
      <c r="E53" s="5" t="s">
        <v>23</v>
      </c>
      <c r="F53" s="25" t="s">
        <v>25</v>
      </c>
      <c r="G53" s="5" t="s">
        <v>53</v>
      </c>
      <c r="H53" s="13" t="s">
        <v>151</v>
      </c>
      <c r="I53" s="5" t="s">
        <v>28</v>
      </c>
      <c r="J53" s="5" t="s">
        <v>28</v>
      </c>
      <c r="K53" s="5" t="s">
        <v>28</v>
      </c>
      <c r="L53" s="5" t="s">
        <v>28</v>
      </c>
      <c r="M53" s="5"/>
      <c r="N53" s="5" t="s">
        <v>28</v>
      </c>
      <c r="O53" s="5" t="s">
        <v>28</v>
      </c>
      <c r="P53" s="5" t="s">
        <v>28</v>
      </c>
      <c r="Q53" s="5" t="s">
        <v>28</v>
      </c>
      <c r="R53" s="5" t="s">
        <v>28</v>
      </c>
      <c r="S53" s="5" t="s">
        <v>28</v>
      </c>
      <c r="T53" s="5" t="s">
        <v>28</v>
      </c>
      <c r="U53" s="5" t="s">
        <v>28</v>
      </c>
      <c r="V53" s="24"/>
      <c r="W53" s="52"/>
      <c r="X53" s="1"/>
      <c r="Y53" s="1"/>
      <c r="Z53" s="1"/>
      <c r="AA53" s="1"/>
      <c r="AB53" s="1"/>
      <c r="AC53" s="1"/>
    </row>
    <row r="56" spans="1:29" ht="45" x14ac:dyDescent="0.25">
      <c r="P56" s="64"/>
      <c r="Q56" s="10" t="s">
        <v>156</v>
      </c>
    </row>
    <row r="57" spans="1:29" x14ac:dyDescent="0.25">
      <c r="P57" s="64"/>
      <c r="Q57" s="65">
        <v>1459108</v>
      </c>
      <c r="R57" s="1" t="s">
        <v>155</v>
      </c>
      <c r="S57" s="44">
        <f>P3*Q3*S3/Q57</f>
        <v>0.98176619555539046</v>
      </c>
    </row>
    <row r="58" spans="1:29" x14ac:dyDescent="0.25">
      <c r="Q58" s="65">
        <v>114172.78</v>
      </c>
      <c r="R58" s="1" t="s">
        <v>32</v>
      </c>
      <c r="S58" s="44">
        <f>P4*Q4*S4/Q58</f>
        <v>2.3103623001546589</v>
      </c>
    </row>
    <row r="59" spans="1:29" x14ac:dyDescent="0.25">
      <c r="Q59" s="65">
        <v>272664</v>
      </c>
      <c r="R59" s="1" t="s">
        <v>50</v>
      </c>
      <c r="S59" s="44">
        <f>P6*Q6*S6/Q59</f>
        <v>1.6315920060869857</v>
      </c>
    </row>
  </sheetData>
  <phoneticPr fontId="4" type="noConversion"/>
  <pageMargins left="0.7" right="0.7" top="0.75" bottom="0.75" header="0.3" footer="0.3"/>
  <pageSetup orientation="portrait" r:id="rId1"/>
  <ignoredErrors>
    <ignoredError sqref="W50 W43 W36 W31 W26 W22 W16 W13 W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6405-B71D-45F1-8DC8-E1722C714E18}">
  <dimension ref="A1:AC37"/>
  <sheetViews>
    <sheetView zoomScale="77" workbookViewId="0">
      <pane xSplit="9" ySplit="1" topLeftCell="J15" activePane="bottomRight" state="frozen"/>
      <selection pane="topRight"/>
      <selection pane="bottomLeft" activeCell="C1" sqref="C1"/>
      <selection pane="bottomRight" activeCell="N32" sqref="N32"/>
    </sheetView>
  </sheetViews>
  <sheetFormatPr defaultRowHeight="15" x14ac:dyDescent="0.25"/>
  <cols>
    <col min="1" max="1" width="17.85546875" bestFit="1" customWidth="1"/>
    <col min="2" max="2" width="14.7109375" bestFit="1" customWidth="1"/>
    <col min="3" max="3" width="7.140625" bestFit="1" customWidth="1"/>
    <col min="4" max="4" width="13.7109375" bestFit="1" customWidth="1"/>
    <col min="5" max="5" width="8" bestFit="1" customWidth="1"/>
    <col min="6" max="6" width="8.85546875" bestFit="1" customWidth="1"/>
    <col min="7" max="7" width="12.140625" bestFit="1" customWidth="1"/>
    <col min="8" max="8" width="24" bestFit="1" customWidth="1"/>
    <col min="9" max="9" width="27.85546875" bestFit="1" customWidth="1"/>
    <col min="10" max="11" width="27.85546875" customWidth="1"/>
    <col min="12" max="12" width="17.42578125" bestFit="1" customWidth="1"/>
    <col min="13" max="13" width="17.42578125" customWidth="1"/>
    <col min="14" max="14" width="22.7109375" bestFit="1" customWidth="1"/>
    <col min="15" max="15" width="19.28515625" bestFit="1" customWidth="1"/>
    <col min="16" max="16" width="20.140625" bestFit="1" customWidth="1"/>
    <col min="17" max="17" width="15.5703125" bestFit="1" customWidth="1"/>
    <col min="18" max="18" width="12.85546875" bestFit="1" customWidth="1"/>
    <col min="19" max="19" width="13" bestFit="1" customWidth="1"/>
    <col min="20" max="20" width="27" bestFit="1" customWidth="1"/>
    <col min="21" max="21" width="24.42578125" bestFit="1" customWidth="1"/>
    <col min="22" max="22" width="16.42578125" bestFit="1" customWidth="1"/>
    <col min="23" max="23" width="14.28515625" customWidth="1"/>
    <col min="24" max="24" width="30.140625" bestFit="1" customWidth="1"/>
    <col min="25" max="25" width="28.28515625" bestFit="1" customWidth="1"/>
    <col min="26" max="26" width="30.5703125" bestFit="1" customWidth="1"/>
    <col min="27" max="27" width="22.85546875" bestFit="1" customWidth="1"/>
    <col min="28" max="28" width="14.7109375" bestFit="1" customWidth="1"/>
    <col min="29" max="29" width="28.7109375" bestFit="1" customWidth="1"/>
  </cols>
  <sheetData>
    <row r="1" spans="1:29" s="2" customFormat="1" ht="47.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1" t="s">
        <v>8</v>
      </c>
      <c r="J1" s="50" t="s">
        <v>146</v>
      </c>
      <c r="K1" s="50" t="s">
        <v>147</v>
      </c>
      <c r="L1" s="1" t="s">
        <v>157</v>
      </c>
      <c r="M1" s="63" t="s">
        <v>152</v>
      </c>
      <c r="N1" s="72" t="s">
        <v>153</v>
      </c>
      <c r="O1" s="1" t="s">
        <v>10</v>
      </c>
      <c r="P1" s="57" t="s">
        <v>149</v>
      </c>
      <c r="Q1" s="50" t="s">
        <v>144</v>
      </c>
      <c r="R1" s="50" t="s">
        <v>145</v>
      </c>
      <c r="S1" s="50" t="s">
        <v>148</v>
      </c>
      <c r="T1" s="1" t="s">
        <v>11</v>
      </c>
      <c r="U1" s="1" t="s">
        <v>12</v>
      </c>
      <c r="V1" s="63" t="s">
        <v>158</v>
      </c>
      <c r="W1" s="63" t="s">
        <v>154</v>
      </c>
      <c r="X1" s="1" t="s">
        <v>14</v>
      </c>
      <c r="Y1" s="1" t="s">
        <v>15</v>
      </c>
      <c r="Z1" s="1" t="s">
        <v>16</v>
      </c>
      <c r="AA1" s="1" t="s">
        <v>57</v>
      </c>
      <c r="AB1" s="1" t="s">
        <v>58</v>
      </c>
      <c r="AC1" s="1" t="s">
        <v>19</v>
      </c>
    </row>
    <row r="2" spans="1:29" x14ac:dyDescent="0.25">
      <c r="A2" s="5" t="s">
        <v>20</v>
      </c>
      <c r="B2" s="5">
        <v>2019</v>
      </c>
      <c r="C2" s="5" t="s">
        <v>21</v>
      </c>
      <c r="D2" s="5" t="s">
        <v>22</v>
      </c>
      <c r="E2" s="5" t="s">
        <v>23</v>
      </c>
      <c r="F2" s="5" t="s">
        <v>25</v>
      </c>
      <c r="G2" s="5" t="s">
        <v>26</v>
      </c>
      <c r="H2" s="13" t="s">
        <v>27</v>
      </c>
      <c r="I2" s="5" t="s">
        <v>28</v>
      </c>
      <c r="J2" s="51">
        <v>2759.0365664000001</v>
      </c>
      <c r="K2" s="51">
        <v>149970</v>
      </c>
      <c r="L2" s="52">
        <f>K2*J2</f>
        <v>413772713.86300802</v>
      </c>
      <c r="M2" s="52">
        <v>37074562</v>
      </c>
      <c r="N2" s="14">
        <f>J2*M2/100</f>
        <v>1022900722.4126391</v>
      </c>
      <c r="O2" s="52">
        <v>3079829</v>
      </c>
      <c r="P2" s="52">
        <v>554478.8645141999</v>
      </c>
      <c r="Q2" s="19">
        <v>1.2672925329613016</v>
      </c>
      <c r="R2" s="19">
        <v>3.8476484133652682</v>
      </c>
      <c r="S2" s="19">
        <v>7.9545531977066508</v>
      </c>
      <c r="T2" s="52">
        <f>P2*Q2*R2</f>
        <v>2703692.2308517839</v>
      </c>
      <c r="U2" s="52">
        <f>P2*Q2*S2</f>
        <v>5589560.5237294314</v>
      </c>
      <c r="V2" s="55">
        <f>U2/O2</f>
        <v>1.8148931397585488</v>
      </c>
      <c r="W2" s="52">
        <f>P2*Q2/J2</f>
        <v>254.68561498645701</v>
      </c>
      <c r="X2" s="26">
        <v>35</v>
      </c>
      <c r="Y2" s="1">
        <v>35</v>
      </c>
      <c r="Z2" s="27">
        <f>1730/35</f>
        <v>49.428571428571431</v>
      </c>
      <c r="AA2" s="13" t="s">
        <v>70</v>
      </c>
      <c r="AB2" s="1"/>
      <c r="AC2" s="27">
        <f>1730/35</f>
        <v>49.428571428571431</v>
      </c>
    </row>
    <row r="3" spans="1:29" x14ac:dyDescent="0.25">
      <c r="A3" s="5" t="s">
        <v>20</v>
      </c>
      <c r="B3" s="5">
        <v>2019</v>
      </c>
      <c r="C3" s="5" t="s">
        <v>21</v>
      </c>
      <c r="D3" s="5" t="s">
        <v>22</v>
      </c>
      <c r="E3" s="5" t="s">
        <v>23</v>
      </c>
      <c r="F3" s="5" t="s">
        <v>25</v>
      </c>
      <c r="G3" s="5" t="s">
        <v>26</v>
      </c>
      <c r="H3" s="13" t="s">
        <v>30</v>
      </c>
      <c r="I3" s="5" t="s">
        <v>28</v>
      </c>
      <c r="J3" s="51"/>
      <c r="K3" s="5"/>
      <c r="L3" s="52">
        <v>78088592</v>
      </c>
      <c r="M3" s="52"/>
      <c r="N3" s="52">
        <v>78088592</v>
      </c>
      <c r="O3" s="52">
        <v>1060721</v>
      </c>
      <c r="P3" s="52">
        <v>56680.282356000011</v>
      </c>
      <c r="Q3" s="19">
        <v>1.2672925329613016</v>
      </c>
      <c r="R3" s="19">
        <v>3.8476484133652682</v>
      </c>
      <c r="S3" s="19">
        <v>7.9545531977066508</v>
      </c>
      <c r="T3" s="52">
        <f t="shared" ref="T3:T6" si="0">P3*Q3*R3</f>
        <v>276378.5039537393</v>
      </c>
      <c r="U3" s="52">
        <f t="shared" ref="U3:U6" si="1">P3*Q3*S3</f>
        <v>571379.52229885571</v>
      </c>
      <c r="V3" s="55">
        <f t="shared" ref="V3:V37" si="2">U3/O3</f>
        <v>0.53867088734818647</v>
      </c>
      <c r="W3" s="52">
        <f>(P3*Q3*10^6)/N3</f>
        <v>919.85905695286476</v>
      </c>
      <c r="X3" s="15"/>
      <c r="Y3" s="13"/>
      <c r="Z3" s="13"/>
      <c r="AA3" s="13"/>
      <c r="AB3" s="1"/>
      <c r="AC3" s="1"/>
    </row>
    <row r="4" spans="1:29" x14ac:dyDescent="0.25">
      <c r="A4" s="5" t="s">
        <v>20</v>
      </c>
      <c r="B4" s="5">
        <v>2019</v>
      </c>
      <c r="C4" s="5" t="s">
        <v>21</v>
      </c>
      <c r="D4" s="5" t="s">
        <v>22</v>
      </c>
      <c r="E4" s="5" t="s">
        <v>23</v>
      </c>
      <c r="F4" s="5" t="s">
        <v>25</v>
      </c>
      <c r="G4" s="5" t="s">
        <v>26</v>
      </c>
      <c r="H4" s="13" t="s">
        <v>71</v>
      </c>
      <c r="I4" s="5" t="s">
        <v>28</v>
      </c>
      <c r="J4" s="51"/>
      <c r="K4" s="5"/>
      <c r="L4" s="52">
        <v>856294</v>
      </c>
      <c r="M4" s="52"/>
      <c r="N4" s="52">
        <v>856294</v>
      </c>
      <c r="O4" s="52">
        <v>5000</v>
      </c>
      <c r="P4" s="52">
        <v>276.6459279</v>
      </c>
      <c r="Q4" s="19">
        <v>1.2672925329613016</v>
      </c>
      <c r="R4" s="19">
        <v>3.8476484133652682</v>
      </c>
      <c r="S4" s="19">
        <v>7.9545531977066508</v>
      </c>
      <c r="T4" s="52">
        <f t="shared" si="0"/>
        <v>1348.9521311426972</v>
      </c>
      <c r="U4" s="52">
        <f t="shared" si="1"/>
        <v>2788.7972952677587</v>
      </c>
      <c r="V4" s="55">
        <f t="shared" si="2"/>
        <v>0.55775945905355173</v>
      </c>
      <c r="W4" s="52">
        <f t="shared" ref="W4:W37" si="3">(P4*Q4*10^6)/N4</f>
        <v>409.42867601760679</v>
      </c>
      <c r="X4" s="15"/>
      <c r="Y4" s="13"/>
      <c r="Z4" s="13"/>
      <c r="AA4" s="13"/>
      <c r="AB4" s="1"/>
      <c r="AC4" s="1"/>
    </row>
    <row r="5" spans="1:29" x14ac:dyDescent="0.25">
      <c r="A5" s="5" t="s">
        <v>20</v>
      </c>
      <c r="B5" s="5">
        <v>2019</v>
      </c>
      <c r="C5" s="5" t="s">
        <v>21</v>
      </c>
      <c r="D5" s="5" t="s">
        <v>22</v>
      </c>
      <c r="E5" s="5" t="s">
        <v>23</v>
      </c>
      <c r="F5" s="5" t="s">
        <v>25</v>
      </c>
      <c r="G5" s="5" t="s">
        <v>26</v>
      </c>
      <c r="H5" s="13" t="s">
        <v>33</v>
      </c>
      <c r="I5" s="5" t="s">
        <v>28</v>
      </c>
      <c r="J5" s="51"/>
      <c r="K5" s="5"/>
      <c r="L5" s="52">
        <v>1983202</v>
      </c>
      <c r="M5" s="52"/>
      <c r="N5" s="52">
        <v>1983202</v>
      </c>
      <c r="O5" s="52">
        <v>14093</v>
      </c>
      <c r="P5" s="52">
        <v>849.21084629999984</v>
      </c>
      <c r="Q5" s="19">
        <v>1.2672925329613016</v>
      </c>
      <c r="R5" s="19">
        <v>3.8476484133652682</v>
      </c>
      <c r="S5" s="19">
        <v>7.9545531977066508</v>
      </c>
      <c r="T5" s="52">
        <f t="shared" si="0"/>
        <v>4140.8336988786677</v>
      </c>
      <c r="U5" s="52">
        <f t="shared" si="1"/>
        <v>8560.6787320200565</v>
      </c>
      <c r="V5" s="55">
        <f t="shared" si="2"/>
        <v>0.60744190250621277</v>
      </c>
      <c r="W5" s="52">
        <f t="shared" si="3"/>
        <v>542.65705885015109</v>
      </c>
      <c r="X5" s="15"/>
      <c r="Y5" s="13"/>
      <c r="Z5" s="13"/>
      <c r="AA5" s="13"/>
      <c r="AB5" s="1"/>
      <c r="AC5" s="1"/>
    </row>
    <row r="6" spans="1:29" x14ac:dyDescent="0.25">
      <c r="A6" s="5" t="s">
        <v>20</v>
      </c>
      <c r="B6" s="5">
        <v>2019</v>
      </c>
      <c r="C6" s="5" t="s">
        <v>21</v>
      </c>
      <c r="D6" s="5" t="s">
        <v>22</v>
      </c>
      <c r="E6" s="5" t="s">
        <v>23</v>
      </c>
      <c r="F6" s="5" t="s">
        <v>25</v>
      </c>
      <c r="G6" s="5" t="s">
        <v>26</v>
      </c>
      <c r="H6" s="13" t="s">
        <v>32</v>
      </c>
      <c r="I6" s="5" t="s">
        <v>28</v>
      </c>
      <c r="J6" s="51"/>
      <c r="K6" s="5"/>
      <c r="L6" s="52">
        <v>20469777</v>
      </c>
      <c r="M6" s="52"/>
      <c r="N6" s="52">
        <v>20469777</v>
      </c>
      <c r="O6" s="52">
        <v>191570</v>
      </c>
      <c r="P6" s="52">
        <v>18485.952266800003</v>
      </c>
      <c r="Q6" s="19">
        <v>1.2672925329613016</v>
      </c>
      <c r="R6" s="19">
        <v>3.8476484133652682</v>
      </c>
      <c r="S6" s="19">
        <v>7.9545531977066508</v>
      </c>
      <c r="T6" s="52">
        <f t="shared" si="0"/>
        <v>90139.279821664197</v>
      </c>
      <c r="U6" s="52">
        <f t="shared" si="1"/>
        <v>186352.18697575032</v>
      </c>
      <c r="V6" s="55">
        <f t="shared" si="2"/>
        <v>0.97276289072271394</v>
      </c>
      <c r="W6" s="52">
        <f t="shared" si="3"/>
        <v>1144.4731064923026</v>
      </c>
      <c r="X6" s="15"/>
      <c r="Y6" s="13"/>
      <c r="Z6" s="13"/>
      <c r="AA6" s="13"/>
      <c r="AB6" s="1"/>
      <c r="AC6" s="1"/>
    </row>
    <row r="7" spans="1:29" x14ac:dyDescent="0.25">
      <c r="A7" s="5" t="s">
        <v>20</v>
      </c>
      <c r="B7" s="5">
        <v>2019</v>
      </c>
      <c r="C7" s="5" t="s">
        <v>21</v>
      </c>
      <c r="D7" s="5" t="s">
        <v>22</v>
      </c>
      <c r="E7" s="5" t="s">
        <v>23</v>
      </c>
      <c r="F7" s="5" t="s">
        <v>25</v>
      </c>
      <c r="G7" s="5" t="s">
        <v>26</v>
      </c>
      <c r="H7" s="13" t="s">
        <v>50</v>
      </c>
      <c r="I7" s="5" t="s">
        <v>28</v>
      </c>
      <c r="J7" s="51"/>
      <c r="K7" s="5"/>
      <c r="L7" s="16">
        <v>171408793</v>
      </c>
      <c r="M7" s="16"/>
      <c r="N7" s="16">
        <v>171408793</v>
      </c>
      <c r="O7" s="16">
        <v>338930</v>
      </c>
      <c r="P7" s="16">
        <v>41858.782525399998</v>
      </c>
      <c r="Q7" s="19">
        <v>1.2672925329613016</v>
      </c>
      <c r="R7" s="19">
        <v>3.8476484133652682</v>
      </c>
      <c r="S7" s="19">
        <v>7.9545531977066508</v>
      </c>
      <c r="T7" s="52">
        <f t="shared" ref="T7:T8" si="4">P7*Q7*R7</f>
        <v>204107.44637849057</v>
      </c>
      <c r="U7" s="52">
        <f t="shared" ref="U7:U8" si="5">P7*Q7*S7</f>
        <v>421967.7490869615</v>
      </c>
      <c r="V7" s="55">
        <f t="shared" si="2"/>
        <v>1.2449997022599402</v>
      </c>
      <c r="W7" s="52">
        <f t="shared" si="3"/>
        <v>309.47842059240469</v>
      </c>
      <c r="X7" s="13"/>
      <c r="Y7" s="13"/>
      <c r="Z7" s="13"/>
      <c r="AA7" s="13"/>
      <c r="AB7" s="1"/>
      <c r="AC7" s="1"/>
    </row>
    <row r="8" spans="1:29" x14ac:dyDescent="0.25">
      <c r="A8" s="5" t="s">
        <v>20</v>
      </c>
      <c r="B8" s="5">
        <v>2019</v>
      </c>
      <c r="C8" s="5" t="s">
        <v>21</v>
      </c>
      <c r="D8" s="5" t="s">
        <v>22</v>
      </c>
      <c r="E8" s="5" t="s">
        <v>23</v>
      </c>
      <c r="F8" s="5" t="s">
        <v>25</v>
      </c>
      <c r="G8" s="5" t="s">
        <v>60</v>
      </c>
      <c r="H8" s="13" t="s">
        <v>27</v>
      </c>
      <c r="I8" s="5" t="s">
        <v>28</v>
      </c>
      <c r="J8" s="51">
        <v>622.47914000000003</v>
      </c>
      <c r="K8" s="51">
        <v>149970</v>
      </c>
      <c r="L8" s="16">
        <f>K8*J8</f>
        <v>93353196.625799999</v>
      </c>
      <c r="M8" s="52">
        <v>37074562</v>
      </c>
      <c r="N8" s="14">
        <f>J8*M8/100</f>
        <v>230781414.69636682</v>
      </c>
      <c r="O8" s="16">
        <v>743001</v>
      </c>
      <c r="P8" s="16">
        <v>84158.745118799998</v>
      </c>
      <c r="Q8" s="19">
        <v>1.1971546331330756</v>
      </c>
      <c r="R8" s="19">
        <v>3.51</v>
      </c>
      <c r="S8" s="19">
        <v>7.49</v>
      </c>
      <c r="T8" s="52">
        <f t="shared" si="4"/>
        <v>353636.12104810594</v>
      </c>
      <c r="U8" s="52">
        <f t="shared" si="5"/>
        <v>754625.22696590144</v>
      </c>
      <c r="V8" s="55">
        <f t="shared" si="2"/>
        <v>1.015644968130462</v>
      </c>
      <c r="W8" s="52">
        <f>P8*Q8/J8</f>
        <v>161.8544705572576</v>
      </c>
      <c r="X8" s="28">
        <v>43</v>
      </c>
      <c r="Y8" s="29">
        <v>43</v>
      </c>
      <c r="Z8" s="30">
        <f>2138/24</f>
        <v>89.083333333333329</v>
      </c>
      <c r="AA8" s="29" t="s">
        <v>39</v>
      </c>
      <c r="AB8" s="29"/>
      <c r="AC8" s="30">
        <f>2138/24</f>
        <v>89.083333333333329</v>
      </c>
    </row>
    <row r="9" spans="1:29" x14ac:dyDescent="0.25">
      <c r="A9" s="5" t="s">
        <v>20</v>
      </c>
      <c r="B9" s="5">
        <v>2019</v>
      </c>
      <c r="C9" s="5" t="s">
        <v>21</v>
      </c>
      <c r="D9" s="5" t="s">
        <v>22</v>
      </c>
      <c r="E9" s="5" t="s">
        <v>23</v>
      </c>
      <c r="F9" s="5" t="s">
        <v>25</v>
      </c>
      <c r="G9" s="5" t="s">
        <v>60</v>
      </c>
      <c r="H9" s="13" t="s">
        <v>30</v>
      </c>
      <c r="I9" s="5" t="s">
        <v>28</v>
      </c>
      <c r="J9" s="51"/>
      <c r="K9" s="51"/>
      <c r="L9" s="18">
        <v>26721661</v>
      </c>
      <c r="M9" s="18"/>
      <c r="N9" s="18">
        <v>26721661</v>
      </c>
      <c r="O9" s="16">
        <v>295129</v>
      </c>
      <c r="P9" s="16">
        <v>69634.447354300006</v>
      </c>
      <c r="Q9" s="19">
        <v>1.1971546331330756</v>
      </c>
      <c r="R9" s="19">
        <v>3.51</v>
      </c>
      <c r="S9" s="19">
        <v>7.49</v>
      </c>
      <c r="T9" s="52">
        <f t="shared" ref="T9:T20" si="6">P9*Q9*R9</f>
        <v>292604.83647827379</v>
      </c>
      <c r="U9" s="52">
        <f t="shared" ref="U9:U20" si="7">P9*Q9*S9</f>
        <v>624390.37755620258</v>
      </c>
      <c r="V9" s="55">
        <f t="shared" si="2"/>
        <v>2.1156524013438278</v>
      </c>
      <c r="W9" s="52">
        <f t="shared" si="3"/>
        <v>3119.6863576654714</v>
      </c>
      <c r="X9" s="13"/>
      <c r="Y9" s="13"/>
      <c r="Z9" s="13"/>
      <c r="AA9" s="13"/>
      <c r="AB9" s="1"/>
      <c r="AC9" s="1"/>
    </row>
    <row r="10" spans="1:29" x14ac:dyDescent="0.25">
      <c r="A10" s="5" t="s">
        <v>20</v>
      </c>
      <c r="B10" s="5">
        <v>2019</v>
      </c>
      <c r="C10" s="5" t="s">
        <v>21</v>
      </c>
      <c r="D10" s="5" t="s">
        <v>22</v>
      </c>
      <c r="E10" s="5" t="s">
        <v>23</v>
      </c>
      <c r="F10" s="5" t="s">
        <v>25</v>
      </c>
      <c r="G10" s="5" t="s">
        <v>60</v>
      </c>
      <c r="H10" s="13" t="s">
        <v>32</v>
      </c>
      <c r="I10" s="5" t="s">
        <v>28</v>
      </c>
      <c r="J10" s="51"/>
      <c r="K10" s="51"/>
      <c r="L10" s="18">
        <v>10394872</v>
      </c>
      <c r="M10" s="18"/>
      <c r="N10" s="18">
        <v>10394872</v>
      </c>
      <c r="O10" s="16">
        <v>42541</v>
      </c>
      <c r="P10" s="16">
        <v>19805.686819400002</v>
      </c>
      <c r="Q10" s="19">
        <v>1.1971546331330756</v>
      </c>
      <c r="R10" s="19">
        <v>3.51</v>
      </c>
      <c r="S10" s="19">
        <v>7.49</v>
      </c>
      <c r="T10" s="52">
        <f t="shared" si="6"/>
        <v>83223.748781178161</v>
      </c>
      <c r="U10" s="52">
        <f t="shared" si="7"/>
        <v>177591.41833932322</v>
      </c>
      <c r="V10" s="55">
        <f t="shared" si="2"/>
        <v>4.1745943522560172</v>
      </c>
      <c r="W10" s="52">
        <f t="shared" si="3"/>
        <v>2280.9775568402765</v>
      </c>
      <c r="X10" s="13"/>
      <c r="Y10" s="13"/>
      <c r="Z10" s="13"/>
      <c r="AA10" s="13"/>
      <c r="AB10" s="1"/>
      <c r="AC10" s="1"/>
    </row>
    <row r="11" spans="1:29" x14ac:dyDescent="0.25">
      <c r="A11" s="5" t="s">
        <v>20</v>
      </c>
      <c r="B11" s="5">
        <v>2019</v>
      </c>
      <c r="C11" s="5" t="s">
        <v>21</v>
      </c>
      <c r="D11" s="5" t="s">
        <v>22</v>
      </c>
      <c r="E11" s="5" t="s">
        <v>23</v>
      </c>
      <c r="F11" s="5" t="s">
        <v>25</v>
      </c>
      <c r="G11" s="5" t="s">
        <v>60</v>
      </c>
      <c r="H11" s="13" t="s">
        <v>72</v>
      </c>
      <c r="I11" s="5" t="s">
        <v>28</v>
      </c>
      <c r="J11" s="51"/>
      <c r="K11" s="51"/>
      <c r="L11" s="18">
        <v>5036664</v>
      </c>
      <c r="M11" s="18"/>
      <c r="N11" s="18">
        <v>5036664</v>
      </c>
      <c r="O11" s="16">
        <v>63729</v>
      </c>
      <c r="P11" s="16">
        <v>20673.3393579</v>
      </c>
      <c r="Q11" s="19">
        <v>1.1971546331330756</v>
      </c>
      <c r="R11" s="19">
        <v>3.51</v>
      </c>
      <c r="S11" s="19">
        <v>7.49</v>
      </c>
      <c r="T11" s="52">
        <f t="shared" si="6"/>
        <v>86869.635821194635</v>
      </c>
      <c r="U11" s="52">
        <f t="shared" si="7"/>
        <v>185371.38811987118</v>
      </c>
      <c r="V11" s="55">
        <f t="shared" si="2"/>
        <v>2.9087446550215943</v>
      </c>
      <c r="W11" s="52">
        <f t="shared" si="3"/>
        <v>4913.8048507191161</v>
      </c>
      <c r="X11" s="13"/>
      <c r="Y11" s="13"/>
      <c r="Z11" s="13"/>
      <c r="AA11" s="13"/>
      <c r="AB11" s="1"/>
      <c r="AC11" s="1"/>
    </row>
    <row r="12" spans="1:29" x14ac:dyDescent="0.25">
      <c r="A12" s="5" t="s">
        <v>20</v>
      </c>
      <c r="B12" s="5">
        <v>2019</v>
      </c>
      <c r="C12" s="5" t="s">
        <v>21</v>
      </c>
      <c r="D12" s="5" t="s">
        <v>22</v>
      </c>
      <c r="E12" s="5" t="s">
        <v>23</v>
      </c>
      <c r="F12" s="5" t="s">
        <v>25</v>
      </c>
      <c r="G12" s="5" t="s">
        <v>62</v>
      </c>
      <c r="H12" s="13" t="s">
        <v>63</v>
      </c>
      <c r="I12" s="5" t="s">
        <v>28</v>
      </c>
      <c r="J12" s="51">
        <v>486.31924680000003</v>
      </c>
      <c r="K12" s="51">
        <v>149970</v>
      </c>
      <c r="L12" s="16">
        <f>K12*J12</f>
        <v>72933297.442596003</v>
      </c>
      <c r="M12" s="52">
        <v>37074562</v>
      </c>
      <c r="N12" s="14">
        <f>J12*M12/100</f>
        <v>180300730.67279902</v>
      </c>
      <c r="O12" s="16">
        <v>1842859</v>
      </c>
      <c r="P12" s="16">
        <v>100460.22698499999</v>
      </c>
      <c r="Q12" s="19">
        <v>1.2502664907096268</v>
      </c>
      <c r="R12" s="19">
        <v>3.4109833476730511</v>
      </c>
      <c r="S12" s="19">
        <v>8.7331835294893114</v>
      </c>
      <c r="T12" s="52">
        <f t="shared" si="6"/>
        <v>428426.51956809679</v>
      </c>
      <c r="U12" s="52">
        <f t="shared" si="7"/>
        <v>1096905.8019122188</v>
      </c>
      <c r="V12" s="55">
        <f t="shared" si="2"/>
        <v>0.59521960275431751</v>
      </c>
      <c r="W12" s="52">
        <f>P12*Q12/J12</f>
        <v>258.27078873578415</v>
      </c>
      <c r="X12" s="26">
        <v>13</v>
      </c>
      <c r="Y12" s="1">
        <v>13</v>
      </c>
      <c r="Z12" s="27">
        <f>622/13</f>
        <v>47.846153846153847</v>
      </c>
      <c r="AA12" s="13" t="s">
        <v>73</v>
      </c>
      <c r="AB12" s="1"/>
      <c r="AC12" s="27">
        <f>622/13</f>
        <v>47.846153846153847</v>
      </c>
    </row>
    <row r="13" spans="1:29" x14ac:dyDescent="0.25">
      <c r="A13" s="5" t="s">
        <v>20</v>
      </c>
      <c r="B13" s="5">
        <v>2019</v>
      </c>
      <c r="C13" s="5" t="s">
        <v>21</v>
      </c>
      <c r="D13" s="5" t="s">
        <v>22</v>
      </c>
      <c r="E13" s="5" t="s">
        <v>23</v>
      </c>
      <c r="F13" s="5" t="s">
        <v>25</v>
      </c>
      <c r="G13" s="5" t="s">
        <v>62</v>
      </c>
      <c r="H13" s="13" t="s">
        <v>30</v>
      </c>
      <c r="I13" s="5" t="s">
        <v>28</v>
      </c>
      <c r="J13" s="51"/>
      <c r="K13" s="51"/>
      <c r="L13" s="16">
        <v>38112540</v>
      </c>
      <c r="M13" s="16"/>
      <c r="N13" s="16">
        <v>38112540</v>
      </c>
      <c r="O13" s="16">
        <v>544984</v>
      </c>
      <c r="P13" s="16">
        <v>19222.020215699999</v>
      </c>
      <c r="Q13" s="19">
        <v>1.2502664907096268</v>
      </c>
      <c r="R13" s="19">
        <v>3.4109833476730511</v>
      </c>
      <c r="S13" s="19">
        <v>8.7331835294893114</v>
      </c>
      <c r="T13" s="52">
        <f t="shared" si="6"/>
        <v>81974.961307917139</v>
      </c>
      <c r="U13" s="52">
        <f t="shared" si="7"/>
        <v>209881.52358269622</v>
      </c>
      <c r="V13" s="55">
        <f t="shared" si="2"/>
        <v>0.38511501912477469</v>
      </c>
      <c r="W13" s="52">
        <f t="shared" si="3"/>
        <v>630.57061427637041</v>
      </c>
      <c r="X13" s="13"/>
      <c r="Y13" s="13"/>
      <c r="Z13" s="13"/>
      <c r="AA13" s="13"/>
      <c r="AB13" s="1"/>
      <c r="AC13" s="1"/>
    </row>
    <row r="14" spans="1:29" x14ac:dyDescent="0.25">
      <c r="A14" s="5" t="s">
        <v>20</v>
      </c>
      <c r="B14" s="5">
        <v>2019</v>
      </c>
      <c r="C14" s="5" t="s">
        <v>21</v>
      </c>
      <c r="D14" s="5" t="s">
        <v>22</v>
      </c>
      <c r="E14" s="5" t="s">
        <v>23</v>
      </c>
      <c r="F14" s="5" t="s">
        <v>25</v>
      </c>
      <c r="G14" s="5" t="s">
        <v>62</v>
      </c>
      <c r="H14" s="13" t="s">
        <v>32</v>
      </c>
      <c r="I14" s="5" t="s">
        <v>28</v>
      </c>
      <c r="J14" s="51"/>
      <c r="K14" s="51"/>
      <c r="L14" s="16">
        <v>3506780</v>
      </c>
      <c r="M14" s="16"/>
      <c r="N14" s="16">
        <v>3506780</v>
      </c>
      <c r="O14" s="16">
        <v>49168</v>
      </c>
      <c r="P14" s="16">
        <v>11841.1084039</v>
      </c>
      <c r="Q14" s="19">
        <v>1.2502664907096268</v>
      </c>
      <c r="R14" s="19">
        <v>3.4109833476730511</v>
      </c>
      <c r="S14" s="19">
        <v>8.7331835294893114</v>
      </c>
      <c r="T14" s="52">
        <f t="shared" si="6"/>
        <v>50498.04299236642</v>
      </c>
      <c r="U14" s="52">
        <f t="shared" si="7"/>
        <v>129290.77406174691</v>
      </c>
      <c r="V14" s="55">
        <f t="shared" si="2"/>
        <v>2.6295715518578531</v>
      </c>
      <c r="W14" s="52">
        <f t="shared" si="3"/>
        <v>4221.6908532204252</v>
      </c>
      <c r="X14" s="13"/>
      <c r="Y14" s="13"/>
      <c r="Z14" s="13"/>
      <c r="AA14" s="13"/>
      <c r="AB14" s="1"/>
      <c r="AC14" s="1"/>
    </row>
    <row r="15" spans="1:29" x14ac:dyDescent="0.25">
      <c r="A15" s="5" t="s">
        <v>20</v>
      </c>
      <c r="B15" s="5">
        <v>2019</v>
      </c>
      <c r="C15" s="5" t="s">
        <v>21</v>
      </c>
      <c r="D15" s="5" t="s">
        <v>22</v>
      </c>
      <c r="E15" s="5" t="s">
        <v>23</v>
      </c>
      <c r="F15" s="5" t="s">
        <v>25</v>
      </c>
      <c r="G15" s="5" t="s">
        <v>62</v>
      </c>
      <c r="H15" s="13" t="s">
        <v>33</v>
      </c>
      <c r="I15" s="5" t="s">
        <v>28</v>
      </c>
      <c r="J15" s="51"/>
      <c r="K15" s="51"/>
      <c r="L15" s="16">
        <v>1393355</v>
      </c>
      <c r="M15" s="16"/>
      <c r="N15" s="16">
        <v>1393355</v>
      </c>
      <c r="O15" s="16">
        <v>29716</v>
      </c>
      <c r="P15" s="16">
        <v>8503.6111882000005</v>
      </c>
      <c r="Q15" s="19">
        <v>1.2502664907096268</v>
      </c>
      <c r="R15" s="19">
        <v>3.4109833476730511</v>
      </c>
      <c r="S15" s="19">
        <v>8.7331835294893114</v>
      </c>
      <c r="T15" s="52">
        <f t="shared" si="6"/>
        <v>36264.824940768121</v>
      </c>
      <c r="U15" s="52">
        <f t="shared" si="7"/>
        <v>92849.287021170865</v>
      </c>
      <c r="V15" s="55">
        <f t="shared" si="2"/>
        <v>3.1245553580956678</v>
      </c>
      <c r="W15" s="52">
        <f t="shared" si="3"/>
        <v>7630.3455462749507</v>
      </c>
      <c r="X15" s="13"/>
      <c r="Y15" s="13"/>
      <c r="Z15" s="13"/>
      <c r="AA15" s="13"/>
      <c r="AB15" s="1"/>
      <c r="AC15" s="1"/>
    </row>
    <row r="16" spans="1:29" x14ac:dyDescent="0.25">
      <c r="A16" s="5" t="s">
        <v>20</v>
      </c>
      <c r="B16" s="5">
        <v>2019</v>
      </c>
      <c r="C16" s="5" t="s">
        <v>21</v>
      </c>
      <c r="D16" s="5" t="s">
        <v>22</v>
      </c>
      <c r="E16" s="5" t="s">
        <v>23</v>
      </c>
      <c r="F16" s="5" t="s">
        <v>25</v>
      </c>
      <c r="G16" s="5" t="s">
        <v>62</v>
      </c>
      <c r="H16" s="13" t="s">
        <v>49</v>
      </c>
      <c r="I16" s="5" t="s">
        <v>28</v>
      </c>
      <c r="J16" s="51"/>
      <c r="K16" s="51"/>
      <c r="L16" s="16">
        <v>11296357</v>
      </c>
      <c r="M16" s="16"/>
      <c r="N16" s="16">
        <v>11296357</v>
      </c>
      <c r="O16" s="16">
        <v>156441</v>
      </c>
      <c r="P16" s="16">
        <v>11033.808918800001</v>
      </c>
      <c r="Q16" s="19">
        <v>1.2502664907096268</v>
      </c>
      <c r="R16" s="19">
        <v>3.4109833476730511</v>
      </c>
      <c r="S16" s="19">
        <v>8.7331835294893114</v>
      </c>
      <c r="T16" s="52">
        <f t="shared" si="6"/>
        <v>47055.202785543559</v>
      </c>
      <c r="U16" s="52">
        <f t="shared" si="7"/>
        <v>120476.02701544414</v>
      </c>
      <c r="V16" s="55">
        <f t="shared" si="2"/>
        <v>0.77010519630687702</v>
      </c>
      <c r="W16" s="52">
        <f t="shared" si="3"/>
        <v>1221.2080014883256</v>
      </c>
      <c r="X16" s="13"/>
      <c r="Y16" s="13"/>
      <c r="Z16" s="13"/>
      <c r="AA16" s="13"/>
      <c r="AB16" s="1"/>
      <c r="AC16" s="1"/>
    </row>
    <row r="17" spans="1:29" x14ac:dyDescent="0.25">
      <c r="A17" s="5" t="s">
        <v>20</v>
      </c>
      <c r="B17" s="5">
        <v>2019</v>
      </c>
      <c r="C17" s="5" t="s">
        <v>21</v>
      </c>
      <c r="D17" s="5" t="s">
        <v>22</v>
      </c>
      <c r="E17" s="5" t="s">
        <v>23</v>
      </c>
      <c r="F17" s="5" t="s">
        <v>25</v>
      </c>
      <c r="G17" s="5" t="s">
        <v>41</v>
      </c>
      <c r="H17" s="13" t="s">
        <v>27</v>
      </c>
      <c r="I17" s="5" t="s">
        <v>28</v>
      </c>
      <c r="J17" s="51">
        <v>626.75303130000009</v>
      </c>
      <c r="K17" s="51">
        <v>149970</v>
      </c>
      <c r="L17" s="16">
        <f>K17*J17</f>
        <v>93994152.104061007</v>
      </c>
      <c r="M17" s="52">
        <v>37074562</v>
      </c>
      <c r="N17" s="14">
        <f>J17*M17/100</f>
        <v>232365941.17619792</v>
      </c>
      <c r="O17" s="16">
        <v>632735.91399350576</v>
      </c>
      <c r="P17" s="16">
        <v>94687.983199199967</v>
      </c>
      <c r="Q17" s="19">
        <v>1.5521513502540463</v>
      </c>
      <c r="R17" s="19">
        <v>3.9363938974251433</v>
      </c>
      <c r="S17" s="19">
        <v>12.035472952699841</v>
      </c>
      <c r="T17" s="52">
        <f t="shared" si="6"/>
        <v>578532.12985592196</v>
      </c>
      <c r="U17" s="52">
        <f t="shared" si="7"/>
        <v>1768854.434436383</v>
      </c>
      <c r="V17" s="55">
        <f t="shared" si="2"/>
        <v>2.7955650932982099</v>
      </c>
      <c r="W17" s="52">
        <f>P17*Q17/J17</f>
        <v>234.4944079019896</v>
      </c>
      <c r="X17" s="13"/>
      <c r="Y17" s="13"/>
      <c r="Z17" s="13"/>
      <c r="AA17" s="13"/>
      <c r="AB17" s="1"/>
      <c r="AC17" s="1"/>
    </row>
    <row r="18" spans="1:29" x14ac:dyDescent="0.25">
      <c r="A18" s="5" t="s">
        <v>20</v>
      </c>
      <c r="B18" s="5">
        <v>2019</v>
      </c>
      <c r="C18" s="5" t="s">
        <v>21</v>
      </c>
      <c r="D18" s="5" t="s">
        <v>22</v>
      </c>
      <c r="E18" s="5" t="s">
        <v>23</v>
      </c>
      <c r="F18" s="5" t="s">
        <v>25</v>
      </c>
      <c r="G18" s="5" t="s">
        <v>41</v>
      </c>
      <c r="H18" s="13" t="s">
        <v>30</v>
      </c>
      <c r="I18" s="5" t="s">
        <v>28</v>
      </c>
      <c r="J18" s="51"/>
      <c r="K18" s="51"/>
      <c r="L18" s="52">
        <v>37573320</v>
      </c>
      <c r="M18" s="52"/>
      <c r="N18" s="52">
        <v>37573320</v>
      </c>
      <c r="O18" s="52">
        <v>368696.88481449435</v>
      </c>
      <c r="P18" s="52">
        <v>60986.1686395</v>
      </c>
      <c r="Q18" s="19">
        <v>1.5521513502540463</v>
      </c>
      <c r="R18" s="19">
        <v>3.9363938974251433</v>
      </c>
      <c r="S18" s="19">
        <v>12.035472952699841</v>
      </c>
      <c r="T18" s="52">
        <f t="shared" si="6"/>
        <v>372618.1173437484</v>
      </c>
      <c r="U18" s="52">
        <f t="shared" si="7"/>
        <v>1139275.0293384229</v>
      </c>
      <c r="V18" s="55">
        <f t="shared" si="2"/>
        <v>3.0900044894917849</v>
      </c>
      <c r="W18" s="52">
        <f t="shared" si="3"/>
        <v>2519.3345703978489</v>
      </c>
      <c r="X18" s="13"/>
      <c r="Y18" s="13"/>
      <c r="Z18" s="13"/>
      <c r="AA18" s="13"/>
      <c r="AB18" s="1"/>
      <c r="AC18" s="1"/>
    </row>
    <row r="19" spans="1:29" x14ac:dyDescent="0.25">
      <c r="A19" s="5" t="s">
        <v>20</v>
      </c>
      <c r="B19" s="5">
        <v>2019</v>
      </c>
      <c r="C19" s="5" t="s">
        <v>21</v>
      </c>
      <c r="D19" s="5" t="s">
        <v>22</v>
      </c>
      <c r="E19" s="5" t="s">
        <v>23</v>
      </c>
      <c r="F19" s="5" t="s">
        <v>25</v>
      </c>
      <c r="G19" s="5" t="s">
        <v>41</v>
      </c>
      <c r="H19" s="13" t="s">
        <v>31</v>
      </c>
      <c r="I19" s="5" t="s">
        <v>28</v>
      </c>
      <c r="J19" s="51"/>
      <c r="K19" s="51"/>
      <c r="L19" s="52">
        <v>7936236</v>
      </c>
      <c r="M19" s="52"/>
      <c r="N19" s="52">
        <v>7936236</v>
      </c>
      <c r="O19" s="52">
        <v>46451.911</v>
      </c>
      <c r="P19" s="52">
        <v>4491.9095718000008</v>
      </c>
      <c r="Q19" s="19">
        <v>1.5521513502540463</v>
      </c>
      <c r="R19" s="19">
        <v>3.9363938974251433</v>
      </c>
      <c r="S19" s="19">
        <v>12.035472952699841</v>
      </c>
      <c r="T19" s="52">
        <f t="shared" si="6"/>
        <v>27445.024425397347</v>
      </c>
      <c r="U19" s="52">
        <f t="shared" si="7"/>
        <v>83912.803892445751</v>
      </c>
      <c r="V19" s="55">
        <f t="shared" si="2"/>
        <v>1.806444602299478</v>
      </c>
      <c r="W19" s="52">
        <f t="shared" si="3"/>
        <v>878.51766342236363</v>
      </c>
      <c r="X19" s="13"/>
      <c r="Y19" s="13"/>
      <c r="Z19" s="13"/>
      <c r="AA19" s="13"/>
      <c r="AB19" s="1"/>
      <c r="AC19" s="1"/>
    </row>
    <row r="20" spans="1:29" x14ac:dyDescent="0.25">
      <c r="A20" s="5" t="s">
        <v>20</v>
      </c>
      <c r="B20" s="5">
        <v>2019</v>
      </c>
      <c r="C20" s="5" t="s">
        <v>21</v>
      </c>
      <c r="D20" s="5" t="s">
        <v>22</v>
      </c>
      <c r="E20" s="5" t="s">
        <v>23</v>
      </c>
      <c r="F20" s="5" t="s">
        <v>25</v>
      </c>
      <c r="G20" s="5" t="s">
        <v>41</v>
      </c>
      <c r="H20" s="13" t="s">
        <v>44</v>
      </c>
      <c r="I20" s="5" t="s">
        <v>28</v>
      </c>
      <c r="J20" s="51"/>
      <c r="K20" s="51"/>
      <c r="L20" s="52">
        <v>5045415</v>
      </c>
      <c r="M20" s="52"/>
      <c r="N20" s="52">
        <v>5045415</v>
      </c>
      <c r="O20" s="52">
        <v>85772.054999999993</v>
      </c>
      <c r="P20" s="52">
        <v>5527.6049255999978</v>
      </c>
      <c r="Q20" s="19">
        <v>1.5521513502540463</v>
      </c>
      <c r="R20" s="19">
        <v>3.9363938974251433</v>
      </c>
      <c r="S20" s="19">
        <v>12.035472952699841</v>
      </c>
      <c r="T20" s="52">
        <f t="shared" si="6"/>
        <v>33772.997824675083</v>
      </c>
      <c r="U20" s="52">
        <f t="shared" si="7"/>
        <v>103260.49995056352</v>
      </c>
      <c r="V20" s="55">
        <f t="shared" si="2"/>
        <v>1.2038944380027217</v>
      </c>
      <c r="W20" s="52">
        <f t="shared" si="3"/>
        <v>1700.4903360657058</v>
      </c>
      <c r="X20" s="13"/>
      <c r="Y20" s="13"/>
      <c r="Z20" s="13"/>
      <c r="AA20" s="13"/>
      <c r="AB20" s="1"/>
      <c r="AC20" s="1"/>
    </row>
    <row r="21" spans="1:29" x14ac:dyDescent="0.25">
      <c r="A21" s="5" t="s">
        <v>20</v>
      </c>
      <c r="B21" s="5">
        <v>2019</v>
      </c>
      <c r="C21" s="5" t="s">
        <v>21</v>
      </c>
      <c r="D21" s="5" t="s">
        <v>22</v>
      </c>
      <c r="E21" s="5" t="s">
        <v>23</v>
      </c>
      <c r="F21" s="5" t="s">
        <v>25</v>
      </c>
      <c r="G21" s="5" t="s">
        <v>38</v>
      </c>
      <c r="H21" s="13" t="s">
        <v>63</v>
      </c>
      <c r="I21" s="5" t="s">
        <v>28</v>
      </c>
      <c r="J21" s="51">
        <v>2126.5994275000003</v>
      </c>
      <c r="K21" s="51">
        <v>149970</v>
      </c>
      <c r="L21" s="52">
        <f>K21*J21</f>
        <v>318926116.14217502</v>
      </c>
      <c r="M21" s="52">
        <v>37074562</v>
      </c>
      <c r="N21" s="14">
        <f>J21*M21/100</f>
        <v>788427423.24013257</v>
      </c>
      <c r="O21" s="52">
        <v>2160347.0242136233</v>
      </c>
      <c r="P21" s="52">
        <v>104509.49259490003</v>
      </c>
      <c r="Q21" s="19">
        <v>1.5756618757989902</v>
      </c>
      <c r="R21" s="19">
        <v>3.3897172869904937</v>
      </c>
      <c r="S21" s="19">
        <v>9.4000095587833279</v>
      </c>
      <c r="T21" s="52">
        <v>558190.24763742764</v>
      </c>
      <c r="U21" s="52">
        <v>1547914.8315846459</v>
      </c>
      <c r="V21" s="55">
        <f t="shared" si="2"/>
        <v>0.71651212246703488</v>
      </c>
      <c r="W21" s="52">
        <f>P21*Q21/J21</f>
        <v>77.434245966324966</v>
      </c>
      <c r="X21" s="15">
        <v>27</v>
      </c>
      <c r="Y21" s="13">
        <v>27</v>
      </c>
      <c r="Z21" s="13">
        <v>73.5</v>
      </c>
      <c r="AA21" s="13" t="s">
        <v>74</v>
      </c>
      <c r="AB21" s="1"/>
      <c r="AC21" s="1">
        <v>73.5</v>
      </c>
    </row>
    <row r="22" spans="1:29" x14ac:dyDescent="0.25">
      <c r="A22" s="5" t="s">
        <v>20</v>
      </c>
      <c r="B22" s="5">
        <v>2019</v>
      </c>
      <c r="C22" s="5" t="s">
        <v>21</v>
      </c>
      <c r="D22" s="5" t="s">
        <v>22</v>
      </c>
      <c r="E22" s="5" t="s">
        <v>23</v>
      </c>
      <c r="F22" s="5" t="s">
        <v>25</v>
      </c>
      <c r="G22" s="5" t="s">
        <v>38</v>
      </c>
      <c r="H22" s="13" t="s">
        <v>30</v>
      </c>
      <c r="I22" s="5" t="s">
        <v>28</v>
      </c>
      <c r="J22" s="51"/>
      <c r="K22" s="51"/>
      <c r="L22" s="52">
        <v>59398428.741672806</v>
      </c>
      <c r="M22" s="52"/>
      <c r="N22" s="52">
        <v>59398428.741672806</v>
      </c>
      <c r="O22" s="52">
        <v>881786.24843916669</v>
      </c>
      <c r="P22" s="52">
        <v>71129.484745800015</v>
      </c>
      <c r="Q22" s="19">
        <v>1.5756618757989902</v>
      </c>
      <c r="R22" s="19">
        <v>3.3897172869904937</v>
      </c>
      <c r="S22" s="19">
        <v>9.4000095587833279</v>
      </c>
      <c r="T22" s="52">
        <v>379906.01349946897</v>
      </c>
      <c r="U22" s="52">
        <v>1053515.6344866855</v>
      </c>
      <c r="V22" s="55">
        <f t="shared" si="2"/>
        <v>1.1947517171553692</v>
      </c>
      <c r="W22" s="52">
        <f t="shared" si="3"/>
        <v>1886.8515503433259</v>
      </c>
      <c r="X22" s="15"/>
      <c r="Y22" s="13"/>
      <c r="Z22" s="13"/>
      <c r="AA22" s="13"/>
      <c r="AB22" s="1"/>
      <c r="AC22" s="1"/>
    </row>
    <row r="23" spans="1:29" x14ac:dyDescent="0.25">
      <c r="A23" s="5" t="s">
        <v>20</v>
      </c>
      <c r="B23" s="5">
        <v>2019</v>
      </c>
      <c r="C23" s="5" t="s">
        <v>21</v>
      </c>
      <c r="D23" s="5" t="s">
        <v>22</v>
      </c>
      <c r="E23" s="5" t="s">
        <v>23</v>
      </c>
      <c r="F23" s="5" t="s">
        <v>25</v>
      </c>
      <c r="G23" s="5" t="s">
        <v>38</v>
      </c>
      <c r="H23" s="13" t="s">
        <v>31</v>
      </c>
      <c r="I23" s="5" t="s">
        <v>28</v>
      </c>
      <c r="J23" s="51"/>
      <c r="K23" s="51"/>
      <c r="L23" s="52">
        <v>25476</v>
      </c>
      <c r="M23" s="52"/>
      <c r="N23" s="52">
        <v>25476</v>
      </c>
      <c r="O23" s="52">
        <v>1500</v>
      </c>
      <c r="P23" s="52">
        <v>48.802737799999996</v>
      </c>
      <c r="Q23" s="19">
        <v>1.5756618757989902</v>
      </c>
      <c r="R23" s="19">
        <v>3.3897172869904937</v>
      </c>
      <c r="S23" s="19">
        <v>9.4000095587833279</v>
      </c>
      <c r="T23" s="52">
        <v>260.65777970580058</v>
      </c>
      <c r="U23" s="52">
        <v>722.82890086716418</v>
      </c>
      <c r="V23" s="55">
        <f t="shared" si="2"/>
        <v>0.4818859339114428</v>
      </c>
      <c r="W23" s="52">
        <f t="shared" si="3"/>
        <v>3018.3943078220395</v>
      </c>
      <c r="X23" s="15"/>
      <c r="Y23" s="13"/>
      <c r="Z23" s="13"/>
      <c r="AA23" s="13"/>
      <c r="AB23" s="1"/>
      <c r="AC23" s="1"/>
    </row>
    <row r="24" spans="1:29" x14ac:dyDescent="0.25">
      <c r="A24" s="5" t="s">
        <v>20</v>
      </c>
      <c r="B24" s="5">
        <v>2019</v>
      </c>
      <c r="C24" s="5" t="s">
        <v>21</v>
      </c>
      <c r="D24" s="5" t="s">
        <v>22</v>
      </c>
      <c r="E24" s="5" t="s">
        <v>23</v>
      </c>
      <c r="F24" s="5" t="s">
        <v>25</v>
      </c>
      <c r="G24" s="5" t="s">
        <v>38</v>
      </c>
      <c r="H24" s="13" t="s">
        <v>32</v>
      </c>
      <c r="I24" s="5" t="s">
        <v>28</v>
      </c>
      <c r="J24" s="51"/>
      <c r="K24" s="51"/>
      <c r="L24" s="52">
        <v>7691195.2000002023</v>
      </c>
      <c r="M24" s="52"/>
      <c r="N24" s="52">
        <v>7691195.2000002023</v>
      </c>
      <c r="O24" s="52">
        <v>118608.61812666667</v>
      </c>
      <c r="P24" s="52">
        <v>5357.7865689000009</v>
      </c>
      <c r="Q24" s="19">
        <v>1.5756618757989902</v>
      </c>
      <c r="R24" s="19">
        <v>3.3897172869904937</v>
      </c>
      <c r="S24" s="19">
        <v>9.4000095587833279</v>
      </c>
      <c r="T24" s="52">
        <v>28616.196839412434</v>
      </c>
      <c r="U24" s="52">
        <v>79355.445027488662</v>
      </c>
      <c r="V24" s="55">
        <f t="shared" si="2"/>
        <v>0.66905294303945062</v>
      </c>
      <c r="W24" s="52">
        <f t="shared" si="3"/>
        <v>1097.6265477286795</v>
      </c>
      <c r="X24" s="15"/>
      <c r="Y24" s="13"/>
      <c r="Z24" s="13"/>
      <c r="AA24" s="13"/>
      <c r="AB24" s="1"/>
      <c r="AC24" s="1"/>
    </row>
    <row r="25" spans="1:29" x14ac:dyDescent="0.25">
      <c r="A25" s="5" t="s">
        <v>20</v>
      </c>
      <c r="B25" s="5">
        <v>2019</v>
      </c>
      <c r="C25" s="5" t="s">
        <v>21</v>
      </c>
      <c r="D25" s="5" t="s">
        <v>22</v>
      </c>
      <c r="E25" s="5" t="s">
        <v>23</v>
      </c>
      <c r="F25" s="5" t="s">
        <v>25</v>
      </c>
      <c r="G25" s="5" t="s">
        <v>38</v>
      </c>
      <c r="H25" s="13" t="s">
        <v>33</v>
      </c>
      <c r="I25" s="5" t="s">
        <v>28</v>
      </c>
      <c r="J25" s="51"/>
      <c r="K25" s="51"/>
      <c r="L25" s="52">
        <v>1423653</v>
      </c>
      <c r="M25" s="52"/>
      <c r="N25" s="52">
        <v>1423653</v>
      </c>
      <c r="O25" s="52">
        <v>38338</v>
      </c>
      <c r="P25" s="52">
        <v>932.91368510000018</v>
      </c>
      <c r="Q25" s="19">
        <v>1.5756618757989902</v>
      </c>
      <c r="R25" s="19">
        <v>3.3897172869904937</v>
      </c>
      <c r="S25" s="19">
        <v>9.4000095587833279</v>
      </c>
      <c r="T25" s="52">
        <v>4982.7370507750993</v>
      </c>
      <c r="U25" s="52">
        <v>13817.605405014161</v>
      </c>
      <c r="V25" s="55">
        <f t="shared" si="2"/>
        <v>0.3604153947783964</v>
      </c>
      <c r="W25" s="52">
        <f t="shared" si="3"/>
        <v>1032.5244473359833</v>
      </c>
      <c r="X25" s="15"/>
      <c r="Y25" s="13"/>
      <c r="Z25" s="13"/>
      <c r="AA25" s="13"/>
      <c r="AB25" s="1"/>
      <c r="AC25" s="1"/>
    </row>
    <row r="26" spans="1:29" x14ac:dyDescent="0.25">
      <c r="A26" s="5" t="s">
        <v>20</v>
      </c>
      <c r="B26" s="5">
        <v>2019</v>
      </c>
      <c r="C26" s="5" t="s">
        <v>21</v>
      </c>
      <c r="D26" s="5" t="s">
        <v>22</v>
      </c>
      <c r="E26" s="5" t="s">
        <v>23</v>
      </c>
      <c r="F26" s="5" t="s">
        <v>25</v>
      </c>
      <c r="G26" s="5" t="s">
        <v>38</v>
      </c>
      <c r="H26" s="13" t="s">
        <v>50</v>
      </c>
      <c r="I26" s="5" t="s">
        <v>28</v>
      </c>
      <c r="J26" s="51"/>
      <c r="K26" s="51"/>
      <c r="L26" s="52">
        <v>146403155.99999979</v>
      </c>
      <c r="M26" s="52"/>
      <c r="N26" s="52">
        <v>146403155.99999979</v>
      </c>
      <c r="O26" s="52">
        <v>325589.48485054349</v>
      </c>
      <c r="P26" s="52">
        <v>21043.640080100002</v>
      </c>
      <c r="Q26" s="19">
        <v>1.5756618757989902</v>
      </c>
      <c r="R26" s="19">
        <v>3.3897172869904937</v>
      </c>
      <c r="S26" s="19">
        <v>9.4000095587833279</v>
      </c>
      <c r="T26" s="52">
        <v>112395.09805138149</v>
      </c>
      <c r="U26" s="52">
        <v>311682.33412804327</v>
      </c>
      <c r="V26" s="55">
        <f t="shared" si="2"/>
        <v>0.95728624120375361</v>
      </c>
      <c r="W26" s="52">
        <f t="shared" si="3"/>
        <v>226.4818758568922</v>
      </c>
      <c r="X26" s="13"/>
      <c r="Y26" s="13"/>
      <c r="Z26" s="13"/>
      <c r="AA26" s="13"/>
      <c r="AB26" s="1"/>
      <c r="AC26" s="1"/>
    </row>
    <row r="27" spans="1:29" x14ac:dyDescent="0.25">
      <c r="A27" s="5" t="s">
        <v>20</v>
      </c>
      <c r="B27" s="5">
        <v>2019</v>
      </c>
      <c r="C27" s="5" t="s">
        <v>21</v>
      </c>
      <c r="D27" s="5" t="s">
        <v>22</v>
      </c>
      <c r="E27" s="5" t="s">
        <v>23</v>
      </c>
      <c r="F27" s="5" t="s">
        <v>25</v>
      </c>
      <c r="G27" s="5" t="s">
        <v>45</v>
      </c>
      <c r="H27" s="17" t="s">
        <v>63</v>
      </c>
      <c r="I27" s="5" t="s">
        <v>28</v>
      </c>
      <c r="J27" s="51">
        <v>4015.4891691999997</v>
      </c>
      <c r="K27" s="51">
        <v>149970</v>
      </c>
      <c r="L27" s="52">
        <f>K27*J27</f>
        <v>602202910.70492399</v>
      </c>
      <c r="M27" s="52">
        <v>37074562</v>
      </c>
      <c r="N27" s="14">
        <f>J27*M27/100</f>
        <v>1488725021.6383386</v>
      </c>
      <c r="O27" s="18">
        <v>2833674.5980230556</v>
      </c>
      <c r="P27" s="18">
        <v>436184.50683240016</v>
      </c>
      <c r="Q27" s="19">
        <v>1.0746872009101036</v>
      </c>
      <c r="R27" s="19">
        <v>3.3243456181877655</v>
      </c>
      <c r="S27" s="19">
        <v>10.684076544661366</v>
      </c>
      <c r="T27" s="52">
        <v>1558326.591</v>
      </c>
      <c r="U27" s="52">
        <v>5008288.0930000003</v>
      </c>
      <c r="V27" s="55">
        <f t="shared" si="2"/>
        <v>1.767418212554853</v>
      </c>
      <c r="W27" s="52">
        <f>P27*Q27/J27</f>
        <v>116.73843135317357</v>
      </c>
      <c r="X27" s="31">
        <v>47</v>
      </c>
      <c r="Y27" s="31">
        <v>47</v>
      </c>
      <c r="Z27" s="31">
        <v>66.8</v>
      </c>
      <c r="AA27" s="13" t="s">
        <v>75</v>
      </c>
      <c r="AB27" s="1"/>
      <c r="AC27" s="1">
        <v>66.8</v>
      </c>
    </row>
    <row r="28" spans="1:29" x14ac:dyDescent="0.25">
      <c r="A28" s="5" t="s">
        <v>20</v>
      </c>
      <c r="B28" s="5">
        <v>2019</v>
      </c>
      <c r="C28" s="5" t="s">
        <v>21</v>
      </c>
      <c r="D28" s="5" t="s">
        <v>22</v>
      </c>
      <c r="E28" s="5" t="s">
        <v>23</v>
      </c>
      <c r="F28" s="5" t="s">
        <v>25</v>
      </c>
      <c r="G28" s="5" t="s">
        <v>45</v>
      </c>
      <c r="H28" s="17" t="s">
        <v>30</v>
      </c>
      <c r="I28" s="5" t="s">
        <v>28</v>
      </c>
      <c r="J28" s="51"/>
      <c r="K28" s="51"/>
      <c r="L28" s="52">
        <v>110273252</v>
      </c>
      <c r="M28" s="52"/>
      <c r="N28" s="52">
        <v>110273252</v>
      </c>
      <c r="O28" s="18">
        <v>1250930.6469813888</v>
      </c>
      <c r="P28" s="18">
        <v>50997.484133200007</v>
      </c>
      <c r="Q28" s="19">
        <v>1.0746872009101036</v>
      </c>
      <c r="R28" s="19">
        <v>3.3243456181877655</v>
      </c>
      <c r="S28" s="19">
        <v>10.684076544661366</v>
      </c>
      <c r="T28" s="52">
        <v>182195.22779999999</v>
      </c>
      <c r="U28" s="52">
        <v>585555.16879999998</v>
      </c>
      <c r="V28" s="55">
        <f t="shared" si="2"/>
        <v>0.46809562961224005</v>
      </c>
      <c r="W28" s="52">
        <f t="shared" si="3"/>
        <v>497.00487183026161</v>
      </c>
      <c r="X28" s="13"/>
      <c r="Y28" s="13"/>
      <c r="Z28" s="13"/>
      <c r="AA28" s="13"/>
      <c r="AB28" s="1"/>
      <c r="AC28" s="1"/>
    </row>
    <row r="29" spans="1:29" x14ac:dyDescent="0.25">
      <c r="A29" s="5" t="s">
        <v>20</v>
      </c>
      <c r="B29" s="5">
        <v>2019</v>
      </c>
      <c r="C29" s="5" t="s">
        <v>21</v>
      </c>
      <c r="D29" s="5" t="s">
        <v>22</v>
      </c>
      <c r="E29" s="5" t="s">
        <v>23</v>
      </c>
      <c r="F29" s="5" t="s">
        <v>25</v>
      </c>
      <c r="G29" s="5" t="s">
        <v>45</v>
      </c>
      <c r="H29" s="17" t="s">
        <v>33</v>
      </c>
      <c r="I29" s="5" t="s">
        <v>28</v>
      </c>
      <c r="J29" s="51"/>
      <c r="K29" s="51"/>
      <c r="L29" s="52">
        <v>1375844</v>
      </c>
      <c r="M29" s="52"/>
      <c r="N29" s="52">
        <v>1375844</v>
      </c>
      <c r="O29" s="18">
        <v>85803.53</v>
      </c>
      <c r="P29" s="18">
        <v>2577.5859748000003</v>
      </c>
      <c r="Q29" s="19">
        <v>1.0746872009101036</v>
      </c>
      <c r="R29" s="19">
        <v>3.3243456181877655</v>
      </c>
      <c r="S29" s="19">
        <v>10.684076544661366</v>
      </c>
      <c r="T29" s="52">
        <v>9208.7653300000002</v>
      </c>
      <c r="U29" s="52">
        <v>29595.946080000002</v>
      </c>
      <c r="V29" s="55">
        <f t="shared" si="2"/>
        <v>0.34492690545482224</v>
      </c>
      <c r="W29" s="52">
        <f t="shared" si="3"/>
        <v>2013.3813545452488</v>
      </c>
      <c r="X29" s="13"/>
      <c r="Y29" s="13"/>
      <c r="Z29" s="13"/>
      <c r="AA29" s="13"/>
      <c r="AB29" s="1"/>
      <c r="AC29" s="1"/>
    </row>
    <row r="30" spans="1:29" x14ac:dyDescent="0.25">
      <c r="A30" s="5" t="s">
        <v>20</v>
      </c>
      <c r="B30" s="5">
        <v>2019</v>
      </c>
      <c r="C30" s="5" t="s">
        <v>21</v>
      </c>
      <c r="D30" s="5" t="s">
        <v>22</v>
      </c>
      <c r="E30" s="5" t="s">
        <v>23</v>
      </c>
      <c r="F30" s="5" t="s">
        <v>25</v>
      </c>
      <c r="G30" s="5" t="s">
        <v>45</v>
      </c>
      <c r="H30" s="17" t="s">
        <v>32</v>
      </c>
      <c r="I30" s="5" t="s">
        <v>28</v>
      </c>
      <c r="J30" s="51"/>
      <c r="K30" s="51"/>
      <c r="L30" s="52">
        <v>33572283</v>
      </c>
      <c r="M30" s="52"/>
      <c r="N30" s="52">
        <v>33572283</v>
      </c>
      <c r="O30" s="18">
        <v>292237.68250222225</v>
      </c>
      <c r="P30" s="18">
        <v>5791.7420507999996</v>
      </c>
      <c r="Q30" s="19">
        <v>1.0746872009101036</v>
      </c>
      <c r="R30" s="19">
        <v>3.3243456181877655</v>
      </c>
      <c r="S30" s="19">
        <v>10.684076544661366</v>
      </c>
      <c r="T30" s="52">
        <v>20691.761180000001</v>
      </c>
      <c r="U30" s="52">
        <v>66501.015729999999</v>
      </c>
      <c r="V30" s="55">
        <f t="shared" si="2"/>
        <v>0.2275579766462674</v>
      </c>
      <c r="W30" s="52">
        <f t="shared" si="3"/>
        <v>185.40029145374459</v>
      </c>
      <c r="X30" s="13"/>
      <c r="Y30" s="13"/>
      <c r="Z30" s="13"/>
      <c r="AA30" s="13"/>
      <c r="AB30" s="1"/>
      <c r="AC30" s="1"/>
    </row>
    <row r="31" spans="1:29" x14ac:dyDescent="0.25">
      <c r="A31" s="5" t="s">
        <v>20</v>
      </c>
      <c r="B31" s="5">
        <v>2019</v>
      </c>
      <c r="C31" s="5" t="s">
        <v>21</v>
      </c>
      <c r="D31" s="5" t="s">
        <v>22</v>
      </c>
      <c r="E31" s="5" t="s">
        <v>23</v>
      </c>
      <c r="F31" s="5" t="s">
        <v>25</v>
      </c>
      <c r="G31" s="5" t="s">
        <v>45</v>
      </c>
      <c r="H31" s="17" t="s">
        <v>50</v>
      </c>
      <c r="I31" s="5" t="s">
        <v>28</v>
      </c>
      <c r="J31" s="51"/>
      <c r="K31" s="51"/>
      <c r="L31" s="52">
        <v>25089405</v>
      </c>
      <c r="M31" s="52"/>
      <c r="N31" s="52">
        <v>25089405</v>
      </c>
      <c r="O31" s="18">
        <v>62168.61</v>
      </c>
      <c r="P31" s="18">
        <v>4880.8048337</v>
      </c>
      <c r="Q31" s="19">
        <v>1.0746872009101036</v>
      </c>
      <c r="R31" s="19">
        <v>3.3243456181877655</v>
      </c>
      <c r="S31" s="19">
        <v>10.684076544661366</v>
      </c>
      <c r="T31" s="52">
        <v>17437.318009999999</v>
      </c>
      <c r="U31" s="52">
        <v>56041.597880000001</v>
      </c>
      <c r="V31" s="55">
        <f t="shared" si="2"/>
        <v>0.9014452451164664</v>
      </c>
      <c r="W31" s="52">
        <f t="shared" si="3"/>
        <v>209.06587800378514</v>
      </c>
      <c r="X31" s="13"/>
      <c r="Y31" s="13"/>
      <c r="Z31" s="13"/>
      <c r="AA31" s="13"/>
      <c r="AB31" s="1"/>
      <c r="AC31" s="1"/>
    </row>
    <row r="32" spans="1:29" x14ac:dyDescent="0.25">
      <c r="A32" s="5" t="s">
        <v>20</v>
      </c>
      <c r="B32" s="5">
        <v>2019</v>
      </c>
      <c r="C32" s="5" t="s">
        <v>21</v>
      </c>
      <c r="D32" s="5" t="s">
        <v>22</v>
      </c>
      <c r="E32" s="5" t="s">
        <v>23</v>
      </c>
      <c r="F32" s="5" t="s">
        <v>25</v>
      </c>
      <c r="G32" s="5" t="s">
        <v>47</v>
      </c>
      <c r="H32" s="17" t="s">
        <v>27</v>
      </c>
      <c r="I32" s="5" t="s">
        <v>28</v>
      </c>
      <c r="J32" s="51">
        <v>2030.9361070000002</v>
      </c>
      <c r="K32" s="51">
        <v>149970</v>
      </c>
      <c r="L32" s="52">
        <f>K32*J32</f>
        <v>304579487.96679002</v>
      </c>
      <c r="M32" s="52">
        <v>37074562</v>
      </c>
      <c r="N32" s="14">
        <f>J32*M32/100</f>
        <v>752960666.17010152</v>
      </c>
      <c r="O32" s="16">
        <v>2334837.0204005009</v>
      </c>
      <c r="P32" s="16">
        <v>209690.84629040005</v>
      </c>
      <c r="Q32" s="19">
        <v>1.0981587834330817</v>
      </c>
      <c r="R32" s="19">
        <v>4.6640501025770593</v>
      </c>
      <c r="S32" s="19">
        <v>13.967931338456403</v>
      </c>
      <c r="T32" s="52">
        <v>1074008.75</v>
      </c>
      <c r="U32" s="52">
        <v>3216449.25</v>
      </c>
      <c r="V32" s="55">
        <f t="shared" si="2"/>
        <v>1.3775904792910445</v>
      </c>
      <c r="W32" s="52">
        <f>P32*Q32/J32</f>
        <v>113.38310637426618</v>
      </c>
      <c r="X32" s="26">
        <v>31</v>
      </c>
      <c r="Y32" s="1">
        <v>31</v>
      </c>
      <c r="Z32" s="27">
        <f>1625/31</f>
        <v>52.41935483870968</v>
      </c>
      <c r="AA32" s="13" t="s">
        <v>76</v>
      </c>
      <c r="AB32" s="1"/>
      <c r="AC32" s="27">
        <f>1625/31</f>
        <v>52.41935483870968</v>
      </c>
    </row>
    <row r="33" spans="1:29" x14ac:dyDescent="0.25">
      <c r="A33" s="5" t="s">
        <v>20</v>
      </c>
      <c r="B33" s="5">
        <v>2019</v>
      </c>
      <c r="C33" s="5" t="s">
        <v>21</v>
      </c>
      <c r="D33" s="5" t="s">
        <v>22</v>
      </c>
      <c r="E33" s="5" t="s">
        <v>23</v>
      </c>
      <c r="F33" s="5" t="s">
        <v>25</v>
      </c>
      <c r="G33" s="5" t="s">
        <v>47</v>
      </c>
      <c r="H33" s="17" t="s">
        <v>30</v>
      </c>
      <c r="I33" s="5" t="s">
        <v>28</v>
      </c>
      <c r="J33" s="51"/>
      <c r="K33" s="51"/>
      <c r="L33" s="18">
        <v>78536209</v>
      </c>
      <c r="M33" s="18"/>
      <c r="N33" s="18">
        <v>78536209</v>
      </c>
      <c r="O33" s="16">
        <v>1202090.2403003755</v>
      </c>
      <c r="P33" s="16">
        <v>189672.25321550001</v>
      </c>
      <c r="Q33" s="19">
        <v>1.0981587834330817</v>
      </c>
      <c r="R33" s="19">
        <v>4.6640501025770593</v>
      </c>
      <c r="S33" s="19">
        <v>13.967931338456403</v>
      </c>
      <c r="T33" s="52">
        <v>971476.17</v>
      </c>
      <c r="U33" s="54">
        <v>2909383.92</v>
      </c>
      <c r="V33" s="55">
        <f t="shared" si="2"/>
        <v>2.4202708103453281</v>
      </c>
      <c r="W33" s="52">
        <f t="shared" si="3"/>
        <v>2652.1556552614466</v>
      </c>
      <c r="X33" s="13"/>
      <c r="Y33" s="13"/>
      <c r="Z33" s="13"/>
      <c r="AA33" s="13"/>
      <c r="AB33" s="1"/>
      <c r="AC33" s="1"/>
    </row>
    <row r="34" spans="1:29" x14ac:dyDescent="0.25">
      <c r="A34" s="5" t="s">
        <v>20</v>
      </c>
      <c r="B34" s="5">
        <v>2019</v>
      </c>
      <c r="C34" s="5" t="s">
        <v>21</v>
      </c>
      <c r="D34" s="5" t="s">
        <v>22</v>
      </c>
      <c r="E34" s="5" t="s">
        <v>23</v>
      </c>
      <c r="F34" s="5" t="s">
        <v>25</v>
      </c>
      <c r="G34" s="5" t="s">
        <v>47</v>
      </c>
      <c r="H34" s="17" t="s">
        <v>49</v>
      </c>
      <c r="I34" s="5" t="s">
        <v>28</v>
      </c>
      <c r="J34" s="51"/>
      <c r="K34" s="51"/>
      <c r="L34" s="18">
        <v>4480341</v>
      </c>
      <c r="M34" s="18"/>
      <c r="N34" s="18">
        <v>4480341</v>
      </c>
      <c r="O34" s="18">
        <v>37000</v>
      </c>
      <c r="P34" s="18">
        <v>8444.2632140000023</v>
      </c>
      <c r="Q34" s="19">
        <v>1.0981587834330817</v>
      </c>
      <c r="R34" s="19">
        <v>4.6640501025770593</v>
      </c>
      <c r="S34" s="19">
        <v>13.967931338456403</v>
      </c>
      <c r="T34" s="52">
        <v>43250.400000000001</v>
      </c>
      <c r="U34" s="54">
        <v>129526.61</v>
      </c>
      <c r="V34" s="55">
        <f t="shared" si="2"/>
        <v>3.5007191891891893</v>
      </c>
      <c r="W34" s="52">
        <f t="shared" si="3"/>
        <v>2069.7401867569829</v>
      </c>
      <c r="X34" s="13"/>
      <c r="Y34" s="13"/>
      <c r="Z34" s="13"/>
      <c r="AA34" s="13"/>
      <c r="AB34" s="1"/>
      <c r="AC34" s="1"/>
    </row>
    <row r="35" spans="1:29" x14ac:dyDescent="0.25">
      <c r="A35" s="5" t="s">
        <v>20</v>
      </c>
      <c r="B35" s="5">
        <v>2019</v>
      </c>
      <c r="C35" s="5" t="s">
        <v>21</v>
      </c>
      <c r="D35" s="5" t="s">
        <v>22</v>
      </c>
      <c r="E35" s="5" t="s">
        <v>23</v>
      </c>
      <c r="F35" s="5" t="s">
        <v>25</v>
      </c>
      <c r="G35" s="5" t="s">
        <v>47</v>
      </c>
      <c r="H35" s="17" t="s">
        <v>50</v>
      </c>
      <c r="I35" s="5" t="s">
        <v>28</v>
      </c>
      <c r="J35" s="51"/>
      <c r="K35" s="51"/>
      <c r="L35" s="18">
        <v>363252808</v>
      </c>
      <c r="M35" s="18"/>
      <c r="N35" s="18">
        <v>363252808</v>
      </c>
      <c r="O35" s="16">
        <v>220627</v>
      </c>
      <c r="P35" s="16">
        <v>76267.919607999997</v>
      </c>
      <c r="Q35" s="19">
        <v>1.0981587834330817</v>
      </c>
      <c r="R35" s="19">
        <v>4.6640501025770593</v>
      </c>
      <c r="S35" s="19">
        <v>13.967931338456403</v>
      </c>
      <c r="T35" s="52">
        <v>390634.19</v>
      </c>
      <c r="U35" s="54">
        <v>1169874.1100000001</v>
      </c>
      <c r="V35" s="55">
        <f t="shared" si="2"/>
        <v>5.3024974731107255</v>
      </c>
      <c r="W35" s="52">
        <f t="shared" si="3"/>
        <v>230.56748349125863</v>
      </c>
      <c r="X35" s="13"/>
      <c r="Y35" s="13"/>
      <c r="Z35" s="13"/>
      <c r="AA35" s="13"/>
      <c r="AB35" s="1"/>
      <c r="AC35" s="1"/>
    </row>
    <row r="36" spans="1:29" x14ac:dyDescent="0.25">
      <c r="A36" s="5" t="s">
        <v>20</v>
      </c>
      <c r="B36" s="5">
        <v>2019</v>
      </c>
      <c r="C36" s="5" t="s">
        <v>21</v>
      </c>
      <c r="D36" s="5" t="s">
        <v>22</v>
      </c>
      <c r="E36" s="5" t="s">
        <v>23</v>
      </c>
      <c r="F36" s="5" t="s">
        <v>25</v>
      </c>
      <c r="G36" s="5" t="s">
        <v>47</v>
      </c>
      <c r="H36" s="17" t="s">
        <v>32</v>
      </c>
      <c r="I36" s="5" t="s">
        <v>28</v>
      </c>
      <c r="J36" s="51"/>
      <c r="K36" s="51"/>
      <c r="L36" s="18">
        <v>63281231</v>
      </c>
      <c r="M36" s="18"/>
      <c r="N36" s="18">
        <v>63281231</v>
      </c>
      <c r="O36" s="16">
        <v>367078.22819912387</v>
      </c>
      <c r="P36" s="16">
        <v>26815.630203299996</v>
      </c>
      <c r="Q36" s="19">
        <v>1.0981587834330817</v>
      </c>
      <c r="R36" s="19">
        <v>4.6640501025770593</v>
      </c>
      <c r="S36" s="19">
        <v>13.967931338456403</v>
      </c>
      <c r="T36" s="52">
        <v>137346.10999999999</v>
      </c>
      <c r="U36" s="54">
        <v>411325.13</v>
      </c>
      <c r="V36" s="55">
        <f t="shared" si="2"/>
        <v>1.1205380717291522</v>
      </c>
      <c r="W36" s="52">
        <f t="shared" si="3"/>
        <v>465.34840387424396</v>
      </c>
      <c r="X36" s="13"/>
      <c r="Y36" s="13"/>
      <c r="Z36" s="13"/>
      <c r="AA36" s="13"/>
      <c r="AB36" s="1"/>
      <c r="AC36" s="1"/>
    </row>
    <row r="37" spans="1:29" x14ac:dyDescent="0.25">
      <c r="A37" s="5" t="s">
        <v>20</v>
      </c>
      <c r="B37" s="5">
        <v>2019</v>
      </c>
      <c r="C37" s="5" t="s">
        <v>21</v>
      </c>
      <c r="D37" s="5" t="s">
        <v>22</v>
      </c>
      <c r="E37" s="5" t="s">
        <v>23</v>
      </c>
      <c r="F37" s="5" t="s">
        <v>25</v>
      </c>
      <c r="G37" s="5" t="s">
        <v>47</v>
      </c>
      <c r="H37" s="17" t="s">
        <v>33</v>
      </c>
      <c r="I37" s="5" t="s">
        <v>28</v>
      </c>
      <c r="J37" s="51"/>
      <c r="K37" s="51"/>
      <c r="L37" s="18">
        <v>1967056</v>
      </c>
      <c r="M37" s="18"/>
      <c r="N37" s="18">
        <v>1967056</v>
      </c>
      <c r="O37" s="18">
        <v>39876</v>
      </c>
      <c r="P37" s="18">
        <v>13029.957140800003</v>
      </c>
      <c r="Q37" s="19">
        <v>1.0981587834330817</v>
      </c>
      <c r="R37" s="19">
        <v>4.6640501025770593</v>
      </c>
      <c r="S37" s="19">
        <v>13.967931338456403</v>
      </c>
      <c r="T37" s="16">
        <v>66737.72</v>
      </c>
      <c r="U37" s="16">
        <v>199866.6</v>
      </c>
      <c r="V37" s="55">
        <f t="shared" si="2"/>
        <v>5.0122028287691842</v>
      </c>
      <c r="W37" s="52">
        <f t="shared" si="3"/>
        <v>7274.3032643331589</v>
      </c>
      <c r="X37" s="13"/>
      <c r="Y37" s="13"/>
      <c r="Z37" s="13"/>
      <c r="AA37" s="13"/>
      <c r="AB37" s="1"/>
      <c r="AC37" s="1"/>
    </row>
  </sheetData>
  <pageMargins left="0.7" right="0.7" top="0.75" bottom="0.75" header="0.3" footer="0.3"/>
  <pageSetup orientation="portrait"/>
  <ignoredErrors>
    <ignoredError sqref="W8 W12 W17 W21 W27 W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AED1-B665-498C-824E-7B48F6653CAD}">
  <sheetPr>
    <tabColor rgb="FFFF0000"/>
  </sheetPr>
  <dimension ref="A1:AC36"/>
  <sheetViews>
    <sheetView topLeftCell="K1" zoomScale="80" zoomScaleNormal="80" workbookViewId="0">
      <selection activeCell="W2" sqref="W2"/>
    </sheetView>
  </sheetViews>
  <sheetFormatPr defaultRowHeight="15" x14ac:dyDescent="0.25"/>
  <cols>
    <col min="1" max="2" width="16.28515625" bestFit="1" customWidth="1"/>
    <col min="3" max="3" width="6.85546875" bestFit="1" customWidth="1"/>
    <col min="4" max="4" width="12.7109375" bestFit="1" customWidth="1"/>
    <col min="5" max="5" width="8.5703125" bestFit="1" customWidth="1"/>
    <col min="6" max="6" width="8.28515625" bestFit="1" customWidth="1"/>
    <col min="7" max="7" width="15.7109375" bestFit="1" customWidth="1"/>
    <col min="8" max="8" width="24" bestFit="1" customWidth="1"/>
    <col min="9" max="9" width="27.85546875" bestFit="1" customWidth="1"/>
    <col min="10" max="10" width="27.85546875" customWidth="1"/>
    <col min="11" max="11" width="30" bestFit="1" customWidth="1"/>
    <col min="12" max="12" width="13.5703125" bestFit="1" customWidth="1"/>
    <col min="13" max="13" width="13.5703125" customWidth="1"/>
    <col min="14" max="14" width="14.85546875" bestFit="1" customWidth="1"/>
    <col min="15" max="15" width="22.140625" bestFit="1" customWidth="1"/>
    <col min="16" max="16" width="21.5703125" bestFit="1" customWidth="1"/>
    <col min="17" max="17" width="15.5703125" bestFit="1" customWidth="1"/>
    <col min="18" max="18" width="12.85546875" bestFit="1" customWidth="1"/>
    <col min="19" max="19" width="13" bestFit="1" customWidth="1"/>
    <col min="20" max="20" width="24.5703125" bestFit="1" customWidth="1"/>
    <col min="21" max="21" width="22.42578125" bestFit="1" customWidth="1"/>
    <col min="22" max="22" width="16.5703125" bestFit="1" customWidth="1"/>
    <col min="23" max="23" width="13" bestFit="1" customWidth="1"/>
    <col min="24" max="24" width="40.7109375" customWidth="1"/>
    <col min="25" max="25" width="27.42578125" bestFit="1" customWidth="1"/>
    <col min="26" max="26" width="30.5703125" bestFit="1" customWidth="1"/>
    <col min="27" max="27" width="28" style="2" bestFit="1" customWidth="1"/>
    <col min="28" max="28" width="30.28515625" style="2" bestFit="1" customWidth="1"/>
    <col min="29" max="29" width="29.7109375" bestFit="1" customWidth="1"/>
  </cols>
  <sheetData>
    <row r="1" spans="1:29" s="2" customFormat="1" ht="90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1" t="s">
        <v>7</v>
      </c>
      <c r="I1" s="40" t="s">
        <v>8</v>
      </c>
      <c r="J1" s="50" t="s">
        <v>146</v>
      </c>
      <c r="K1" s="50" t="s">
        <v>147</v>
      </c>
      <c r="L1" s="70" t="s">
        <v>162</v>
      </c>
      <c r="M1" s="71" t="s">
        <v>152</v>
      </c>
      <c r="N1" s="71" t="s">
        <v>153</v>
      </c>
      <c r="O1" s="69" t="s">
        <v>10</v>
      </c>
      <c r="P1" s="57" t="s">
        <v>149</v>
      </c>
      <c r="Q1" s="50" t="s">
        <v>144</v>
      </c>
      <c r="R1" s="50" t="s">
        <v>145</v>
      </c>
      <c r="S1" s="50" t="s">
        <v>148</v>
      </c>
      <c r="T1" s="40" t="s">
        <v>11</v>
      </c>
      <c r="U1" s="40" t="s">
        <v>12</v>
      </c>
      <c r="V1" s="63" t="s">
        <v>158</v>
      </c>
      <c r="W1" s="63" t="s">
        <v>154</v>
      </c>
      <c r="X1" s="40" t="s">
        <v>14</v>
      </c>
      <c r="Y1" s="40" t="s">
        <v>15</v>
      </c>
      <c r="Z1" s="40" t="s">
        <v>16</v>
      </c>
      <c r="AA1" s="40" t="s">
        <v>17</v>
      </c>
      <c r="AB1" s="40" t="s">
        <v>18</v>
      </c>
      <c r="AC1" s="40" t="s">
        <v>19</v>
      </c>
    </row>
    <row r="2" spans="1:29" x14ac:dyDescent="0.25">
      <c r="A2" s="1" t="s">
        <v>20</v>
      </c>
      <c r="B2" s="1">
        <v>2018</v>
      </c>
      <c r="C2" s="1" t="s">
        <v>21</v>
      </c>
      <c r="D2" s="1" t="s">
        <v>22</v>
      </c>
      <c r="E2" s="1" t="s">
        <v>23</v>
      </c>
      <c r="F2" s="1" t="s">
        <v>77</v>
      </c>
      <c r="G2" s="1" t="s">
        <v>78</v>
      </c>
      <c r="H2" s="37" t="s">
        <v>27</v>
      </c>
      <c r="I2" s="25" t="s">
        <v>28</v>
      </c>
      <c r="J2" s="47">
        <v>691.66673665533551</v>
      </c>
      <c r="K2" s="45">
        <v>149970</v>
      </c>
      <c r="L2" s="3">
        <f>J2*K2</f>
        <v>103729260.49620067</v>
      </c>
      <c r="M2" s="3">
        <v>36732095</v>
      </c>
      <c r="N2" s="14">
        <f>J2*M2/100</f>
        <v>254063682.79163766</v>
      </c>
      <c r="O2" s="3">
        <v>1485811.33</v>
      </c>
      <c r="P2" s="3">
        <v>108427.632326427</v>
      </c>
      <c r="Q2" s="46" t="s">
        <v>28</v>
      </c>
      <c r="R2" s="36">
        <v>3.2779395039790833</v>
      </c>
      <c r="S2" s="36">
        <v>8.7078678300034866</v>
      </c>
      <c r="T2" s="3">
        <v>355419.21932571457</v>
      </c>
      <c r="U2" s="3">
        <v>944173.49141873978</v>
      </c>
      <c r="V2" s="36">
        <f>U2/O2</f>
        <v>0.63545988131530784</v>
      </c>
      <c r="W2" s="52">
        <f>P2/J2</f>
        <v>156.76282605514047</v>
      </c>
      <c r="X2" s="24"/>
      <c r="Y2" s="43"/>
      <c r="Z2" s="1"/>
      <c r="AA2" s="5"/>
      <c r="AB2" s="5"/>
      <c r="AC2" s="1"/>
    </row>
    <row r="3" spans="1:29" x14ac:dyDescent="0.25">
      <c r="A3" s="1" t="s">
        <v>20</v>
      </c>
      <c r="B3" s="1">
        <v>2018</v>
      </c>
      <c r="C3" s="1" t="s">
        <v>21</v>
      </c>
      <c r="D3" s="1" t="s">
        <v>22</v>
      </c>
      <c r="E3" s="1" t="s">
        <v>23</v>
      </c>
      <c r="F3" s="1" t="s">
        <v>77</v>
      </c>
      <c r="G3" s="1" t="s">
        <v>78</v>
      </c>
      <c r="H3" s="37" t="s">
        <v>139</v>
      </c>
      <c r="I3" s="25" t="s">
        <v>28</v>
      </c>
      <c r="J3" s="25"/>
      <c r="K3" s="25"/>
      <c r="L3" s="3">
        <v>62907716</v>
      </c>
      <c r="M3" s="3"/>
      <c r="N3" s="3">
        <f>L3</f>
        <v>62907716</v>
      </c>
      <c r="O3" s="3">
        <v>316834.60978000006</v>
      </c>
      <c r="P3" s="3">
        <v>27438.941451024122</v>
      </c>
      <c r="Q3" s="46" t="s">
        <v>28</v>
      </c>
      <c r="R3" s="36">
        <v>3.2779395039790833</v>
      </c>
      <c r="S3" s="36">
        <v>8.7078678300034866</v>
      </c>
      <c r="T3" s="3">
        <v>89943.190129681112</v>
      </c>
      <c r="U3" s="3">
        <v>238934.67555072214</v>
      </c>
      <c r="V3" s="36">
        <f t="shared" ref="V3:V34" si="0">U3/O3</f>
        <v>0.75413060371349838</v>
      </c>
      <c r="W3" s="66">
        <f>P3*10^6/L3</f>
        <v>436.17767733014057</v>
      </c>
      <c r="X3" s="24"/>
      <c r="Y3" s="43"/>
      <c r="Z3" s="1"/>
      <c r="AA3" s="5"/>
      <c r="AB3" s="5"/>
      <c r="AC3" s="1"/>
    </row>
    <row r="4" spans="1:29" x14ac:dyDescent="0.25">
      <c r="A4" s="1" t="s">
        <v>20</v>
      </c>
      <c r="B4" s="1">
        <v>2018</v>
      </c>
      <c r="C4" s="1" t="s">
        <v>21</v>
      </c>
      <c r="D4" s="1" t="s">
        <v>22</v>
      </c>
      <c r="E4" s="1" t="s">
        <v>23</v>
      </c>
      <c r="F4" s="1" t="s">
        <v>77</v>
      </c>
      <c r="G4" s="1" t="s">
        <v>78</v>
      </c>
      <c r="H4" s="37" t="s">
        <v>49</v>
      </c>
      <c r="I4" s="25" t="s">
        <v>28</v>
      </c>
      <c r="J4" s="48"/>
      <c r="K4" s="25"/>
      <c r="L4" s="3">
        <v>30819195</v>
      </c>
      <c r="M4" s="3"/>
      <c r="N4" s="3">
        <f t="shared" ref="N4:N14" si="1">L4</f>
        <v>30819195</v>
      </c>
      <c r="O4" s="3">
        <v>344502.64900000003</v>
      </c>
      <c r="P4" s="3">
        <v>33229.409186393154</v>
      </c>
      <c r="Q4" s="46" t="s">
        <v>28</v>
      </c>
      <c r="R4" s="36">
        <v>3.2779395039790833</v>
      </c>
      <c r="S4" s="36">
        <v>8.7078678300034866</v>
      </c>
      <c r="T4" s="3">
        <v>108923.99306596357</v>
      </c>
      <c r="U4" s="3">
        <v>289357.3032642153</v>
      </c>
      <c r="V4" s="36">
        <f t="shared" si="0"/>
        <v>0.8399276583333769</v>
      </c>
      <c r="W4" s="66">
        <f>P4*10^6/L4</f>
        <v>1078.2049688965969</v>
      </c>
      <c r="X4" s="24"/>
      <c r="Y4" s="43"/>
      <c r="Z4" s="1"/>
      <c r="AA4" s="5"/>
      <c r="AB4" s="5"/>
      <c r="AC4" s="1"/>
    </row>
    <row r="5" spans="1:29" x14ac:dyDescent="0.25">
      <c r="A5" s="1" t="s">
        <v>20</v>
      </c>
      <c r="B5" s="1">
        <v>2018</v>
      </c>
      <c r="C5" s="1" t="s">
        <v>21</v>
      </c>
      <c r="D5" s="1" t="s">
        <v>22</v>
      </c>
      <c r="E5" s="1" t="s">
        <v>23</v>
      </c>
      <c r="F5" s="1" t="s">
        <v>77</v>
      </c>
      <c r="G5" s="1" t="s">
        <v>78</v>
      </c>
      <c r="H5" s="37" t="s">
        <v>32</v>
      </c>
      <c r="I5" s="25" t="s">
        <v>28</v>
      </c>
      <c r="J5" s="25"/>
      <c r="K5" s="25"/>
      <c r="L5" s="3">
        <v>13366086</v>
      </c>
      <c r="M5" s="3"/>
      <c r="N5" s="3">
        <f t="shared" si="1"/>
        <v>13366086</v>
      </c>
      <c r="O5" s="3">
        <v>78857.999367000011</v>
      </c>
      <c r="P5" s="3">
        <v>71012.648879629473</v>
      </c>
      <c r="Q5" s="46" t="s">
        <v>28</v>
      </c>
      <c r="R5" s="36">
        <v>3.2779395039790833</v>
      </c>
      <c r="S5" s="36">
        <v>8.7078678300034866</v>
      </c>
      <c r="T5" s="3">
        <v>232775.16704473345</v>
      </c>
      <c r="U5" s="3">
        <v>618368.76070225867</v>
      </c>
      <c r="V5" s="36">
        <f t="shared" si="0"/>
        <v>7.8415476637241399</v>
      </c>
      <c r="W5" s="66">
        <f t="shared" ref="W5:W34" si="2">P5*10^6/L5</f>
        <v>5312.8977981758808</v>
      </c>
      <c r="X5" s="24"/>
      <c r="Y5" s="43"/>
      <c r="Z5" s="1"/>
      <c r="AA5" s="5"/>
      <c r="AB5" s="5"/>
      <c r="AC5" s="1"/>
    </row>
    <row r="6" spans="1:29" x14ac:dyDescent="0.25">
      <c r="A6" s="1" t="s">
        <v>20</v>
      </c>
      <c r="B6" s="1">
        <v>2018</v>
      </c>
      <c r="C6" s="1" t="s">
        <v>21</v>
      </c>
      <c r="D6" s="1" t="s">
        <v>22</v>
      </c>
      <c r="E6" s="1" t="s">
        <v>23</v>
      </c>
      <c r="F6" s="1" t="s">
        <v>77</v>
      </c>
      <c r="G6" s="1" t="s">
        <v>78</v>
      </c>
      <c r="H6" s="37" t="s">
        <v>33</v>
      </c>
      <c r="I6" s="25" t="s">
        <v>28</v>
      </c>
      <c r="J6" s="25"/>
      <c r="K6" s="25"/>
      <c r="L6" s="3">
        <v>1788626</v>
      </c>
      <c r="M6" s="3"/>
      <c r="N6" s="3">
        <f t="shared" si="1"/>
        <v>1788626</v>
      </c>
      <c r="O6" s="3">
        <v>38190.620000000003</v>
      </c>
      <c r="P6" s="3">
        <v>13818.412709400001</v>
      </c>
      <c r="Q6" s="46" t="s">
        <v>28</v>
      </c>
      <c r="R6" s="36">
        <v>3.2779395039790833</v>
      </c>
      <c r="S6" s="36">
        <v>8.7078678300034866</v>
      </c>
      <c r="T6" s="3">
        <v>45295.920902428901</v>
      </c>
      <c r="U6" s="3">
        <v>120328.91149389559</v>
      </c>
      <c r="V6" s="36">
        <f t="shared" si="0"/>
        <v>3.1507451697274247</v>
      </c>
      <c r="W6" s="66">
        <f t="shared" si="2"/>
        <v>7725.7138772443213</v>
      </c>
      <c r="X6" s="24"/>
      <c r="Y6" s="43"/>
      <c r="Z6" s="1"/>
      <c r="AA6" s="5"/>
      <c r="AB6" s="5"/>
      <c r="AC6" s="1"/>
    </row>
    <row r="7" spans="1:29" x14ac:dyDescent="0.25">
      <c r="A7" s="1" t="s">
        <v>20</v>
      </c>
      <c r="B7" s="1">
        <v>2018</v>
      </c>
      <c r="C7" s="1" t="s">
        <v>21</v>
      </c>
      <c r="D7" s="1" t="s">
        <v>22</v>
      </c>
      <c r="E7" s="1" t="s">
        <v>23</v>
      </c>
      <c r="F7" s="1" t="s">
        <v>77</v>
      </c>
      <c r="G7" s="1" t="s">
        <v>140</v>
      </c>
      <c r="H7" s="37" t="s">
        <v>27</v>
      </c>
      <c r="I7" s="25" t="s">
        <v>28</v>
      </c>
      <c r="J7" s="49">
        <v>3791.7770099406207</v>
      </c>
      <c r="K7" s="45">
        <v>149970</v>
      </c>
      <c r="L7" s="3">
        <f>K7*J7</f>
        <v>568652798.18079484</v>
      </c>
      <c r="M7" s="3">
        <v>36732095</v>
      </c>
      <c r="N7" s="14">
        <f>J7*M7/100</f>
        <v>1392799133.4795485</v>
      </c>
      <c r="O7" s="3">
        <v>1979941.86</v>
      </c>
      <c r="P7" s="3">
        <v>321704.47522972437</v>
      </c>
      <c r="Q7" s="46" t="s">
        <v>28</v>
      </c>
      <c r="R7" s="36">
        <v>3.5097705172501521</v>
      </c>
      <c r="S7" s="36">
        <v>10.44611932109216</v>
      </c>
      <c r="T7" s="3">
        <v>1129108.8824287185</v>
      </c>
      <c r="U7" s="3">
        <v>3360563.3343790378</v>
      </c>
      <c r="V7" s="36">
        <f t="shared" si="0"/>
        <v>1.6973040483012152</v>
      </c>
      <c r="W7" s="52">
        <f>P7/J7</f>
        <v>84.842667273506748</v>
      </c>
      <c r="X7" s="24"/>
      <c r="Y7" s="43"/>
      <c r="Z7" s="1"/>
      <c r="AA7" s="5"/>
      <c r="AB7" s="5"/>
      <c r="AC7" s="1"/>
    </row>
    <row r="8" spans="1:29" x14ac:dyDescent="0.25">
      <c r="A8" s="1" t="s">
        <v>20</v>
      </c>
      <c r="B8" s="1">
        <v>2018</v>
      </c>
      <c r="C8" s="1" t="s">
        <v>21</v>
      </c>
      <c r="D8" s="1" t="s">
        <v>22</v>
      </c>
      <c r="E8" s="1" t="s">
        <v>23</v>
      </c>
      <c r="F8" s="1" t="s">
        <v>77</v>
      </c>
      <c r="G8" s="1" t="s">
        <v>140</v>
      </c>
      <c r="H8" s="37" t="s">
        <v>139</v>
      </c>
      <c r="I8" s="25" t="s">
        <v>28</v>
      </c>
      <c r="J8" s="48"/>
      <c r="K8" s="25"/>
      <c r="L8" s="3">
        <v>138712923.93939394</v>
      </c>
      <c r="M8" s="3"/>
      <c r="N8" s="3">
        <f t="shared" si="1"/>
        <v>138712923.93939394</v>
      </c>
      <c r="O8" s="3">
        <v>646576.85479999997</v>
      </c>
      <c r="P8" s="3">
        <v>63965.97524926161</v>
      </c>
      <c r="Q8" s="46" t="s">
        <v>28</v>
      </c>
      <c r="R8" s="36">
        <v>3.5097705172501521</v>
      </c>
      <c r="S8" s="36">
        <v>10.44611932109216</v>
      </c>
      <c r="T8" s="3">
        <v>224505.89403701134</v>
      </c>
      <c r="U8" s="3">
        <v>668196.20994381467</v>
      </c>
      <c r="V8" s="36">
        <f t="shared" si="0"/>
        <v>1.0334366363152638</v>
      </c>
      <c r="W8" s="66">
        <f t="shared" si="2"/>
        <v>461.13926109155801</v>
      </c>
      <c r="X8" s="24"/>
      <c r="Y8" s="43"/>
      <c r="Z8" s="1"/>
      <c r="AA8" s="5"/>
      <c r="AB8" s="5"/>
      <c r="AC8" s="1"/>
    </row>
    <row r="9" spans="1:29" x14ac:dyDescent="0.25">
      <c r="A9" s="1" t="s">
        <v>20</v>
      </c>
      <c r="B9" s="1">
        <v>2018</v>
      </c>
      <c r="C9" s="1" t="s">
        <v>21</v>
      </c>
      <c r="D9" s="1" t="s">
        <v>22</v>
      </c>
      <c r="E9" s="1" t="s">
        <v>23</v>
      </c>
      <c r="F9" s="1" t="s">
        <v>77</v>
      </c>
      <c r="G9" s="1" t="s">
        <v>140</v>
      </c>
      <c r="H9" s="37" t="s">
        <v>32</v>
      </c>
      <c r="I9" s="25" t="s">
        <v>28</v>
      </c>
      <c r="J9" s="25"/>
      <c r="K9" s="25"/>
      <c r="L9" s="3">
        <v>89473856.5</v>
      </c>
      <c r="M9" s="3"/>
      <c r="N9" s="3">
        <f t="shared" si="1"/>
        <v>89473856.5</v>
      </c>
      <c r="O9" s="3">
        <v>522738.2477880001</v>
      </c>
      <c r="P9" s="3">
        <v>55268.832421556152</v>
      </c>
      <c r="Q9" s="46" t="s">
        <v>28</v>
      </c>
      <c r="R9" s="36">
        <v>3.5097705172501521</v>
      </c>
      <c r="S9" s="36">
        <v>10.44611932109216</v>
      </c>
      <c r="T9" s="3">
        <v>193980.9185560171</v>
      </c>
      <c r="U9" s="3">
        <v>577344.81821302255</v>
      </c>
      <c r="V9" s="36">
        <f t="shared" si="0"/>
        <v>1.1044625501502781</v>
      </c>
      <c r="W9" s="66">
        <f t="shared" si="2"/>
        <v>617.70929055188492</v>
      </c>
      <c r="X9" s="24"/>
      <c r="Y9" s="43"/>
      <c r="Z9" s="1"/>
      <c r="AA9" s="5"/>
      <c r="AB9" s="5"/>
      <c r="AC9" s="1"/>
    </row>
    <row r="10" spans="1:29" x14ac:dyDescent="0.25">
      <c r="A10" s="1" t="s">
        <v>20</v>
      </c>
      <c r="B10" s="1">
        <v>2018</v>
      </c>
      <c r="C10" s="1" t="s">
        <v>21</v>
      </c>
      <c r="D10" s="1" t="s">
        <v>22</v>
      </c>
      <c r="E10" s="1" t="s">
        <v>23</v>
      </c>
      <c r="F10" s="1" t="s">
        <v>77</v>
      </c>
      <c r="G10" s="1" t="s">
        <v>140</v>
      </c>
      <c r="H10" s="37" t="s">
        <v>33</v>
      </c>
      <c r="I10" s="25" t="s">
        <v>28</v>
      </c>
      <c r="J10" s="25"/>
      <c r="K10" s="25"/>
      <c r="L10" s="3">
        <v>42534429</v>
      </c>
      <c r="M10" s="3"/>
      <c r="N10" s="3">
        <f t="shared" si="1"/>
        <v>42534429</v>
      </c>
      <c r="O10" s="3">
        <v>87650.94</v>
      </c>
      <c r="P10" s="3">
        <v>1413.1869726</v>
      </c>
      <c r="Q10" s="46" t="s">
        <v>28</v>
      </c>
      <c r="R10" s="36">
        <v>3.5097705172501521</v>
      </c>
      <c r="S10" s="36">
        <v>10.44611932109216</v>
      </c>
      <c r="T10" s="3">
        <v>4959.9619717934784</v>
      </c>
      <c r="U10" s="3">
        <v>14762.319738792597</v>
      </c>
      <c r="V10" s="36">
        <f t="shared" si="0"/>
        <v>0.1684216933531186</v>
      </c>
      <c r="W10" s="66">
        <f t="shared" si="2"/>
        <v>33.224543171838512</v>
      </c>
      <c r="X10" s="24"/>
      <c r="Y10" s="43"/>
      <c r="Z10" s="1"/>
      <c r="AA10" s="5"/>
      <c r="AB10" s="5"/>
      <c r="AC10" s="1"/>
    </row>
    <row r="11" spans="1:29" x14ac:dyDescent="0.25">
      <c r="A11" s="1" t="s">
        <v>20</v>
      </c>
      <c r="B11" s="1">
        <v>2018</v>
      </c>
      <c r="C11" s="1" t="s">
        <v>21</v>
      </c>
      <c r="D11" s="1" t="s">
        <v>22</v>
      </c>
      <c r="E11" s="1" t="s">
        <v>23</v>
      </c>
      <c r="F11" s="1" t="s">
        <v>77</v>
      </c>
      <c r="G11" s="1" t="s">
        <v>127</v>
      </c>
      <c r="H11" s="37" t="s">
        <v>27</v>
      </c>
      <c r="I11" s="25" t="s">
        <v>28</v>
      </c>
      <c r="J11" s="49">
        <v>2295.396230917112</v>
      </c>
      <c r="K11" s="45">
        <v>149970</v>
      </c>
      <c r="L11" s="3">
        <f>K11*J11</f>
        <v>344240572.75063926</v>
      </c>
      <c r="M11" s="3">
        <v>36732095</v>
      </c>
      <c r="N11" s="14">
        <f>J11*M11/100</f>
        <v>843147124.16689301</v>
      </c>
      <c r="O11" s="3">
        <v>2951265.09</v>
      </c>
      <c r="P11" s="3">
        <v>470185.93932829163</v>
      </c>
      <c r="Q11" s="46" t="s">
        <v>28</v>
      </c>
      <c r="R11" s="36">
        <v>3.7706129373793855</v>
      </c>
      <c r="S11" s="36">
        <v>7.96</v>
      </c>
      <c r="T11" s="3">
        <v>1772889.1858051352</v>
      </c>
      <c r="U11" s="3">
        <v>3742680.0770532014</v>
      </c>
      <c r="V11" s="36">
        <f t="shared" si="0"/>
        <v>1.2681612674289457</v>
      </c>
      <c r="W11" s="52">
        <f>P11/J11</f>
        <v>204.83868231343729</v>
      </c>
      <c r="X11" s="24"/>
      <c r="Y11" s="43"/>
      <c r="Z11" s="1"/>
      <c r="AA11" s="5"/>
      <c r="AB11" s="5"/>
      <c r="AC11" s="1"/>
    </row>
    <row r="12" spans="1:29" x14ac:dyDescent="0.25">
      <c r="A12" s="1" t="s">
        <v>20</v>
      </c>
      <c r="B12" s="1">
        <v>2018</v>
      </c>
      <c r="C12" s="1" t="s">
        <v>21</v>
      </c>
      <c r="D12" s="1" t="s">
        <v>22</v>
      </c>
      <c r="E12" s="1" t="s">
        <v>23</v>
      </c>
      <c r="F12" s="1" t="s">
        <v>77</v>
      </c>
      <c r="G12" s="1" t="s">
        <v>127</v>
      </c>
      <c r="H12" s="37" t="s">
        <v>139</v>
      </c>
      <c r="I12" s="25" t="s">
        <v>28</v>
      </c>
      <c r="J12" s="48"/>
      <c r="K12" s="25"/>
      <c r="L12" s="3">
        <v>26313192</v>
      </c>
      <c r="M12" s="3"/>
      <c r="N12" s="3">
        <f t="shared" si="1"/>
        <v>26313192</v>
      </c>
      <c r="O12" s="3">
        <v>449499.93000000005</v>
      </c>
      <c r="P12" s="3">
        <v>12291.150577096867</v>
      </c>
      <c r="Q12" s="46" t="s">
        <v>28</v>
      </c>
      <c r="R12" s="36">
        <v>3.7706129373793855</v>
      </c>
      <c r="S12" s="36">
        <v>7.96</v>
      </c>
      <c r="T12" s="3">
        <v>46345.17138127955</v>
      </c>
      <c r="U12" s="3">
        <v>97837.558593691065</v>
      </c>
      <c r="V12" s="36">
        <f t="shared" si="0"/>
        <v>0.21765867370366676</v>
      </c>
      <c r="W12" s="66">
        <f t="shared" si="2"/>
        <v>467.10982753809827</v>
      </c>
      <c r="X12" s="24"/>
      <c r="Y12" s="43"/>
      <c r="Z12" s="1"/>
      <c r="AA12" s="5"/>
      <c r="AB12" s="5"/>
      <c r="AC12" s="1"/>
    </row>
    <row r="13" spans="1:29" x14ac:dyDescent="0.25">
      <c r="A13" s="1" t="s">
        <v>20</v>
      </c>
      <c r="B13" s="1">
        <v>2018</v>
      </c>
      <c r="C13" s="1" t="s">
        <v>21</v>
      </c>
      <c r="D13" s="1" t="s">
        <v>22</v>
      </c>
      <c r="E13" s="1" t="s">
        <v>23</v>
      </c>
      <c r="F13" s="1" t="s">
        <v>77</v>
      </c>
      <c r="G13" s="1" t="s">
        <v>127</v>
      </c>
      <c r="H13" s="37" t="s">
        <v>32</v>
      </c>
      <c r="I13" s="25" t="s">
        <v>28</v>
      </c>
      <c r="J13" s="25"/>
      <c r="K13" s="25"/>
      <c r="L13" s="3">
        <v>887000</v>
      </c>
      <c r="M13" s="3"/>
      <c r="N13" s="3">
        <f t="shared" si="1"/>
        <v>887000</v>
      </c>
      <c r="O13" s="3">
        <v>4570.7</v>
      </c>
      <c r="P13" s="3">
        <v>518.24687069669778</v>
      </c>
      <c r="Q13" s="46" t="s">
        <v>28</v>
      </c>
      <c r="R13" s="36">
        <v>3.7706129373793855</v>
      </c>
      <c r="S13" s="36">
        <v>7.96</v>
      </c>
      <c r="T13" s="3">
        <v>1954.1083554053503</v>
      </c>
      <c r="U13" s="3">
        <v>4125.2450907457142</v>
      </c>
      <c r="V13" s="36">
        <f t="shared" si="0"/>
        <v>0.90254120610534805</v>
      </c>
      <c r="W13" s="66">
        <f t="shared" si="2"/>
        <v>584.26930180011027</v>
      </c>
      <c r="X13" s="24"/>
      <c r="Y13" s="43"/>
      <c r="Z13" s="1"/>
      <c r="AA13" s="5"/>
      <c r="AB13" s="5"/>
      <c r="AC13" s="1"/>
    </row>
    <row r="14" spans="1:29" x14ac:dyDescent="0.25">
      <c r="A14" s="1" t="s">
        <v>20</v>
      </c>
      <c r="B14" s="1">
        <v>2018</v>
      </c>
      <c r="C14" s="1" t="s">
        <v>21</v>
      </c>
      <c r="D14" s="1" t="s">
        <v>22</v>
      </c>
      <c r="E14" s="1" t="s">
        <v>23</v>
      </c>
      <c r="F14" s="1" t="s">
        <v>77</v>
      </c>
      <c r="G14" s="1" t="s">
        <v>127</v>
      </c>
      <c r="H14" s="37" t="s">
        <v>33</v>
      </c>
      <c r="I14" s="25" t="s">
        <v>28</v>
      </c>
      <c r="J14" s="25"/>
      <c r="K14" s="25"/>
      <c r="L14" s="3">
        <v>96301</v>
      </c>
      <c r="M14" s="3"/>
      <c r="N14" s="3">
        <f t="shared" si="1"/>
        <v>96301</v>
      </c>
      <c r="O14" s="3">
        <v>7389</v>
      </c>
      <c r="P14" s="3">
        <v>65.175719100000023</v>
      </c>
      <c r="Q14" s="46" t="s">
        <v>28</v>
      </c>
      <c r="R14" s="36">
        <v>3.7706129373793855</v>
      </c>
      <c r="S14" s="36">
        <v>7.96</v>
      </c>
      <c r="T14" s="3">
        <v>245.75240964146482</v>
      </c>
      <c r="U14" s="3">
        <v>518.79872403600018</v>
      </c>
      <c r="V14" s="36">
        <f t="shared" si="0"/>
        <v>7.0212305323589144E-2</v>
      </c>
      <c r="W14" s="66">
        <f t="shared" si="2"/>
        <v>676.79171659692031</v>
      </c>
      <c r="X14" s="24"/>
      <c r="Y14" s="43"/>
      <c r="Z14" s="1"/>
      <c r="AA14" s="5"/>
      <c r="AB14" s="5"/>
      <c r="AC14" s="1"/>
    </row>
    <row r="15" spans="1:29" x14ac:dyDescent="0.25">
      <c r="A15" s="1" t="s">
        <v>20</v>
      </c>
      <c r="B15" s="1">
        <v>2018</v>
      </c>
      <c r="C15" s="1" t="s">
        <v>21</v>
      </c>
      <c r="D15" s="1" t="s">
        <v>22</v>
      </c>
      <c r="E15" s="1" t="s">
        <v>23</v>
      </c>
      <c r="F15" s="1" t="s">
        <v>77</v>
      </c>
      <c r="G15" s="1" t="s">
        <v>141</v>
      </c>
      <c r="H15" s="37" t="s">
        <v>27</v>
      </c>
      <c r="I15" s="25" t="s">
        <v>28</v>
      </c>
      <c r="J15" s="47">
        <v>110.94052869225105</v>
      </c>
      <c r="K15" s="45">
        <v>149970</v>
      </c>
      <c r="L15" s="3">
        <f>K15*J15</f>
        <v>16637751.08797689</v>
      </c>
      <c r="M15" s="3">
        <v>36732095</v>
      </c>
      <c r="N15" s="14">
        <f>J15*M15/100</f>
        <v>40750780.392739914</v>
      </c>
      <c r="O15" s="3">
        <v>104940.895</v>
      </c>
      <c r="P15" s="3">
        <v>5475.6699036794162</v>
      </c>
      <c r="Q15" s="46" t="s">
        <v>28</v>
      </c>
      <c r="R15" s="36">
        <v>3.4840654330381504</v>
      </c>
      <c r="S15" s="36">
        <v>9.9621219242622008</v>
      </c>
      <c r="T15" s="3">
        <v>19077.592234136791</v>
      </c>
      <c r="U15" s="3">
        <v>54549.291197467406</v>
      </c>
      <c r="V15" s="36">
        <f t="shared" si="0"/>
        <v>0.5198096623577243</v>
      </c>
      <c r="W15" s="52">
        <f>P15/J15</f>
        <v>49.35680375986778</v>
      </c>
      <c r="X15" s="24"/>
      <c r="Y15" s="43"/>
      <c r="Z15" s="1"/>
      <c r="AA15" s="5"/>
      <c r="AB15" s="5"/>
      <c r="AC15" s="1"/>
    </row>
    <row r="16" spans="1:29" x14ac:dyDescent="0.25">
      <c r="A16" s="1" t="s">
        <v>20</v>
      </c>
      <c r="B16" s="1">
        <v>2018</v>
      </c>
      <c r="C16" s="1" t="s">
        <v>21</v>
      </c>
      <c r="D16" s="1" t="s">
        <v>22</v>
      </c>
      <c r="E16" s="1" t="s">
        <v>23</v>
      </c>
      <c r="F16" s="1" t="s">
        <v>77</v>
      </c>
      <c r="G16" s="1" t="s">
        <v>141</v>
      </c>
      <c r="H16" s="37" t="s">
        <v>32</v>
      </c>
      <c r="I16" s="25" t="s">
        <v>28</v>
      </c>
      <c r="J16" s="48"/>
      <c r="K16" s="25"/>
      <c r="L16" s="3">
        <v>90392685.25</v>
      </c>
      <c r="M16" s="3"/>
      <c r="N16" s="3">
        <f t="shared" ref="N16:N19" si="3">L16</f>
        <v>90392685.25</v>
      </c>
      <c r="O16" s="3">
        <v>457568.553594</v>
      </c>
      <c r="P16" s="3">
        <v>53987.17141689999</v>
      </c>
      <c r="Q16" s="46" t="s">
        <v>28</v>
      </c>
      <c r="R16" s="36">
        <v>3.4840654330381504</v>
      </c>
      <c r="S16" s="36">
        <v>9.9621219242622008</v>
      </c>
      <c r="T16" s="3">
        <v>188094.83776112652</v>
      </c>
      <c r="U16" s="3">
        <v>537826.78400120104</v>
      </c>
      <c r="V16" s="36">
        <f t="shared" si="0"/>
        <v>1.175401543171636</v>
      </c>
      <c r="W16" s="66">
        <f t="shared" si="2"/>
        <v>597.25155047211069</v>
      </c>
      <c r="X16" s="24"/>
      <c r="Y16" s="43"/>
      <c r="Z16" s="1"/>
      <c r="AA16" s="5"/>
      <c r="AB16" s="5"/>
      <c r="AC16" s="1"/>
    </row>
    <row r="17" spans="1:29" x14ac:dyDescent="0.25">
      <c r="A17" s="1" t="s">
        <v>20</v>
      </c>
      <c r="B17" s="1">
        <v>2018</v>
      </c>
      <c r="C17" s="1" t="s">
        <v>21</v>
      </c>
      <c r="D17" s="1" t="s">
        <v>22</v>
      </c>
      <c r="E17" s="1" t="s">
        <v>23</v>
      </c>
      <c r="F17" s="1" t="s">
        <v>77</v>
      </c>
      <c r="G17" s="1" t="s">
        <v>141</v>
      </c>
      <c r="H17" s="37" t="s">
        <v>33</v>
      </c>
      <c r="I17" s="25" t="s">
        <v>28</v>
      </c>
      <c r="J17" s="25"/>
      <c r="K17" s="25"/>
      <c r="L17" s="3">
        <v>26041162</v>
      </c>
      <c r="M17" s="3"/>
      <c r="N17" s="3">
        <f t="shared" si="3"/>
        <v>26041162</v>
      </c>
      <c r="O17" s="3">
        <v>92782.77</v>
      </c>
      <c r="P17" s="3">
        <v>563.87895490000017</v>
      </c>
      <c r="Q17" s="46" t="s">
        <v>28</v>
      </c>
      <c r="R17" s="36">
        <v>3.4840654330381504</v>
      </c>
      <c r="S17" s="36">
        <v>9.9621219242622008</v>
      </c>
      <c r="T17" s="3">
        <v>1964.5911751847689</v>
      </c>
      <c r="U17" s="3">
        <v>5617.430899239348</v>
      </c>
      <c r="V17" s="36">
        <f t="shared" si="0"/>
        <v>6.0543901623537948E-2</v>
      </c>
      <c r="W17" s="66">
        <f t="shared" si="2"/>
        <v>21.653371493176849</v>
      </c>
      <c r="X17" s="24"/>
      <c r="Y17" s="43"/>
      <c r="Z17" s="1"/>
      <c r="AA17" s="5"/>
      <c r="AB17" s="5"/>
      <c r="AC17" s="1"/>
    </row>
    <row r="18" spans="1:29" x14ac:dyDescent="0.25">
      <c r="A18" s="1" t="s">
        <v>20</v>
      </c>
      <c r="B18" s="1">
        <v>2018</v>
      </c>
      <c r="C18" s="1" t="s">
        <v>21</v>
      </c>
      <c r="D18" s="1" t="s">
        <v>22</v>
      </c>
      <c r="E18" s="1" t="s">
        <v>23</v>
      </c>
      <c r="F18" s="1" t="s">
        <v>77</v>
      </c>
      <c r="G18" s="1" t="s">
        <v>141</v>
      </c>
      <c r="H18" s="37" t="s">
        <v>49</v>
      </c>
      <c r="I18" s="25" t="s">
        <v>28</v>
      </c>
      <c r="J18" s="25"/>
      <c r="K18" s="25"/>
      <c r="L18" s="3">
        <v>34212128</v>
      </c>
      <c r="M18" s="3"/>
      <c r="N18" s="3">
        <f t="shared" si="3"/>
        <v>34212128</v>
      </c>
      <c r="O18" s="3">
        <v>214236.27087299997</v>
      </c>
      <c r="P18" s="3">
        <v>60515.52878942059</v>
      </c>
      <c r="Q18" s="46" t="s">
        <v>28</v>
      </c>
      <c r="R18" s="36">
        <v>3.4840654330381504</v>
      </c>
      <c r="S18" s="36">
        <v>9.9621219242622008</v>
      </c>
      <c r="T18" s="3">
        <v>210840.06201724531</v>
      </c>
      <c r="U18" s="3">
        <v>602863.07611140725</v>
      </c>
      <c r="V18" s="36">
        <f t="shared" si="0"/>
        <v>2.8140103151290692</v>
      </c>
      <c r="W18" s="66">
        <f t="shared" si="2"/>
        <v>1768.8326428984656</v>
      </c>
      <c r="X18" s="24"/>
      <c r="Y18" s="43"/>
      <c r="Z18" s="1"/>
      <c r="AA18" s="5"/>
      <c r="AB18" s="5"/>
      <c r="AC18" s="1"/>
    </row>
    <row r="19" spans="1:29" x14ac:dyDescent="0.25">
      <c r="A19" s="1" t="s">
        <v>20</v>
      </c>
      <c r="B19" s="1">
        <v>2018</v>
      </c>
      <c r="C19" s="1" t="s">
        <v>21</v>
      </c>
      <c r="D19" s="1" t="s">
        <v>22</v>
      </c>
      <c r="E19" s="1" t="s">
        <v>23</v>
      </c>
      <c r="F19" s="1" t="s">
        <v>77</v>
      </c>
      <c r="G19" s="1" t="s">
        <v>141</v>
      </c>
      <c r="H19" s="37" t="s">
        <v>139</v>
      </c>
      <c r="I19" s="25" t="s">
        <v>28</v>
      </c>
      <c r="J19" s="25"/>
      <c r="K19" s="25"/>
      <c r="L19" s="3">
        <v>70486244</v>
      </c>
      <c r="M19" s="3"/>
      <c r="N19" s="3">
        <f t="shared" si="3"/>
        <v>70486244</v>
      </c>
      <c r="O19" s="3">
        <v>1087913.8474099999</v>
      </c>
      <c r="P19" s="3">
        <v>122031.50232270001</v>
      </c>
      <c r="Q19" s="46" t="s">
        <v>28</v>
      </c>
      <c r="R19" s="36">
        <v>3.4840654330381504</v>
      </c>
      <c r="S19" s="36">
        <v>9.9621219242622008</v>
      </c>
      <c r="T19" s="3">
        <v>425165.73898423387</v>
      </c>
      <c r="U19" s="3">
        <v>1215692.7047396235</v>
      </c>
      <c r="V19" s="36">
        <f t="shared" si="0"/>
        <v>1.1174531031421533</v>
      </c>
      <c r="W19" s="66">
        <f t="shared" si="2"/>
        <v>1731.2811039087287</v>
      </c>
      <c r="X19" s="24"/>
      <c r="Y19" s="43"/>
      <c r="Z19" s="1"/>
      <c r="AA19" s="5"/>
      <c r="AB19" s="5"/>
      <c r="AC19" s="1"/>
    </row>
    <row r="20" spans="1:29" x14ac:dyDescent="0.25">
      <c r="A20" s="1" t="s">
        <v>20</v>
      </c>
      <c r="B20" s="1">
        <v>2018</v>
      </c>
      <c r="C20" s="1" t="s">
        <v>21</v>
      </c>
      <c r="D20" s="1" t="s">
        <v>22</v>
      </c>
      <c r="E20" s="1" t="s">
        <v>23</v>
      </c>
      <c r="F20" s="1" t="s">
        <v>77</v>
      </c>
      <c r="G20" s="1" t="s">
        <v>142</v>
      </c>
      <c r="H20" s="37" t="s">
        <v>27</v>
      </c>
      <c r="I20" s="25" t="s">
        <v>28</v>
      </c>
      <c r="J20" s="49">
        <v>1797.4682411702076</v>
      </c>
      <c r="K20" s="45">
        <v>149970</v>
      </c>
      <c r="L20" s="3">
        <f>K20*J20</f>
        <v>269566312.12829602</v>
      </c>
      <c r="M20" s="3">
        <v>36732095</v>
      </c>
      <c r="N20" s="14">
        <f>J20*M20/100</f>
        <v>660247741.94146979</v>
      </c>
      <c r="O20" s="3">
        <v>1912862.81</v>
      </c>
      <c r="P20" s="3">
        <v>91972.411434390175</v>
      </c>
      <c r="Q20" s="46" t="s">
        <v>28</v>
      </c>
      <c r="R20" s="36">
        <v>3.629816662311403</v>
      </c>
      <c r="S20" s="36">
        <v>9.3305151059826272</v>
      </c>
      <c r="T20" s="3">
        <v>333842.99149750924</v>
      </c>
      <c r="U20" s="3">
        <v>858149.97422222688</v>
      </c>
      <c r="V20" s="36">
        <f t="shared" si="0"/>
        <v>0.44862076346302476</v>
      </c>
      <c r="W20" s="52">
        <f>P20/J20</f>
        <v>51.167753247486189</v>
      </c>
      <c r="X20" s="24"/>
      <c r="Y20" s="43"/>
      <c r="Z20" s="1"/>
      <c r="AA20" s="5"/>
      <c r="AB20" s="5"/>
      <c r="AC20" s="1"/>
    </row>
    <row r="21" spans="1:29" x14ac:dyDescent="0.25">
      <c r="A21" s="1" t="s">
        <v>20</v>
      </c>
      <c r="B21" s="1">
        <v>2018</v>
      </c>
      <c r="C21" s="1" t="s">
        <v>21</v>
      </c>
      <c r="D21" s="1" t="s">
        <v>22</v>
      </c>
      <c r="E21" s="1" t="s">
        <v>23</v>
      </c>
      <c r="F21" s="1" t="s">
        <v>77</v>
      </c>
      <c r="G21" s="1" t="s">
        <v>142</v>
      </c>
      <c r="H21" s="37" t="s">
        <v>139</v>
      </c>
      <c r="I21" s="25" t="s">
        <v>28</v>
      </c>
      <c r="J21" s="48"/>
      <c r="K21" s="25"/>
      <c r="L21" s="3">
        <v>61389048</v>
      </c>
      <c r="M21" s="3"/>
      <c r="N21" s="3">
        <f t="shared" ref="N21:N22" si="4">L21</f>
        <v>61389048</v>
      </c>
      <c r="O21" s="3">
        <v>680999.94</v>
      </c>
      <c r="P21" s="3">
        <v>70295.042174341099</v>
      </c>
      <c r="Q21" s="46" t="s">
        <v>28</v>
      </c>
      <c r="R21" s="36">
        <v>3.629816662311403</v>
      </c>
      <c r="S21" s="36">
        <v>9.3305151059826272</v>
      </c>
      <c r="T21" s="3">
        <v>255158.11536230613</v>
      </c>
      <c r="U21" s="3">
        <v>655888.95288337546</v>
      </c>
      <c r="V21" s="36">
        <f t="shared" si="0"/>
        <v>0.96312630054471882</v>
      </c>
      <c r="W21" s="66">
        <f t="shared" si="2"/>
        <v>1145.0746422120944</v>
      </c>
      <c r="X21" s="24"/>
      <c r="Y21" s="43"/>
      <c r="Z21" s="1"/>
      <c r="AA21" s="5"/>
      <c r="AB21" s="5"/>
      <c r="AC21" s="1"/>
    </row>
    <row r="22" spans="1:29" x14ac:dyDescent="0.25">
      <c r="A22" s="1" t="s">
        <v>20</v>
      </c>
      <c r="B22" s="1">
        <v>2018</v>
      </c>
      <c r="C22" s="1" t="s">
        <v>21</v>
      </c>
      <c r="D22" s="1" t="s">
        <v>22</v>
      </c>
      <c r="E22" s="1" t="s">
        <v>23</v>
      </c>
      <c r="F22" s="1" t="s">
        <v>77</v>
      </c>
      <c r="G22" s="1" t="s">
        <v>142</v>
      </c>
      <c r="H22" s="37" t="s">
        <v>50</v>
      </c>
      <c r="I22" s="25" t="s">
        <v>28</v>
      </c>
      <c r="J22" s="25"/>
      <c r="K22" s="25"/>
      <c r="L22" s="3">
        <v>145378516.60000002</v>
      </c>
      <c r="M22" s="3"/>
      <c r="N22" s="3">
        <f t="shared" si="4"/>
        <v>145378516.60000002</v>
      </c>
      <c r="O22" s="3">
        <v>362241.95999999996</v>
      </c>
      <c r="P22" s="3">
        <v>21684.510838281189</v>
      </c>
      <c r="Q22" s="46" t="s">
        <v>28</v>
      </c>
      <c r="R22" s="36">
        <v>3.629816662311403</v>
      </c>
      <c r="S22" s="36">
        <v>9.3305151059826272</v>
      </c>
      <c r="T22" s="3">
        <v>78710.798754865275</v>
      </c>
      <c r="U22" s="3">
        <v>202327.65594242665</v>
      </c>
      <c r="V22" s="36">
        <f t="shared" si="0"/>
        <v>0.55854284783139607</v>
      </c>
      <c r="W22" s="66">
        <f t="shared" si="2"/>
        <v>149.15897716816562</v>
      </c>
      <c r="X22" s="24"/>
      <c r="Y22" s="43"/>
      <c r="Z22" s="1"/>
      <c r="AA22" s="5"/>
      <c r="AB22" s="5"/>
      <c r="AC22" s="1"/>
    </row>
    <row r="23" spans="1:29" x14ac:dyDescent="0.25">
      <c r="A23" s="1" t="s">
        <v>20</v>
      </c>
      <c r="B23" s="1">
        <v>2018</v>
      </c>
      <c r="C23" s="1" t="s">
        <v>21</v>
      </c>
      <c r="D23" s="1" t="s">
        <v>22</v>
      </c>
      <c r="E23" s="1" t="s">
        <v>23</v>
      </c>
      <c r="F23" s="1" t="s">
        <v>77</v>
      </c>
      <c r="G23" s="1" t="s">
        <v>138</v>
      </c>
      <c r="H23" s="37" t="s">
        <v>27</v>
      </c>
      <c r="I23" s="25" t="s">
        <v>28</v>
      </c>
      <c r="J23" s="47">
        <v>506.59303403753211</v>
      </c>
      <c r="K23" s="45">
        <v>149970</v>
      </c>
      <c r="L23" s="3">
        <f>K23*J23</f>
        <v>75973757.314608693</v>
      </c>
      <c r="M23" s="3">
        <v>36732095</v>
      </c>
      <c r="N23" s="14">
        <f>J23*M23/100</f>
        <v>186082234.52604863</v>
      </c>
      <c r="O23" s="3">
        <v>749739.32000000018</v>
      </c>
      <c r="P23" s="3">
        <v>19573.418471917346</v>
      </c>
      <c r="Q23" s="46" t="s">
        <v>28</v>
      </c>
      <c r="R23" s="36">
        <v>3.63</v>
      </c>
      <c r="S23" s="36">
        <v>16.931191766956381</v>
      </c>
      <c r="T23" s="3">
        <v>71051.50905305997</v>
      </c>
      <c r="U23" s="3">
        <v>331401.30168291891</v>
      </c>
      <c r="V23" s="36">
        <f t="shared" si="0"/>
        <v>0.44202203731680878</v>
      </c>
      <c r="W23" s="52">
        <f>P23/J23</f>
        <v>38.637362057503545</v>
      </c>
      <c r="X23" s="24"/>
      <c r="Y23" s="43"/>
      <c r="Z23" s="1"/>
      <c r="AA23" s="5"/>
      <c r="AB23" s="5"/>
      <c r="AC23" s="1"/>
    </row>
    <row r="24" spans="1:29" x14ac:dyDescent="0.25">
      <c r="A24" s="1" t="s">
        <v>20</v>
      </c>
      <c r="B24" s="1">
        <v>2018</v>
      </c>
      <c r="C24" s="1" t="s">
        <v>21</v>
      </c>
      <c r="D24" s="1" t="s">
        <v>22</v>
      </c>
      <c r="E24" s="1" t="s">
        <v>23</v>
      </c>
      <c r="F24" s="1" t="s">
        <v>77</v>
      </c>
      <c r="G24" s="1" t="s">
        <v>138</v>
      </c>
      <c r="H24" s="37" t="s">
        <v>139</v>
      </c>
      <c r="I24" s="25" t="s">
        <v>28</v>
      </c>
      <c r="J24" s="48"/>
      <c r="K24" s="25"/>
      <c r="L24" s="3">
        <v>8040966</v>
      </c>
      <c r="M24" s="3"/>
      <c r="N24" s="3">
        <f t="shared" ref="N24" si="5">L24</f>
        <v>8040966</v>
      </c>
      <c r="O24" s="3">
        <v>96000.569999999992</v>
      </c>
      <c r="P24" s="3">
        <v>2006.8420674826509</v>
      </c>
      <c r="Q24" s="46" t="s">
        <v>28</v>
      </c>
      <c r="R24" s="36">
        <v>3.63</v>
      </c>
      <c r="S24" s="36">
        <v>16.931191766956381</v>
      </c>
      <c r="T24" s="3">
        <v>7284.8367049620228</v>
      </c>
      <c r="U24" s="3">
        <v>33978.227890543982</v>
      </c>
      <c r="V24" s="36">
        <f t="shared" si="0"/>
        <v>0.35393777235430984</v>
      </c>
      <c r="W24" s="66">
        <f t="shared" si="2"/>
        <v>249.57723580508249</v>
      </c>
      <c r="X24" s="24"/>
      <c r="Y24" s="43"/>
      <c r="Z24" s="1"/>
      <c r="AA24" s="5"/>
      <c r="AB24" s="5"/>
      <c r="AC24" s="1"/>
    </row>
    <row r="25" spans="1:29" x14ac:dyDescent="0.25">
      <c r="A25" s="1" t="s">
        <v>20</v>
      </c>
      <c r="B25" s="1">
        <v>2018</v>
      </c>
      <c r="C25" s="1" t="s">
        <v>21</v>
      </c>
      <c r="D25" s="1" t="s">
        <v>22</v>
      </c>
      <c r="E25" s="1" t="s">
        <v>23</v>
      </c>
      <c r="F25" s="1" t="s">
        <v>79</v>
      </c>
      <c r="G25" s="1" t="s">
        <v>143</v>
      </c>
      <c r="H25" s="38" t="s">
        <v>27</v>
      </c>
      <c r="I25" s="25" t="s">
        <v>28</v>
      </c>
      <c r="J25" s="49">
        <v>3543.1452135408613</v>
      </c>
      <c r="K25" s="45">
        <v>149970</v>
      </c>
      <c r="L25" s="3">
        <f>K25*J25</f>
        <v>531365487.67472297</v>
      </c>
      <c r="M25" s="3">
        <v>36732095</v>
      </c>
      <c r="N25" s="14">
        <f>J25*M25/100</f>
        <v>1301471465.8257821</v>
      </c>
      <c r="O25" s="3">
        <v>1942738.8349999997</v>
      </c>
      <c r="P25" s="3">
        <v>214112.07504513781</v>
      </c>
      <c r="Q25" s="46" t="s">
        <v>28</v>
      </c>
      <c r="R25" s="36">
        <v>6.0997396711721441</v>
      </c>
      <c r="S25" s="36">
        <v>17.388620458483334</v>
      </c>
      <c r="T25" s="3">
        <v>1306027.9182298144</v>
      </c>
      <c r="U25" s="3">
        <v>3723113.6085382025</v>
      </c>
      <c r="V25" s="36">
        <f t="shared" si="0"/>
        <v>1.9164251732982951</v>
      </c>
      <c r="W25" s="52">
        <f>P25/J25</f>
        <v>60.429946316302335</v>
      </c>
      <c r="X25" s="24"/>
      <c r="Y25" s="43"/>
      <c r="Z25" s="29"/>
      <c r="AA25" s="32"/>
      <c r="AB25" s="32"/>
      <c r="AC25" s="29"/>
    </row>
    <row r="26" spans="1:29" x14ac:dyDescent="0.25">
      <c r="A26" s="1" t="s">
        <v>20</v>
      </c>
      <c r="B26" s="1">
        <v>2018</v>
      </c>
      <c r="C26" s="1" t="s">
        <v>21</v>
      </c>
      <c r="D26" s="1" t="s">
        <v>22</v>
      </c>
      <c r="E26" s="1" t="s">
        <v>23</v>
      </c>
      <c r="F26" s="1" t="s">
        <v>79</v>
      </c>
      <c r="G26" s="1" t="s">
        <v>143</v>
      </c>
      <c r="H26" s="38" t="s">
        <v>139</v>
      </c>
      <c r="I26" s="25" t="s">
        <v>28</v>
      </c>
      <c r="J26" s="48"/>
      <c r="K26" s="25"/>
      <c r="L26" s="3">
        <v>118507103.93939394</v>
      </c>
      <c r="M26" s="3"/>
      <c r="N26" s="3">
        <f t="shared" ref="N26:N29" si="6">L26</f>
        <v>118507103.93939394</v>
      </c>
      <c r="O26" s="3">
        <v>525169.0301999998</v>
      </c>
      <c r="P26" s="3">
        <v>47411.701719707948</v>
      </c>
      <c r="Q26" s="46" t="s">
        <v>28</v>
      </c>
      <c r="R26" s="36">
        <v>6.0997396711721441</v>
      </c>
      <c r="S26" s="36">
        <v>17.388620458483334</v>
      </c>
      <c r="T26" s="3">
        <v>289199.03785748314</v>
      </c>
      <c r="U26" s="3">
        <v>824424.0864948231</v>
      </c>
      <c r="V26" s="36">
        <f t="shared" si="0"/>
        <v>1.5698261685020882</v>
      </c>
      <c r="W26" s="66">
        <f t="shared" si="2"/>
        <v>400.07476466520438</v>
      </c>
      <c r="X26" s="24"/>
      <c r="Y26" s="43"/>
      <c r="Z26" s="29"/>
      <c r="AA26" s="32"/>
      <c r="AB26" s="32"/>
      <c r="AC26" s="29"/>
    </row>
    <row r="27" spans="1:29" x14ac:dyDescent="0.25">
      <c r="A27" s="1" t="s">
        <v>20</v>
      </c>
      <c r="B27" s="1">
        <v>2018</v>
      </c>
      <c r="C27" s="1" t="s">
        <v>21</v>
      </c>
      <c r="D27" s="1" t="s">
        <v>22</v>
      </c>
      <c r="E27" s="1" t="s">
        <v>23</v>
      </c>
      <c r="F27" s="1" t="s">
        <v>79</v>
      </c>
      <c r="G27" s="1" t="s">
        <v>143</v>
      </c>
      <c r="H27" s="38" t="s">
        <v>33</v>
      </c>
      <c r="I27" s="25" t="s">
        <v>28</v>
      </c>
      <c r="J27" s="25"/>
      <c r="K27" s="25"/>
      <c r="L27" s="3">
        <v>42534429</v>
      </c>
      <c r="M27" s="3"/>
      <c r="N27" s="3">
        <f t="shared" si="6"/>
        <v>42534429</v>
      </c>
      <c r="O27" s="3">
        <v>87650.94</v>
      </c>
      <c r="P27" s="3">
        <v>184.60091070000001</v>
      </c>
      <c r="Q27" s="46" t="s">
        <v>28</v>
      </c>
      <c r="R27" s="36">
        <v>6.0997396711721441</v>
      </c>
      <c r="S27" s="36">
        <v>17.388620458483334</v>
      </c>
      <c r="T27" s="3">
        <v>1126.0174983312963</v>
      </c>
      <c r="U27" s="3">
        <v>3209.9551724526755</v>
      </c>
      <c r="V27" s="36">
        <f t="shared" si="0"/>
        <v>3.6622027926371072E-2</v>
      </c>
      <c r="W27" s="66">
        <f t="shared" si="2"/>
        <v>4.3400350031735471</v>
      </c>
      <c r="X27" s="24"/>
      <c r="Y27" s="43"/>
      <c r="Z27" s="29"/>
      <c r="AA27" s="32"/>
      <c r="AB27" s="32"/>
      <c r="AC27" s="29"/>
    </row>
    <row r="28" spans="1:29" x14ac:dyDescent="0.25">
      <c r="A28" s="1" t="s">
        <v>20</v>
      </c>
      <c r="B28" s="1">
        <v>2018</v>
      </c>
      <c r="C28" s="1" t="s">
        <v>21</v>
      </c>
      <c r="D28" s="1" t="s">
        <v>22</v>
      </c>
      <c r="E28" s="1" t="s">
        <v>23</v>
      </c>
      <c r="F28" s="1" t="s">
        <v>79</v>
      </c>
      <c r="G28" s="1" t="s">
        <v>143</v>
      </c>
      <c r="H28" s="38" t="s">
        <v>32</v>
      </c>
      <c r="I28" s="25" t="s">
        <v>28</v>
      </c>
      <c r="J28" s="25"/>
      <c r="K28" s="25"/>
      <c r="L28" s="3">
        <v>30265805</v>
      </c>
      <c r="M28" s="3"/>
      <c r="N28" s="3">
        <f t="shared" si="6"/>
        <v>30265805</v>
      </c>
      <c r="O28" s="3">
        <v>124380.69558600002</v>
      </c>
      <c r="P28" s="3">
        <v>13100.947911969419</v>
      </c>
      <c r="Q28" s="46" t="s">
        <v>28</v>
      </c>
      <c r="R28" s="36">
        <v>6.0997396711721441</v>
      </c>
      <c r="S28" s="36">
        <v>17.388620458483334</v>
      </c>
      <c r="T28" s="3">
        <v>79912.371708599734</v>
      </c>
      <c r="U28" s="3">
        <v>227807.41088759596</v>
      </c>
      <c r="V28" s="36">
        <f t="shared" si="0"/>
        <v>1.8315335013549916</v>
      </c>
      <c r="W28" s="66">
        <f t="shared" si="2"/>
        <v>432.86302518533438</v>
      </c>
      <c r="X28" s="24"/>
      <c r="Y28" s="43"/>
      <c r="Z28" s="29"/>
      <c r="AA28" s="32"/>
      <c r="AB28" s="32"/>
      <c r="AC28" s="29"/>
    </row>
    <row r="29" spans="1:29" x14ac:dyDescent="0.25">
      <c r="A29" s="1" t="s">
        <v>20</v>
      </c>
      <c r="B29" s="1">
        <v>2018</v>
      </c>
      <c r="C29" s="1" t="s">
        <v>21</v>
      </c>
      <c r="D29" s="1" t="s">
        <v>22</v>
      </c>
      <c r="E29" s="1" t="s">
        <v>23</v>
      </c>
      <c r="F29" s="1" t="s">
        <v>79</v>
      </c>
      <c r="G29" s="1" t="s">
        <v>143</v>
      </c>
      <c r="H29" s="38" t="s">
        <v>50</v>
      </c>
      <c r="I29" s="25" t="s">
        <v>28</v>
      </c>
      <c r="J29" s="25"/>
      <c r="K29" s="25"/>
      <c r="L29" s="3">
        <v>3190376</v>
      </c>
      <c r="M29" s="3"/>
      <c r="N29" s="3">
        <f t="shared" si="6"/>
        <v>3190376</v>
      </c>
      <c r="O29" s="3">
        <v>60000</v>
      </c>
      <c r="P29" s="3">
        <v>3175.6774258999999</v>
      </c>
      <c r="Q29" s="46" t="s">
        <v>28</v>
      </c>
      <c r="R29" s="36">
        <v>6.0997396711721441</v>
      </c>
      <c r="S29" s="36">
        <v>17.388620458483334</v>
      </c>
      <c r="T29" s="3">
        <v>19370.805577608066</v>
      </c>
      <c r="U29" s="3">
        <v>55220.649457548432</v>
      </c>
      <c r="V29" s="36">
        <f t="shared" si="0"/>
        <v>0.92034415762580724</v>
      </c>
      <c r="W29" s="66">
        <f t="shared" si="2"/>
        <v>995.39283955872293</v>
      </c>
      <c r="X29" s="24"/>
      <c r="Y29" s="43"/>
      <c r="Z29" s="29"/>
      <c r="AA29" s="32"/>
      <c r="AB29" s="32"/>
      <c r="AC29" s="29"/>
    </row>
    <row r="30" spans="1:29" x14ac:dyDescent="0.25">
      <c r="A30" s="1" t="s">
        <v>20</v>
      </c>
      <c r="B30" s="1">
        <v>2018</v>
      </c>
      <c r="C30" s="1" t="s">
        <v>21</v>
      </c>
      <c r="D30" s="1" t="s">
        <v>22</v>
      </c>
      <c r="E30" s="1" t="s">
        <v>23</v>
      </c>
      <c r="F30" s="1" t="s">
        <v>80</v>
      </c>
      <c r="G30" s="1" t="s">
        <v>47</v>
      </c>
      <c r="H30" s="37" t="s">
        <v>27</v>
      </c>
      <c r="I30" s="25" t="s">
        <v>28</v>
      </c>
      <c r="J30" s="49">
        <v>2137.7841504281728</v>
      </c>
      <c r="K30" s="45">
        <v>149970</v>
      </c>
      <c r="L30" s="3">
        <f>K30*J30</f>
        <v>320603489.03971308</v>
      </c>
      <c r="M30" s="3">
        <v>36732095</v>
      </c>
      <c r="N30" s="14">
        <f>J30*M30/100</f>
        <v>785252905.03021932</v>
      </c>
      <c r="O30" s="3">
        <v>2308883.2100000004</v>
      </c>
      <c r="P30" s="3">
        <v>211499.72049124652</v>
      </c>
      <c r="Q30" s="46" t="s">
        <v>28</v>
      </c>
      <c r="R30" s="36">
        <v>4.2073661888354223</v>
      </c>
      <c r="S30" s="36">
        <v>13.951231845412257</v>
      </c>
      <c r="T30" s="3">
        <v>889856.772943013</v>
      </c>
      <c r="U30" s="3">
        <v>2950681.6358132698</v>
      </c>
      <c r="V30" s="36">
        <f t="shared" si="0"/>
        <v>1.2779692030474201</v>
      </c>
      <c r="W30" s="52">
        <f>P30/J30</f>
        <v>98.93408576767942</v>
      </c>
      <c r="X30" s="24"/>
      <c r="Y30" s="43"/>
      <c r="Z30" s="1"/>
      <c r="AA30" s="5"/>
      <c r="AB30" s="5"/>
      <c r="AC30" s="1"/>
    </row>
    <row r="31" spans="1:29" x14ac:dyDescent="0.25">
      <c r="A31" s="1" t="s">
        <v>20</v>
      </c>
      <c r="B31" s="1">
        <v>2018</v>
      </c>
      <c r="C31" s="1" t="s">
        <v>21</v>
      </c>
      <c r="D31" s="1" t="s">
        <v>22</v>
      </c>
      <c r="E31" s="1" t="s">
        <v>23</v>
      </c>
      <c r="F31" s="1" t="s">
        <v>80</v>
      </c>
      <c r="G31" s="1" t="s">
        <v>47</v>
      </c>
      <c r="H31" s="37" t="s">
        <v>139</v>
      </c>
      <c r="I31" s="25" t="s">
        <v>28</v>
      </c>
      <c r="J31" s="25"/>
      <c r="K31" s="25"/>
      <c r="L31" s="3">
        <v>69415762</v>
      </c>
      <c r="M31" s="3"/>
      <c r="N31" s="3">
        <f t="shared" ref="N31:N34" si="7">L31</f>
        <v>69415762</v>
      </c>
      <c r="O31" s="3">
        <v>713687.99120800046</v>
      </c>
      <c r="P31" s="3">
        <v>135111.74610300001</v>
      </c>
      <c r="Q31" s="46" t="s">
        <v>28</v>
      </c>
      <c r="R31" s="36">
        <v>4.2073661888354223</v>
      </c>
      <c r="S31" s="36">
        <v>13.951231845412257</v>
      </c>
      <c r="T31" s="3">
        <v>568464.59226827836</v>
      </c>
      <c r="U31" s="3">
        <v>1884975.2949214294</v>
      </c>
      <c r="V31" s="36">
        <f t="shared" si="0"/>
        <v>2.6411755811259878</v>
      </c>
      <c r="W31" s="66">
        <f t="shared" si="2"/>
        <v>1946.4130654216547</v>
      </c>
      <c r="X31" s="24"/>
      <c r="Y31" s="43"/>
      <c r="Z31" s="1"/>
      <c r="AA31" s="5"/>
      <c r="AB31" s="5"/>
      <c r="AC31" s="1"/>
    </row>
    <row r="32" spans="1:29" x14ac:dyDescent="0.25">
      <c r="A32" s="1" t="s">
        <v>20</v>
      </c>
      <c r="B32" s="1">
        <v>2018</v>
      </c>
      <c r="C32" s="1" t="s">
        <v>21</v>
      </c>
      <c r="D32" s="1" t="s">
        <v>22</v>
      </c>
      <c r="E32" s="1" t="s">
        <v>23</v>
      </c>
      <c r="F32" s="1" t="s">
        <v>80</v>
      </c>
      <c r="G32" s="1" t="s">
        <v>47</v>
      </c>
      <c r="H32" s="37" t="s">
        <v>49</v>
      </c>
      <c r="I32" s="25" t="s">
        <v>28</v>
      </c>
      <c r="J32" s="25"/>
      <c r="K32" s="25"/>
      <c r="L32" s="3">
        <v>42899828</v>
      </c>
      <c r="M32" s="3"/>
      <c r="N32" s="3">
        <f t="shared" si="7"/>
        <v>42899828</v>
      </c>
      <c r="O32" s="3">
        <v>321274.83129600011</v>
      </c>
      <c r="P32" s="3">
        <v>95841.417788089384</v>
      </c>
      <c r="Q32" s="46" t="s">
        <v>28</v>
      </c>
      <c r="R32" s="36">
        <v>4.2073661888354223</v>
      </c>
      <c r="S32" s="36">
        <v>13.951231845412257</v>
      </c>
      <c r="T32" s="3">
        <v>403239.94069165707</v>
      </c>
      <c r="U32" s="3">
        <v>1337105.8399546535</v>
      </c>
      <c r="V32" s="36">
        <f t="shared" si="0"/>
        <v>4.1618754714176101</v>
      </c>
      <c r="W32" s="66">
        <f t="shared" si="2"/>
        <v>2234.0746398351384</v>
      </c>
      <c r="X32" s="24"/>
      <c r="Y32" s="43"/>
      <c r="Z32" s="1"/>
      <c r="AA32" s="5"/>
      <c r="AB32" s="5"/>
      <c r="AC32" s="1"/>
    </row>
    <row r="33" spans="1:29" x14ac:dyDescent="0.25">
      <c r="A33" s="1" t="s">
        <v>20</v>
      </c>
      <c r="B33" s="1">
        <v>2018</v>
      </c>
      <c r="C33" s="1" t="s">
        <v>21</v>
      </c>
      <c r="D33" s="1" t="s">
        <v>22</v>
      </c>
      <c r="E33" s="1" t="s">
        <v>23</v>
      </c>
      <c r="F33" s="1" t="s">
        <v>80</v>
      </c>
      <c r="G33" s="1" t="s">
        <v>47</v>
      </c>
      <c r="H33" s="37" t="s">
        <v>32</v>
      </c>
      <c r="I33" s="25" t="s">
        <v>28</v>
      </c>
      <c r="J33" s="25"/>
      <c r="K33" s="25"/>
      <c r="L33" s="3">
        <v>80229304.87999998</v>
      </c>
      <c r="M33" s="3"/>
      <c r="N33" s="3">
        <f t="shared" si="7"/>
        <v>80229304.87999998</v>
      </c>
      <c r="O33" s="3">
        <v>487772.49902699998</v>
      </c>
      <c r="P33" s="3">
        <v>32029.87676138182</v>
      </c>
      <c r="Q33" s="46" t="s">
        <v>28</v>
      </c>
      <c r="R33" s="36">
        <v>4.2073661888354223</v>
      </c>
      <c r="S33" s="36">
        <v>13.951231845412257</v>
      </c>
      <c r="T33" s="3">
        <v>134761.42051840329</v>
      </c>
      <c r="U33" s="3">
        <v>446856.2366780201</v>
      </c>
      <c r="V33" s="36">
        <f t="shared" si="0"/>
        <v>0.9161160942230262</v>
      </c>
      <c r="W33" s="66">
        <f t="shared" si="2"/>
        <v>399.2291446285036</v>
      </c>
      <c r="X33" s="24"/>
      <c r="Y33" s="43"/>
      <c r="Z33" s="1"/>
      <c r="AA33" s="5"/>
      <c r="AB33" s="5"/>
      <c r="AC33" s="1"/>
    </row>
    <row r="34" spans="1:29" x14ac:dyDescent="0.25">
      <c r="A34" s="1" t="s">
        <v>20</v>
      </c>
      <c r="B34" s="1">
        <v>2018</v>
      </c>
      <c r="C34" s="1" t="s">
        <v>21</v>
      </c>
      <c r="D34" s="1" t="s">
        <v>22</v>
      </c>
      <c r="E34" s="1" t="s">
        <v>23</v>
      </c>
      <c r="F34" s="1" t="s">
        <v>80</v>
      </c>
      <c r="G34" s="1" t="s">
        <v>47</v>
      </c>
      <c r="H34" s="37" t="s">
        <v>33</v>
      </c>
      <c r="I34" s="25" t="s">
        <v>28</v>
      </c>
      <c r="J34" s="25"/>
      <c r="K34" s="25"/>
      <c r="L34" s="3">
        <v>35488</v>
      </c>
      <c r="M34" s="3"/>
      <c r="N34" s="3">
        <f t="shared" si="7"/>
        <v>35488</v>
      </c>
      <c r="O34" s="3">
        <v>15684.510000000002</v>
      </c>
      <c r="P34" s="3">
        <v>5462.1034607999982</v>
      </c>
      <c r="Q34" s="46" t="s">
        <v>28</v>
      </c>
      <c r="R34" s="36">
        <v>4.2073661888354223</v>
      </c>
      <c r="S34" s="36">
        <v>13.951231845412257</v>
      </c>
      <c r="T34" s="3">
        <v>22981.069420890861</v>
      </c>
      <c r="U34" s="3">
        <v>76203.071745249443</v>
      </c>
      <c r="V34" s="36">
        <f t="shared" si="0"/>
        <v>4.8584923434171312</v>
      </c>
      <c r="W34" s="66">
        <f t="shared" si="2"/>
        <v>153914.09661857525</v>
      </c>
      <c r="X34" s="24"/>
      <c r="Y34" s="43"/>
      <c r="Z34" s="1"/>
      <c r="AA34" s="5"/>
      <c r="AB34" s="5"/>
      <c r="AC34" s="1"/>
    </row>
    <row r="36" spans="1:29" s="10" customFormat="1" ht="60" x14ac:dyDescent="0.25">
      <c r="C36" s="73"/>
      <c r="D36" s="73"/>
      <c r="E36" s="73"/>
      <c r="I36" s="10" t="s">
        <v>81</v>
      </c>
      <c r="K36" s="10" t="s">
        <v>82</v>
      </c>
      <c r="O36" s="10" t="s">
        <v>83</v>
      </c>
      <c r="T36" s="10" t="s">
        <v>84</v>
      </c>
      <c r="U36" s="10" t="s">
        <v>84</v>
      </c>
      <c r="Y36" s="10" t="s">
        <v>85</v>
      </c>
      <c r="Z36" s="10" t="s">
        <v>86</v>
      </c>
      <c r="AA36" s="35" t="s">
        <v>87</v>
      </c>
      <c r="AB36" s="35"/>
      <c r="AC36" s="10" t="s">
        <v>88</v>
      </c>
    </row>
  </sheetData>
  <mergeCells count="1">
    <mergeCell ref="C36:E36"/>
  </mergeCells>
  <pageMargins left="0.7" right="0.7" top="0.75" bottom="0.75" header="0.3" footer="0.3"/>
  <pageSetup orientation="portrait" r:id="rId1"/>
  <ignoredErrors>
    <ignoredError sqref="W30 W23:W25 W20 W15 W7 W11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0D43-0522-4704-98D6-EEC494415435}">
  <sheetPr>
    <tabColor rgb="FFFF0000"/>
  </sheetPr>
  <dimension ref="A1:AD37"/>
  <sheetViews>
    <sheetView topLeftCell="J21" workbookViewId="0">
      <selection activeCell="N32" sqref="N32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6.85546875" bestFit="1" customWidth="1"/>
    <col min="4" max="4" width="12.7109375" bestFit="1" customWidth="1"/>
    <col min="5" max="5" width="8.5703125" bestFit="1" customWidth="1"/>
    <col min="6" max="6" width="8.28515625" bestFit="1" customWidth="1"/>
    <col min="7" max="7" width="13.85546875" bestFit="1" customWidth="1"/>
    <col min="8" max="8" width="24" bestFit="1" customWidth="1"/>
    <col min="9" max="9" width="27.85546875" bestFit="1" customWidth="1"/>
    <col min="10" max="11" width="27.85546875" customWidth="1"/>
    <col min="12" max="12" width="15.140625" bestFit="1" customWidth="1"/>
    <col min="13" max="14" width="15.140625" customWidth="1"/>
    <col min="15" max="15" width="22.140625" bestFit="1" customWidth="1"/>
    <col min="16" max="16" width="21" bestFit="1" customWidth="1"/>
    <col min="17" max="17" width="15.140625" bestFit="1" customWidth="1"/>
    <col min="18" max="19" width="12.7109375" bestFit="1" customWidth="1"/>
    <col min="20" max="20" width="24" bestFit="1" customWidth="1"/>
    <col min="21" max="21" width="21.85546875" bestFit="1" customWidth="1"/>
    <col min="22" max="22" width="16.42578125" bestFit="1" customWidth="1"/>
    <col min="23" max="24" width="20" customWidth="1"/>
    <col min="25" max="25" width="40.7109375" customWidth="1"/>
    <col min="26" max="26" width="27.42578125" bestFit="1" customWidth="1"/>
    <col min="27" max="27" width="29.7109375" bestFit="1" customWidth="1"/>
    <col min="28" max="28" width="25.7109375" style="2" bestFit="1" customWidth="1"/>
    <col min="29" max="29" width="30.28515625" style="2" bestFit="1" customWidth="1"/>
    <col min="30" max="30" width="29.7109375" bestFit="1" customWidth="1"/>
  </cols>
  <sheetData>
    <row r="1" spans="1:30" s="2" customFormat="1" ht="75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50" t="s">
        <v>146</v>
      </c>
      <c r="K1" s="50" t="s">
        <v>147</v>
      </c>
      <c r="L1" s="42" t="s">
        <v>161</v>
      </c>
      <c r="M1" s="71" t="s">
        <v>152</v>
      </c>
      <c r="N1" s="71" t="s">
        <v>153</v>
      </c>
      <c r="O1" s="42" t="s">
        <v>10</v>
      </c>
      <c r="P1" s="57" t="s">
        <v>149</v>
      </c>
      <c r="Q1" s="50" t="s">
        <v>144</v>
      </c>
      <c r="R1" s="50" t="s">
        <v>145</v>
      </c>
      <c r="S1" s="50" t="s">
        <v>148</v>
      </c>
      <c r="T1" s="40" t="s">
        <v>11</v>
      </c>
      <c r="U1" s="40" t="s">
        <v>12</v>
      </c>
      <c r="V1" s="63" t="s">
        <v>158</v>
      </c>
      <c r="W1" s="63" t="s">
        <v>154</v>
      </c>
      <c r="X1" s="63"/>
      <c r="Y1" s="40" t="s">
        <v>14</v>
      </c>
      <c r="Z1" s="40" t="s">
        <v>15</v>
      </c>
      <c r="AA1" s="40" t="s">
        <v>16</v>
      </c>
      <c r="AB1" s="40" t="s">
        <v>17</v>
      </c>
      <c r="AC1" s="40" t="s">
        <v>18</v>
      </c>
      <c r="AD1" s="40" t="s">
        <v>19</v>
      </c>
    </row>
    <row r="2" spans="1:30" x14ac:dyDescent="0.25">
      <c r="A2" s="1" t="s">
        <v>20</v>
      </c>
      <c r="B2" s="1">
        <v>2017</v>
      </c>
      <c r="C2" s="1" t="s">
        <v>21</v>
      </c>
      <c r="D2" s="1" t="s">
        <v>22</v>
      </c>
      <c r="E2" s="1" t="s">
        <v>23</v>
      </c>
      <c r="F2" s="1" t="s">
        <v>77</v>
      </c>
      <c r="G2" s="1" t="s">
        <v>78</v>
      </c>
      <c r="H2" s="1" t="s">
        <v>27</v>
      </c>
      <c r="I2" s="39" t="s">
        <v>28</v>
      </c>
      <c r="J2" s="45">
        <v>1326</v>
      </c>
      <c r="K2" s="45">
        <v>149970</v>
      </c>
      <c r="L2" s="3">
        <f>J2*K2</f>
        <v>198860220</v>
      </c>
      <c r="M2" s="3">
        <v>36382944</v>
      </c>
      <c r="N2" s="14">
        <f>J2*M2/100</f>
        <v>482437837.44</v>
      </c>
      <c r="O2" s="3">
        <v>1340407.8866666669</v>
      </c>
      <c r="P2" s="3">
        <v>177560.33922474415</v>
      </c>
      <c r="Q2" s="46" t="s">
        <v>28</v>
      </c>
      <c r="R2" s="36">
        <v>3.3119208533975666</v>
      </c>
      <c r="S2" s="36">
        <v>8.7295189180913084</v>
      </c>
      <c r="T2" s="3">
        <f>P2*R2</f>
        <v>588065.79021477606</v>
      </c>
      <c r="U2" s="3">
        <f>P2*S2</f>
        <v>1550016.3403651144</v>
      </c>
      <c r="V2" s="36">
        <f>U2/O2</f>
        <v>1.1563766192242444</v>
      </c>
      <c r="W2" s="52">
        <f>P2/J2</f>
        <v>133.90674149679046</v>
      </c>
      <c r="X2" s="52"/>
      <c r="Y2" s="24"/>
      <c r="Z2" s="44"/>
      <c r="AA2" s="1"/>
      <c r="AB2" s="5"/>
      <c r="AC2" s="5"/>
      <c r="AD2" s="1"/>
    </row>
    <row r="3" spans="1:30" x14ac:dyDescent="0.25">
      <c r="A3" s="1" t="s">
        <v>20</v>
      </c>
      <c r="B3" s="1">
        <v>2017</v>
      </c>
      <c r="C3" s="1" t="s">
        <v>21</v>
      </c>
      <c r="D3" s="1" t="s">
        <v>22</v>
      </c>
      <c r="E3" s="1" t="s">
        <v>23</v>
      </c>
      <c r="F3" s="1" t="s">
        <v>77</v>
      </c>
      <c r="G3" s="1" t="s">
        <v>78</v>
      </c>
      <c r="H3" s="1" t="s">
        <v>139</v>
      </c>
      <c r="I3" s="39" t="s">
        <v>28</v>
      </c>
      <c r="J3" s="39"/>
      <c r="K3" s="39"/>
      <c r="L3" s="3">
        <v>89032274.22999981</v>
      </c>
      <c r="M3" s="3"/>
      <c r="N3" s="3">
        <f>L3</f>
        <v>89032274.22999981</v>
      </c>
      <c r="O3" s="3">
        <v>1308175.9958276649</v>
      </c>
      <c r="P3" s="3">
        <v>52546.28077849048</v>
      </c>
      <c r="Q3" s="46" t="s">
        <v>28</v>
      </c>
      <c r="R3" s="36">
        <v>3.3119208533975666</v>
      </c>
      <c r="S3" s="36">
        <v>8.7295189180913084</v>
      </c>
      <c r="T3" s="3">
        <f t="shared" ref="T3:T35" si="0">P3*R3</f>
        <v>174029.12307876634</v>
      </c>
      <c r="U3" s="3">
        <f t="shared" ref="U3:U35" si="1">P3*S3</f>
        <v>458703.7521311703</v>
      </c>
      <c r="V3" s="36">
        <f t="shared" ref="V3:V35" si="2">U3/O3</f>
        <v>0.35064376169122013</v>
      </c>
      <c r="W3" s="66">
        <f>P3*10^6/L3</f>
        <v>590.19362622082474</v>
      </c>
      <c r="X3" s="66"/>
      <c r="Y3" s="24"/>
      <c r="Z3" s="44"/>
      <c r="AA3" s="1"/>
      <c r="AB3" s="5"/>
      <c r="AC3" s="5"/>
      <c r="AD3" s="1"/>
    </row>
    <row r="4" spans="1:30" x14ac:dyDescent="0.25">
      <c r="A4" s="1" t="s">
        <v>20</v>
      </c>
      <c r="B4" s="1">
        <v>2017</v>
      </c>
      <c r="C4" s="1" t="s">
        <v>21</v>
      </c>
      <c r="D4" s="1" t="s">
        <v>22</v>
      </c>
      <c r="E4" s="1" t="s">
        <v>23</v>
      </c>
      <c r="F4" s="1" t="s">
        <v>77</v>
      </c>
      <c r="G4" s="1" t="s">
        <v>78</v>
      </c>
      <c r="H4" s="1" t="s">
        <v>49</v>
      </c>
      <c r="I4" s="39" t="s">
        <v>28</v>
      </c>
      <c r="J4" s="39"/>
      <c r="K4" s="39"/>
      <c r="L4" s="3">
        <v>51719532.000000007</v>
      </c>
      <c r="M4" s="3"/>
      <c r="N4" s="3">
        <f t="shared" ref="N4:N35" si="3">L4</f>
        <v>51719532.000000007</v>
      </c>
      <c r="O4" s="3">
        <v>558767.69482999947</v>
      </c>
      <c r="P4" s="3">
        <v>48452.880922620599</v>
      </c>
      <c r="Q4" s="46" t="s">
        <v>28</v>
      </c>
      <c r="R4" s="36">
        <v>3.3119208533975666</v>
      </c>
      <c r="S4" s="36">
        <v>8.7295189180913084</v>
      </c>
      <c r="T4" s="3">
        <f t="shared" si="0"/>
        <v>160472.10673481628</v>
      </c>
      <c r="U4" s="3">
        <f t="shared" si="1"/>
        <v>422970.340650042</v>
      </c>
      <c r="V4" s="36">
        <f t="shared" si="2"/>
        <v>0.75696992607764713</v>
      </c>
      <c r="W4" s="66">
        <f t="shared" ref="W4:W35" si="4">P4*10^6/L4</f>
        <v>936.83912148742161</v>
      </c>
      <c r="X4" s="66"/>
      <c r="Y4" s="24"/>
      <c r="Z4" s="44"/>
      <c r="AA4" s="1"/>
      <c r="AB4" s="5"/>
      <c r="AC4" s="5"/>
      <c r="AD4" s="1"/>
    </row>
    <row r="5" spans="1:30" x14ac:dyDescent="0.25">
      <c r="A5" s="1" t="s">
        <v>20</v>
      </c>
      <c r="B5" s="1">
        <v>2017</v>
      </c>
      <c r="C5" s="1" t="s">
        <v>21</v>
      </c>
      <c r="D5" s="1" t="s">
        <v>22</v>
      </c>
      <c r="E5" s="1" t="s">
        <v>23</v>
      </c>
      <c r="F5" s="1" t="s">
        <v>77</v>
      </c>
      <c r="G5" s="1" t="s">
        <v>78</v>
      </c>
      <c r="H5" s="1" t="s">
        <v>32</v>
      </c>
      <c r="I5" s="39" t="s">
        <v>28</v>
      </c>
      <c r="J5" s="39"/>
      <c r="K5" s="39"/>
      <c r="L5" s="3">
        <v>9695070</v>
      </c>
      <c r="M5" s="3"/>
      <c r="N5" s="3">
        <f t="shared" si="3"/>
        <v>9695070</v>
      </c>
      <c r="O5" s="3">
        <v>79999.999999999985</v>
      </c>
      <c r="P5" s="3">
        <v>49269.351716745557</v>
      </c>
      <c r="Q5" s="46" t="s">
        <v>28</v>
      </c>
      <c r="R5" s="36">
        <v>3.3119208533975666</v>
      </c>
      <c r="S5" s="36">
        <v>8.7295189180913084</v>
      </c>
      <c r="T5" s="3">
        <f t="shared" si="0"/>
        <v>163176.19338406881</v>
      </c>
      <c r="U5" s="3">
        <f t="shared" si="1"/>
        <v>430097.73789342481</v>
      </c>
      <c r="V5" s="36">
        <f t="shared" si="2"/>
        <v>5.3762217236678111</v>
      </c>
      <c r="W5" s="66">
        <f t="shared" si="4"/>
        <v>5081.8974712658664</v>
      </c>
      <c r="X5" s="66"/>
      <c r="Y5" s="24"/>
      <c r="Z5" s="44"/>
      <c r="AA5" s="1"/>
      <c r="AB5" s="5"/>
      <c r="AC5" s="5"/>
      <c r="AD5" s="1"/>
    </row>
    <row r="6" spans="1:30" x14ac:dyDescent="0.25">
      <c r="A6" s="1" t="s">
        <v>20</v>
      </c>
      <c r="B6" s="1">
        <v>2017</v>
      </c>
      <c r="C6" s="1" t="s">
        <v>21</v>
      </c>
      <c r="D6" s="1" t="s">
        <v>22</v>
      </c>
      <c r="E6" s="1" t="s">
        <v>23</v>
      </c>
      <c r="F6" s="1" t="s">
        <v>77</v>
      </c>
      <c r="G6" s="1" t="s">
        <v>78</v>
      </c>
      <c r="H6" s="1" t="s">
        <v>33</v>
      </c>
      <c r="I6" s="39" t="s">
        <v>28</v>
      </c>
      <c r="J6" s="39"/>
      <c r="K6" s="39"/>
      <c r="L6" s="3">
        <v>1584962</v>
      </c>
      <c r="M6" s="3"/>
      <c r="N6" s="3">
        <f t="shared" si="3"/>
        <v>1584962</v>
      </c>
      <c r="O6" s="3">
        <v>37017.629999999997</v>
      </c>
      <c r="P6" s="3">
        <v>11888.095969400001</v>
      </c>
      <c r="Q6" s="46" t="s">
        <v>28</v>
      </c>
      <c r="R6" s="36">
        <v>3.3119208533975666</v>
      </c>
      <c r="S6" s="36">
        <v>8.7295189180913084</v>
      </c>
      <c r="T6" s="3">
        <f t="shared" si="0"/>
        <v>39372.43294824742</v>
      </c>
      <c r="U6" s="3">
        <f t="shared" si="1"/>
        <v>103777.35866496235</v>
      </c>
      <c r="V6" s="36">
        <f t="shared" si="2"/>
        <v>2.8034576677373013</v>
      </c>
      <c r="W6" s="66">
        <f t="shared" si="4"/>
        <v>7500.555829982045</v>
      </c>
      <c r="X6" s="66"/>
      <c r="Y6" s="24"/>
      <c r="Z6" s="44"/>
      <c r="AA6" s="1"/>
      <c r="AB6" s="5"/>
      <c r="AC6" s="5"/>
      <c r="AD6" s="1"/>
    </row>
    <row r="7" spans="1:30" x14ac:dyDescent="0.25">
      <c r="A7" s="1" t="s">
        <v>20</v>
      </c>
      <c r="B7" s="1">
        <v>2017</v>
      </c>
      <c r="C7" s="1" t="s">
        <v>21</v>
      </c>
      <c r="D7" s="1" t="s">
        <v>22</v>
      </c>
      <c r="E7" s="1" t="s">
        <v>23</v>
      </c>
      <c r="F7" s="1" t="s">
        <v>77</v>
      </c>
      <c r="G7" s="1" t="s">
        <v>140</v>
      </c>
      <c r="H7" s="1" t="s">
        <v>27</v>
      </c>
      <c r="I7" s="39" t="s">
        <v>28</v>
      </c>
      <c r="J7" s="45">
        <v>2871</v>
      </c>
      <c r="K7" s="45">
        <v>149970</v>
      </c>
      <c r="L7" s="3">
        <f>J7*K7</f>
        <v>430563870</v>
      </c>
      <c r="M7" s="3">
        <v>36382944</v>
      </c>
      <c r="N7" s="14">
        <f>J7*M7/100</f>
        <v>1044554322.24</v>
      </c>
      <c r="O7" s="3">
        <v>2995219.6099999994</v>
      </c>
      <c r="P7" s="3">
        <v>309857.23579000751</v>
      </c>
      <c r="Q7" s="46" t="s">
        <v>28</v>
      </c>
      <c r="R7" s="36">
        <v>3.6437870486951631</v>
      </c>
      <c r="S7" s="36">
        <v>10.445144049095028</v>
      </c>
      <c r="T7" s="3">
        <f t="shared" si="0"/>
        <v>1129053.7827161127</v>
      </c>
      <c r="U7" s="3">
        <f t="shared" si="1"/>
        <v>3236503.4624810317</v>
      </c>
      <c r="V7" s="36">
        <f t="shared" si="2"/>
        <v>1.0805563143602122</v>
      </c>
      <c r="W7" s="52">
        <f>P7/J7</f>
        <v>107.92658857192878</v>
      </c>
      <c r="X7" s="52"/>
      <c r="Y7" s="24"/>
      <c r="Z7" s="44"/>
      <c r="AA7" s="1"/>
      <c r="AB7" s="5"/>
      <c r="AC7" s="5"/>
      <c r="AD7" s="1"/>
    </row>
    <row r="8" spans="1:30" x14ac:dyDescent="0.25">
      <c r="A8" s="1" t="s">
        <v>20</v>
      </c>
      <c r="B8" s="1">
        <v>2017</v>
      </c>
      <c r="C8" s="1" t="s">
        <v>21</v>
      </c>
      <c r="D8" s="1" t="s">
        <v>22</v>
      </c>
      <c r="E8" s="1" t="s">
        <v>23</v>
      </c>
      <c r="F8" s="1" t="s">
        <v>77</v>
      </c>
      <c r="G8" s="1" t="s">
        <v>140</v>
      </c>
      <c r="H8" s="1" t="s">
        <v>139</v>
      </c>
      <c r="I8" s="39" t="s">
        <v>28</v>
      </c>
      <c r="J8" s="39"/>
      <c r="K8" s="39"/>
      <c r="L8" s="3">
        <v>56007609.283582091</v>
      </c>
      <c r="M8" s="3"/>
      <c r="N8" s="3">
        <f t="shared" si="3"/>
        <v>56007609.283582091</v>
      </c>
      <c r="O8" s="3">
        <v>563914.43001876667</v>
      </c>
      <c r="P8" s="3">
        <v>44183.986755414902</v>
      </c>
      <c r="Q8" s="46" t="s">
        <v>28</v>
      </c>
      <c r="R8" s="36">
        <v>3.6437870486951631</v>
      </c>
      <c r="S8" s="36">
        <v>10.445144049095028</v>
      </c>
      <c r="T8" s="3">
        <f t="shared" si="0"/>
        <v>160997.03869909944</v>
      </c>
      <c r="U8" s="3">
        <f t="shared" si="1"/>
        <v>461508.10632361547</v>
      </c>
      <c r="V8" s="36">
        <f t="shared" si="2"/>
        <v>0.81840095191083662</v>
      </c>
      <c r="W8" s="66">
        <f t="shared" si="4"/>
        <v>788.89256871685234</v>
      </c>
      <c r="X8" s="66"/>
      <c r="Y8" s="24"/>
      <c r="Z8" s="44"/>
      <c r="AA8" s="1"/>
      <c r="AB8" s="5"/>
      <c r="AC8" s="5"/>
      <c r="AD8" s="1"/>
    </row>
    <row r="9" spans="1:30" x14ac:dyDescent="0.25">
      <c r="A9" s="1" t="s">
        <v>20</v>
      </c>
      <c r="B9" s="1">
        <v>2017</v>
      </c>
      <c r="C9" s="1" t="s">
        <v>21</v>
      </c>
      <c r="D9" s="1" t="s">
        <v>22</v>
      </c>
      <c r="E9" s="1" t="s">
        <v>23</v>
      </c>
      <c r="F9" s="1" t="s">
        <v>77</v>
      </c>
      <c r="G9" s="1" t="s">
        <v>140</v>
      </c>
      <c r="H9" s="1" t="s">
        <v>32</v>
      </c>
      <c r="I9" s="39" t="s">
        <v>28</v>
      </c>
      <c r="J9" s="39"/>
      <c r="K9" s="39"/>
      <c r="L9" s="3">
        <v>68910924</v>
      </c>
      <c r="M9" s="3"/>
      <c r="N9" s="3">
        <f t="shared" si="3"/>
        <v>68910924</v>
      </c>
      <c r="O9" s="3">
        <v>485585.64625229995</v>
      </c>
      <c r="P9" s="3">
        <v>41867.241405852619</v>
      </c>
      <c r="Q9" s="46" t="s">
        <v>28</v>
      </c>
      <c r="R9" s="36">
        <v>3.6437870486951631</v>
      </c>
      <c r="S9" s="36">
        <v>10.445144049095028</v>
      </c>
      <c r="T9" s="3">
        <f t="shared" si="0"/>
        <v>152555.31199923964</v>
      </c>
      <c r="U9" s="3">
        <f t="shared" si="1"/>
        <v>437309.3674223664</v>
      </c>
      <c r="V9" s="36">
        <f t="shared" si="2"/>
        <v>0.90058133060043088</v>
      </c>
      <c r="W9" s="66">
        <f t="shared" si="4"/>
        <v>607.55594288436214</v>
      </c>
      <c r="X9" s="66"/>
      <c r="Y9" s="24"/>
      <c r="Z9" s="44"/>
      <c r="AA9" s="1"/>
      <c r="AB9" s="5"/>
      <c r="AC9" s="5"/>
      <c r="AD9" s="1"/>
    </row>
    <row r="10" spans="1:30" x14ac:dyDescent="0.25">
      <c r="A10" s="1" t="s">
        <v>20</v>
      </c>
      <c r="B10" s="1">
        <v>2017</v>
      </c>
      <c r="C10" s="1" t="s">
        <v>21</v>
      </c>
      <c r="D10" s="1" t="s">
        <v>22</v>
      </c>
      <c r="E10" s="1" t="s">
        <v>23</v>
      </c>
      <c r="F10" s="1" t="s">
        <v>77</v>
      </c>
      <c r="G10" s="1" t="s">
        <v>140</v>
      </c>
      <c r="H10" s="1" t="s">
        <v>33</v>
      </c>
      <c r="I10" s="39" t="s">
        <v>28</v>
      </c>
      <c r="J10" s="39"/>
      <c r="K10" s="39"/>
      <c r="L10" s="3">
        <v>90375026</v>
      </c>
      <c r="M10" s="3"/>
      <c r="N10" s="3">
        <f t="shared" si="3"/>
        <v>90375026</v>
      </c>
      <c r="O10" s="3">
        <v>75333.5</v>
      </c>
      <c r="P10" s="3">
        <v>2597.0779927000008</v>
      </c>
      <c r="Q10" s="46" t="s">
        <v>28</v>
      </c>
      <c r="R10" s="36">
        <v>3.6437870486951631</v>
      </c>
      <c r="S10" s="36">
        <v>10.445144049095028</v>
      </c>
      <c r="T10" s="3">
        <f t="shared" si="0"/>
        <v>9463.1991542514934</v>
      </c>
      <c r="U10" s="3">
        <f t="shared" si="1"/>
        <v>27126.853740486073</v>
      </c>
      <c r="V10" s="36">
        <f t="shared" si="2"/>
        <v>0.36009018219631467</v>
      </c>
      <c r="W10" s="66">
        <f t="shared" si="4"/>
        <v>28.736677682394259</v>
      </c>
      <c r="X10" s="66"/>
      <c r="Y10" s="24"/>
      <c r="Z10" s="44"/>
      <c r="AA10" s="1"/>
      <c r="AB10" s="5"/>
      <c r="AC10" s="5"/>
      <c r="AD10" s="1"/>
    </row>
    <row r="11" spans="1:30" x14ac:dyDescent="0.25">
      <c r="A11" s="1" t="s">
        <v>20</v>
      </c>
      <c r="B11" s="1">
        <v>2017</v>
      </c>
      <c r="C11" s="1" t="s">
        <v>21</v>
      </c>
      <c r="D11" s="1" t="s">
        <v>22</v>
      </c>
      <c r="E11" s="1" t="s">
        <v>23</v>
      </c>
      <c r="F11" s="1" t="s">
        <v>77</v>
      </c>
      <c r="G11" s="1" t="s">
        <v>127</v>
      </c>
      <c r="H11" s="1" t="s">
        <v>27</v>
      </c>
      <c r="I11" s="39" t="s">
        <v>28</v>
      </c>
      <c r="J11" s="45">
        <v>1887</v>
      </c>
      <c r="K11" s="45">
        <v>149970</v>
      </c>
      <c r="L11" s="3">
        <f>J11*K11</f>
        <v>282993390</v>
      </c>
      <c r="M11" s="3">
        <v>36382944</v>
      </c>
      <c r="N11" s="14">
        <f>J11*M11/100</f>
        <v>686546153.27999997</v>
      </c>
      <c r="O11" s="3">
        <v>3229827.59</v>
      </c>
      <c r="P11" s="3">
        <v>351307.73546026833</v>
      </c>
      <c r="Q11" s="46" t="s">
        <v>28</v>
      </c>
      <c r="R11" s="36">
        <v>3.8461026189049976</v>
      </c>
      <c r="S11" s="36">
        <v>7.95</v>
      </c>
      <c r="T11" s="3">
        <f t="shared" si="0"/>
        <v>1351165.6013953222</v>
      </c>
      <c r="U11" s="3">
        <f t="shared" si="1"/>
        <v>2792896.4969091332</v>
      </c>
      <c r="V11" s="36">
        <f t="shared" si="2"/>
        <v>0.86471999482459472</v>
      </c>
      <c r="W11" s="52">
        <f>P11/J11</f>
        <v>186.17262080565359</v>
      </c>
      <c r="X11" s="52"/>
      <c r="Y11" s="24"/>
      <c r="Z11" s="44"/>
      <c r="AA11" s="1"/>
      <c r="AB11" s="5"/>
      <c r="AC11" s="5"/>
      <c r="AD11" s="1"/>
    </row>
    <row r="12" spans="1:30" x14ac:dyDescent="0.25">
      <c r="A12" s="1" t="s">
        <v>20</v>
      </c>
      <c r="B12" s="1">
        <v>2017</v>
      </c>
      <c r="C12" s="1" t="s">
        <v>21</v>
      </c>
      <c r="D12" s="1" t="s">
        <v>22</v>
      </c>
      <c r="E12" s="1" t="s">
        <v>23</v>
      </c>
      <c r="F12" s="1" t="s">
        <v>77</v>
      </c>
      <c r="G12" s="1" t="s">
        <v>127</v>
      </c>
      <c r="H12" s="1" t="s">
        <v>139</v>
      </c>
      <c r="I12" s="39" t="s">
        <v>28</v>
      </c>
      <c r="J12" s="39"/>
      <c r="K12" s="39"/>
      <c r="L12" s="3">
        <v>51728910.899999991</v>
      </c>
      <c r="M12" s="3"/>
      <c r="N12" s="3">
        <f t="shared" si="3"/>
        <v>51728910.899999991</v>
      </c>
      <c r="O12" s="3">
        <v>541771.9</v>
      </c>
      <c r="P12" s="3">
        <v>21737.032278676365</v>
      </c>
      <c r="Q12" s="46" t="s">
        <v>28</v>
      </c>
      <c r="R12" s="36">
        <v>3.8461026189049976</v>
      </c>
      <c r="S12" s="36">
        <v>7.95</v>
      </c>
      <c r="T12" s="3">
        <f t="shared" si="0"/>
        <v>83602.856774239626</v>
      </c>
      <c r="U12" s="3">
        <f t="shared" si="1"/>
        <v>172809.40661547711</v>
      </c>
      <c r="V12" s="36">
        <f t="shared" si="2"/>
        <v>0.31897078201264611</v>
      </c>
      <c r="W12" s="66">
        <f t="shared" si="4"/>
        <v>420.2105147873192</v>
      </c>
      <c r="X12" s="66"/>
      <c r="Y12" s="24"/>
      <c r="Z12" s="44"/>
      <c r="AA12" s="1"/>
      <c r="AB12" s="5"/>
      <c r="AC12" s="5"/>
      <c r="AD12" s="1"/>
    </row>
    <row r="13" spans="1:30" x14ac:dyDescent="0.25">
      <c r="A13" s="1" t="s">
        <v>20</v>
      </c>
      <c r="B13" s="1">
        <v>2017</v>
      </c>
      <c r="C13" s="1" t="s">
        <v>21</v>
      </c>
      <c r="D13" s="1" t="s">
        <v>22</v>
      </c>
      <c r="E13" s="1" t="s">
        <v>23</v>
      </c>
      <c r="F13" s="1" t="s">
        <v>77</v>
      </c>
      <c r="G13" s="1" t="s">
        <v>127</v>
      </c>
      <c r="H13" s="1" t="s">
        <v>49</v>
      </c>
      <c r="I13" s="39" t="s">
        <v>28</v>
      </c>
      <c r="J13" s="39"/>
      <c r="K13" s="39"/>
      <c r="L13" s="3">
        <v>891265</v>
      </c>
      <c r="M13" s="3"/>
      <c r="N13" s="3">
        <f t="shared" si="3"/>
        <v>891265</v>
      </c>
      <c r="O13" s="3">
        <v>25000</v>
      </c>
      <c r="P13" s="3">
        <v>1650.8807469171866</v>
      </c>
      <c r="Q13" s="46" t="s">
        <v>28</v>
      </c>
      <c r="R13" s="36">
        <v>3.8461026189049976</v>
      </c>
      <c r="S13" s="36">
        <v>7.95</v>
      </c>
      <c r="T13" s="3">
        <f t="shared" si="0"/>
        <v>6349.45676421803</v>
      </c>
      <c r="U13" s="3">
        <f t="shared" si="1"/>
        <v>13124.501937991634</v>
      </c>
      <c r="V13" s="36">
        <f t="shared" si="2"/>
        <v>0.52498007751966536</v>
      </c>
      <c r="W13" s="66">
        <f t="shared" si="4"/>
        <v>1852.2894390750075</v>
      </c>
      <c r="X13" s="66"/>
      <c r="Y13" s="24"/>
      <c r="Z13" s="44"/>
      <c r="AA13" s="1"/>
      <c r="AB13" s="5"/>
      <c r="AC13" s="5"/>
      <c r="AD13" s="1"/>
    </row>
    <row r="14" spans="1:30" x14ac:dyDescent="0.25">
      <c r="A14" s="1" t="s">
        <v>20</v>
      </c>
      <c r="B14" s="1">
        <v>2017</v>
      </c>
      <c r="C14" s="1" t="s">
        <v>21</v>
      </c>
      <c r="D14" s="1" t="s">
        <v>22</v>
      </c>
      <c r="E14" s="1" t="s">
        <v>23</v>
      </c>
      <c r="F14" s="1" t="s">
        <v>77</v>
      </c>
      <c r="G14" s="1" t="s">
        <v>127</v>
      </c>
      <c r="H14" s="1" t="s">
        <v>32</v>
      </c>
      <c r="I14" s="39" t="s">
        <v>28</v>
      </c>
      <c r="J14" s="39"/>
      <c r="K14" s="39"/>
      <c r="L14" s="3">
        <v>32963151</v>
      </c>
      <c r="M14" s="3"/>
      <c r="N14" s="3">
        <f t="shared" si="3"/>
        <v>32963151</v>
      </c>
      <c r="O14" s="3">
        <v>154070.23203000004</v>
      </c>
      <c r="P14" s="3">
        <v>19199.036929338061</v>
      </c>
      <c r="Q14" s="46" t="s">
        <v>28</v>
      </c>
      <c r="R14" s="36">
        <v>3.8461026189049976</v>
      </c>
      <c r="S14" s="36">
        <v>7.95</v>
      </c>
      <c r="T14" s="3">
        <f t="shared" si="0"/>
        <v>73841.466214380882</v>
      </c>
      <c r="U14" s="3">
        <f t="shared" si="1"/>
        <v>152632.34358823759</v>
      </c>
      <c r="V14" s="36">
        <f t="shared" si="2"/>
        <v>0.99066731825598553</v>
      </c>
      <c r="W14" s="66">
        <f t="shared" si="4"/>
        <v>582.43937083982235</v>
      </c>
      <c r="X14" s="66"/>
      <c r="Y14" s="24"/>
      <c r="Z14" s="44"/>
      <c r="AA14" s="1"/>
      <c r="AB14" s="5"/>
      <c r="AC14" s="5"/>
      <c r="AD14" s="1"/>
    </row>
    <row r="15" spans="1:30" x14ac:dyDescent="0.25">
      <c r="A15" s="1" t="s">
        <v>20</v>
      </c>
      <c r="B15" s="1">
        <v>2017</v>
      </c>
      <c r="C15" s="1" t="s">
        <v>21</v>
      </c>
      <c r="D15" s="1" t="s">
        <v>22</v>
      </c>
      <c r="E15" s="1" t="s">
        <v>23</v>
      </c>
      <c r="F15" s="1" t="s">
        <v>77</v>
      </c>
      <c r="G15" s="1" t="s">
        <v>127</v>
      </c>
      <c r="H15" s="1" t="s">
        <v>33</v>
      </c>
      <c r="I15" s="39" t="s">
        <v>28</v>
      </c>
      <c r="J15" s="39"/>
      <c r="K15" s="39"/>
      <c r="L15" s="3">
        <v>4124666</v>
      </c>
      <c r="M15" s="3"/>
      <c r="N15" s="3">
        <f t="shared" si="3"/>
        <v>4124666</v>
      </c>
      <c r="O15" s="3">
        <v>7747</v>
      </c>
      <c r="P15" s="3">
        <v>2394.718294100001</v>
      </c>
      <c r="Q15" s="46" t="s">
        <v>28</v>
      </c>
      <c r="R15" s="36">
        <v>3.8461026189049976</v>
      </c>
      <c r="S15" s="36">
        <v>7.95</v>
      </c>
      <c r="T15" s="3">
        <f t="shared" si="0"/>
        <v>9210.3323024777219</v>
      </c>
      <c r="U15" s="3">
        <f t="shared" si="1"/>
        <v>19038.010438095007</v>
      </c>
      <c r="V15" s="36">
        <f t="shared" si="2"/>
        <v>2.4574687541106242</v>
      </c>
      <c r="W15" s="66">
        <f t="shared" si="4"/>
        <v>580.58477804021004</v>
      </c>
      <c r="X15" s="66"/>
      <c r="Y15" s="24"/>
      <c r="Z15" s="44"/>
      <c r="AA15" s="1"/>
      <c r="AB15" s="5"/>
      <c r="AC15" s="5"/>
      <c r="AD15" s="1"/>
    </row>
    <row r="16" spans="1:30" x14ac:dyDescent="0.25">
      <c r="A16" s="1" t="s">
        <v>20</v>
      </c>
      <c r="B16" s="1">
        <v>2017</v>
      </c>
      <c r="C16" s="1" t="s">
        <v>21</v>
      </c>
      <c r="D16" s="1" t="s">
        <v>22</v>
      </c>
      <c r="E16" s="1" t="s">
        <v>23</v>
      </c>
      <c r="F16" s="1" t="s">
        <v>77</v>
      </c>
      <c r="G16" s="1" t="s">
        <v>127</v>
      </c>
      <c r="H16" s="1" t="s">
        <v>50</v>
      </c>
      <c r="I16" s="39" t="s">
        <v>28</v>
      </c>
      <c r="J16" s="39"/>
      <c r="K16" s="39"/>
      <c r="L16" s="3">
        <v>18988173</v>
      </c>
      <c r="M16" s="3"/>
      <c r="N16" s="3">
        <f t="shared" si="3"/>
        <v>18988173</v>
      </c>
      <c r="O16" s="3">
        <v>50000</v>
      </c>
      <c r="P16" s="3">
        <v>2186.1653272000003</v>
      </c>
      <c r="Q16" s="46" t="s">
        <v>28</v>
      </c>
      <c r="R16" s="36">
        <v>3.8461026189049976</v>
      </c>
      <c r="S16" s="36">
        <v>7.95</v>
      </c>
      <c r="T16" s="3">
        <f t="shared" si="0"/>
        <v>8408.2161903032229</v>
      </c>
      <c r="U16" s="3">
        <f t="shared" si="1"/>
        <v>17380.014351240003</v>
      </c>
      <c r="V16" s="36">
        <f t="shared" si="2"/>
        <v>0.34760028702480006</v>
      </c>
      <c r="W16" s="66">
        <f t="shared" si="4"/>
        <v>115.13300027338072</v>
      </c>
      <c r="X16" s="66"/>
      <c r="Y16" s="24"/>
      <c r="Z16" s="44"/>
      <c r="AA16" s="1"/>
      <c r="AB16" s="5"/>
      <c r="AC16" s="5"/>
      <c r="AD16" s="1"/>
    </row>
    <row r="17" spans="1:30" x14ac:dyDescent="0.25">
      <c r="A17" s="1" t="s">
        <v>20</v>
      </c>
      <c r="B17" s="1">
        <v>2017</v>
      </c>
      <c r="C17" s="1" t="s">
        <v>21</v>
      </c>
      <c r="D17" s="1" t="s">
        <v>22</v>
      </c>
      <c r="E17" s="1" t="s">
        <v>23</v>
      </c>
      <c r="F17" s="1" t="s">
        <v>77</v>
      </c>
      <c r="G17" s="1" t="s">
        <v>141</v>
      </c>
      <c r="H17" s="1" t="s">
        <v>27</v>
      </c>
      <c r="I17" s="39" t="s">
        <v>28</v>
      </c>
      <c r="J17" s="45">
        <v>332.58567494086202</v>
      </c>
      <c r="K17" s="45">
        <v>149970</v>
      </c>
      <c r="L17" s="3">
        <f>K17*J17</f>
        <v>49877873.670881078</v>
      </c>
      <c r="M17" s="3">
        <v>36382944</v>
      </c>
      <c r="N17" s="14">
        <f>J17*M17/100</f>
        <v>121004459.86575586</v>
      </c>
      <c r="O17" s="3">
        <v>243636.84666666662</v>
      </c>
      <c r="P17" s="3">
        <v>14576.53049059003</v>
      </c>
      <c r="Q17" s="46" t="s">
        <v>28</v>
      </c>
      <c r="R17" s="36">
        <v>3.7164693664482167</v>
      </c>
      <c r="S17" s="36">
        <v>9.8445038383368484</v>
      </c>
      <c r="T17" s="3">
        <f t="shared" si="0"/>
        <v>54173.229037376244</v>
      </c>
      <c r="U17" s="3">
        <f t="shared" si="1"/>
        <v>143498.71036424764</v>
      </c>
      <c r="V17" s="36">
        <f t="shared" si="2"/>
        <v>0.58898607631618372</v>
      </c>
      <c r="W17" s="52">
        <f>P17/J17</f>
        <v>43.827896355373461</v>
      </c>
      <c r="X17" s="52"/>
      <c r="Y17" s="24"/>
      <c r="Z17" s="44"/>
      <c r="AA17" s="1"/>
      <c r="AB17" s="5"/>
      <c r="AC17" s="5"/>
      <c r="AD17" s="1"/>
    </row>
    <row r="18" spans="1:30" x14ac:dyDescent="0.25">
      <c r="A18" s="1" t="s">
        <v>20</v>
      </c>
      <c r="B18" s="1">
        <v>2017</v>
      </c>
      <c r="C18" s="1" t="s">
        <v>21</v>
      </c>
      <c r="D18" s="1" t="s">
        <v>22</v>
      </c>
      <c r="E18" s="1" t="s">
        <v>23</v>
      </c>
      <c r="F18" s="1" t="s">
        <v>77</v>
      </c>
      <c r="G18" s="1" t="s">
        <v>141</v>
      </c>
      <c r="H18" s="1" t="s">
        <v>139</v>
      </c>
      <c r="I18" s="39" t="s">
        <v>28</v>
      </c>
      <c r="J18" s="39"/>
      <c r="K18" s="39"/>
      <c r="L18" s="3">
        <v>61354636.310000002</v>
      </c>
      <c r="M18" s="3"/>
      <c r="N18" s="3">
        <f t="shared" si="3"/>
        <v>61354636.310000002</v>
      </c>
      <c r="O18" s="3">
        <v>1274534.4666666649</v>
      </c>
      <c r="P18" s="3">
        <v>127622.96545239996</v>
      </c>
      <c r="Q18" s="46" t="s">
        <v>28</v>
      </c>
      <c r="R18" s="36">
        <v>3.7164693664482167</v>
      </c>
      <c r="S18" s="36">
        <v>9.8445038383368484</v>
      </c>
      <c r="T18" s="3">
        <f t="shared" si="0"/>
        <v>474306.84155912354</v>
      </c>
      <c r="U18" s="3">
        <f t="shared" si="1"/>
        <v>1256384.7732560823</v>
      </c>
      <c r="V18" s="36">
        <f t="shared" si="2"/>
        <v>0.98575974688385626</v>
      </c>
      <c r="W18" s="66">
        <f t="shared" si="4"/>
        <v>2080.086740431042</v>
      </c>
      <c r="X18" s="66"/>
      <c r="Y18" s="24"/>
      <c r="Z18" s="44"/>
      <c r="AA18" s="1"/>
      <c r="AB18" s="5"/>
      <c r="AC18" s="5"/>
      <c r="AD18" s="1"/>
    </row>
    <row r="19" spans="1:30" x14ac:dyDescent="0.25">
      <c r="A19" s="1" t="s">
        <v>20</v>
      </c>
      <c r="B19" s="1">
        <v>2017</v>
      </c>
      <c r="C19" s="1" t="s">
        <v>21</v>
      </c>
      <c r="D19" s="1" t="s">
        <v>22</v>
      </c>
      <c r="E19" s="1" t="s">
        <v>23</v>
      </c>
      <c r="F19" s="1" t="s">
        <v>77</v>
      </c>
      <c r="G19" s="1" t="s">
        <v>141</v>
      </c>
      <c r="H19" s="1" t="s">
        <v>49</v>
      </c>
      <c r="I19" s="39" t="s">
        <v>28</v>
      </c>
      <c r="J19" s="39"/>
      <c r="K19" s="39"/>
      <c r="L19" s="3">
        <v>18070173.359999999</v>
      </c>
      <c r="M19" s="3"/>
      <c r="N19" s="3">
        <f t="shared" si="3"/>
        <v>18070173.359999999</v>
      </c>
      <c r="O19" s="3">
        <v>148623.84000000011</v>
      </c>
      <c r="P19" s="3">
        <v>24368.528229709966</v>
      </c>
      <c r="Q19" s="46" t="s">
        <v>28</v>
      </c>
      <c r="R19" s="36">
        <v>3.7164693664482167</v>
      </c>
      <c r="S19" s="36">
        <v>9.8445038383368484</v>
      </c>
      <c r="T19" s="3">
        <f t="shared" si="0"/>
        <v>90564.888671145673</v>
      </c>
      <c r="U19" s="3">
        <f t="shared" si="1"/>
        <v>239896.06969199961</v>
      </c>
      <c r="V19" s="36">
        <f t="shared" si="2"/>
        <v>1.6141156741206486</v>
      </c>
      <c r="W19" s="66">
        <f t="shared" si="4"/>
        <v>1348.5497756015975</v>
      </c>
      <c r="X19" s="66"/>
      <c r="Y19" s="24"/>
      <c r="Z19" s="44"/>
      <c r="AA19" s="1"/>
      <c r="AB19" s="5"/>
      <c r="AC19" s="5"/>
      <c r="AD19" s="1"/>
    </row>
    <row r="20" spans="1:30" x14ac:dyDescent="0.25">
      <c r="A20" s="1" t="s">
        <v>20</v>
      </c>
      <c r="B20" s="1">
        <v>2017</v>
      </c>
      <c r="C20" s="1" t="s">
        <v>21</v>
      </c>
      <c r="D20" s="1" t="s">
        <v>22</v>
      </c>
      <c r="E20" s="1" t="s">
        <v>23</v>
      </c>
      <c r="F20" s="1" t="s">
        <v>77</v>
      </c>
      <c r="G20" s="1" t="s">
        <v>141</v>
      </c>
      <c r="H20" s="1" t="s">
        <v>32</v>
      </c>
      <c r="I20" s="39" t="s">
        <v>28</v>
      </c>
      <c r="J20" s="39"/>
      <c r="K20" s="39"/>
      <c r="L20" s="3">
        <v>75936171</v>
      </c>
      <c r="M20" s="3"/>
      <c r="N20" s="3">
        <f t="shared" si="3"/>
        <v>75936171</v>
      </c>
      <c r="O20" s="3">
        <v>478534.30587847997</v>
      </c>
      <c r="P20" s="3">
        <v>51140.133653700002</v>
      </c>
      <c r="Q20" s="46" t="s">
        <v>28</v>
      </c>
      <c r="R20" s="36">
        <v>3.7164693664482167</v>
      </c>
      <c r="S20" s="36">
        <v>9.8445038383368484</v>
      </c>
      <c r="T20" s="3">
        <f t="shared" si="0"/>
        <v>190060.74012004357</v>
      </c>
      <c r="U20" s="3">
        <f t="shared" si="1"/>
        <v>503449.24204690912</v>
      </c>
      <c r="V20" s="36">
        <f t="shared" si="2"/>
        <v>1.0520650993301117</v>
      </c>
      <c r="W20" s="66">
        <f t="shared" si="4"/>
        <v>673.46210613779829</v>
      </c>
      <c r="X20" s="66"/>
      <c r="Y20" s="24"/>
      <c r="Z20" s="44"/>
      <c r="AA20" s="1"/>
      <c r="AB20" s="5"/>
      <c r="AC20" s="5"/>
      <c r="AD20" s="1"/>
    </row>
    <row r="21" spans="1:30" x14ac:dyDescent="0.25">
      <c r="A21" s="1" t="s">
        <v>20</v>
      </c>
      <c r="B21" s="1">
        <v>2017</v>
      </c>
      <c r="C21" s="1" t="s">
        <v>21</v>
      </c>
      <c r="D21" s="1" t="s">
        <v>22</v>
      </c>
      <c r="E21" s="1" t="s">
        <v>23</v>
      </c>
      <c r="F21" s="1" t="s">
        <v>77</v>
      </c>
      <c r="G21" s="1" t="s">
        <v>141</v>
      </c>
      <c r="H21" s="1" t="s">
        <v>33</v>
      </c>
      <c r="I21" s="39" t="s">
        <v>28</v>
      </c>
      <c r="J21" s="39"/>
      <c r="K21" s="39"/>
      <c r="L21" s="3">
        <v>48130401</v>
      </c>
      <c r="M21" s="3"/>
      <c r="N21" s="3">
        <f t="shared" si="3"/>
        <v>48130401</v>
      </c>
      <c r="O21" s="3">
        <v>148789.16</v>
      </c>
      <c r="P21" s="3">
        <v>1042.1854524999999</v>
      </c>
      <c r="Q21" s="46" t="s">
        <v>28</v>
      </c>
      <c r="R21" s="36">
        <v>3.7164693664482167</v>
      </c>
      <c r="S21" s="36">
        <v>9.8445038383368484</v>
      </c>
      <c r="T21" s="3">
        <f t="shared" si="0"/>
        <v>3873.2503083742226</v>
      </c>
      <c r="U21" s="3">
        <f t="shared" si="1"/>
        <v>10259.798687395074</v>
      </c>
      <c r="V21" s="36">
        <f t="shared" si="2"/>
        <v>6.8955283351254046E-2</v>
      </c>
      <c r="W21" s="66">
        <f t="shared" si="4"/>
        <v>21.653371483441408</v>
      </c>
      <c r="X21" s="66"/>
      <c r="Y21" s="24"/>
      <c r="Z21" s="44"/>
      <c r="AA21" s="1"/>
      <c r="AB21" s="5"/>
      <c r="AC21" s="5"/>
      <c r="AD21" s="1"/>
    </row>
    <row r="22" spans="1:30" x14ac:dyDescent="0.25">
      <c r="A22" s="1" t="s">
        <v>20</v>
      </c>
      <c r="B22" s="1">
        <v>2017</v>
      </c>
      <c r="C22" s="1" t="s">
        <v>21</v>
      </c>
      <c r="D22" s="1" t="s">
        <v>22</v>
      </c>
      <c r="E22" s="1" t="s">
        <v>23</v>
      </c>
      <c r="F22" s="1" t="s">
        <v>77</v>
      </c>
      <c r="G22" s="1" t="s">
        <v>142</v>
      </c>
      <c r="H22" s="1" t="s">
        <v>139</v>
      </c>
      <c r="I22" s="39" t="s">
        <v>28</v>
      </c>
      <c r="J22" s="39"/>
      <c r="K22" s="39"/>
      <c r="L22" s="3">
        <v>51129409</v>
      </c>
      <c r="M22" s="3"/>
      <c r="N22" s="3">
        <f t="shared" si="3"/>
        <v>51129409</v>
      </c>
      <c r="O22" s="3">
        <v>1001600.1500000005</v>
      </c>
      <c r="P22" s="3">
        <v>65887.19387019999</v>
      </c>
      <c r="Q22" s="46" t="s">
        <v>28</v>
      </c>
      <c r="R22" s="36">
        <v>4.0289030207796888</v>
      </c>
      <c r="S22" s="36">
        <v>9.1972648707739264</v>
      </c>
      <c r="T22" s="3">
        <f t="shared" si="0"/>
        <v>265453.11441434571</v>
      </c>
      <c r="U22" s="3">
        <f t="shared" si="1"/>
        <v>605981.9736162615</v>
      </c>
      <c r="V22" s="36">
        <f t="shared" si="2"/>
        <v>0.60501386068708274</v>
      </c>
      <c r="W22" s="66">
        <f t="shared" si="4"/>
        <v>1288.6359369066829</v>
      </c>
      <c r="X22" s="66"/>
      <c r="Y22" s="24"/>
      <c r="Z22" s="44"/>
      <c r="AA22" s="1"/>
      <c r="AB22" s="5"/>
      <c r="AC22" s="5"/>
      <c r="AD22" s="1"/>
    </row>
    <row r="23" spans="1:30" x14ac:dyDescent="0.25">
      <c r="A23" s="1" t="s">
        <v>20</v>
      </c>
      <c r="B23" s="1">
        <v>2017</v>
      </c>
      <c r="C23" s="1" t="s">
        <v>21</v>
      </c>
      <c r="D23" s="1" t="s">
        <v>22</v>
      </c>
      <c r="E23" s="1" t="s">
        <v>23</v>
      </c>
      <c r="F23" s="1" t="s">
        <v>77</v>
      </c>
      <c r="G23" s="1" t="s">
        <v>142</v>
      </c>
      <c r="H23" s="1" t="s">
        <v>50</v>
      </c>
      <c r="I23" s="39" t="s">
        <v>28</v>
      </c>
      <c r="J23" s="39"/>
      <c r="K23" s="39"/>
      <c r="L23" s="3">
        <v>43099999.20000001</v>
      </c>
      <c r="M23" s="3"/>
      <c r="N23" s="3">
        <f t="shared" si="3"/>
        <v>43099999.20000001</v>
      </c>
      <c r="O23" s="3">
        <v>164999.88000000003</v>
      </c>
      <c r="P23" s="3">
        <v>6406.6279318000006</v>
      </c>
      <c r="Q23" s="46" t="s">
        <v>28</v>
      </c>
      <c r="R23" s="36">
        <v>4.0289030207796888</v>
      </c>
      <c r="S23" s="36">
        <v>9.1972648707739264</v>
      </c>
      <c r="T23" s="3">
        <f t="shared" si="0"/>
        <v>25811.682627440554</v>
      </c>
      <c r="U23" s="3">
        <f t="shared" si="1"/>
        <v>58923.45401726316</v>
      </c>
      <c r="V23" s="36">
        <f t="shared" si="2"/>
        <v>0.3571121022467601</v>
      </c>
      <c r="W23" s="66">
        <f t="shared" si="4"/>
        <v>148.64566242961783</v>
      </c>
      <c r="X23" s="66"/>
      <c r="Y23" s="24"/>
      <c r="Z23" s="44"/>
      <c r="AA23" s="1"/>
      <c r="AB23" s="5"/>
      <c r="AC23" s="5"/>
      <c r="AD23" s="1"/>
    </row>
    <row r="24" spans="1:30" x14ac:dyDescent="0.25">
      <c r="A24" s="1" t="s">
        <v>20</v>
      </c>
      <c r="B24" s="1">
        <v>2017</v>
      </c>
      <c r="C24" s="1" t="s">
        <v>21</v>
      </c>
      <c r="D24" s="1" t="s">
        <v>22</v>
      </c>
      <c r="E24" s="1" t="s">
        <v>23</v>
      </c>
      <c r="F24" s="1" t="s">
        <v>77</v>
      </c>
      <c r="G24" s="1" t="s">
        <v>142</v>
      </c>
      <c r="H24" s="1" t="s">
        <v>31</v>
      </c>
      <c r="I24" s="39" t="s">
        <v>28</v>
      </c>
      <c r="J24" s="39"/>
      <c r="K24" s="39"/>
      <c r="L24" s="3">
        <v>10261799.990000002</v>
      </c>
      <c r="M24" s="3"/>
      <c r="N24" s="3">
        <f t="shared" si="3"/>
        <v>10261799.990000002</v>
      </c>
      <c r="O24" s="3">
        <v>124300.02000000005</v>
      </c>
      <c r="P24" s="3">
        <v>19655.410997399998</v>
      </c>
      <c r="Q24" s="46" t="s">
        <v>28</v>
      </c>
      <c r="R24" s="36">
        <v>4.0289030207796888</v>
      </c>
      <c r="S24" s="36">
        <v>9.1972648707739264</v>
      </c>
      <c r="T24" s="3">
        <f t="shared" si="0"/>
        <v>79189.744742091163</v>
      </c>
      <c r="U24" s="3">
        <f t="shared" si="1"/>
        <v>180776.02108701051</v>
      </c>
      <c r="V24" s="36">
        <f t="shared" si="2"/>
        <v>1.4543523089297206</v>
      </c>
      <c r="W24" s="66">
        <f t="shared" si="4"/>
        <v>1915.3960334984072</v>
      </c>
      <c r="X24" s="66"/>
      <c r="Y24" s="24"/>
      <c r="Z24" s="44"/>
      <c r="AA24" s="1"/>
      <c r="AB24" s="5"/>
      <c r="AC24" s="5"/>
      <c r="AD24" s="1"/>
    </row>
    <row r="25" spans="1:30" x14ac:dyDescent="0.25">
      <c r="A25" s="1" t="s">
        <v>20</v>
      </c>
      <c r="B25" s="1">
        <v>2017</v>
      </c>
      <c r="C25" s="1" t="s">
        <v>21</v>
      </c>
      <c r="D25" s="1" t="s">
        <v>22</v>
      </c>
      <c r="E25" s="1" t="s">
        <v>23</v>
      </c>
      <c r="F25" s="1" t="s">
        <v>77</v>
      </c>
      <c r="G25" s="1" t="s">
        <v>142</v>
      </c>
      <c r="H25" s="1" t="s">
        <v>32</v>
      </c>
      <c r="I25" s="39" t="s">
        <v>28</v>
      </c>
      <c r="J25" s="39"/>
      <c r="K25" s="39"/>
      <c r="L25" s="3">
        <v>9499998</v>
      </c>
      <c r="M25" s="3"/>
      <c r="N25" s="3">
        <f t="shared" si="3"/>
        <v>9499998</v>
      </c>
      <c r="O25" s="3">
        <v>46566.960000000006</v>
      </c>
      <c r="P25" s="3">
        <v>6616.7979791999987</v>
      </c>
      <c r="Q25" s="46" t="s">
        <v>28</v>
      </c>
      <c r="R25" s="36">
        <v>4.0289030207796888</v>
      </c>
      <c r="S25" s="36">
        <v>9.1972648707739264</v>
      </c>
      <c r="T25" s="3">
        <f t="shared" si="0"/>
        <v>26658.437366287813</v>
      </c>
      <c r="U25" s="3">
        <f t="shared" si="1"/>
        <v>60856.443611104056</v>
      </c>
      <c r="V25" s="36">
        <f t="shared" si="2"/>
        <v>1.306858846081085</v>
      </c>
      <c r="W25" s="66">
        <f t="shared" si="4"/>
        <v>696.50519707477827</v>
      </c>
      <c r="X25" s="66"/>
      <c r="Y25" s="24"/>
      <c r="Z25" s="44"/>
      <c r="AA25" s="1"/>
      <c r="AB25" s="5"/>
      <c r="AC25" s="5"/>
      <c r="AD25" s="1"/>
    </row>
    <row r="26" spans="1:30" x14ac:dyDescent="0.25">
      <c r="A26" s="1" t="s">
        <v>20</v>
      </c>
      <c r="B26" s="1">
        <v>2017</v>
      </c>
      <c r="C26" s="1" t="s">
        <v>21</v>
      </c>
      <c r="D26" s="1" t="s">
        <v>22</v>
      </c>
      <c r="E26" s="1" t="s">
        <v>23</v>
      </c>
      <c r="F26" s="1" t="s">
        <v>79</v>
      </c>
      <c r="G26" s="1" t="s">
        <v>138</v>
      </c>
      <c r="H26" s="34" t="s">
        <v>139</v>
      </c>
      <c r="I26" s="39" t="s">
        <v>28</v>
      </c>
      <c r="J26" s="39"/>
      <c r="K26" s="39"/>
      <c r="L26" s="3">
        <v>54355536</v>
      </c>
      <c r="M26" s="3"/>
      <c r="N26" s="3">
        <f t="shared" si="3"/>
        <v>54355536</v>
      </c>
      <c r="O26" s="3">
        <v>635812</v>
      </c>
      <c r="P26" s="3">
        <v>29656.6698722</v>
      </c>
      <c r="Q26" s="46" t="s">
        <v>28</v>
      </c>
      <c r="R26" s="36">
        <v>3.68</v>
      </c>
      <c r="S26" s="36">
        <v>14.319955447106734</v>
      </c>
      <c r="T26" s="3">
        <f t="shared" si="0"/>
        <v>109136.54512969601</v>
      </c>
      <c r="U26" s="3">
        <f>P26*S26</f>
        <v>424682.19127945654</v>
      </c>
      <c r="V26" s="36">
        <f t="shared" si="2"/>
        <v>0.66793673488304173</v>
      </c>
      <c r="W26" s="66">
        <f t="shared" si="4"/>
        <v>545.6053247676557</v>
      </c>
      <c r="X26" s="66"/>
      <c r="Y26" s="24"/>
      <c r="Z26" s="44"/>
      <c r="AA26" s="1"/>
      <c r="AB26" s="5"/>
      <c r="AC26" s="5"/>
      <c r="AD26" s="1"/>
    </row>
    <row r="27" spans="1:30" x14ac:dyDescent="0.25">
      <c r="A27" s="1"/>
      <c r="B27" s="1">
        <v>2017</v>
      </c>
      <c r="C27" s="1" t="s">
        <v>21</v>
      </c>
      <c r="D27" s="1" t="s">
        <v>22</v>
      </c>
      <c r="E27" s="1" t="s">
        <v>23</v>
      </c>
      <c r="F27" s="1" t="s">
        <v>79</v>
      </c>
      <c r="G27" s="1" t="s">
        <v>138</v>
      </c>
      <c r="H27" s="34" t="s">
        <v>50</v>
      </c>
      <c r="I27" s="39" t="s">
        <v>28</v>
      </c>
      <c r="J27" s="39"/>
      <c r="K27" s="39"/>
      <c r="L27" s="3">
        <v>22760974.800000001</v>
      </c>
      <c r="M27" s="3"/>
      <c r="N27" s="3">
        <f t="shared" si="3"/>
        <v>22760974.800000001</v>
      </c>
      <c r="O27" s="3">
        <v>138070.98000000001</v>
      </c>
      <c r="P27" s="3">
        <v>18537.070751400002</v>
      </c>
      <c r="Q27" s="46" t="s">
        <v>28</v>
      </c>
      <c r="R27" s="36">
        <v>3.68</v>
      </c>
      <c r="S27" s="36">
        <v>14.319955447106734</v>
      </c>
      <c r="T27" s="3">
        <f t="shared" si="0"/>
        <v>68216.420365152007</v>
      </c>
      <c r="U27" s="3">
        <f>P27*S27</f>
        <v>265450.02727991337</v>
      </c>
      <c r="V27" s="36">
        <f t="shared" si="2"/>
        <v>1.9225620567038297</v>
      </c>
      <c r="W27" s="66">
        <f t="shared" si="4"/>
        <v>814.42341175124011</v>
      </c>
      <c r="X27" s="66"/>
      <c r="Y27" s="24"/>
      <c r="Z27" s="44"/>
      <c r="AA27" s="1"/>
      <c r="AB27" s="5"/>
      <c r="AC27" s="5"/>
      <c r="AD27" s="1"/>
    </row>
    <row r="28" spans="1:30" x14ac:dyDescent="0.25">
      <c r="A28" s="1" t="s">
        <v>20</v>
      </c>
      <c r="B28" s="1">
        <v>2017</v>
      </c>
      <c r="C28" s="1" t="s">
        <v>21</v>
      </c>
      <c r="D28" s="1" t="s">
        <v>22</v>
      </c>
      <c r="E28" s="1" t="s">
        <v>23</v>
      </c>
      <c r="F28" s="1" t="s">
        <v>79</v>
      </c>
      <c r="G28" s="33" t="s">
        <v>143</v>
      </c>
      <c r="H28" s="29" t="s">
        <v>27</v>
      </c>
      <c r="I28" s="39" t="s">
        <v>28</v>
      </c>
      <c r="J28" s="45">
        <v>2307</v>
      </c>
      <c r="K28" s="45">
        <v>149970</v>
      </c>
      <c r="L28" s="3">
        <f>J28*K28</f>
        <v>345980790</v>
      </c>
      <c r="M28" s="3">
        <v>36382944</v>
      </c>
      <c r="N28" s="14">
        <f>J28*M28/100</f>
        <v>839354518.08000004</v>
      </c>
      <c r="O28" s="3">
        <v>1743255.7399999993</v>
      </c>
      <c r="P28" s="3">
        <v>154249.27061677346</v>
      </c>
      <c r="Q28" s="46" t="s">
        <v>28</v>
      </c>
      <c r="R28" s="36">
        <v>6.6282742502299765</v>
      </c>
      <c r="S28" s="36">
        <v>17.385932999639778</v>
      </c>
      <c r="T28" s="3">
        <f t="shared" si="0"/>
        <v>1022406.4685459149</v>
      </c>
      <c r="U28" s="3">
        <f t="shared" si="1"/>
        <v>2681767.4841865278</v>
      </c>
      <c r="V28" s="36">
        <f t="shared" si="2"/>
        <v>1.5383672186770077</v>
      </c>
      <c r="W28" s="52">
        <f>P28/J28</f>
        <v>66.861409023308823</v>
      </c>
      <c r="X28" s="52"/>
      <c r="Y28" s="24"/>
      <c r="Z28" s="44"/>
      <c r="AA28" s="29"/>
      <c r="AB28" s="32"/>
      <c r="AC28" s="32"/>
      <c r="AD28" s="29"/>
    </row>
    <row r="29" spans="1:30" x14ac:dyDescent="0.25">
      <c r="A29" s="1" t="s">
        <v>20</v>
      </c>
      <c r="B29" s="1">
        <v>2017</v>
      </c>
      <c r="C29" s="1" t="s">
        <v>21</v>
      </c>
      <c r="D29" s="1" t="s">
        <v>22</v>
      </c>
      <c r="E29" s="1" t="s">
        <v>23</v>
      </c>
      <c r="F29" s="1" t="s">
        <v>79</v>
      </c>
      <c r="G29" s="33" t="s">
        <v>143</v>
      </c>
      <c r="H29" s="29" t="s">
        <v>139</v>
      </c>
      <c r="I29" s="39" t="s">
        <v>28</v>
      </c>
      <c r="J29" s="39"/>
      <c r="K29" s="39"/>
      <c r="L29" s="3">
        <v>37668771</v>
      </c>
      <c r="M29" s="3"/>
      <c r="N29" s="3">
        <f t="shared" si="3"/>
        <v>37668771</v>
      </c>
      <c r="O29" s="3">
        <v>452737.69234788127</v>
      </c>
      <c r="P29" s="3">
        <v>20260.091636106677</v>
      </c>
      <c r="Q29" s="46" t="s">
        <v>28</v>
      </c>
      <c r="R29" s="36">
        <v>6.6282742502299765</v>
      </c>
      <c r="S29" s="36">
        <v>17.385932999639778</v>
      </c>
      <c r="T29" s="3">
        <f t="shared" si="0"/>
        <v>134289.44369890561</v>
      </c>
      <c r="U29" s="3">
        <f t="shared" si="1"/>
        <v>352240.59575191292</v>
      </c>
      <c r="V29" s="36">
        <f t="shared" si="2"/>
        <v>0.77802357017195978</v>
      </c>
      <c r="W29" s="66">
        <f t="shared" si="4"/>
        <v>537.84849089200918</v>
      </c>
      <c r="X29" s="66"/>
      <c r="Y29" s="24"/>
      <c r="Z29" s="44"/>
      <c r="AA29" s="29"/>
      <c r="AB29" s="32"/>
      <c r="AC29" s="32"/>
      <c r="AD29" s="29"/>
    </row>
    <row r="30" spans="1:30" x14ac:dyDescent="0.25">
      <c r="A30" s="1" t="s">
        <v>20</v>
      </c>
      <c r="B30" s="1">
        <v>2017</v>
      </c>
      <c r="C30" s="1" t="s">
        <v>21</v>
      </c>
      <c r="D30" s="1" t="s">
        <v>22</v>
      </c>
      <c r="E30" s="1" t="s">
        <v>23</v>
      </c>
      <c r="F30" s="1" t="s">
        <v>79</v>
      </c>
      <c r="G30" s="33" t="s">
        <v>143</v>
      </c>
      <c r="H30" s="29" t="s">
        <v>33</v>
      </c>
      <c r="I30" s="39" t="s">
        <v>28</v>
      </c>
      <c r="J30" s="39"/>
      <c r="K30" s="39"/>
      <c r="L30" s="3">
        <v>90375026</v>
      </c>
      <c r="M30" s="3"/>
      <c r="N30" s="3">
        <f t="shared" si="3"/>
        <v>90375026</v>
      </c>
      <c r="O30" s="3">
        <v>75333.5</v>
      </c>
      <c r="P30" s="3">
        <v>339.24949219999996</v>
      </c>
      <c r="Q30" s="46" t="s">
        <v>28</v>
      </c>
      <c r="R30" s="36">
        <v>6.6282742502299765</v>
      </c>
      <c r="S30" s="36">
        <v>17.385932999639778</v>
      </c>
      <c r="T30" s="3">
        <f t="shared" si="0"/>
        <v>2248.6386735528549</v>
      </c>
      <c r="U30" s="3">
        <f t="shared" si="1"/>
        <v>5898.1689415510164</v>
      </c>
      <c r="V30" s="36">
        <f t="shared" si="2"/>
        <v>7.8294104768144537E-2</v>
      </c>
      <c r="W30" s="66">
        <f t="shared" si="4"/>
        <v>3.7537968973862315</v>
      </c>
      <c r="X30" s="66"/>
      <c r="Y30" s="24"/>
      <c r="Z30" s="44"/>
      <c r="AA30" s="29"/>
      <c r="AB30" s="32"/>
      <c r="AC30" s="32"/>
      <c r="AD30" s="29"/>
    </row>
    <row r="31" spans="1:30" x14ac:dyDescent="0.25">
      <c r="A31" s="1" t="s">
        <v>20</v>
      </c>
      <c r="B31" s="1">
        <v>2017</v>
      </c>
      <c r="C31" s="1" t="s">
        <v>21</v>
      </c>
      <c r="D31" s="1" t="s">
        <v>22</v>
      </c>
      <c r="E31" s="1" t="s">
        <v>23</v>
      </c>
      <c r="F31" s="1" t="s">
        <v>79</v>
      </c>
      <c r="G31" s="33" t="s">
        <v>143</v>
      </c>
      <c r="H31" s="29" t="s">
        <v>32</v>
      </c>
      <c r="I31" s="39" t="s">
        <v>28</v>
      </c>
      <c r="J31" s="39"/>
      <c r="K31" s="39"/>
      <c r="L31" s="3">
        <v>35740859</v>
      </c>
      <c r="M31" s="3"/>
      <c r="N31" s="3">
        <f t="shared" si="3"/>
        <v>35740859</v>
      </c>
      <c r="O31" s="3">
        <v>270642.29288770002</v>
      </c>
      <c r="P31" s="3">
        <v>15465.75924794104</v>
      </c>
      <c r="Q31" s="46" t="s">
        <v>28</v>
      </c>
      <c r="R31" s="36">
        <v>6.6282742502299765</v>
      </c>
      <c r="S31" s="36">
        <v>17.385932999639778</v>
      </c>
      <c r="T31" s="3">
        <f t="shared" si="0"/>
        <v>102511.29378338372</v>
      </c>
      <c r="U31" s="3">
        <f t="shared" si="1"/>
        <v>268886.65407326218</v>
      </c>
      <c r="V31" s="36">
        <f t="shared" si="2"/>
        <v>0.99351306554601826</v>
      </c>
      <c r="W31" s="66">
        <f t="shared" si="4"/>
        <v>432.71929328674054</v>
      </c>
      <c r="X31" s="66"/>
      <c r="Y31" s="24"/>
      <c r="Z31" s="44"/>
      <c r="AA31" s="29"/>
      <c r="AB31" s="32"/>
      <c r="AC31" s="32"/>
      <c r="AD31" s="29"/>
    </row>
    <row r="32" spans="1:30" x14ac:dyDescent="0.25">
      <c r="A32" s="1" t="s">
        <v>20</v>
      </c>
      <c r="B32" s="1">
        <v>2017</v>
      </c>
      <c r="C32" s="1" t="s">
        <v>21</v>
      </c>
      <c r="D32" s="1" t="s">
        <v>22</v>
      </c>
      <c r="E32" s="1" t="s">
        <v>23</v>
      </c>
      <c r="F32" s="1" t="s">
        <v>80</v>
      </c>
      <c r="G32" s="1" t="s">
        <v>47</v>
      </c>
      <c r="H32" s="1" t="s">
        <v>27</v>
      </c>
      <c r="I32" s="39" t="s">
        <v>28</v>
      </c>
      <c r="J32" s="45">
        <v>2643.2125664759801</v>
      </c>
      <c r="K32" s="45">
        <v>149970</v>
      </c>
      <c r="L32" s="3">
        <f>K32*J32</f>
        <v>396402588.59440273</v>
      </c>
      <c r="M32" s="3">
        <v>36382944</v>
      </c>
      <c r="N32" s="14">
        <f>J32*M32/100</f>
        <v>961678547.86191869</v>
      </c>
      <c r="O32" s="3">
        <v>2470492.9099999997</v>
      </c>
      <c r="P32" s="3">
        <v>275587.56558542483</v>
      </c>
      <c r="Q32" s="46" t="s">
        <v>28</v>
      </c>
      <c r="R32" s="36">
        <v>4.3482569692767132</v>
      </c>
      <c r="S32" s="36">
        <v>14.003691878552768</v>
      </c>
      <c r="T32" s="3">
        <f t="shared" si="0"/>
        <v>1198325.5527028269</v>
      </c>
      <c r="U32" s="3">
        <f t="shared" si="1"/>
        <v>3859243.3540187422</v>
      </c>
      <c r="V32" s="36">
        <f t="shared" si="2"/>
        <v>1.562134964402202</v>
      </c>
      <c r="W32" s="52">
        <f>P32/J32</f>
        <v>104.26235448511333</v>
      </c>
      <c r="X32" s="52"/>
      <c r="Y32" s="24"/>
      <c r="Z32" s="44"/>
      <c r="AA32" s="1"/>
      <c r="AB32" s="5"/>
      <c r="AC32" s="5"/>
      <c r="AD32" s="1"/>
    </row>
    <row r="33" spans="1:30" x14ac:dyDescent="0.25">
      <c r="A33" s="1" t="s">
        <v>20</v>
      </c>
      <c r="B33" s="1">
        <v>2017</v>
      </c>
      <c r="C33" s="1" t="s">
        <v>21</v>
      </c>
      <c r="D33" s="1" t="s">
        <v>22</v>
      </c>
      <c r="E33" s="1" t="s">
        <v>23</v>
      </c>
      <c r="F33" s="1" t="s">
        <v>80</v>
      </c>
      <c r="G33" s="1" t="s">
        <v>47</v>
      </c>
      <c r="H33" s="1" t="s">
        <v>139</v>
      </c>
      <c r="I33" s="39" t="s">
        <v>28</v>
      </c>
      <c r="J33" s="39"/>
      <c r="K33" s="39"/>
      <c r="L33" s="3">
        <v>50354888.960000001</v>
      </c>
      <c r="M33" s="3"/>
      <c r="N33" s="3">
        <f t="shared" si="3"/>
        <v>50354888.960000001</v>
      </c>
      <c r="O33" s="3">
        <v>890678.84488189267</v>
      </c>
      <c r="P33" s="3">
        <v>99011.872612000021</v>
      </c>
      <c r="Q33" s="46" t="s">
        <v>28</v>
      </c>
      <c r="R33" s="36">
        <v>4.3482569692767132</v>
      </c>
      <c r="S33" s="36">
        <v>14.003691878552768</v>
      </c>
      <c r="T33" s="3">
        <f t="shared" si="0"/>
        <v>430529.0651262672</v>
      </c>
      <c r="U33" s="3">
        <f t="shared" si="1"/>
        <v>1386531.7563769659</v>
      </c>
      <c r="V33" s="36">
        <f t="shared" si="2"/>
        <v>1.5567134712409445</v>
      </c>
      <c r="W33" s="66">
        <f t="shared" si="4"/>
        <v>1966.2812222791567</v>
      </c>
      <c r="X33" s="66"/>
      <c r="Y33" s="24"/>
      <c r="Z33" s="44"/>
      <c r="AA33" s="1"/>
      <c r="AB33" s="5"/>
      <c r="AC33" s="5"/>
      <c r="AD33" s="1"/>
    </row>
    <row r="34" spans="1:30" x14ac:dyDescent="0.25">
      <c r="A34" s="1" t="s">
        <v>20</v>
      </c>
      <c r="B34" s="1">
        <v>2017</v>
      </c>
      <c r="C34" s="1" t="s">
        <v>21</v>
      </c>
      <c r="D34" s="1" t="s">
        <v>22</v>
      </c>
      <c r="E34" s="1" t="s">
        <v>23</v>
      </c>
      <c r="F34" s="1" t="s">
        <v>80</v>
      </c>
      <c r="G34" s="1" t="s">
        <v>47</v>
      </c>
      <c r="H34" s="1" t="s">
        <v>49</v>
      </c>
      <c r="I34" s="39" t="s">
        <v>28</v>
      </c>
      <c r="J34" s="39"/>
      <c r="K34" s="39"/>
      <c r="L34" s="3">
        <v>3938728</v>
      </c>
      <c r="M34" s="3"/>
      <c r="N34" s="3">
        <f t="shared" si="3"/>
        <v>3938728</v>
      </c>
      <c r="O34" s="3">
        <v>41069.379909999996</v>
      </c>
      <c r="P34" s="3">
        <v>9019.0963196000012</v>
      </c>
      <c r="Q34" s="46" t="s">
        <v>28</v>
      </c>
      <c r="R34" s="36">
        <v>4.3482569692767132</v>
      </c>
      <c r="S34" s="36">
        <v>14.003691878552768</v>
      </c>
      <c r="T34" s="3">
        <f t="shared" si="0"/>
        <v>39217.348428278659</v>
      </c>
      <c r="U34" s="3">
        <f t="shared" si="1"/>
        <v>126300.6458826677</v>
      </c>
      <c r="V34" s="36">
        <f t="shared" si="2"/>
        <v>3.0752995579539957</v>
      </c>
      <c r="W34" s="66">
        <f t="shared" si="4"/>
        <v>2289.8500022342241</v>
      </c>
      <c r="X34" s="66"/>
      <c r="Y34" s="24"/>
      <c r="Z34" s="44"/>
      <c r="AA34" s="1"/>
      <c r="AB34" s="5"/>
      <c r="AC34" s="5"/>
      <c r="AD34" s="1"/>
    </row>
    <row r="35" spans="1:30" x14ac:dyDescent="0.25">
      <c r="A35" s="1" t="s">
        <v>20</v>
      </c>
      <c r="B35" s="1">
        <v>2017</v>
      </c>
      <c r="C35" s="1" t="s">
        <v>21</v>
      </c>
      <c r="D35" s="1" t="s">
        <v>22</v>
      </c>
      <c r="E35" s="1" t="s">
        <v>23</v>
      </c>
      <c r="F35" s="1" t="s">
        <v>80</v>
      </c>
      <c r="G35" s="1" t="s">
        <v>47</v>
      </c>
      <c r="H35" s="1" t="s">
        <v>32</v>
      </c>
      <c r="I35" s="39" t="s">
        <v>28</v>
      </c>
      <c r="J35" s="39"/>
      <c r="K35" s="39"/>
      <c r="L35" s="3">
        <v>146156922</v>
      </c>
      <c r="M35" s="3"/>
      <c r="N35" s="3">
        <f t="shared" si="3"/>
        <v>146156922</v>
      </c>
      <c r="O35" s="3">
        <v>748996.59963245993</v>
      </c>
      <c r="P35" s="3">
        <v>63807.419922894354</v>
      </c>
      <c r="Q35" s="46" t="s">
        <v>28</v>
      </c>
      <c r="R35" s="36">
        <v>4.3482569692767132</v>
      </c>
      <c r="S35" s="36">
        <v>14.003691878552768</v>
      </c>
      <c r="T35" s="3">
        <f t="shared" si="0"/>
        <v>277451.0583712912</v>
      </c>
      <c r="U35" s="3">
        <f t="shared" si="1"/>
        <v>893539.44816564175</v>
      </c>
      <c r="V35" s="36">
        <f t="shared" si="2"/>
        <v>1.1929819823002006</v>
      </c>
      <c r="W35" s="66">
        <f t="shared" si="4"/>
        <v>436.56789599670384</v>
      </c>
      <c r="X35" s="66"/>
      <c r="Y35" s="24"/>
      <c r="Z35" s="44"/>
      <c r="AA35" s="1"/>
      <c r="AB35" s="5"/>
      <c r="AC35" s="5"/>
      <c r="AD35" s="1"/>
    </row>
    <row r="37" spans="1:30" s="10" customFormat="1" ht="60" x14ac:dyDescent="0.25">
      <c r="C37" s="73"/>
      <c r="D37" s="73"/>
      <c r="E37" s="73"/>
      <c r="I37" s="10" t="s">
        <v>81</v>
      </c>
      <c r="K37" s="10" t="s">
        <v>82</v>
      </c>
      <c r="O37" s="10" t="s">
        <v>83</v>
      </c>
      <c r="T37" s="10" t="s">
        <v>84</v>
      </c>
      <c r="U37" s="10" t="s">
        <v>84</v>
      </c>
      <c r="Y37" s="10" t="s">
        <v>85</v>
      </c>
      <c r="Z37" s="10" t="s">
        <v>85</v>
      </c>
      <c r="AA37" s="10" t="s">
        <v>86</v>
      </c>
      <c r="AB37" s="35" t="s">
        <v>87</v>
      </c>
      <c r="AC37" s="35"/>
      <c r="AD37" s="10" t="s">
        <v>88</v>
      </c>
    </row>
  </sheetData>
  <mergeCells count="1">
    <mergeCell ref="C37:E37"/>
  </mergeCells>
  <pageMargins left="0.7" right="0.7" top="0.75" bottom="0.75" header="0.3" footer="0.3"/>
  <pageSetup orientation="portrait"/>
  <ignoredErrors>
    <ignoredError sqref="W17 W28 W32 W11 W7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56E3-A7DB-445C-A072-C1FF9A16BDF9}">
  <dimension ref="A1"/>
  <sheetViews>
    <sheetView topLeftCell="A25" workbookViewId="0">
      <selection activeCell="A57" sqref="A57"/>
    </sheetView>
  </sheetViews>
  <sheetFormatPr defaultRowHeight="15" x14ac:dyDescent="0.25"/>
  <sheetData/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BBC3-F3C5-4889-9717-C3CC33FC4FD6}">
  <sheetPr>
    <tabColor rgb="FF7030A0"/>
  </sheetPr>
  <dimension ref="A1:M79"/>
  <sheetViews>
    <sheetView workbookViewId="0">
      <selection activeCell="A26" sqref="A26"/>
    </sheetView>
  </sheetViews>
  <sheetFormatPr defaultRowHeight="15" x14ac:dyDescent="0.25"/>
  <cols>
    <col min="1" max="1" width="13.28515625" bestFit="1" customWidth="1"/>
    <col min="2" max="2" width="15.7109375" bestFit="1" customWidth="1"/>
    <col min="3" max="3" width="22.85546875" bestFit="1" customWidth="1"/>
    <col min="4" max="4" width="20.42578125" bestFit="1" customWidth="1"/>
    <col min="5" max="5" width="10.28515625" bestFit="1" customWidth="1"/>
    <col min="6" max="6" width="14.85546875" bestFit="1" customWidth="1"/>
    <col min="7" max="7" width="16.28515625" bestFit="1" customWidth="1"/>
    <col min="8" max="9" width="14.85546875" bestFit="1" customWidth="1"/>
    <col min="10" max="10" width="13.85546875" bestFit="1" customWidth="1"/>
    <col min="11" max="11" width="14.85546875" bestFit="1" customWidth="1"/>
    <col min="12" max="12" width="16.28515625" bestFit="1" customWidth="1"/>
    <col min="13" max="13" width="12.7109375" bestFit="1" customWidth="1"/>
    <col min="14" max="14" width="8.7109375" bestFit="1" customWidth="1"/>
    <col min="15" max="15" width="12.7109375" bestFit="1" customWidth="1"/>
    <col min="16" max="16" width="10.7109375" bestFit="1" customWidth="1"/>
    <col min="17" max="17" width="8.7109375" bestFit="1" customWidth="1"/>
    <col min="18" max="18" width="12.7109375" bestFit="1" customWidth="1"/>
    <col min="19" max="19" width="5.7109375" bestFit="1" customWidth="1"/>
    <col min="20" max="20" width="8.7109375" bestFit="1" customWidth="1"/>
    <col min="21" max="21" width="12.7109375" bestFit="1" customWidth="1"/>
    <col min="22" max="22" width="7.7109375" bestFit="1" customWidth="1"/>
    <col min="23" max="23" width="4.7109375" bestFit="1" customWidth="1"/>
    <col min="24" max="25" width="7.7109375" bestFit="1" customWidth="1"/>
    <col min="26" max="26" width="12.7109375" bestFit="1" customWidth="1"/>
    <col min="27" max="27" width="7.7109375" bestFit="1" customWidth="1"/>
    <col min="28" max="28" width="6.7109375" bestFit="1" customWidth="1"/>
    <col min="29" max="30" width="7.7109375" bestFit="1" customWidth="1"/>
    <col min="31" max="32" width="12.7109375" bestFit="1" customWidth="1"/>
    <col min="33" max="33" width="6.7109375" bestFit="1" customWidth="1"/>
    <col min="34" max="36" width="7.7109375" bestFit="1" customWidth="1"/>
    <col min="37" max="37" width="12.7109375" bestFit="1" customWidth="1"/>
    <col min="38" max="38" width="7.7109375" bestFit="1" customWidth="1"/>
    <col min="39" max="39" width="12.7109375" bestFit="1" customWidth="1"/>
    <col min="40" max="40" width="6.7109375" bestFit="1" customWidth="1"/>
    <col min="41" max="41" width="12.7109375" bestFit="1" customWidth="1"/>
    <col min="42" max="42" width="6.7109375" bestFit="1" customWidth="1"/>
    <col min="43" max="43" width="5.7109375" bestFit="1" customWidth="1"/>
    <col min="44" max="46" width="6.7109375" bestFit="1" customWidth="1"/>
    <col min="47" max="47" width="5.7109375" bestFit="1" customWidth="1"/>
    <col min="48" max="51" width="6.7109375" bestFit="1" customWidth="1"/>
    <col min="52" max="52" width="3.7109375" bestFit="1" customWidth="1"/>
    <col min="53" max="53" width="6.7109375" bestFit="1" customWidth="1"/>
    <col min="54" max="54" width="5.7109375" bestFit="1" customWidth="1"/>
    <col min="55" max="64" width="6.7109375" bestFit="1" customWidth="1"/>
    <col min="65" max="66" width="5.7109375" bestFit="1" customWidth="1"/>
    <col min="67" max="69" width="6.7109375" bestFit="1" customWidth="1"/>
    <col min="70" max="70" width="10.7109375" bestFit="1" customWidth="1"/>
    <col min="71" max="76" width="5.7109375" bestFit="1" customWidth="1"/>
    <col min="77" max="77" width="10.7109375" bestFit="1" customWidth="1"/>
    <col min="78" max="79" width="5.7109375" bestFit="1" customWidth="1"/>
    <col min="80" max="80" width="10.7109375" bestFit="1" customWidth="1"/>
    <col min="81" max="81" width="4.7109375" bestFit="1" customWidth="1"/>
    <col min="82" max="82" width="5.7109375" bestFit="1" customWidth="1"/>
    <col min="83" max="83" width="10.7109375" bestFit="1" customWidth="1"/>
    <col min="84" max="84" width="5.7109375" bestFit="1" customWidth="1"/>
    <col min="85" max="85" width="9.7109375" bestFit="1" customWidth="1"/>
    <col min="86" max="86" width="5.7109375" bestFit="1" customWidth="1"/>
    <col min="87" max="87" width="2.7109375" bestFit="1" customWidth="1"/>
    <col min="88" max="88" width="5.7109375" bestFit="1" customWidth="1"/>
    <col min="89" max="89" width="10.7109375" bestFit="1" customWidth="1"/>
    <col min="90" max="91" width="5.7109375" bestFit="1" customWidth="1"/>
    <col min="92" max="93" width="4.7109375" bestFit="1" customWidth="1"/>
    <col min="94" max="94" width="10.7109375" bestFit="1" customWidth="1"/>
    <col min="95" max="95" width="2" bestFit="1" customWidth="1"/>
    <col min="96" max="96" width="5" bestFit="1" customWidth="1"/>
    <col min="97" max="97" width="10" bestFit="1" customWidth="1"/>
    <col min="98" max="98" width="5" bestFit="1" customWidth="1"/>
    <col min="99" max="99" width="10" bestFit="1" customWidth="1"/>
    <col min="100" max="100" width="5" bestFit="1" customWidth="1"/>
    <col min="101" max="101" width="4" bestFit="1" customWidth="1"/>
    <col min="102" max="108" width="5" bestFit="1" customWidth="1"/>
    <col min="109" max="109" width="9" bestFit="1" customWidth="1"/>
    <col min="110" max="110" width="5" bestFit="1" customWidth="1"/>
    <col min="111" max="111" width="10" bestFit="1" customWidth="1"/>
    <col min="112" max="112" width="4" bestFit="1" customWidth="1"/>
    <col min="113" max="113" width="10" bestFit="1" customWidth="1"/>
    <col min="114" max="114" width="5" bestFit="1" customWidth="1"/>
    <col min="115" max="115" width="10" bestFit="1" customWidth="1"/>
    <col min="116" max="116" width="9" bestFit="1" customWidth="1"/>
    <col min="117" max="117" width="10" bestFit="1" customWidth="1"/>
    <col min="118" max="119" width="5" bestFit="1" customWidth="1"/>
    <col min="120" max="120" width="6" bestFit="1" customWidth="1"/>
    <col min="121" max="121" width="5" bestFit="1" customWidth="1"/>
    <col min="122" max="126" width="6" bestFit="1" customWidth="1"/>
    <col min="127" max="127" width="5" bestFit="1" customWidth="1"/>
    <col min="128" max="135" width="6" bestFit="1" customWidth="1"/>
    <col min="136" max="136" width="5" bestFit="1" customWidth="1"/>
    <col min="137" max="137" width="6" bestFit="1" customWidth="1"/>
    <col min="138" max="139" width="7" bestFit="1" customWidth="1"/>
    <col min="140" max="140" width="6" bestFit="1" customWidth="1"/>
    <col min="141" max="143" width="7" bestFit="1" customWidth="1"/>
    <col min="144" max="144" width="12" bestFit="1" customWidth="1"/>
    <col min="145" max="151" width="7" bestFit="1" customWidth="1"/>
    <col min="152" max="152" width="12" bestFit="1" customWidth="1"/>
    <col min="153" max="153" width="6" bestFit="1" customWidth="1"/>
    <col min="154" max="161" width="7" bestFit="1" customWidth="1"/>
    <col min="162" max="162" width="6" bestFit="1" customWidth="1"/>
    <col min="163" max="163" width="11" bestFit="1" customWidth="1"/>
    <col min="164" max="165" width="7" bestFit="1" customWidth="1"/>
    <col min="166" max="166" width="6" bestFit="1" customWidth="1"/>
    <col min="167" max="173" width="7" bestFit="1" customWidth="1"/>
    <col min="174" max="175" width="12" bestFit="1" customWidth="1"/>
    <col min="176" max="181" width="7" bestFit="1" customWidth="1"/>
    <col min="182" max="182" width="12" bestFit="1" customWidth="1"/>
    <col min="183" max="184" width="8" bestFit="1" customWidth="1"/>
    <col min="185" max="185" width="5" bestFit="1" customWidth="1"/>
    <col min="186" max="190" width="8" bestFit="1" customWidth="1"/>
    <col min="191" max="191" width="12" bestFit="1" customWidth="1"/>
    <col min="192" max="199" width="8" bestFit="1" customWidth="1"/>
    <col min="200" max="200" width="12" bestFit="1" customWidth="1"/>
    <col min="201" max="201" width="8" bestFit="1" customWidth="1"/>
    <col min="202" max="202" width="7" bestFit="1" customWidth="1"/>
    <col min="203" max="218" width="8" bestFit="1" customWidth="1"/>
    <col min="219" max="219" width="12" bestFit="1" customWidth="1"/>
    <col min="220" max="224" width="8" bestFit="1" customWidth="1"/>
    <col min="225" max="226" width="10" bestFit="1" customWidth="1"/>
    <col min="227" max="227" width="8" bestFit="1" customWidth="1"/>
    <col min="228" max="228" width="12" bestFit="1" customWidth="1"/>
    <col min="229" max="229" width="7" bestFit="1" customWidth="1"/>
    <col min="230" max="234" width="8" bestFit="1" customWidth="1"/>
    <col min="235" max="236" width="12" bestFit="1" customWidth="1"/>
    <col min="237" max="238" width="8" bestFit="1" customWidth="1"/>
    <col min="239" max="239" width="12" bestFit="1" customWidth="1"/>
    <col min="240" max="240" width="8" bestFit="1" customWidth="1"/>
    <col min="241" max="241" width="7" bestFit="1" customWidth="1"/>
    <col min="242" max="243" width="12" bestFit="1" customWidth="1"/>
    <col min="244" max="245" width="8" bestFit="1" customWidth="1"/>
    <col min="246" max="246" width="7" bestFit="1" customWidth="1"/>
    <col min="247" max="252" width="8" bestFit="1" customWidth="1"/>
    <col min="253" max="253" width="7" bestFit="1" customWidth="1"/>
    <col min="254" max="262" width="8" bestFit="1" customWidth="1"/>
    <col min="263" max="263" width="12" bestFit="1" customWidth="1"/>
    <col min="264" max="266" width="8" bestFit="1" customWidth="1"/>
    <col min="267" max="267" width="12" bestFit="1" customWidth="1"/>
    <col min="268" max="270" width="8" bestFit="1" customWidth="1"/>
    <col min="271" max="271" width="12" bestFit="1" customWidth="1"/>
    <col min="272" max="272" width="8" bestFit="1" customWidth="1"/>
    <col min="273" max="273" width="12" bestFit="1" customWidth="1"/>
    <col min="274" max="274" width="8" bestFit="1" customWidth="1"/>
    <col min="275" max="275" width="7" bestFit="1" customWidth="1"/>
    <col min="276" max="279" width="8" bestFit="1" customWidth="1"/>
    <col min="280" max="280" width="5" bestFit="1" customWidth="1"/>
    <col min="281" max="281" width="8" bestFit="1" customWidth="1"/>
    <col min="282" max="282" width="12" bestFit="1" customWidth="1"/>
    <col min="283" max="283" width="7" bestFit="1" customWidth="1"/>
    <col min="284" max="286" width="9" bestFit="1" customWidth="1"/>
    <col min="287" max="288" width="12" bestFit="1" customWidth="1"/>
    <col min="289" max="294" width="9" bestFit="1" customWidth="1"/>
    <col min="295" max="295" width="8" bestFit="1" customWidth="1"/>
    <col min="296" max="302" width="9" bestFit="1" customWidth="1"/>
    <col min="303" max="303" width="8" bestFit="1" customWidth="1"/>
    <col min="304" max="304" width="12" bestFit="1" customWidth="1"/>
    <col min="305" max="320" width="9" bestFit="1" customWidth="1"/>
    <col min="321" max="321" width="6" bestFit="1" customWidth="1"/>
    <col min="322" max="327" width="9" bestFit="1" customWidth="1"/>
    <col min="328" max="328" width="12" bestFit="1" customWidth="1"/>
    <col min="329" max="332" width="9" bestFit="1" customWidth="1"/>
    <col min="333" max="333" width="12" bestFit="1" customWidth="1"/>
    <col min="334" max="334" width="8" bestFit="1" customWidth="1"/>
    <col min="335" max="336" width="9" bestFit="1" customWidth="1"/>
    <col min="337" max="338" width="8" bestFit="1" customWidth="1"/>
    <col min="339" max="339" width="12" bestFit="1" customWidth="1"/>
    <col min="340" max="340" width="10" bestFit="1" customWidth="1"/>
    <col min="341" max="342" width="9" bestFit="1" customWidth="1"/>
    <col min="343" max="343" width="8" bestFit="1" customWidth="1"/>
    <col min="344" max="344" width="12" bestFit="1" customWidth="1"/>
    <col min="345" max="346" width="9" bestFit="1" customWidth="1"/>
    <col min="347" max="347" width="12" bestFit="1" customWidth="1"/>
    <col min="348" max="352" width="9" bestFit="1" customWidth="1"/>
    <col min="353" max="353" width="12" bestFit="1" customWidth="1"/>
    <col min="354" max="355" width="9" bestFit="1" customWidth="1"/>
    <col min="356" max="356" width="12" bestFit="1" customWidth="1"/>
    <col min="357" max="357" width="9" bestFit="1" customWidth="1"/>
    <col min="358" max="359" width="12" bestFit="1" customWidth="1"/>
    <col min="360" max="363" width="9" bestFit="1" customWidth="1"/>
    <col min="364" max="364" width="8" bestFit="1" customWidth="1"/>
    <col min="365" max="365" width="12" bestFit="1" customWidth="1"/>
    <col min="366" max="373" width="9" bestFit="1" customWidth="1"/>
    <col min="374" max="375" width="12" bestFit="1" customWidth="1"/>
    <col min="376" max="376" width="9" bestFit="1" customWidth="1"/>
    <col min="377" max="379" width="12" bestFit="1" customWidth="1"/>
    <col min="380" max="382" width="9" bestFit="1" customWidth="1"/>
    <col min="383" max="383" width="8" bestFit="1" customWidth="1"/>
    <col min="384" max="388" width="9" bestFit="1" customWidth="1"/>
    <col min="389" max="389" width="12" bestFit="1" customWidth="1"/>
    <col min="390" max="394" width="9" bestFit="1" customWidth="1"/>
    <col min="395" max="395" width="12" bestFit="1" customWidth="1"/>
    <col min="396" max="396" width="9" bestFit="1" customWidth="1"/>
    <col min="397" max="397" width="12" bestFit="1" customWidth="1"/>
    <col min="398" max="399" width="9" bestFit="1" customWidth="1"/>
    <col min="400" max="400" width="10" bestFit="1" customWidth="1"/>
    <col min="401" max="403" width="9" bestFit="1" customWidth="1"/>
    <col min="404" max="404" width="12" bestFit="1" customWidth="1"/>
    <col min="405" max="406" width="9" bestFit="1" customWidth="1"/>
    <col min="407" max="407" width="8" bestFit="1" customWidth="1"/>
    <col min="408" max="409" width="9" bestFit="1" customWidth="1"/>
    <col min="410" max="410" width="12" bestFit="1" customWidth="1"/>
    <col min="411" max="412" width="9" bestFit="1" customWidth="1"/>
    <col min="413" max="413" width="12" bestFit="1" customWidth="1"/>
    <col min="414" max="418" width="9" bestFit="1" customWidth="1"/>
    <col min="419" max="419" width="12" bestFit="1" customWidth="1"/>
    <col min="420" max="420" width="9" bestFit="1" customWidth="1"/>
    <col min="421" max="421" width="12" bestFit="1" customWidth="1"/>
    <col min="422" max="423" width="9" bestFit="1" customWidth="1"/>
    <col min="424" max="424" width="6" bestFit="1" customWidth="1"/>
    <col min="425" max="425" width="12" bestFit="1" customWidth="1"/>
    <col min="426" max="427" width="9" bestFit="1" customWidth="1"/>
    <col min="428" max="428" width="12" bestFit="1" customWidth="1"/>
    <col min="429" max="430" width="9" bestFit="1" customWidth="1"/>
    <col min="431" max="431" width="10" bestFit="1" customWidth="1"/>
    <col min="432" max="439" width="9" bestFit="1" customWidth="1"/>
    <col min="440" max="440" width="12" bestFit="1" customWidth="1"/>
    <col min="441" max="443" width="9" bestFit="1" customWidth="1"/>
    <col min="444" max="444" width="12" bestFit="1" customWidth="1"/>
    <col min="445" max="447" width="9" bestFit="1" customWidth="1"/>
    <col min="448" max="448" width="8" bestFit="1" customWidth="1"/>
    <col min="449" max="449" width="12" bestFit="1" customWidth="1"/>
    <col min="450" max="453" width="9" bestFit="1" customWidth="1"/>
    <col min="454" max="454" width="12" bestFit="1" customWidth="1"/>
    <col min="455" max="457" width="9" bestFit="1" customWidth="1"/>
    <col min="458" max="458" width="6" bestFit="1" customWidth="1"/>
    <col min="459" max="460" width="9" bestFit="1" customWidth="1"/>
    <col min="461" max="461" width="12" bestFit="1" customWidth="1"/>
    <col min="462" max="462" width="9" bestFit="1" customWidth="1"/>
    <col min="463" max="463" width="12" bestFit="1" customWidth="1"/>
    <col min="464" max="465" width="10" bestFit="1" customWidth="1"/>
    <col min="466" max="466" width="12" bestFit="1" customWidth="1"/>
    <col min="467" max="471" width="10" bestFit="1" customWidth="1"/>
    <col min="472" max="472" width="9" bestFit="1" customWidth="1"/>
    <col min="473" max="473" width="12" bestFit="1" customWidth="1"/>
    <col min="474" max="474" width="11" bestFit="1" customWidth="1"/>
    <col min="475" max="475" width="12" bestFit="1" customWidth="1"/>
    <col min="476" max="476" width="9" bestFit="1" customWidth="1"/>
    <col min="477" max="479" width="10" bestFit="1" customWidth="1"/>
    <col min="480" max="480" width="12" bestFit="1" customWidth="1"/>
    <col min="481" max="486" width="10" bestFit="1" customWidth="1"/>
    <col min="487" max="487" width="9" bestFit="1" customWidth="1"/>
    <col min="488" max="488" width="10" bestFit="1" customWidth="1"/>
    <col min="489" max="491" width="12" bestFit="1" customWidth="1"/>
    <col min="492" max="494" width="10" bestFit="1" customWidth="1"/>
    <col min="495" max="495" width="9" bestFit="1" customWidth="1"/>
    <col min="496" max="496" width="12" bestFit="1" customWidth="1"/>
    <col min="497" max="497" width="10" bestFit="1" customWidth="1"/>
    <col min="498" max="498" width="11" bestFit="1" customWidth="1"/>
    <col min="499" max="500" width="10" bestFit="1" customWidth="1"/>
    <col min="501" max="504" width="12" bestFit="1" customWidth="1"/>
    <col min="505" max="506" width="10" bestFit="1" customWidth="1"/>
    <col min="507" max="507" width="12" bestFit="1" customWidth="1"/>
    <col min="508" max="509" width="10" bestFit="1" customWidth="1"/>
    <col min="510" max="510" width="12" bestFit="1" customWidth="1"/>
    <col min="511" max="513" width="10" bestFit="1" customWidth="1"/>
    <col min="514" max="514" width="11" bestFit="1" customWidth="1"/>
    <col min="515" max="519" width="10" bestFit="1" customWidth="1"/>
    <col min="520" max="520" width="12" bestFit="1" customWidth="1"/>
    <col min="521" max="521" width="9" bestFit="1" customWidth="1"/>
    <col min="522" max="522" width="10" bestFit="1" customWidth="1"/>
    <col min="523" max="523" width="12" bestFit="1" customWidth="1"/>
    <col min="524" max="524" width="10" bestFit="1" customWidth="1"/>
    <col min="525" max="525" width="12" bestFit="1" customWidth="1"/>
    <col min="526" max="527" width="10" bestFit="1" customWidth="1"/>
    <col min="528" max="528" width="9" bestFit="1" customWidth="1"/>
    <col min="529" max="529" width="10" bestFit="1" customWidth="1"/>
    <col min="530" max="531" width="12" bestFit="1" customWidth="1"/>
    <col min="532" max="536" width="10" bestFit="1" customWidth="1"/>
    <col min="537" max="537" width="9" bestFit="1" customWidth="1"/>
    <col min="538" max="539" width="10" bestFit="1" customWidth="1"/>
    <col min="540" max="540" width="9" bestFit="1" customWidth="1"/>
    <col min="541" max="542" width="10" bestFit="1" customWidth="1"/>
    <col min="543" max="543" width="9" bestFit="1" customWidth="1"/>
    <col min="544" max="544" width="10" bestFit="1" customWidth="1"/>
    <col min="545" max="545" width="12" bestFit="1" customWidth="1"/>
    <col min="546" max="548" width="10" bestFit="1" customWidth="1"/>
    <col min="549" max="550" width="12" bestFit="1" customWidth="1"/>
    <col min="551" max="553" width="10" bestFit="1" customWidth="1"/>
    <col min="554" max="554" width="9" bestFit="1" customWidth="1"/>
    <col min="555" max="555" width="10" bestFit="1" customWidth="1"/>
    <col min="556" max="556" width="12" bestFit="1" customWidth="1"/>
    <col min="557" max="557" width="10" bestFit="1" customWidth="1"/>
    <col min="558" max="558" width="12" bestFit="1" customWidth="1"/>
    <col min="559" max="561" width="10" bestFit="1" customWidth="1"/>
    <col min="562" max="563" width="12" bestFit="1" customWidth="1"/>
    <col min="564" max="565" width="10" bestFit="1" customWidth="1"/>
    <col min="566" max="567" width="12" bestFit="1" customWidth="1"/>
    <col min="568" max="569" width="10" bestFit="1" customWidth="1"/>
    <col min="570" max="573" width="12" bestFit="1" customWidth="1"/>
    <col min="574" max="574" width="10" bestFit="1" customWidth="1"/>
    <col min="575" max="576" width="12" bestFit="1" customWidth="1"/>
    <col min="577" max="577" width="11" bestFit="1" customWidth="1"/>
    <col min="578" max="581" width="10" bestFit="1" customWidth="1"/>
    <col min="582" max="582" width="12" bestFit="1" customWidth="1"/>
    <col min="583" max="583" width="10" bestFit="1" customWidth="1"/>
    <col min="584" max="585" width="12" bestFit="1" customWidth="1"/>
    <col min="586" max="587" width="10" bestFit="1" customWidth="1"/>
    <col min="588" max="588" width="9" bestFit="1" customWidth="1"/>
    <col min="589" max="589" width="12" bestFit="1" customWidth="1"/>
    <col min="590" max="598" width="10" bestFit="1" customWidth="1"/>
    <col min="599" max="599" width="9" bestFit="1" customWidth="1"/>
    <col min="600" max="601" width="10" bestFit="1" customWidth="1"/>
    <col min="602" max="602" width="12" bestFit="1" customWidth="1"/>
    <col min="603" max="603" width="10" bestFit="1" customWidth="1"/>
    <col min="604" max="606" width="12" bestFit="1" customWidth="1"/>
    <col min="607" max="609" width="10" bestFit="1" customWidth="1"/>
    <col min="610" max="613" width="12" bestFit="1" customWidth="1"/>
    <col min="614" max="614" width="10" bestFit="1" customWidth="1"/>
    <col min="615" max="615" width="12" bestFit="1" customWidth="1"/>
    <col min="616" max="616" width="10" bestFit="1" customWidth="1"/>
    <col min="617" max="617" width="12" bestFit="1" customWidth="1"/>
    <col min="618" max="618" width="10" bestFit="1" customWidth="1"/>
    <col min="619" max="621" width="12" bestFit="1" customWidth="1"/>
    <col min="622" max="624" width="10" bestFit="1" customWidth="1"/>
    <col min="625" max="629" width="12" bestFit="1" customWidth="1"/>
    <col min="630" max="632" width="10" bestFit="1" customWidth="1"/>
    <col min="633" max="633" width="9" bestFit="1" customWidth="1"/>
    <col min="634" max="634" width="10" bestFit="1" customWidth="1"/>
    <col min="635" max="636" width="12" bestFit="1" customWidth="1"/>
    <col min="637" max="639" width="10" bestFit="1" customWidth="1"/>
    <col min="640" max="640" width="12" bestFit="1" customWidth="1"/>
    <col min="641" max="644" width="10" bestFit="1" customWidth="1"/>
    <col min="645" max="646" width="12" bestFit="1" customWidth="1"/>
    <col min="647" max="652" width="10" bestFit="1" customWidth="1"/>
    <col min="653" max="653" width="12" bestFit="1" customWidth="1"/>
    <col min="654" max="654" width="10" bestFit="1" customWidth="1"/>
    <col min="655" max="655" width="9" bestFit="1" customWidth="1"/>
    <col min="656" max="656" width="12" bestFit="1" customWidth="1"/>
    <col min="657" max="657" width="9" bestFit="1" customWidth="1"/>
    <col min="658" max="663" width="10" bestFit="1" customWidth="1"/>
    <col min="664" max="664" width="12" bestFit="1" customWidth="1"/>
    <col min="665" max="667" width="10" bestFit="1" customWidth="1"/>
    <col min="668" max="668" width="12" bestFit="1" customWidth="1"/>
    <col min="669" max="669" width="10" bestFit="1" customWidth="1"/>
    <col min="670" max="670" width="9" bestFit="1" customWidth="1"/>
    <col min="671" max="673" width="12" bestFit="1" customWidth="1"/>
    <col min="674" max="676" width="10" bestFit="1" customWidth="1"/>
    <col min="677" max="677" width="12" bestFit="1" customWidth="1"/>
    <col min="678" max="678" width="10" bestFit="1" customWidth="1"/>
    <col min="679" max="679" width="12" bestFit="1" customWidth="1"/>
    <col min="680" max="684" width="10" bestFit="1" customWidth="1"/>
    <col min="685" max="686" width="12" bestFit="1" customWidth="1"/>
    <col min="687" max="687" width="10" bestFit="1" customWidth="1"/>
    <col min="688" max="688" width="12" bestFit="1" customWidth="1"/>
    <col min="689" max="695" width="10" bestFit="1" customWidth="1"/>
    <col min="696" max="696" width="12" bestFit="1" customWidth="1"/>
    <col min="697" max="697" width="10" bestFit="1" customWidth="1"/>
    <col min="698" max="698" width="12" bestFit="1" customWidth="1"/>
    <col min="699" max="700" width="10" bestFit="1" customWidth="1"/>
    <col min="701" max="701" width="12" bestFit="1" customWidth="1"/>
    <col min="702" max="703" width="10" bestFit="1" customWidth="1"/>
    <col min="704" max="704" width="11" bestFit="1" customWidth="1"/>
    <col min="705" max="705" width="10" bestFit="1" customWidth="1"/>
    <col min="706" max="707" width="12" bestFit="1" customWidth="1"/>
    <col min="708" max="708" width="10" bestFit="1" customWidth="1"/>
    <col min="709" max="712" width="12" bestFit="1" customWidth="1"/>
    <col min="713" max="722" width="11" bestFit="1" customWidth="1"/>
    <col min="723" max="723" width="12" bestFit="1" customWidth="1"/>
    <col min="724" max="726" width="11" bestFit="1" customWidth="1"/>
    <col min="727" max="727" width="12" bestFit="1" customWidth="1"/>
    <col min="728" max="729" width="11" bestFit="1" customWidth="1"/>
    <col min="730" max="731" width="12" bestFit="1" customWidth="1"/>
    <col min="732" max="735" width="11" bestFit="1" customWidth="1"/>
    <col min="736" max="737" width="12" bestFit="1" customWidth="1"/>
    <col min="738" max="739" width="11" bestFit="1" customWidth="1"/>
    <col min="740" max="740" width="12" bestFit="1" customWidth="1"/>
    <col min="741" max="741" width="11" bestFit="1" customWidth="1"/>
    <col min="742" max="742" width="12" bestFit="1" customWidth="1"/>
    <col min="743" max="745" width="11" bestFit="1" customWidth="1"/>
    <col min="746" max="746" width="12" bestFit="1" customWidth="1"/>
    <col min="747" max="747" width="11" bestFit="1" customWidth="1"/>
    <col min="748" max="749" width="12" bestFit="1" customWidth="1"/>
    <col min="750" max="752" width="11" bestFit="1" customWidth="1"/>
    <col min="753" max="753" width="10" bestFit="1" customWidth="1"/>
    <col min="754" max="754" width="11" bestFit="1" customWidth="1"/>
    <col min="755" max="756" width="12" bestFit="1" customWidth="1"/>
    <col min="757" max="757" width="11" bestFit="1" customWidth="1"/>
    <col min="758" max="758" width="12" bestFit="1" customWidth="1"/>
    <col min="759" max="759" width="11" bestFit="1" customWidth="1"/>
    <col min="760" max="760" width="12" bestFit="1" customWidth="1"/>
    <col min="761" max="761" width="11" bestFit="1" customWidth="1"/>
    <col min="762" max="762" width="12" bestFit="1" customWidth="1"/>
    <col min="763" max="764" width="11" bestFit="1" customWidth="1"/>
    <col min="765" max="765" width="10" bestFit="1" customWidth="1"/>
    <col min="766" max="766" width="12" bestFit="1" customWidth="1"/>
    <col min="767" max="767" width="11" bestFit="1" customWidth="1"/>
    <col min="768" max="768" width="12" bestFit="1" customWidth="1"/>
    <col min="769" max="769" width="11" bestFit="1" customWidth="1"/>
    <col min="770" max="772" width="12" bestFit="1" customWidth="1"/>
    <col min="773" max="778" width="11" bestFit="1" customWidth="1"/>
    <col min="779" max="779" width="12" bestFit="1" customWidth="1"/>
    <col min="780" max="781" width="11" bestFit="1" customWidth="1"/>
    <col min="782" max="782" width="12" bestFit="1" customWidth="1"/>
    <col min="783" max="790" width="11" bestFit="1" customWidth="1"/>
    <col min="791" max="794" width="12" bestFit="1" customWidth="1"/>
    <col min="795" max="795" width="10" bestFit="1" customWidth="1"/>
    <col min="796" max="796" width="12" bestFit="1" customWidth="1"/>
    <col min="797" max="797" width="11" bestFit="1" customWidth="1"/>
    <col min="798" max="798" width="12" bestFit="1" customWidth="1"/>
    <col min="799" max="799" width="11" bestFit="1" customWidth="1"/>
    <col min="800" max="800" width="10" bestFit="1" customWidth="1"/>
    <col min="801" max="807" width="11" bestFit="1" customWidth="1"/>
    <col min="808" max="808" width="10" bestFit="1" customWidth="1"/>
    <col min="809" max="810" width="11" bestFit="1" customWidth="1"/>
    <col min="811" max="811" width="10" bestFit="1" customWidth="1"/>
    <col min="812" max="815" width="11" bestFit="1" customWidth="1"/>
    <col min="816" max="816" width="10" bestFit="1" customWidth="1"/>
    <col min="817" max="818" width="11" bestFit="1" customWidth="1"/>
    <col min="819" max="819" width="12" bestFit="1" customWidth="1"/>
    <col min="820" max="821" width="11" bestFit="1" customWidth="1"/>
    <col min="822" max="824" width="12" bestFit="1" customWidth="1"/>
    <col min="825" max="827" width="11" bestFit="1" customWidth="1"/>
    <col min="828" max="828" width="10" bestFit="1" customWidth="1"/>
    <col min="829" max="829" width="11" bestFit="1" customWidth="1"/>
    <col min="830" max="831" width="12" bestFit="1" customWidth="1"/>
    <col min="832" max="834" width="11" bestFit="1" customWidth="1"/>
    <col min="835" max="837" width="12" bestFit="1" customWidth="1"/>
    <col min="838" max="838" width="11" bestFit="1" customWidth="1"/>
    <col min="839" max="840" width="12" bestFit="1" customWidth="1"/>
    <col min="841" max="842" width="11" bestFit="1" customWidth="1"/>
    <col min="843" max="844" width="12" bestFit="1" customWidth="1"/>
    <col min="845" max="852" width="11" bestFit="1" customWidth="1"/>
    <col min="853" max="853" width="12" bestFit="1" customWidth="1"/>
    <col min="854" max="854" width="11" bestFit="1" customWidth="1"/>
    <col min="855" max="855" width="8" bestFit="1" customWidth="1"/>
    <col min="856" max="856" width="11" bestFit="1" customWidth="1"/>
    <col min="857" max="857" width="12" bestFit="1" customWidth="1"/>
    <col min="858" max="858" width="11" bestFit="1" customWidth="1"/>
    <col min="859" max="860" width="12" bestFit="1" customWidth="1"/>
    <col min="861" max="861" width="11" bestFit="1" customWidth="1"/>
    <col min="862" max="862" width="12" bestFit="1" customWidth="1"/>
    <col min="863" max="866" width="11" bestFit="1" customWidth="1"/>
    <col min="867" max="870" width="12" bestFit="1" customWidth="1"/>
    <col min="871" max="873" width="11" bestFit="1" customWidth="1"/>
    <col min="874" max="877" width="12" bestFit="1" customWidth="1"/>
    <col min="878" max="878" width="10" bestFit="1" customWidth="1"/>
    <col min="879" max="882" width="11" bestFit="1" customWidth="1"/>
    <col min="883" max="883" width="12" bestFit="1" customWidth="1"/>
    <col min="884" max="885" width="11" bestFit="1" customWidth="1"/>
    <col min="886" max="886" width="12" bestFit="1" customWidth="1"/>
    <col min="887" max="890" width="11" bestFit="1" customWidth="1"/>
    <col min="891" max="892" width="12" bestFit="1" customWidth="1"/>
    <col min="893" max="895" width="11" bestFit="1" customWidth="1"/>
    <col min="896" max="896" width="10" bestFit="1" customWidth="1"/>
    <col min="897" max="898" width="11" bestFit="1" customWidth="1"/>
    <col min="899" max="899" width="12" bestFit="1" customWidth="1"/>
    <col min="900" max="904" width="11" bestFit="1" customWidth="1"/>
    <col min="905" max="907" width="12" bestFit="1" customWidth="1"/>
    <col min="908" max="908" width="11" bestFit="1" customWidth="1"/>
    <col min="909" max="909" width="10" bestFit="1" customWidth="1"/>
    <col min="910" max="911" width="11" bestFit="1" customWidth="1"/>
    <col min="912" max="912" width="12" bestFit="1" customWidth="1"/>
    <col min="913" max="913" width="10" bestFit="1" customWidth="1"/>
    <col min="914" max="915" width="11" bestFit="1" customWidth="1"/>
    <col min="916" max="916" width="12" bestFit="1" customWidth="1"/>
    <col min="917" max="917" width="11" bestFit="1" customWidth="1"/>
    <col min="918" max="918" width="10" bestFit="1" customWidth="1"/>
    <col min="919" max="919" width="11" bestFit="1" customWidth="1"/>
    <col min="920" max="920" width="12" bestFit="1" customWidth="1"/>
    <col min="921" max="921" width="10" bestFit="1" customWidth="1"/>
    <col min="922" max="925" width="11" bestFit="1" customWidth="1"/>
    <col min="926" max="926" width="12" bestFit="1" customWidth="1"/>
    <col min="927" max="930" width="11" bestFit="1" customWidth="1"/>
    <col min="931" max="932" width="12" bestFit="1" customWidth="1"/>
    <col min="933" max="934" width="11" bestFit="1" customWidth="1"/>
    <col min="935" max="935" width="12" bestFit="1" customWidth="1"/>
    <col min="936" max="939" width="11" bestFit="1" customWidth="1"/>
    <col min="940" max="941" width="12" bestFit="1" customWidth="1"/>
    <col min="942" max="942" width="10" bestFit="1" customWidth="1"/>
    <col min="943" max="946" width="11" bestFit="1" customWidth="1"/>
    <col min="947" max="947" width="12" bestFit="1" customWidth="1"/>
    <col min="948" max="948" width="10" bestFit="1" customWidth="1"/>
    <col min="949" max="952" width="12" bestFit="1" customWidth="1"/>
    <col min="953" max="953" width="11" bestFit="1" customWidth="1"/>
    <col min="954" max="954" width="12" bestFit="1" customWidth="1"/>
    <col min="955" max="955" width="11" bestFit="1" customWidth="1"/>
    <col min="956" max="958" width="12" bestFit="1" customWidth="1"/>
    <col min="959" max="959" width="11" bestFit="1" customWidth="1"/>
    <col min="960" max="960" width="12" bestFit="1" customWidth="1"/>
    <col min="961" max="962" width="11" bestFit="1" customWidth="1"/>
    <col min="963" max="968" width="12" bestFit="1" customWidth="1"/>
    <col min="969" max="971" width="11" bestFit="1" customWidth="1"/>
    <col min="972" max="974" width="12" bestFit="1" customWidth="1"/>
    <col min="975" max="975" width="11" bestFit="1" customWidth="1"/>
    <col min="976" max="976" width="12" bestFit="1" customWidth="1"/>
    <col min="977" max="978" width="11" bestFit="1" customWidth="1"/>
    <col min="979" max="979" width="12" bestFit="1" customWidth="1"/>
    <col min="980" max="981" width="11" bestFit="1" customWidth="1"/>
    <col min="982" max="983" width="12" bestFit="1" customWidth="1"/>
    <col min="984" max="984" width="11" bestFit="1" customWidth="1"/>
    <col min="985" max="1012" width="12" bestFit="1" customWidth="1"/>
    <col min="1013" max="1013" width="11" bestFit="1" customWidth="1"/>
    <col min="1014" max="1016" width="12" bestFit="1" customWidth="1"/>
    <col min="1017" max="1017" width="11" bestFit="1" customWidth="1"/>
    <col min="1018" max="1043" width="12" bestFit="1" customWidth="1"/>
    <col min="1044" max="1044" width="11" bestFit="1" customWidth="1"/>
    <col min="1045" max="1051" width="12" bestFit="1" customWidth="1"/>
    <col min="1052" max="1052" width="11" bestFit="1" customWidth="1"/>
    <col min="1053" max="1069" width="12" bestFit="1" customWidth="1"/>
    <col min="1070" max="1070" width="11" bestFit="1" customWidth="1"/>
    <col min="1071" max="1075" width="12" bestFit="1" customWidth="1"/>
    <col min="1076" max="1076" width="11" bestFit="1" customWidth="1"/>
    <col min="1077" max="1103" width="12" bestFit="1" customWidth="1"/>
    <col min="1104" max="1104" width="11" bestFit="1" customWidth="1"/>
    <col min="1105" max="1109" width="12" bestFit="1" customWidth="1"/>
    <col min="1110" max="1110" width="11" bestFit="1" customWidth="1"/>
    <col min="1111" max="1116" width="12" bestFit="1" customWidth="1"/>
    <col min="1117" max="1117" width="11" bestFit="1" customWidth="1"/>
    <col min="1118" max="1125" width="12" bestFit="1" customWidth="1"/>
    <col min="1126" max="1126" width="11" bestFit="1" customWidth="1"/>
    <col min="1127" max="1141" width="12" bestFit="1" customWidth="1"/>
    <col min="1142" max="1142" width="11" bestFit="1" customWidth="1"/>
    <col min="1143" max="1148" width="12" bestFit="1" customWidth="1"/>
    <col min="1149" max="1149" width="11" bestFit="1" customWidth="1"/>
    <col min="1150" max="1159" width="12" bestFit="1" customWidth="1"/>
    <col min="1160" max="1160" width="10" bestFit="1" customWidth="1"/>
    <col min="1161" max="1164" width="12" bestFit="1" customWidth="1"/>
    <col min="1165" max="1165" width="10" bestFit="1" customWidth="1"/>
    <col min="1166" max="1169" width="12" bestFit="1" customWidth="1"/>
    <col min="1170" max="1170" width="10" bestFit="1" customWidth="1"/>
    <col min="1171" max="1173" width="12" bestFit="1" customWidth="1"/>
    <col min="1174" max="1174" width="10" bestFit="1" customWidth="1"/>
    <col min="1175" max="1181" width="12" bestFit="1" customWidth="1"/>
    <col min="1182" max="1182" width="10" bestFit="1" customWidth="1"/>
    <col min="1183" max="1194" width="12" bestFit="1" customWidth="1"/>
    <col min="1195" max="1195" width="10" bestFit="1" customWidth="1"/>
    <col min="1196" max="1203" width="12" bestFit="1" customWidth="1"/>
    <col min="1204" max="1204" width="10" bestFit="1" customWidth="1"/>
    <col min="1205" max="1210" width="12" bestFit="1" customWidth="1"/>
    <col min="1211" max="1211" width="10" bestFit="1" customWidth="1"/>
    <col min="1212" max="1212" width="12" bestFit="1" customWidth="1"/>
    <col min="1213" max="1213" width="7.28515625" bestFit="1" customWidth="1"/>
    <col min="1214" max="1214" width="11.28515625" bestFit="1" customWidth="1"/>
    <col min="1215" max="1218" width="8" bestFit="1" customWidth="1"/>
    <col min="1219" max="1219" width="7" bestFit="1" customWidth="1"/>
    <col min="1220" max="1223" width="8" bestFit="1" customWidth="1"/>
    <col min="1224" max="1224" width="7" bestFit="1" customWidth="1"/>
    <col min="1225" max="1230" width="9" bestFit="1" customWidth="1"/>
    <col min="1231" max="1231" width="8" bestFit="1" customWidth="1"/>
    <col min="1232" max="1236" width="9" bestFit="1" customWidth="1"/>
    <col min="1237" max="1255" width="10" bestFit="1" customWidth="1"/>
    <col min="1256" max="1274" width="11" bestFit="1" customWidth="1"/>
    <col min="1275" max="1275" width="10" bestFit="1" customWidth="1"/>
    <col min="1276" max="1276" width="11" bestFit="1" customWidth="1"/>
    <col min="1277" max="1277" width="10" bestFit="1" customWidth="1"/>
    <col min="1278" max="1281" width="11" bestFit="1" customWidth="1"/>
    <col min="1282" max="1284" width="12" bestFit="1" customWidth="1"/>
    <col min="1285" max="1285" width="11" bestFit="1" customWidth="1"/>
    <col min="1286" max="1286" width="12" bestFit="1" customWidth="1"/>
    <col min="1287" max="1287" width="7.28515625" bestFit="1" customWidth="1"/>
    <col min="1288" max="1288" width="28.5703125" bestFit="1" customWidth="1"/>
    <col min="1289" max="1289" width="11.28515625" bestFit="1" customWidth="1"/>
  </cols>
  <sheetData>
    <row r="1" spans="1:13" x14ac:dyDescent="0.25">
      <c r="B1" s="11" t="s">
        <v>89</v>
      </c>
      <c r="C1" t="s">
        <v>90</v>
      </c>
    </row>
    <row r="2" spans="1:13" x14ac:dyDescent="0.25">
      <c r="A2" s="11"/>
    </row>
    <row r="3" spans="1:13" ht="45" x14ac:dyDescent="0.25">
      <c r="B3" t="s">
        <v>91</v>
      </c>
      <c r="C3" t="s">
        <v>92</v>
      </c>
      <c r="D3" s="10" t="s">
        <v>93</v>
      </c>
      <c r="E3" s="10" t="s">
        <v>94</v>
      </c>
      <c r="F3" s="10" t="s">
        <v>95</v>
      </c>
      <c r="G3" s="10" t="s">
        <v>96</v>
      </c>
      <c r="H3" s="10" t="s">
        <v>97</v>
      </c>
      <c r="I3" s="10" t="s">
        <v>98</v>
      </c>
      <c r="J3" s="10" t="s">
        <v>99</v>
      </c>
      <c r="K3" s="10" t="s">
        <v>100</v>
      </c>
      <c r="L3" s="10" t="s">
        <v>101</v>
      </c>
    </row>
    <row r="4" spans="1:13" x14ac:dyDescent="0.25">
      <c r="B4" s="7" t="s">
        <v>102</v>
      </c>
      <c r="D4" s="6">
        <v>218160294.37750655</v>
      </c>
      <c r="E4" s="6" t="e">
        <v>#DIV/0!</v>
      </c>
      <c r="F4" s="6">
        <v>10085477.281758774</v>
      </c>
      <c r="G4" s="6">
        <v>173127768.36994231</v>
      </c>
      <c r="H4" s="6">
        <v>50726.656043907358</v>
      </c>
      <c r="I4" s="6">
        <v>19904835.775951542</v>
      </c>
      <c r="J4" s="6">
        <v>5203665.5905916868</v>
      </c>
      <c r="K4" s="6">
        <v>4423744.9980703481</v>
      </c>
      <c r="L4" s="6">
        <v>208074823.14667973</v>
      </c>
    </row>
    <row r="5" spans="1:13" x14ac:dyDescent="0.25">
      <c r="B5" s="7"/>
      <c r="D5" s="6"/>
      <c r="E5" s="6"/>
      <c r="F5" s="6"/>
      <c r="G5" s="6"/>
      <c r="H5" s="6"/>
      <c r="I5" s="6"/>
      <c r="J5" s="6"/>
      <c r="K5" s="6"/>
      <c r="L5" s="6"/>
    </row>
    <row r="6" spans="1:13" x14ac:dyDescent="0.25">
      <c r="B6" s="7" t="s">
        <v>103</v>
      </c>
      <c r="D6" s="6">
        <v>152937934.63147932</v>
      </c>
      <c r="E6" s="6" t="e">
        <v>#DIV/0!</v>
      </c>
      <c r="F6" s="6">
        <v>1071886.9763005136</v>
      </c>
      <c r="G6" s="6">
        <v>141496334.10393912</v>
      </c>
      <c r="H6" s="6" t="e">
        <v>#DIV/0!</v>
      </c>
      <c r="I6" s="6" t="e">
        <v>#DIV/0!</v>
      </c>
      <c r="J6" s="6">
        <v>1917925.187215636</v>
      </c>
      <c r="K6" s="6">
        <v>525211.62065416912</v>
      </c>
      <c r="L6" s="6">
        <v>151866055.34809935</v>
      </c>
    </row>
    <row r="7" spans="1:13" x14ac:dyDescent="0.25">
      <c r="B7" s="7"/>
      <c r="D7" s="6"/>
      <c r="E7" s="6"/>
      <c r="F7" s="6"/>
      <c r="G7" s="6"/>
      <c r="H7" s="6"/>
      <c r="I7" s="6"/>
      <c r="J7" s="6"/>
      <c r="K7" s="6"/>
      <c r="L7" s="6"/>
    </row>
    <row r="8" spans="1:13" x14ac:dyDescent="0.25">
      <c r="B8" s="7" t="s">
        <v>104</v>
      </c>
      <c r="C8" s="7" t="s">
        <v>105</v>
      </c>
      <c r="D8" s="8">
        <v>184515890.32999998</v>
      </c>
      <c r="E8" s="6">
        <v>9326.2000000000007</v>
      </c>
      <c r="F8" s="6">
        <v>5259979.24</v>
      </c>
      <c r="G8" s="6">
        <v>123177495.69</v>
      </c>
      <c r="H8" s="6">
        <v>26261324.670000002</v>
      </c>
      <c r="I8" s="6">
        <v>8636620.870000001</v>
      </c>
      <c r="J8" s="6">
        <v>3197445.21</v>
      </c>
      <c r="K8" s="6">
        <v>9865451.2100000009</v>
      </c>
      <c r="L8" s="6">
        <v>179246584.89000002</v>
      </c>
    </row>
    <row r="9" spans="1:13" x14ac:dyDescent="0.25">
      <c r="B9" s="7" t="s">
        <v>104</v>
      </c>
      <c r="C9" s="7" t="s">
        <v>106</v>
      </c>
      <c r="D9" s="6">
        <v>817323412.71000004</v>
      </c>
      <c r="E9" s="6">
        <v>36855.56</v>
      </c>
      <c r="F9" s="6">
        <v>22012682.43</v>
      </c>
      <c r="G9" s="6">
        <v>575670569.67999995</v>
      </c>
      <c r="H9" s="6">
        <v>84823027.320000008</v>
      </c>
      <c r="I9" s="6">
        <v>40228191.390000001</v>
      </c>
      <c r="J9" s="6">
        <v>15305413.779999999</v>
      </c>
      <c r="K9" s="6">
        <v>46916370.719999999</v>
      </c>
      <c r="L9" s="6">
        <v>795273874.72000003</v>
      </c>
    </row>
    <row r="10" spans="1:13" x14ac:dyDescent="0.25">
      <c r="B10" s="7" t="s">
        <v>104</v>
      </c>
      <c r="C10" s="7" t="s">
        <v>107</v>
      </c>
      <c r="D10" s="6">
        <v>21896654.73</v>
      </c>
      <c r="E10" s="6">
        <v>11042.97</v>
      </c>
      <c r="F10" s="6">
        <v>388885.88</v>
      </c>
      <c r="G10" s="6">
        <v>16767513.110000001</v>
      </c>
      <c r="H10" s="6">
        <v>1716046.67</v>
      </c>
      <c r="I10" s="6">
        <v>1005911.56</v>
      </c>
      <c r="J10" s="6">
        <v>469194.20999999996</v>
      </c>
      <c r="K10" s="6">
        <v>933413.56</v>
      </c>
      <c r="L10" s="6">
        <v>21496725.879999999</v>
      </c>
      <c r="M10" s="9"/>
    </row>
    <row r="11" spans="1:13" x14ac:dyDescent="0.25">
      <c r="B11" s="7" t="s">
        <v>104</v>
      </c>
      <c r="C11" s="7" t="s">
        <v>108</v>
      </c>
      <c r="D11" s="6">
        <v>3471199.11</v>
      </c>
      <c r="E11" s="6"/>
      <c r="F11" s="6">
        <v>169378.5</v>
      </c>
      <c r="G11" s="6">
        <v>2526930.88</v>
      </c>
      <c r="H11" s="6">
        <v>372452.55</v>
      </c>
      <c r="I11" s="6">
        <v>176472.01</v>
      </c>
      <c r="J11" s="6">
        <v>67162.44</v>
      </c>
      <c r="K11" s="6">
        <v>7805.45</v>
      </c>
      <c r="L11" s="6">
        <v>3301820.61</v>
      </c>
      <c r="M11" s="9"/>
    </row>
    <row r="12" spans="1:13" x14ac:dyDescent="0.25">
      <c r="B12" s="7" t="s">
        <v>104</v>
      </c>
      <c r="C12" s="7" t="s">
        <v>109</v>
      </c>
      <c r="D12" s="6">
        <v>18425455.620000001</v>
      </c>
      <c r="E12" s="6">
        <v>11042.97</v>
      </c>
      <c r="F12" s="6">
        <v>219507.38</v>
      </c>
      <c r="G12" s="6">
        <v>14240582.23</v>
      </c>
      <c r="H12" s="6">
        <v>1343594.12</v>
      </c>
      <c r="I12" s="6">
        <v>829439.54999999993</v>
      </c>
      <c r="J12" s="6">
        <v>402031.77</v>
      </c>
      <c r="K12" s="6">
        <v>925608.11</v>
      </c>
      <c r="L12" s="6">
        <v>18194905.269999996</v>
      </c>
    </row>
    <row r="13" spans="1:13" x14ac:dyDescent="0.25">
      <c r="B13" s="7" t="s">
        <v>104</v>
      </c>
      <c r="C13" s="7" t="s">
        <v>110</v>
      </c>
      <c r="D13" s="6">
        <v>217259107.82000002</v>
      </c>
      <c r="E13" s="6">
        <v>-5128.3500000000004</v>
      </c>
      <c r="F13" s="6">
        <v>7927423.5299999993</v>
      </c>
      <c r="G13" s="6">
        <v>102580657.62</v>
      </c>
      <c r="H13" s="6">
        <v>11672436.560000001</v>
      </c>
      <c r="I13" s="6">
        <v>11488071.16</v>
      </c>
      <c r="J13" s="6">
        <v>46195</v>
      </c>
      <c r="K13" s="6">
        <v>6275991.46</v>
      </c>
      <c r="L13" s="6">
        <v>209336812.63999999</v>
      </c>
    </row>
    <row r="14" spans="1:13" x14ac:dyDescent="0.25">
      <c r="B14" s="7" t="s">
        <v>104</v>
      </c>
      <c r="C14" s="7" t="s">
        <v>111</v>
      </c>
      <c r="D14" s="6">
        <v>216350413.94000003</v>
      </c>
      <c r="E14" s="6">
        <v>-5128.3500000000004</v>
      </c>
      <c r="F14" s="6">
        <v>7927423.5299999993</v>
      </c>
      <c r="G14" s="6">
        <v>101671963.73999999</v>
      </c>
      <c r="H14" s="6">
        <v>11672436.560000001</v>
      </c>
      <c r="I14" s="6">
        <v>11488071.16</v>
      </c>
      <c r="J14" s="6">
        <v>46195</v>
      </c>
      <c r="K14" s="6">
        <v>6275991.46</v>
      </c>
      <c r="L14" s="6">
        <v>208428118.75999999</v>
      </c>
    </row>
    <row r="15" spans="1:13" x14ac:dyDescent="0.25">
      <c r="B15" s="7" t="s">
        <v>104</v>
      </c>
      <c r="C15" s="7" t="s">
        <v>112</v>
      </c>
      <c r="D15" s="6">
        <v>578167650.15999997</v>
      </c>
      <c r="E15" s="6">
        <v>30940.94</v>
      </c>
      <c r="F15" s="6">
        <v>13696373.02</v>
      </c>
      <c r="G15" s="6">
        <v>456322398.94999999</v>
      </c>
      <c r="H15" s="6">
        <v>71434544.090000004</v>
      </c>
      <c r="I15" s="6">
        <v>27734208.669999998</v>
      </c>
      <c r="J15" s="6">
        <v>14790024.57</v>
      </c>
      <c r="K15" s="6">
        <v>39706965.700000003</v>
      </c>
      <c r="L15" s="6">
        <v>564440336.19999993</v>
      </c>
    </row>
    <row r="16" spans="1:13" x14ac:dyDescent="0.25">
      <c r="B16" s="7" t="s">
        <v>104</v>
      </c>
      <c r="C16" s="7" t="s">
        <v>113</v>
      </c>
      <c r="D16" s="6">
        <v>168820338.40000001</v>
      </c>
      <c r="E16" s="6">
        <v>9515.99</v>
      </c>
      <c r="F16" s="6">
        <v>3969531.98</v>
      </c>
      <c r="G16" s="6">
        <v>111213364.8</v>
      </c>
      <c r="H16" s="6">
        <v>24492929.920000002</v>
      </c>
      <c r="I16" s="6">
        <v>8166322.1600000001</v>
      </c>
      <c r="J16" s="6">
        <v>3202012.17</v>
      </c>
      <c r="K16" s="6">
        <v>11155941.27</v>
      </c>
      <c r="L16" s="6">
        <v>164841290.43000001</v>
      </c>
    </row>
    <row r="17" spans="2:12" x14ac:dyDescent="0.25">
      <c r="B17" s="7" t="s">
        <v>104</v>
      </c>
      <c r="C17" s="7" t="s">
        <v>114</v>
      </c>
      <c r="D17" s="6">
        <v>22466073.489999998</v>
      </c>
      <c r="E17" s="6">
        <v>2815.53</v>
      </c>
      <c r="F17" s="6">
        <v>753746.66999999993</v>
      </c>
      <c r="G17" s="6">
        <v>12864514.560000001</v>
      </c>
      <c r="H17" s="6">
        <v>3057178.02</v>
      </c>
      <c r="I17" s="6">
        <v>1614843.8599999999</v>
      </c>
      <c r="J17" s="6">
        <v>526710.78999999992</v>
      </c>
      <c r="K17" s="6">
        <v>2377700.65</v>
      </c>
      <c r="L17" s="6">
        <v>21709511.290000003</v>
      </c>
    </row>
    <row r="18" spans="2:12" x14ac:dyDescent="0.25">
      <c r="B18" s="7" t="s">
        <v>104</v>
      </c>
      <c r="C18" s="7" t="s">
        <v>115</v>
      </c>
      <c r="D18" s="6">
        <v>27653164.339999996</v>
      </c>
      <c r="E18" s="6">
        <v>900.38</v>
      </c>
      <c r="F18" s="6">
        <v>677214.48</v>
      </c>
      <c r="G18" s="6">
        <v>18471655.879999999</v>
      </c>
      <c r="H18" s="6">
        <v>3937640.96</v>
      </c>
      <c r="I18" s="6">
        <v>1294831.31</v>
      </c>
      <c r="J18" s="6">
        <v>479476.23</v>
      </c>
      <c r="K18" s="6">
        <v>1710487.09</v>
      </c>
      <c r="L18" s="6">
        <v>26975049.479999997</v>
      </c>
    </row>
    <row r="19" spans="2:12" x14ac:dyDescent="0.25">
      <c r="B19" s="7" t="s">
        <v>104</v>
      </c>
      <c r="C19" s="7" t="s">
        <v>116</v>
      </c>
      <c r="D19" s="6">
        <v>360136767.81</v>
      </c>
      <c r="E19" s="6">
        <v>17709.039999999997</v>
      </c>
      <c r="F19" s="6">
        <v>8295879.8900000006</v>
      </c>
      <c r="G19" s="6">
        <v>314681557.58999991</v>
      </c>
      <c r="H19" s="6">
        <v>39946795.189999998</v>
      </c>
      <c r="I19" s="6">
        <v>16658211.340000005</v>
      </c>
      <c r="J19" s="6">
        <v>10581825.380000001</v>
      </c>
      <c r="K19" s="6">
        <v>24462836.689999998</v>
      </c>
      <c r="L19" s="6">
        <v>351823178.88</v>
      </c>
    </row>
    <row r="20" spans="2:12" x14ac:dyDescent="0.25">
      <c r="B20" s="7" t="s">
        <v>104</v>
      </c>
      <c r="C20" s="7" t="s">
        <v>117</v>
      </c>
      <c r="D20" s="6">
        <v>576487181.75</v>
      </c>
      <c r="E20" s="6">
        <v>12580.69</v>
      </c>
      <c r="F20" s="6">
        <v>16223303.419999998</v>
      </c>
      <c r="G20" s="6">
        <v>416353521.32999992</v>
      </c>
      <c r="H20" s="6">
        <v>51619231.750000007</v>
      </c>
      <c r="I20" s="6">
        <v>28146282.5</v>
      </c>
      <c r="J20" s="6">
        <v>10628020.380000001</v>
      </c>
      <c r="K20" s="6">
        <v>30738828.150000002</v>
      </c>
      <c r="L20" s="6">
        <v>560251297.63999999</v>
      </c>
    </row>
    <row r="21" spans="2:12" x14ac:dyDescent="0.25">
      <c r="B21" s="7" t="s">
        <v>104</v>
      </c>
      <c r="C21" s="7" t="s">
        <v>118</v>
      </c>
      <c r="D21" s="6">
        <v>1.9517927001620752</v>
      </c>
      <c r="E21" s="6">
        <v>1.8988484055671115</v>
      </c>
      <c r="F21" s="6">
        <v>1.5771697019093178</v>
      </c>
      <c r="G21" s="6">
        <v>2.5547000759128675</v>
      </c>
      <c r="H21" s="6">
        <v>1.5211264356224112</v>
      </c>
      <c r="I21" s="6">
        <v>1.9287880747276571</v>
      </c>
      <c r="J21" s="6">
        <v>3.3094626131216804</v>
      </c>
      <c r="K21" s="6">
        <v>2.4796470196115838</v>
      </c>
      <c r="L21" s="6">
        <v>1.9627887420890431</v>
      </c>
    </row>
    <row r="22" spans="2:12" x14ac:dyDescent="0.25">
      <c r="B22" s="7" t="s">
        <v>104</v>
      </c>
      <c r="C22" s="7" t="s">
        <v>119</v>
      </c>
      <c r="D22" s="6">
        <v>3.1243226841816907</v>
      </c>
      <c r="E22" s="6">
        <v>1.3489620638630953</v>
      </c>
      <c r="F22" s="6">
        <v>3.0842903897088378</v>
      </c>
      <c r="G22" s="6">
        <v>3.3801102952915532</v>
      </c>
      <c r="H22" s="6">
        <v>1.9655989329802535</v>
      </c>
      <c r="I22" s="6">
        <v>3.2589461693019759</v>
      </c>
      <c r="J22" s="6">
        <v>3.3239100850769545</v>
      </c>
      <c r="K22" s="6">
        <v>3.115805602367375</v>
      </c>
      <c r="L22" s="6">
        <v>3.1255898012439949</v>
      </c>
    </row>
    <row r="23" spans="2:12" x14ac:dyDescent="0.25">
      <c r="B23" s="7"/>
      <c r="D23" s="6"/>
      <c r="E23" s="6"/>
      <c r="F23" s="6"/>
      <c r="G23" s="6"/>
      <c r="H23" s="6"/>
      <c r="I23" s="6"/>
      <c r="J23" s="6"/>
      <c r="K23" s="6"/>
      <c r="L23" s="6"/>
    </row>
    <row r="24" spans="2:12" x14ac:dyDescent="0.25">
      <c r="B24" s="7" t="s">
        <v>120</v>
      </c>
      <c r="D24" s="6">
        <v>565650780.529953</v>
      </c>
      <c r="E24" s="6">
        <v>11974.08729575072</v>
      </c>
      <c r="F24" s="6">
        <v>25203471.436930712</v>
      </c>
      <c r="G24" s="6">
        <v>430262896.03400469</v>
      </c>
      <c r="H24" s="6">
        <v>67122912.50694108</v>
      </c>
      <c r="I24" s="6">
        <v>30904765.021368738</v>
      </c>
      <c r="J24" s="6">
        <v>4743820.540965151</v>
      </c>
      <c r="K24" s="6">
        <v>3791155.6896903869</v>
      </c>
      <c r="L24" s="6">
        <v>540435343.93768573</v>
      </c>
    </row>
    <row r="25" spans="2:12" x14ac:dyDescent="0.25">
      <c r="B25" s="7"/>
      <c r="D25" s="6"/>
      <c r="E25" s="6"/>
      <c r="F25" s="6"/>
      <c r="G25" s="6"/>
      <c r="H25" s="6"/>
      <c r="I25" s="6"/>
      <c r="J25" s="6"/>
      <c r="K25" s="6"/>
      <c r="L25" s="6"/>
    </row>
    <row r="26" spans="2:12" x14ac:dyDescent="0.25">
      <c r="B26" s="7" t="s">
        <v>60</v>
      </c>
      <c r="D26" s="6">
        <v>1722271770.8855526</v>
      </c>
      <c r="E26" s="6" t="e">
        <v>#DIV/0!</v>
      </c>
      <c r="F26" s="6">
        <v>143269168.09977621</v>
      </c>
      <c r="G26" s="6">
        <v>1333026706.3946285</v>
      </c>
      <c r="H26" s="6">
        <v>196718396.49807033</v>
      </c>
      <c r="I26" s="6">
        <v>28331256.288860928</v>
      </c>
      <c r="J26" s="6">
        <v>389673.73056701233</v>
      </c>
      <c r="K26" s="6">
        <v>5761392.9158960124</v>
      </c>
      <c r="L26" s="6">
        <v>1579002605.0088658</v>
      </c>
    </row>
    <row r="27" spans="2:12" x14ac:dyDescent="0.25">
      <c r="B27" s="7"/>
      <c r="D27" s="6"/>
      <c r="E27" s="6"/>
      <c r="F27" s="6"/>
      <c r="G27" s="6"/>
      <c r="H27" s="6"/>
      <c r="I27" s="6"/>
      <c r="J27" s="6"/>
      <c r="K27" s="6"/>
      <c r="L27" s="6"/>
    </row>
    <row r="28" spans="2:12" x14ac:dyDescent="0.25">
      <c r="B28" s="7" t="s">
        <v>121</v>
      </c>
      <c r="D28" s="6">
        <v>613011091.1038667</v>
      </c>
      <c r="E28" s="6" t="e">
        <v>#DIV/0!</v>
      </c>
      <c r="F28" s="6">
        <v>34248235.815061711</v>
      </c>
      <c r="G28" s="6">
        <v>441822374.75985682</v>
      </c>
      <c r="H28" s="6">
        <v>56853610.747203484</v>
      </c>
      <c r="I28" s="6">
        <v>45315362.188744031</v>
      </c>
      <c r="J28" s="6">
        <v>14553575.91704422</v>
      </c>
      <c r="K28" s="6">
        <v>13693895.472509744</v>
      </c>
      <c r="L28" s="6">
        <v>578762861.29970241</v>
      </c>
    </row>
    <row r="29" spans="2:12" x14ac:dyDescent="0.25">
      <c r="B29" s="7"/>
      <c r="D29" s="6"/>
      <c r="E29" s="6"/>
      <c r="F29" s="6"/>
      <c r="G29" s="6"/>
      <c r="H29" s="6"/>
      <c r="I29" s="6"/>
      <c r="J29" s="6"/>
      <c r="K29" s="6"/>
      <c r="L29" s="6"/>
    </row>
    <row r="30" spans="2:12" x14ac:dyDescent="0.25">
      <c r="B30" s="7" t="s">
        <v>78</v>
      </c>
      <c r="D30" s="6">
        <v>943633087.65203953</v>
      </c>
      <c r="E30" s="6" t="e">
        <v>#DIV/0!</v>
      </c>
      <c r="F30" s="6">
        <v>24924235.118415501</v>
      </c>
      <c r="G30" s="6">
        <v>695845633.75795245</v>
      </c>
      <c r="H30" s="6">
        <v>115683204.29120973</v>
      </c>
      <c r="I30" s="6">
        <v>59970913.409711488</v>
      </c>
      <c r="J30" s="6">
        <v>21517336.559176922</v>
      </c>
      <c r="K30" s="6">
        <v>15148379.813428482</v>
      </c>
      <c r="L30" s="6">
        <v>918708857.25187051</v>
      </c>
    </row>
    <row r="31" spans="2:12" x14ac:dyDescent="0.25">
      <c r="B31" s="7"/>
      <c r="D31" s="6"/>
      <c r="E31" s="6"/>
      <c r="F31" s="6"/>
      <c r="G31" s="6"/>
      <c r="H31" s="6"/>
      <c r="I31" s="6"/>
      <c r="J31" s="6"/>
      <c r="K31" s="6"/>
      <c r="L31" s="6"/>
    </row>
    <row r="32" spans="2:12" x14ac:dyDescent="0.25">
      <c r="B32" s="7" t="s">
        <v>122</v>
      </c>
      <c r="D32" s="6">
        <v>44045451.593458064</v>
      </c>
      <c r="E32" s="6" t="e">
        <v>#DIV/0!</v>
      </c>
      <c r="F32" s="6">
        <v>8437700.43381292</v>
      </c>
      <c r="G32" s="6">
        <v>31078116.359421548</v>
      </c>
      <c r="H32" s="6">
        <v>3785752.069452073</v>
      </c>
      <c r="I32" s="6" t="e">
        <v>#DIV/0!</v>
      </c>
      <c r="J32" s="6" t="e">
        <v>#DIV/0!</v>
      </c>
      <c r="K32" s="6" t="e">
        <v>#DIV/0!</v>
      </c>
      <c r="L32" s="6">
        <v>35607759.069925696</v>
      </c>
    </row>
    <row r="33" spans="2:12" x14ac:dyDescent="0.25">
      <c r="B33" s="7"/>
      <c r="D33" s="6"/>
      <c r="E33" s="6"/>
      <c r="F33" s="6"/>
      <c r="G33" s="6"/>
      <c r="H33" s="6"/>
      <c r="I33" s="6"/>
      <c r="J33" s="6"/>
      <c r="K33" s="6"/>
      <c r="L33" s="6"/>
    </row>
    <row r="34" spans="2:12" x14ac:dyDescent="0.25">
      <c r="B34" s="7" t="s">
        <v>123</v>
      </c>
      <c r="D34" s="6">
        <v>57431554.919671133</v>
      </c>
      <c r="E34" s="6" t="e">
        <v>#DIV/0!</v>
      </c>
      <c r="F34" s="6">
        <v>35239.406387209667</v>
      </c>
      <c r="G34" s="6">
        <v>45546405.435449205</v>
      </c>
      <c r="H34" s="6">
        <v>8957091.5149401594</v>
      </c>
      <c r="I34" s="6">
        <v>25595.645322784432</v>
      </c>
      <c r="J34" s="6">
        <v>364237.92125972884</v>
      </c>
      <c r="K34" s="6">
        <v>2427700.3166856985</v>
      </c>
      <c r="L34" s="6">
        <v>57396314.05552981</v>
      </c>
    </row>
    <row r="35" spans="2:12" x14ac:dyDescent="0.25">
      <c r="B35" s="7"/>
      <c r="D35" s="6"/>
      <c r="E35" s="6"/>
      <c r="F35" s="6"/>
      <c r="G35" s="6"/>
      <c r="H35" s="6"/>
      <c r="I35" s="6"/>
      <c r="J35" s="6"/>
      <c r="K35" s="6"/>
      <c r="L35" s="6"/>
    </row>
    <row r="36" spans="2:12" x14ac:dyDescent="0.25">
      <c r="B36" s="7" t="s">
        <v>124</v>
      </c>
      <c r="D36" s="6">
        <v>77806056.906392649</v>
      </c>
      <c r="E36" s="6" t="e">
        <v>#DIV/0!</v>
      </c>
      <c r="F36" s="6">
        <v>8243358.4216988543</v>
      </c>
      <c r="G36" s="6">
        <v>61620435.989095449</v>
      </c>
      <c r="H36" s="6">
        <v>880880.64865129325</v>
      </c>
      <c r="I36" s="6" t="e">
        <v>#DIV/0!</v>
      </c>
      <c r="J36" s="6">
        <v>2042606.9954069634</v>
      </c>
      <c r="K36" s="6">
        <v>157792.25539209173</v>
      </c>
      <c r="L36" s="6">
        <v>69562703.542096347</v>
      </c>
    </row>
    <row r="37" spans="2:12" x14ac:dyDescent="0.25">
      <c r="B37" s="7"/>
      <c r="D37" s="6"/>
      <c r="E37" s="6"/>
      <c r="F37" s="6"/>
      <c r="G37" s="6"/>
      <c r="H37" s="6"/>
      <c r="I37" s="6"/>
      <c r="J37" s="6"/>
      <c r="K37" s="6"/>
      <c r="L37" s="6"/>
    </row>
    <row r="38" spans="2:12" x14ac:dyDescent="0.25">
      <c r="B38" s="7" t="s">
        <v>125</v>
      </c>
      <c r="D38" s="6">
        <v>225998711.94432402</v>
      </c>
      <c r="E38" s="6">
        <v>9535.2336630281825</v>
      </c>
      <c r="F38" s="6">
        <v>959471.9900384614</v>
      </c>
      <c r="G38" s="6">
        <v>189058539.66284063</v>
      </c>
      <c r="H38" s="6" t="e">
        <v>#DIV/0!</v>
      </c>
      <c r="I38" s="6" t="e">
        <v>#DIV/0!</v>
      </c>
      <c r="J38" s="6">
        <v>1905500.2574163806</v>
      </c>
      <c r="K38" s="6">
        <v>179111.04253605424</v>
      </c>
      <c r="L38" s="6">
        <v>225029710.58204553</v>
      </c>
    </row>
    <row r="39" spans="2:12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</row>
    <row r="40" spans="2:12" x14ac:dyDescent="0.25">
      <c r="B40" s="7" t="s">
        <v>126</v>
      </c>
      <c r="D40" s="6">
        <v>267589427.27409256</v>
      </c>
      <c r="E40" s="6" t="e">
        <v>#DIV/0!</v>
      </c>
      <c r="F40" s="6">
        <v>26356157.286841676</v>
      </c>
      <c r="G40" s="6">
        <v>213586988.53361881</v>
      </c>
      <c r="H40" s="6">
        <v>2512515.9838561253</v>
      </c>
      <c r="I40" s="6">
        <v>13237628.395776507</v>
      </c>
      <c r="J40" s="6">
        <v>5284843.3842773717</v>
      </c>
      <c r="K40" s="6">
        <v>3628776.2839250774</v>
      </c>
      <c r="L40" s="6">
        <v>241233274.10664994</v>
      </c>
    </row>
    <row r="41" spans="2:12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</row>
    <row r="42" spans="2:12" x14ac:dyDescent="0.25">
      <c r="B42" s="7" t="s">
        <v>127</v>
      </c>
      <c r="D42" s="6">
        <v>550853604.37965477</v>
      </c>
      <c r="E42" s="6" t="e">
        <v>#DIV/0!</v>
      </c>
      <c r="F42" s="6">
        <v>12914387.74396088</v>
      </c>
      <c r="G42" s="6">
        <v>411489440.25829834</v>
      </c>
      <c r="H42" s="6">
        <v>80403960.723857194</v>
      </c>
      <c r="I42" s="6">
        <v>28146893.12841852</v>
      </c>
      <c r="J42" s="6">
        <v>8498316.2563443724</v>
      </c>
      <c r="K42" s="6">
        <v>3471650.2819585376</v>
      </c>
      <c r="L42" s="6">
        <v>537939220.94697571</v>
      </c>
    </row>
    <row r="43" spans="2:12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</row>
    <row r="44" spans="2:12" x14ac:dyDescent="0.25">
      <c r="B44" s="7" t="s">
        <v>128</v>
      </c>
      <c r="C44" s="7" t="s">
        <v>105</v>
      </c>
      <c r="D44" s="8">
        <v>33517700.52999999</v>
      </c>
      <c r="E44" s="6"/>
      <c r="F44" s="6">
        <v>4732012.34</v>
      </c>
      <c r="G44" s="6">
        <v>25545358.66</v>
      </c>
      <c r="H44" s="6">
        <v>2473738.46</v>
      </c>
      <c r="I44" s="6"/>
      <c r="J44" s="6"/>
      <c r="K44" s="6">
        <v>47857.07</v>
      </c>
      <c r="L44" s="6">
        <v>28785688.189999998</v>
      </c>
    </row>
    <row r="45" spans="2:12" x14ac:dyDescent="0.25">
      <c r="B45" s="7" t="s">
        <v>128</v>
      </c>
      <c r="C45" s="7" t="s">
        <v>106</v>
      </c>
      <c r="D45" s="6">
        <v>172767555.93999997</v>
      </c>
      <c r="E45" s="6"/>
      <c r="F45" s="6">
        <v>24949195.800000001</v>
      </c>
      <c r="G45" s="6">
        <v>131573259.90000001</v>
      </c>
      <c r="H45" s="6">
        <v>11871562.560000001</v>
      </c>
      <c r="I45" s="6"/>
      <c r="J45" s="6"/>
      <c r="K45" s="6">
        <v>70948.14</v>
      </c>
      <c r="L45" s="6">
        <v>147818360.13999999</v>
      </c>
    </row>
    <row r="46" spans="2:12" x14ac:dyDescent="0.25">
      <c r="B46" s="7" t="s">
        <v>128</v>
      </c>
      <c r="C46" s="7" t="s">
        <v>107</v>
      </c>
      <c r="D46" s="6">
        <v>4523768.2500000009</v>
      </c>
      <c r="E46" s="6"/>
      <c r="F46" s="6">
        <v>313386.31</v>
      </c>
      <c r="G46" s="6">
        <v>3783287.3099999996</v>
      </c>
      <c r="H46" s="6">
        <v>246925.87</v>
      </c>
      <c r="I46" s="6"/>
      <c r="J46" s="6"/>
      <c r="K46" s="6">
        <v>1147.93</v>
      </c>
      <c r="L46" s="6">
        <v>4210381.9400000004</v>
      </c>
    </row>
    <row r="47" spans="2:12" x14ac:dyDescent="0.25">
      <c r="B47" s="7" t="s">
        <v>128</v>
      </c>
      <c r="C47" s="7" t="s">
        <v>108</v>
      </c>
      <c r="D47" s="6">
        <v>1021026.9</v>
      </c>
      <c r="E47" s="6"/>
      <c r="F47" s="6">
        <v>192453</v>
      </c>
      <c r="G47" s="6">
        <v>728464.73</v>
      </c>
      <c r="H47" s="6">
        <v>66018.39</v>
      </c>
      <c r="I47" s="6"/>
      <c r="J47" s="6"/>
      <c r="K47" s="6">
        <v>11.15</v>
      </c>
      <c r="L47" s="6">
        <v>828573.9</v>
      </c>
    </row>
    <row r="48" spans="2:12" x14ac:dyDescent="0.25">
      <c r="B48" s="7" t="s">
        <v>128</v>
      </c>
      <c r="C48" s="7" t="s">
        <v>109</v>
      </c>
      <c r="D48" s="6">
        <v>3502741.35</v>
      </c>
      <c r="E48" s="6"/>
      <c r="F48" s="6">
        <v>120933.31</v>
      </c>
      <c r="G48" s="6">
        <v>3054822.58</v>
      </c>
      <c r="H48" s="6">
        <v>180907.47999999998</v>
      </c>
      <c r="I48" s="6"/>
      <c r="J48" s="6"/>
      <c r="K48" s="6">
        <v>1136.7799999999997</v>
      </c>
      <c r="L48" s="6">
        <v>3381808.0399999996</v>
      </c>
    </row>
    <row r="49" spans="2:12" x14ac:dyDescent="0.25">
      <c r="B49" s="7" t="s">
        <v>128</v>
      </c>
      <c r="C49" s="7" t="s">
        <v>110</v>
      </c>
      <c r="D49" s="6">
        <v>23488403.750000004</v>
      </c>
      <c r="E49" s="6"/>
      <c r="F49" s="6">
        <v>4537441.55</v>
      </c>
      <c r="G49" s="6">
        <v>9040086.4100000001</v>
      </c>
      <c r="H49" s="6">
        <v>762064.69</v>
      </c>
      <c r="I49" s="6"/>
      <c r="J49" s="6"/>
      <c r="K49" s="6">
        <v>17821.429999999997</v>
      </c>
      <c r="L49" s="6">
        <v>18950962.199999999</v>
      </c>
    </row>
    <row r="50" spans="2:12" x14ac:dyDescent="0.25">
      <c r="B50" s="7" t="s">
        <v>128</v>
      </c>
      <c r="C50" s="7" t="s">
        <v>111</v>
      </c>
      <c r="D50" s="6">
        <v>23581611.520000003</v>
      </c>
      <c r="E50" s="6"/>
      <c r="F50" s="6">
        <v>4537441.55</v>
      </c>
      <c r="G50" s="6">
        <v>9107397.4100000001</v>
      </c>
      <c r="H50" s="6">
        <v>762064.69</v>
      </c>
      <c r="I50" s="6"/>
      <c r="J50" s="6"/>
      <c r="K50" s="6">
        <v>17821.429999999997</v>
      </c>
      <c r="L50" s="6">
        <v>19044169.969999999</v>
      </c>
    </row>
    <row r="51" spans="2:12" x14ac:dyDescent="0.25">
      <c r="B51" s="7" t="s">
        <v>128</v>
      </c>
      <c r="C51" s="7" t="s">
        <v>112</v>
      </c>
      <c r="D51" s="6">
        <v>144755383.94</v>
      </c>
      <c r="E51" s="6"/>
      <c r="F51" s="6">
        <v>20098367.939999998</v>
      </c>
      <c r="G51" s="6">
        <v>118749886.17999999</v>
      </c>
      <c r="H51" s="6">
        <v>10862572</v>
      </c>
      <c r="I51" s="6"/>
      <c r="J51" s="6"/>
      <c r="K51" s="6">
        <v>51978.779999999992</v>
      </c>
      <c r="L51" s="6">
        <v>124657015.99999999</v>
      </c>
    </row>
    <row r="52" spans="2:12" x14ac:dyDescent="0.25">
      <c r="B52" s="7" t="s">
        <v>128</v>
      </c>
      <c r="C52" s="7" t="s">
        <v>113</v>
      </c>
      <c r="D52" s="6">
        <v>54010808.010000013</v>
      </c>
      <c r="E52" s="6"/>
      <c r="F52" s="6">
        <v>8485789.290000001</v>
      </c>
      <c r="G52" s="6">
        <v>40774263.490000002</v>
      </c>
      <c r="H52" s="6">
        <v>3890938.56</v>
      </c>
      <c r="I52" s="6"/>
      <c r="J52" s="6"/>
      <c r="K52" s="6">
        <v>26958.93</v>
      </c>
      <c r="L52" s="6">
        <v>45525018.719999999</v>
      </c>
    </row>
    <row r="53" spans="2:12" x14ac:dyDescent="0.25">
      <c r="B53" s="7" t="s">
        <v>128</v>
      </c>
      <c r="C53" s="7" t="s">
        <v>114</v>
      </c>
      <c r="D53" s="6">
        <v>5683729.3400000008</v>
      </c>
      <c r="E53" s="6"/>
      <c r="F53" s="6">
        <v>426310.71</v>
      </c>
      <c r="G53" s="6">
        <v>4541664.1500000004</v>
      </c>
      <c r="H53" s="6">
        <v>541590.28</v>
      </c>
      <c r="I53" s="6"/>
      <c r="J53" s="6"/>
      <c r="K53" s="6">
        <v>154.26999999999998</v>
      </c>
      <c r="L53" s="6">
        <v>5257418.6300000008</v>
      </c>
    </row>
    <row r="54" spans="2:12" x14ac:dyDescent="0.25">
      <c r="B54" s="7" t="s">
        <v>128</v>
      </c>
      <c r="C54" s="7" t="s">
        <v>115</v>
      </c>
      <c r="D54" s="6">
        <v>4206926.95</v>
      </c>
      <c r="E54" s="6"/>
      <c r="F54" s="6">
        <v>609266.19999999995</v>
      </c>
      <c r="G54" s="6">
        <v>3190455.51</v>
      </c>
      <c r="H54" s="6">
        <v>308954.44999999995</v>
      </c>
      <c r="I54" s="6"/>
      <c r="J54" s="6"/>
      <c r="K54" s="6">
        <v>8297.5400000000009</v>
      </c>
      <c r="L54" s="6">
        <v>3597660.7500000005</v>
      </c>
    </row>
    <row r="55" spans="2:12" x14ac:dyDescent="0.25">
      <c r="B55" s="7" t="s">
        <v>128</v>
      </c>
      <c r="C55" s="7" t="s">
        <v>116</v>
      </c>
      <c r="D55" s="6">
        <v>80760711.86999993</v>
      </c>
      <c r="E55" s="6">
        <v>0</v>
      </c>
      <c r="F55" s="6">
        <v>10577001.74</v>
      </c>
      <c r="G55" s="6">
        <v>70176192.029999986</v>
      </c>
      <c r="H55" s="6">
        <v>6121088.709999999</v>
      </c>
      <c r="I55" s="6">
        <v>0</v>
      </c>
      <c r="J55" s="6">
        <v>0</v>
      </c>
      <c r="K55" s="6">
        <v>16568.040000000012</v>
      </c>
      <c r="L55" s="6">
        <v>70183710.129999995</v>
      </c>
    </row>
    <row r="56" spans="2:12" x14ac:dyDescent="0.25">
      <c r="B56" s="7" t="s">
        <v>128</v>
      </c>
      <c r="C56" s="7" t="s">
        <v>117</v>
      </c>
      <c r="D56" s="6">
        <v>104342323.38999994</v>
      </c>
      <c r="E56" s="6">
        <v>0</v>
      </c>
      <c r="F56" s="6">
        <v>15114443.289999999</v>
      </c>
      <c r="G56" s="6">
        <v>79283589.439999983</v>
      </c>
      <c r="H56" s="6">
        <v>6883153.4000000004</v>
      </c>
      <c r="I56" s="6">
        <v>0</v>
      </c>
      <c r="J56" s="6">
        <v>0</v>
      </c>
      <c r="K56" s="6">
        <v>34389.47</v>
      </c>
      <c r="L56" s="6">
        <v>89227880.099999979</v>
      </c>
    </row>
    <row r="57" spans="2:12" x14ac:dyDescent="0.25">
      <c r="B57" s="7" t="s">
        <v>128</v>
      </c>
      <c r="C57" s="7" t="s">
        <v>118</v>
      </c>
      <c r="D57" s="6">
        <v>2.4094944042391906</v>
      </c>
      <c r="E57" s="6" t="e">
        <v>#DIV/0!</v>
      </c>
      <c r="F57" s="6">
        <v>2.2352016393938654</v>
      </c>
      <c r="G57" s="6">
        <v>2.7471210314179237</v>
      </c>
      <c r="H57" s="6">
        <v>2.474428404205673</v>
      </c>
      <c r="I57" s="6" t="e">
        <v>#DIV/0!</v>
      </c>
      <c r="J57" s="6" t="e">
        <v>#DIV/0!</v>
      </c>
      <c r="K57" s="6">
        <v>0.34619837779454554</v>
      </c>
      <c r="L57" s="6">
        <v>2.4381459865316493</v>
      </c>
    </row>
    <row r="58" spans="2:12" x14ac:dyDescent="0.25">
      <c r="B58" s="7" t="s">
        <v>128</v>
      </c>
      <c r="C58" s="7" t="s">
        <v>119</v>
      </c>
      <c r="D58" s="6">
        <v>3.1130513651021028</v>
      </c>
      <c r="E58" s="6" t="e">
        <v>#DIV/0!</v>
      </c>
      <c r="F58" s="6">
        <v>3.194083659130948</v>
      </c>
      <c r="G58" s="6">
        <v>3.1036397059535346</v>
      </c>
      <c r="H58" s="6">
        <v>2.7824903526785936</v>
      </c>
      <c r="I58" s="6" t="e">
        <v>#DIV/0!</v>
      </c>
      <c r="J58" s="6" t="e">
        <v>#DIV/0!</v>
      </c>
      <c r="K58" s="6">
        <v>0.71858703426682835</v>
      </c>
      <c r="L58" s="6">
        <v>3.0997306547285293</v>
      </c>
    </row>
    <row r="59" spans="2:12" x14ac:dyDescent="0.25">
      <c r="B59" s="7"/>
      <c r="D59" s="6"/>
      <c r="E59" s="6"/>
      <c r="F59" s="6"/>
      <c r="G59" s="6"/>
      <c r="H59" s="6"/>
      <c r="I59" s="6"/>
      <c r="J59" s="6"/>
      <c r="K59" s="6"/>
      <c r="L59" s="6"/>
    </row>
    <row r="60" spans="2:12" x14ac:dyDescent="0.25">
      <c r="B60" s="7" t="s">
        <v>129</v>
      </c>
      <c r="D60" s="6">
        <v>614230725.1182071</v>
      </c>
      <c r="E60" s="6" t="e">
        <v>#DIV/0!</v>
      </c>
      <c r="F60" s="6">
        <v>130011359.62730268</v>
      </c>
      <c r="G60" s="6">
        <v>283619014.29905927</v>
      </c>
      <c r="H60" s="6">
        <v>139282269.37719879</v>
      </c>
      <c r="I60" s="6">
        <v>11510365.904917341</v>
      </c>
      <c r="J60" s="6">
        <v>12762670.874758201</v>
      </c>
      <c r="K60" s="6">
        <v>23605099.749807935</v>
      </c>
      <c r="L60" s="6">
        <v>484219373.01356912</v>
      </c>
    </row>
    <row r="61" spans="2:12" x14ac:dyDescent="0.25">
      <c r="B61" s="7"/>
      <c r="D61" s="6"/>
      <c r="E61" s="6"/>
      <c r="F61" s="6"/>
      <c r="G61" s="6"/>
      <c r="H61" s="6"/>
      <c r="I61" s="6"/>
      <c r="J61" s="6"/>
      <c r="K61" s="6"/>
      <c r="L61" s="6"/>
    </row>
    <row r="62" spans="2:12" x14ac:dyDescent="0.25">
      <c r="B62" s="7" t="s">
        <v>130</v>
      </c>
      <c r="D62" s="6">
        <v>2116364211.9947646</v>
      </c>
      <c r="E62" s="6" t="e">
        <v>#DIV/0!</v>
      </c>
      <c r="F62" s="6">
        <v>194013600.04201806</v>
      </c>
      <c r="G62" s="6">
        <v>1472303148.5116189</v>
      </c>
      <c r="H62" s="6">
        <v>142773546.98034671</v>
      </c>
      <c r="I62" s="6">
        <v>84408943.444492072</v>
      </c>
      <c r="J62" s="6">
        <v>25354201.558647636</v>
      </c>
      <c r="K62" s="6">
        <v>84211029.478657633</v>
      </c>
      <c r="L62" s="6">
        <v>1922350615.5073168</v>
      </c>
    </row>
    <row r="63" spans="2:12" x14ac:dyDescent="0.25">
      <c r="B63" s="7"/>
      <c r="D63" s="6"/>
      <c r="E63" s="6"/>
      <c r="F63" s="6"/>
      <c r="G63" s="6"/>
      <c r="H63" s="6"/>
      <c r="I63" s="6"/>
      <c r="J63" s="6"/>
      <c r="K63" s="6"/>
      <c r="L63" s="6"/>
    </row>
    <row r="64" spans="2:12" x14ac:dyDescent="0.25">
      <c r="B64" s="7" t="s">
        <v>47</v>
      </c>
      <c r="D64" s="6">
        <v>2151798633.5201988</v>
      </c>
      <c r="E64" s="6" t="e">
        <v>#DIV/0!</v>
      </c>
      <c r="F64" s="6">
        <v>14745071.621256506</v>
      </c>
      <c r="G64" s="6">
        <v>1285068135.3965142</v>
      </c>
      <c r="H64" s="6">
        <v>207529504.34974757</v>
      </c>
      <c r="I64" s="6">
        <v>184536607.76715818</v>
      </c>
      <c r="J64" s="6">
        <v>74013357.899302453</v>
      </c>
      <c r="K64" s="6">
        <v>310972579.40393251</v>
      </c>
      <c r="L64" s="6">
        <v>2137053565.7343817</v>
      </c>
    </row>
    <row r="65" spans="2:12" x14ac:dyDescent="0.25">
      <c r="B65" s="7"/>
      <c r="D65" s="6"/>
      <c r="E65" s="6"/>
      <c r="F65" s="6"/>
      <c r="G65" s="6"/>
      <c r="H65" s="6"/>
      <c r="I65" s="6"/>
      <c r="J65" s="6"/>
      <c r="K65" s="6"/>
      <c r="L65" s="6"/>
    </row>
    <row r="66" spans="2:12" x14ac:dyDescent="0.25">
      <c r="B66" s="7" t="s">
        <v>131</v>
      </c>
      <c r="D66" s="6">
        <v>539711671.12833846</v>
      </c>
      <c r="E66" s="6" t="e">
        <v>#DIV/0!</v>
      </c>
      <c r="F66" s="6">
        <v>29401084.01475371</v>
      </c>
      <c r="G66" s="6">
        <v>387873903.66924125</v>
      </c>
      <c r="H66" s="6">
        <v>66126152.755212411</v>
      </c>
      <c r="I66" s="6">
        <v>30911177.757926933</v>
      </c>
      <c r="J66" s="6">
        <v>13082991.766415428</v>
      </c>
      <c r="K66" s="6">
        <v>6434759.5069888076</v>
      </c>
      <c r="L66" s="6">
        <v>510310590.7841503</v>
      </c>
    </row>
    <row r="67" spans="2:12" x14ac:dyDescent="0.25">
      <c r="B67" s="7"/>
      <c r="D67" s="6"/>
      <c r="E67" s="6"/>
      <c r="F67" s="6"/>
      <c r="G67" s="6"/>
      <c r="H67" s="6"/>
      <c r="I67" s="6"/>
      <c r="J67" s="6"/>
      <c r="K67" s="6"/>
      <c r="L67" s="6"/>
    </row>
    <row r="68" spans="2:12" x14ac:dyDescent="0.25">
      <c r="B68" s="7" t="s">
        <v>132</v>
      </c>
      <c r="D68" s="6">
        <v>995381825.81691992</v>
      </c>
      <c r="E68" s="6" t="e">
        <v>#DIV/0!</v>
      </c>
      <c r="F68" s="6">
        <v>108309613.26393776</v>
      </c>
      <c r="G68" s="6">
        <v>481916689.42093074</v>
      </c>
      <c r="H68" s="6">
        <v>202523259.5107787</v>
      </c>
      <c r="I68" s="6">
        <v>64291858.378029153</v>
      </c>
      <c r="J68" s="6">
        <v>10133154.975564701</v>
      </c>
      <c r="K68" s="6">
        <v>73837099.567662284</v>
      </c>
      <c r="L68" s="6">
        <v>887072219.31016469</v>
      </c>
    </row>
    <row r="69" spans="2:12" x14ac:dyDescent="0.25">
      <c r="B69" s="7"/>
      <c r="D69" s="6"/>
      <c r="E69" s="6"/>
      <c r="F69" s="6"/>
      <c r="G69" s="6"/>
      <c r="H69" s="6"/>
      <c r="I69" s="6"/>
      <c r="J69" s="6"/>
      <c r="K69" s="6"/>
      <c r="L69" s="6"/>
    </row>
    <row r="70" spans="2:12" x14ac:dyDescent="0.25">
      <c r="B70" s="7" t="s">
        <v>133</v>
      </c>
      <c r="D70" s="6">
        <v>795907700.36305034</v>
      </c>
      <c r="E70" s="6" t="e">
        <v>#DIV/0!</v>
      </c>
      <c r="F70" s="6">
        <v>8911020.0655202623</v>
      </c>
      <c r="G70" s="6">
        <v>651660886.59138858</v>
      </c>
      <c r="H70" s="6">
        <v>76609845.587847605</v>
      </c>
      <c r="I70" s="6">
        <v>18302524.701710664</v>
      </c>
      <c r="J70" s="6">
        <v>25893879.818658505</v>
      </c>
      <c r="K70" s="6">
        <v>3186500.5812772703</v>
      </c>
      <c r="L70" s="6">
        <v>786996686.35890174</v>
      </c>
    </row>
    <row r="71" spans="2:12" x14ac:dyDescent="0.25">
      <c r="B71" s="7"/>
      <c r="D71" s="6"/>
      <c r="E71" s="6"/>
      <c r="F71" s="6"/>
      <c r="G71" s="6"/>
      <c r="H71" s="6"/>
      <c r="I71" s="6"/>
      <c r="J71" s="6"/>
      <c r="K71" s="6"/>
      <c r="L71" s="6"/>
    </row>
    <row r="72" spans="2:12" x14ac:dyDescent="0.25">
      <c r="B72" s="7" t="s">
        <v>134</v>
      </c>
      <c r="D72" s="6">
        <v>353315241.17255855</v>
      </c>
      <c r="E72" s="6">
        <v>27263.814341004683</v>
      </c>
      <c r="F72" s="6">
        <v>9659062.4528976716</v>
      </c>
      <c r="G72" s="6">
        <v>334802212.59183812</v>
      </c>
      <c r="H72" s="6">
        <v>1699238.7441169221</v>
      </c>
      <c r="I72" s="6">
        <v>491049.51268317021</v>
      </c>
      <c r="J72" s="6">
        <v>627226.3172822682</v>
      </c>
      <c r="K72" s="6">
        <v>2880683.3512626276</v>
      </c>
      <c r="L72" s="6">
        <v>343628925.32071573</v>
      </c>
    </row>
    <row r="73" spans="2:12" x14ac:dyDescent="0.25">
      <c r="B73" s="7"/>
      <c r="D73" s="6"/>
      <c r="E73" s="6"/>
      <c r="F73" s="6"/>
      <c r="G73" s="6"/>
      <c r="H73" s="6"/>
      <c r="I73" s="6"/>
      <c r="J73" s="6"/>
      <c r="K73" s="6"/>
      <c r="L73" s="6"/>
    </row>
    <row r="74" spans="2:12" x14ac:dyDescent="0.25">
      <c r="B74" s="7" t="s">
        <v>135</v>
      </c>
      <c r="D74" s="6">
        <v>264834531.39531639</v>
      </c>
      <c r="E74" s="6" t="e">
        <v>#DIV/0!</v>
      </c>
      <c r="F74" s="6">
        <v>20075496.375441074</v>
      </c>
      <c r="G74" s="6">
        <v>214491304.90372443</v>
      </c>
      <c r="H74" s="6">
        <v>16318881.604329873</v>
      </c>
      <c r="I74" s="6" t="e">
        <v>#DIV/0!</v>
      </c>
      <c r="J74" s="6">
        <v>5235743.0566005502</v>
      </c>
      <c r="K74" s="6">
        <v>6017843.5807513213</v>
      </c>
      <c r="L74" s="6">
        <v>244759040.65878963</v>
      </c>
    </row>
    <row r="75" spans="2:12" x14ac:dyDescent="0.25">
      <c r="B75" s="7"/>
      <c r="D75" s="6"/>
      <c r="E75" s="6"/>
      <c r="F75" s="6"/>
      <c r="G75" s="6"/>
      <c r="H75" s="6"/>
      <c r="I75" s="6"/>
      <c r="J75" s="6"/>
      <c r="K75" s="6"/>
      <c r="L75" s="6"/>
    </row>
    <row r="76" spans="2:12" x14ac:dyDescent="0.25">
      <c r="B76" s="7" t="s">
        <v>136</v>
      </c>
      <c r="D76" s="6">
        <v>101797084.1268694</v>
      </c>
      <c r="E76" s="6" t="e">
        <v>#DIV/0!</v>
      </c>
      <c r="F76" s="6">
        <v>1150267.111701902</v>
      </c>
      <c r="G76" s="6">
        <v>88805357.740436152</v>
      </c>
      <c r="H76" s="6">
        <v>68431.909288825933</v>
      </c>
      <c r="I76" s="6">
        <v>5936094.237178633</v>
      </c>
      <c r="J76" s="6">
        <v>3369460.7376338509</v>
      </c>
      <c r="K76" s="6">
        <v>1458766.9753045265</v>
      </c>
      <c r="L76" s="6">
        <v>100646827.0656943</v>
      </c>
    </row>
    <row r="77" spans="2:12" x14ac:dyDescent="0.25">
      <c r="B77" s="7"/>
      <c r="D77" s="6"/>
      <c r="E77" s="6"/>
      <c r="F77" s="6"/>
      <c r="G77" s="6"/>
      <c r="H77" s="6"/>
      <c r="I77" s="6"/>
      <c r="J77" s="6"/>
      <c r="K77" s="6"/>
      <c r="L77" s="6"/>
    </row>
    <row r="78" spans="2:12" x14ac:dyDescent="0.25">
      <c r="B78" s="7" t="s">
        <v>137</v>
      </c>
      <c r="D78" s="6">
        <v>408670216.3980304</v>
      </c>
      <c r="E78" s="6" t="e">
        <v>#DIV/0!</v>
      </c>
      <c r="F78" s="6" t="e">
        <v>#DIV/0!</v>
      </c>
      <c r="G78" s="6">
        <v>204093727.95844826</v>
      </c>
      <c r="H78" s="6">
        <v>81811860.617529601</v>
      </c>
      <c r="I78" s="6" t="e">
        <v>#DIV/0!</v>
      </c>
      <c r="J78" s="6">
        <v>8380422.9359603673</v>
      </c>
      <c r="K78" s="6" t="e">
        <v>#DIV/0!</v>
      </c>
      <c r="L78" s="6">
        <v>408670216.3980304</v>
      </c>
    </row>
    <row r="79" spans="2:12" x14ac:dyDescent="0.25">
      <c r="B79" s="7"/>
      <c r="D79" s="6"/>
      <c r="E79" s="6"/>
      <c r="F79" s="6"/>
      <c r="G79" s="6"/>
      <c r="H79" s="6"/>
      <c r="I79" s="6"/>
      <c r="J79" s="6"/>
      <c r="K79" s="6"/>
      <c r="L79" s="6"/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D91218DAB88D41A858B21F9BF81D2A" ma:contentTypeVersion="12" ma:contentTypeDescription="Create a new document." ma:contentTypeScope="" ma:versionID="81a30765b51616a9ac0393c3843b259f">
  <xsd:schema xmlns:xsd="http://www.w3.org/2001/XMLSchema" xmlns:xs="http://www.w3.org/2001/XMLSchema" xmlns:p="http://schemas.microsoft.com/office/2006/metadata/properties" xmlns:ns3="27e65236-8c6c-4b1b-9793-513433c3e953" xmlns:ns4="6daeb332-25bb-4162-846b-f28d03cedd2a" targetNamespace="http://schemas.microsoft.com/office/2006/metadata/properties" ma:root="true" ma:fieldsID="55abd679948d44c50720ab24a3c73753" ns3:_="" ns4:_="">
    <xsd:import namespace="27e65236-8c6c-4b1b-9793-513433c3e953"/>
    <xsd:import namespace="6daeb332-25bb-4162-846b-f28d03cedd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e65236-8c6c-4b1b-9793-513433c3e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eb332-25bb-4162-846b-f28d03cedd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e65236-8c6c-4b1b-9793-513433c3e9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A4C3B7-C319-4B39-B8EE-E55F6BD730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e65236-8c6c-4b1b-9793-513433c3e953"/>
    <ds:schemaRef ds:uri="6daeb332-25bb-4162-846b-f28d03cedd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D8D808-96F1-4913-A0DE-93C9A9FD698D}">
  <ds:schemaRefs>
    <ds:schemaRef ds:uri="http://purl.org/dc/elements/1.1/"/>
    <ds:schemaRef ds:uri="27e65236-8c6c-4b1b-9793-513433c3e953"/>
    <ds:schemaRef ds:uri="6daeb332-25bb-4162-846b-f28d03cedd2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A48B1B4-F02E-4E58-ACF0-4C2FF72A7A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</vt:lpstr>
      <vt:lpstr>2021 </vt:lpstr>
      <vt:lpstr>2020</vt:lpstr>
      <vt:lpstr>2019</vt:lpstr>
      <vt:lpstr>2018</vt:lpstr>
      <vt:lpstr>2017</vt:lpstr>
      <vt:lpstr>Formulas </vt:lpstr>
      <vt:lpstr>KUS Margin Dollar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MEHTA, MAYANK</dc:creator>
  <cp:keywords/>
  <dc:description/>
  <cp:lastModifiedBy>Kavya Bhat</cp:lastModifiedBy>
  <cp:revision/>
  <dcterms:created xsi:type="dcterms:W3CDTF">2022-06-10T11:56:17Z</dcterms:created>
  <dcterms:modified xsi:type="dcterms:W3CDTF">2023-02-07T02:46:09Z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0x010100EAD91218DAB88D41A858B21F9BF81D2A</vt:lpwstr>
  </property>
  <property fmtid="{D5CDD505-2E9C-101B-9397-08002B2CF9AE}" pid="3" name="Topic">
    <vt:lpwstr/>
  </property>
  <property fmtid="{D5CDD505-2E9C-101B-9397-08002B2CF9AE}" pid="4" name="KLCountry">
    <vt:lpwstr/>
  </property>
  <property fmtid="{D5CDD505-2E9C-101B-9397-08002B2CF9AE}" pid="5" name="Team">
    <vt:lpwstr>1;#Team from Microsoft Teams|6b9cde8c-3fa1-4ca8-8189-e2021fd2a44d</vt:lpwstr>
  </property>
  <property fmtid="{D5CDD505-2E9C-101B-9397-08002B2CF9AE}" pid="6" name="ResourceType">
    <vt:lpwstr/>
  </property>
  <property fmtid="{D5CDD505-2E9C-101B-9397-08002B2CF9AE}" pid="7" name="KLRegion">
    <vt:lpwstr/>
  </property>
  <property fmtid="{D5CDD505-2E9C-101B-9397-08002B2CF9AE}" pid="8" name="TeamType">
    <vt:lpwstr>2;#Team|f1123b6a-c946-4dd8-9fe4-a4ee1819ca3a</vt:lpwstr>
  </property>
</Properties>
</file>