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A9575C3-4DD7-41F1-B279-4FB2C2270B4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argin n Shipment" sheetId="3" r:id="rId1"/>
    <sheet name="Margin n Shipment (2)" sheetId="5" r:id="rId2"/>
    <sheet name="Margin n Shipment (3)" sheetId="8" r:id="rId3"/>
    <sheet name="Sheet1" sheetId="7" r:id="rId4"/>
    <sheet name="Sheet2" sheetId="6" r:id="rId5"/>
    <sheet name="Anaplan 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8" l="1"/>
  <c r="A20" i="8"/>
  <c r="A16" i="8"/>
  <c r="A19" i="8"/>
  <c r="A12" i="8"/>
  <c r="A13" i="8"/>
  <c r="M22" i="8"/>
  <c r="M21" i="8"/>
  <c r="M20" i="8"/>
  <c r="M19" i="8"/>
  <c r="M18" i="8"/>
  <c r="M17" i="8"/>
  <c r="M16" i="8"/>
  <c r="M15" i="8"/>
  <c r="I22" i="8"/>
  <c r="I21" i="8"/>
  <c r="I20" i="8"/>
  <c r="I19" i="8"/>
  <c r="I18" i="8"/>
  <c r="I17" i="8"/>
  <c r="I16" i="8"/>
  <c r="I15" i="8"/>
  <c r="E16" i="8"/>
  <c r="E17" i="8"/>
  <c r="E18" i="8"/>
  <c r="E19" i="8"/>
  <c r="E20" i="8"/>
  <c r="E21" i="8"/>
  <c r="E22" i="8"/>
  <c r="E15" i="8"/>
  <c r="N90" i="8"/>
  <c r="M90" i="8"/>
  <c r="L90" i="8"/>
  <c r="K90" i="8"/>
  <c r="J90" i="8"/>
  <c r="I90" i="8"/>
  <c r="H90" i="8"/>
  <c r="G90" i="8"/>
  <c r="F90" i="8"/>
  <c r="E90" i="8"/>
  <c r="D90" i="8"/>
  <c r="C90" i="8"/>
  <c r="N89" i="8"/>
  <c r="M89" i="8"/>
  <c r="L89" i="8"/>
  <c r="K89" i="8"/>
  <c r="J89" i="8"/>
  <c r="I89" i="8"/>
  <c r="H89" i="8"/>
  <c r="G89" i="8"/>
  <c r="F89" i="8"/>
  <c r="E89" i="8"/>
  <c r="D89" i="8"/>
  <c r="C89" i="8"/>
  <c r="N88" i="8"/>
  <c r="M88" i="8"/>
  <c r="L88" i="8"/>
  <c r="K88" i="8"/>
  <c r="J88" i="8"/>
  <c r="I88" i="8"/>
  <c r="H88" i="8"/>
  <c r="G88" i="8"/>
  <c r="F88" i="8"/>
  <c r="E88" i="8"/>
  <c r="D88" i="8"/>
  <c r="C88" i="8"/>
  <c r="X86" i="8"/>
  <c r="V86" i="8"/>
  <c r="U86" i="8"/>
  <c r="T86" i="8"/>
  <c r="S86" i="8"/>
  <c r="R86" i="8"/>
  <c r="Z86" i="8" s="1"/>
  <c r="Q86" i="8"/>
  <c r="Y86" i="8" s="1"/>
  <c r="P86" i="8"/>
  <c r="O86" i="8"/>
  <c r="W86" i="8" s="1"/>
  <c r="V85" i="8"/>
  <c r="Z85" i="8" s="1"/>
  <c r="U85" i="8"/>
  <c r="Y85" i="8" s="1"/>
  <c r="T85" i="8"/>
  <c r="X85" i="8" s="1"/>
  <c r="S85" i="8"/>
  <c r="W85" i="8" s="1"/>
  <c r="R85" i="8"/>
  <c r="Q85" i="8"/>
  <c r="P85" i="8"/>
  <c r="O85" i="8"/>
  <c r="V84" i="8"/>
  <c r="U84" i="8"/>
  <c r="T84" i="8"/>
  <c r="S84" i="8"/>
  <c r="R84" i="8"/>
  <c r="Z84" i="8" s="1"/>
  <c r="Q84" i="8"/>
  <c r="Y84" i="8" s="1"/>
  <c r="P84" i="8"/>
  <c r="X84" i="8" s="1"/>
  <c r="O84" i="8"/>
  <c r="W84" i="8" s="1"/>
  <c r="V83" i="8"/>
  <c r="Z83" i="8" s="1"/>
  <c r="U83" i="8"/>
  <c r="Y83" i="8" s="1"/>
  <c r="T83" i="8"/>
  <c r="X83" i="8" s="1"/>
  <c r="S83" i="8"/>
  <c r="W83" i="8" s="1"/>
  <c r="R83" i="8"/>
  <c r="Q83" i="8"/>
  <c r="P83" i="8"/>
  <c r="O83" i="8"/>
  <c r="V82" i="8"/>
  <c r="U82" i="8"/>
  <c r="T82" i="8"/>
  <c r="S82" i="8"/>
  <c r="R82" i="8"/>
  <c r="Z82" i="8" s="1"/>
  <c r="Q82" i="8"/>
  <c r="Y82" i="8" s="1"/>
  <c r="P82" i="8"/>
  <c r="X82" i="8" s="1"/>
  <c r="O82" i="8"/>
  <c r="W82" i="8" s="1"/>
  <c r="V81" i="8"/>
  <c r="Z81" i="8" s="1"/>
  <c r="U81" i="8"/>
  <c r="Y81" i="8" s="1"/>
  <c r="T81" i="8"/>
  <c r="X81" i="8" s="1"/>
  <c r="S81" i="8"/>
  <c r="W81" i="8" s="1"/>
  <c r="R81" i="8"/>
  <c r="Q81" i="8"/>
  <c r="P81" i="8"/>
  <c r="O81" i="8"/>
  <c r="X80" i="8"/>
  <c r="V80" i="8"/>
  <c r="U80" i="8"/>
  <c r="T80" i="8"/>
  <c r="S80" i="8"/>
  <c r="R80" i="8"/>
  <c r="Z80" i="8" s="1"/>
  <c r="Q80" i="8"/>
  <c r="Y80" i="8" s="1"/>
  <c r="P80" i="8"/>
  <c r="O80" i="8"/>
  <c r="W80" i="8" s="1"/>
  <c r="V79" i="8"/>
  <c r="Z79" i="8" s="1"/>
  <c r="U79" i="8"/>
  <c r="Y79" i="8" s="1"/>
  <c r="T79" i="8"/>
  <c r="X79" i="8" s="1"/>
  <c r="S79" i="8"/>
  <c r="W79" i="8" s="1"/>
  <c r="R79" i="8"/>
  <c r="Q79" i="8"/>
  <c r="P79" i="8"/>
  <c r="O79" i="8"/>
  <c r="V78" i="8"/>
  <c r="U78" i="8"/>
  <c r="T78" i="8"/>
  <c r="S78" i="8"/>
  <c r="R78" i="8"/>
  <c r="Z78" i="8" s="1"/>
  <c r="Q78" i="8"/>
  <c r="Y78" i="8" s="1"/>
  <c r="P78" i="8"/>
  <c r="X78" i="8" s="1"/>
  <c r="O78" i="8"/>
  <c r="W78" i="8" s="1"/>
  <c r="V77" i="8"/>
  <c r="Z77" i="8" s="1"/>
  <c r="U77" i="8"/>
  <c r="Y77" i="8" s="1"/>
  <c r="T77" i="8"/>
  <c r="X77" i="8" s="1"/>
  <c r="S77" i="8"/>
  <c r="W77" i="8" s="1"/>
  <c r="R77" i="8"/>
  <c r="Q77" i="8"/>
  <c r="P77" i="8"/>
  <c r="O77" i="8"/>
  <c r="V76" i="8"/>
  <c r="U76" i="8"/>
  <c r="T76" i="8"/>
  <c r="S76" i="8"/>
  <c r="R76" i="8"/>
  <c r="Z76" i="8" s="1"/>
  <c r="Q76" i="8"/>
  <c r="Y76" i="8" s="1"/>
  <c r="P76" i="8"/>
  <c r="X76" i="8" s="1"/>
  <c r="O76" i="8"/>
  <c r="W76" i="8" s="1"/>
  <c r="V75" i="8"/>
  <c r="Z75" i="8" s="1"/>
  <c r="U75" i="8"/>
  <c r="Y75" i="8" s="1"/>
  <c r="T75" i="8"/>
  <c r="X75" i="8" s="1"/>
  <c r="S75" i="8"/>
  <c r="W75" i="8" s="1"/>
  <c r="R75" i="8"/>
  <c r="Q75" i="8"/>
  <c r="P75" i="8"/>
  <c r="O75" i="8"/>
  <c r="V74" i="8"/>
  <c r="U74" i="8"/>
  <c r="T74" i="8"/>
  <c r="S74" i="8"/>
  <c r="R74" i="8"/>
  <c r="Z74" i="8" s="1"/>
  <c r="Q74" i="8"/>
  <c r="Y74" i="8" s="1"/>
  <c r="P74" i="8"/>
  <c r="X74" i="8" s="1"/>
  <c r="O74" i="8"/>
  <c r="W74" i="8" s="1"/>
  <c r="V73" i="8"/>
  <c r="Z73" i="8" s="1"/>
  <c r="U73" i="8"/>
  <c r="Y73" i="8" s="1"/>
  <c r="T73" i="8"/>
  <c r="X73" i="8" s="1"/>
  <c r="S73" i="8"/>
  <c r="W73" i="8" s="1"/>
  <c r="R73" i="8"/>
  <c r="Q73" i="8"/>
  <c r="P73" i="8"/>
  <c r="O73" i="8"/>
  <c r="Z72" i="8"/>
  <c r="V72" i="8"/>
  <c r="U72" i="8"/>
  <c r="T72" i="8"/>
  <c r="S72" i="8"/>
  <c r="R72" i="8"/>
  <c r="Q72" i="8"/>
  <c r="Y72" i="8" s="1"/>
  <c r="P72" i="8"/>
  <c r="X72" i="8" s="1"/>
  <c r="O72" i="8"/>
  <c r="W72" i="8" s="1"/>
  <c r="V71" i="8"/>
  <c r="Z71" i="8" s="1"/>
  <c r="U71" i="8"/>
  <c r="Y71" i="8" s="1"/>
  <c r="T71" i="8"/>
  <c r="X71" i="8" s="1"/>
  <c r="S71" i="8"/>
  <c r="W71" i="8" s="1"/>
  <c r="R71" i="8"/>
  <c r="Q71" i="8"/>
  <c r="P71" i="8"/>
  <c r="O71" i="8"/>
  <c r="V70" i="8"/>
  <c r="U70" i="8"/>
  <c r="T70" i="8"/>
  <c r="S70" i="8"/>
  <c r="R70" i="8"/>
  <c r="Z70" i="8" s="1"/>
  <c r="Q70" i="8"/>
  <c r="Y70" i="8" s="1"/>
  <c r="P70" i="8"/>
  <c r="X70" i="8" s="1"/>
  <c r="O70" i="8"/>
  <c r="W70" i="8" s="1"/>
  <c r="V69" i="8"/>
  <c r="Z69" i="8" s="1"/>
  <c r="U69" i="8"/>
  <c r="Y69" i="8" s="1"/>
  <c r="T69" i="8"/>
  <c r="X69" i="8" s="1"/>
  <c r="S69" i="8"/>
  <c r="W69" i="8" s="1"/>
  <c r="R69" i="8"/>
  <c r="Q69" i="8"/>
  <c r="P69" i="8"/>
  <c r="O69" i="8"/>
  <c r="N68" i="8"/>
  <c r="M68" i="8"/>
  <c r="L68" i="8"/>
  <c r="K68" i="8"/>
  <c r="J68" i="8"/>
  <c r="V68" i="8" s="1"/>
  <c r="I68" i="8"/>
  <c r="U68" i="8" s="1"/>
  <c r="H68" i="8"/>
  <c r="T68" i="8" s="1"/>
  <c r="G68" i="8"/>
  <c r="S68" i="8" s="1"/>
  <c r="F68" i="8"/>
  <c r="E68" i="8"/>
  <c r="D68" i="8"/>
  <c r="C68" i="8"/>
  <c r="N67" i="8"/>
  <c r="M67" i="8"/>
  <c r="L67" i="8"/>
  <c r="K67" i="8"/>
  <c r="J67" i="8"/>
  <c r="V67" i="8" s="1"/>
  <c r="I67" i="8"/>
  <c r="U67" i="8" s="1"/>
  <c r="H67" i="8"/>
  <c r="P67" i="8" s="1"/>
  <c r="G67" i="8"/>
  <c r="S67" i="8" s="1"/>
  <c r="F67" i="8"/>
  <c r="E67" i="8"/>
  <c r="D67" i="8"/>
  <c r="C67" i="8"/>
  <c r="N66" i="8"/>
  <c r="M66" i="8"/>
  <c r="L66" i="8"/>
  <c r="K66" i="8"/>
  <c r="J66" i="8"/>
  <c r="V66" i="8" s="1"/>
  <c r="I66" i="8"/>
  <c r="U66" i="8" s="1"/>
  <c r="H66" i="8"/>
  <c r="P66" i="8" s="1"/>
  <c r="G66" i="8"/>
  <c r="S66" i="8" s="1"/>
  <c r="F66" i="8"/>
  <c r="E66" i="8"/>
  <c r="D66" i="8"/>
  <c r="C66" i="8"/>
  <c r="V65" i="8"/>
  <c r="U65" i="8"/>
  <c r="T65" i="8"/>
  <c r="S65" i="8"/>
  <c r="R65" i="8"/>
  <c r="Z65" i="8" s="1"/>
  <c r="Q65" i="8"/>
  <c r="Y65" i="8" s="1"/>
  <c r="P65" i="8"/>
  <c r="X65" i="8" s="1"/>
  <c r="O65" i="8"/>
  <c r="W65" i="8" s="1"/>
  <c r="V64" i="8"/>
  <c r="Z64" i="8" s="1"/>
  <c r="U64" i="8"/>
  <c r="Y64" i="8" s="1"/>
  <c r="T64" i="8"/>
  <c r="X64" i="8" s="1"/>
  <c r="S64" i="8"/>
  <c r="W64" i="8" s="1"/>
  <c r="R64" i="8"/>
  <c r="Q64" i="8"/>
  <c r="P64" i="8"/>
  <c r="O64" i="8"/>
  <c r="Z63" i="8"/>
  <c r="X63" i="8"/>
  <c r="V63" i="8"/>
  <c r="U63" i="8"/>
  <c r="T63" i="8"/>
  <c r="S63" i="8"/>
  <c r="R63" i="8"/>
  <c r="Q63" i="8"/>
  <c r="Y63" i="8" s="1"/>
  <c r="P63" i="8"/>
  <c r="O63" i="8"/>
  <c r="W63" i="8" s="1"/>
  <c r="V62" i="8"/>
  <c r="Z62" i="8" s="1"/>
  <c r="U62" i="8"/>
  <c r="Y62" i="8" s="1"/>
  <c r="T62" i="8"/>
  <c r="X62" i="8" s="1"/>
  <c r="S62" i="8"/>
  <c r="W62" i="8" s="1"/>
  <c r="R62" i="8"/>
  <c r="Q62" i="8"/>
  <c r="P62" i="8"/>
  <c r="O62" i="8"/>
  <c r="X61" i="8"/>
  <c r="V61" i="8"/>
  <c r="U61" i="8"/>
  <c r="T61" i="8"/>
  <c r="S61" i="8"/>
  <c r="R61" i="8"/>
  <c r="Z61" i="8" s="1"/>
  <c r="Q61" i="8"/>
  <c r="Y61" i="8" s="1"/>
  <c r="P61" i="8"/>
  <c r="O61" i="8"/>
  <c r="W61" i="8" s="1"/>
  <c r="V60" i="8"/>
  <c r="Z60" i="8" s="1"/>
  <c r="U60" i="8"/>
  <c r="Y60" i="8" s="1"/>
  <c r="T60" i="8"/>
  <c r="X60" i="8" s="1"/>
  <c r="S60" i="8"/>
  <c r="W60" i="8" s="1"/>
  <c r="R60" i="8"/>
  <c r="Q60" i="8"/>
  <c r="P60" i="8"/>
  <c r="O60" i="8"/>
  <c r="X59" i="8"/>
  <c r="V59" i="8"/>
  <c r="U59" i="8"/>
  <c r="T59" i="8"/>
  <c r="S59" i="8"/>
  <c r="R59" i="8"/>
  <c r="Z59" i="8" s="1"/>
  <c r="Q59" i="8"/>
  <c r="Y59" i="8" s="1"/>
  <c r="P59" i="8"/>
  <c r="O59" i="8"/>
  <c r="W59" i="8" s="1"/>
  <c r="V58" i="8"/>
  <c r="Z58" i="8" s="1"/>
  <c r="U58" i="8"/>
  <c r="Y58" i="8" s="1"/>
  <c r="T58" i="8"/>
  <c r="X58" i="8" s="1"/>
  <c r="S58" i="8"/>
  <c r="W58" i="8" s="1"/>
  <c r="R58" i="8"/>
  <c r="Q58" i="8"/>
  <c r="P58" i="8"/>
  <c r="O58" i="8"/>
  <c r="V57" i="8"/>
  <c r="U57" i="8"/>
  <c r="T57" i="8"/>
  <c r="S57" i="8"/>
  <c r="R57" i="8"/>
  <c r="Z57" i="8" s="1"/>
  <c r="Q57" i="8"/>
  <c r="Y57" i="8" s="1"/>
  <c r="P57" i="8"/>
  <c r="X57" i="8" s="1"/>
  <c r="O57" i="8"/>
  <c r="W57" i="8" s="1"/>
  <c r="V56" i="8"/>
  <c r="Z56" i="8" s="1"/>
  <c r="U56" i="8"/>
  <c r="Y56" i="8" s="1"/>
  <c r="T56" i="8"/>
  <c r="X56" i="8" s="1"/>
  <c r="S56" i="8"/>
  <c r="W56" i="8" s="1"/>
  <c r="R56" i="8"/>
  <c r="Q56" i="8"/>
  <c r="P56" i="8"/>
  <c r="O56" i="8"/>
  <c r="X55" i="8"/>
  <c r="V55" i="8"/>
  <c r="U55" i="8"/>
  <c r="T55" i="8"/>
  <c r="S55" i="8"/>
  <c r="R55" i="8"/>
  <c r="Z55" i="8" s="1"/>
  <c r="Q55" i="8"/>
  <c r="Y55" i="8" s="1"/>
  <c r="P55" i="8"/>
  <c r="O55" i="8"/>
  <c r="W55" i="8" s="1"/>
  <c r="V54" i="8"/>
  <c r="Z54" i="8" s="1"/>
  <c r="U54" i="8"/>
  <c r="Y54" i="8" s="1"/>
  <c r="T54" i="8"/>
  <c r="X54" i="8" s="1"/>
  <c r="S54" i="8"/>
  <c r="W54" i="8" s="1"/>
  <c r="R54" i="8"/>
  <c r="Q54" i="8"/>
  <c r="P54" i="8"/>
  <c r="O54" i="8"/>
  <c r="V53" i="8"/>
  <c r="U53" i="8"/>
  <c r="T53" i="8"/>
  <c r="S53" i="8"/>
  <c r="R53" i="8"/>
  <c r="Z53" i="8" s="1"/>
  <c r="Q53" i="8"/>
  <c r="Y53" i="8" s="1"/>
  <c r="P53" i="8"/>
  <c r="X53" i="8" s="1"/>
  <c r="O53" i="8"/>
  <c r="W53" i="8" s="1"/>
  <c r="V52" i="8"/>
  <c r="Z52" i="8" s="1"/>
  <c r="U52" i="8"/>
  <c r="Y52" i="8" s="1"/>
  <c r="T52" i="8"/>
  <c r="X52" i="8" s="1"/>
  <c r="S52" i="8"/>
  <c r="W52" i="8" s="1"/>
  <c r="R52" i="8"/>
  <c r="Q52" i="8"/>
  <c r="P52" i="8"/>
  <c r="O52" i="8"/>
  <c r="Z51" i="8"/>
  <c r="V51" i="8"/>
  <c r="U51" i="8"/>
  <c r="T51" i="8"/>
  <c r="S51" i="8"/>
  <c r="R51" i="8"/>
  <c r="Q51" i="8"/>
  <c r="Y51" i="8" s="1"/>
  <c r="P51" i="8"/>
  <c r="X51" i="8" s="1"/>
  <c r="O51" i="8"/>
  <c r="W51" i="8" s="1"/>
  <c r="V50" i="8"/>
  <c r="Z50" i="8" s="1"/>
  <c r="U50" i="8"/>
  <c r="Y50" i="8" s="1"/>
  <c r="T50" i="8"/>
  <c r="X50" i="8" s="1"/>
  <c r="S50" i="8"/>
  <c r="W50" i="8" s="1"/>
  <c r="R50" i="8"/>
  <c r="Q50" i="8"/>
  <c r="P50" i="8"/>
  <c r="O50" i="8"/>
  <c r="V49" i="8"/>
  <c r="U49" i="8"/>
  <c r="T49" i="8"/>
  <c r="S49" i="8"/>
  <c r="R49" i="8"/>
  <c r="Z49" i="8" s="1"/>
  <c r="Q49" i="8"/>
  <c r="Y49" i="8" s="1"/>
  <c r="P49" i="8"/>
  <c r="X49" i="8" s="1"/>
  <c r="O49" i="8"/>
  <c r="W49" i="8" s="1"/>
  <c r="V48" i="8"/>
  <c r="Z48" i="8" s="1"/>
  <c r="U48" i="8"/>
  <c r="Y48" i="8" s="1"/>
  <c r="T48" i="8"/>
  <c r="X48" i="8" s="1"/>
  <c r="S48" i="8"/>
  <c r="W48" i="8" s="1"/>
  <c r="R48" i="8"/>
  <c r="Q48" i="8"/>
  <c r="P48" i="8"/>
  <c r="O48" i="8"/>
  <c r="V47" i="8"/>
  <c r="U47" i="8"/>
  <c r="T47" i="8"/>
  <c r="S47" i="8"/>
  <c r="R47" i="8"/>
  <c r="Z47" i="8" s="1"/>
  <c r="Q47" i="8"/>
  <c r="Y47" i="8" s="1"/>
  <c r="P47" i="8"/>
  <c r="X47" i="8" s="1"/>
  <c r="O47" i="8"/>
  <c r="W47" i="8" s="1"/>
  <c r="V46" i="8"/>
  <c r="Z46" i="8" s="1"/>
  <c r="U46" i="8"/>
  <c r="Y46" i="8" s="1"/>
  <c r="T46" i="8"/>
  <c r="X46" i="8" s="1"/>
  <c r="S46" i="8"/>
  <c r="W46" i="8" s="1"/>
  <c r="R46" i="8"/>
  <c r="Q46" i="8"/>
  <c r="P46" i="8"/>
  <c r="O46" i="8"/>
  <c r="V45" i="8"/>
  <c r="U45" i="8"/>
  <c r="T45" i="8"/>
  <c r="S45" i="8"/>
  <c r="R45" i="8"/>
  <c r="Z45" i="8" s="1"/>
  <c r="Q45" i="8"/>
  <c r="Y45" i="8" s="1"/>
  <c r="P45" i="8"/>
  <c r="X45" i="8" s="1"/>
  <c r="O45" i="8"/>
  <c r="W45" i="8" s="1"/>
  <c r="V44" i="8"/>
  <c r="Z44" i="8" s="1"/>
  <c r="U44" i="8"/>
  <c r="Y44" i="8" s="1"/>
  <c r="T44" i="8"/>
  <c r="X44" i="8" s="1"/>
  <c r="S44" i="8"/>
  <c r="W44" i="8" s="1"/>
  <c r="R44" i="8"/>
  <c r="Q44" i="8"/>
  <c r="P44" i="8"/>
  <c r="O44" i="8"/>
  <c r="V43" i="8"/>
  <c r="U43" i="8"/>
  <c r="T43" i="8"/>
  <c r="S43" i="8"/>
  <c r="R43" i="8"/>
  <c r="Z43" i="8" s="1"/>
  <c r="Q43" i="8"/>
  <c r="Y43" i="8" s="1"/>
  <c r="P43" i="8"/>
  <c r="X43" i="8" s="1"/>
  <c r="O43" i="8"/>
  <c r="W43" i="8" s="1"/>
  <c r="V42" i="8"/>
  <c r="Z42" i="8" s="1"/>
  <c r="U42" i="8"/>
  <c r="Y42" i="8" s="1"/>
  <c r="T42" i="8"/>
  <c r="X42" i="8" s="1"/>
  <c r="S42" i="8"/>
  <c r="W42" i="8" s="1"/>
  <c r="R42" i="8"/>
  <c r="Q42" i="8"/>
  <c r="P42" i="8"/>
  <c r="O42" i="8"/>
  <c r="V41" i="8"/>
  <c r="U41" i="8"/>
  <c r="T41" i="8"/>
  <c r="S41" i="8"/>
  <c r="R41" i="8"/>
  <c r="Z41" i="8" s="1"/>
  <c r="Q41" i="8"/>
  <c r="Y41" i="8" s="1"/>
  <c r="P41" i="8"/>
  <c r="X41" i="8" s="1"/>
  <c r="O41" i="8"/>
  <c r="W41" i="8" s="1"/>
  <c r="V40" i="8"/>
  <c r="Z40" i="8" s="1"/>
  <c r="U40" i="8"/>
  <c r="Y40" i="8" s="1"/>
  <c r="T40" i="8"/>
  <c r="X40" i="8" s="1"/>
  <c r="S40" i="8"/>
  <c r="W40" i="8" s="1"/>
  <c r="R40" i="8"/>
  <c r="Q40" i="8"/>
  <c r="P40" i="8"/>
  <c r="O40" i="8"/>
  <c r="Z39" i="8"/>
  <c r="X39" i="8"/>
  <c r="V39" i="8"/>
  <c r="U39" i="8"/>
  <c r="T39" i="8"/>
  <c r="S39" i="8"/>
  <c r="R39" i="8"/>
  <c r="Q39" i="8"/>
  <c r="Y39" i="8" s="1"/>
  <c r="P39" i="8"/>
  <c r="O39" i="8"/>
  <c r="W39" i="8" s="1"/>
  <c r="V38" i="8"/>
  <c r="Z38" i="8" s="1"/>
  <c r="U38" i="8"/>
  <c r="Y38" i="8" s="1"/>
  <c r="T38" i="8"/>
  <c r="X38" i="8" s="1"/>
  <c r="S38" i="8"/>
  <c r="W38" i="8" s="1"/>
  <c r="R38" i="8"/>
  <c r="Q38" i="8"/>
  <c r="P38" i="8"/>
  <c r="O38" i="8"/>
  <c r="V37" i="8"/>
  <c r="U37" i="8"/>
  <c r="T37" i="8"/>
  <c r="S37" i="8"/>
  <c r="R37" i="8"/>
  <c r="Z37" i="8" s="1"/>
  <c r="Q37" i="8"/>
  <c r="Y37" i="8" s="1"/>
  <c r="P37" i="8"/>
  <c r="X37" i="8" s="1"/>
  <c r="O37" i="8"/>
  <c r="W37" i="8" s="1"/>
  <c r="V36" i="8"/>
  <c r="Z36" i="8" s="1"/>
  <c r="U36" i="8"/>
  <c r="Y36" i="8" s="1"/>
  <c r="T36" i="8"/>
  <c r="X36" i="8" s="1"/>
  <c r="S36" i="8"/>
  <c r="W36" i="8" s="1"/>
  <c r="R36" i="8"/>
  <c r="Q36" i="8"/>
  <c r="P36" i="8"/>
  <c r="O36" i="8"/>
  <c r="V35" i="8"/>
  <c r="U35" i="8"/>
  <c r="T35" i="8"/>
  <c r="S35" i="8"/>
  <c r="R35" i="8"/>
  <c r="Z35" i="8" s="1"/>
  <c r="Q35" i="8"/>
  <c r="Y35" i="8" s="1"/>
  <c r="P35" i="8"/>
  <c r="X35" i="8" s="1"/>
  <c r="O35" i="8"/>
  <c r="W35" i="8" s="1"/>
  <c r="V34" i="8"/>
  <c r="Z34" i="8" s="1"/>
  <c r="U34" i="8"/>
  <c r="Y34" i="8" s="1"/>
  <c r="T34" i="8"/>
  <c r="X34" i="8" s="1"/>
  <c r="S34" i="8"/>
  <c r="W34" i="8" s="1"/>
  <c r="R34" i="8"/>
  <c r="Q34" i="8"/>
  <c r="P34" i="8"/>
  <c r="O34" i="8"/>
  <c r="V33" i="8"/>
  <c r="U33" i="8"/>
  <c r="T33" i="8"/>
  <c r="S33" i="8"/>
  <c r="R33" i="8"/>
  <c r="Z33" i="8" s="1"/>
  <c r="Q33" i="8"/>
  <c r="Y33" i="8" s="1"/>
  <c r="P33" i="8"/>
  <c r="X33" i="8" s="1"/>
  <c r="O33" i="8"/>
  <c r="W33" i="8" s="1"/>
  <c r="V32" i="8"/>
  <c r="Z32" i="8" s="1"/>
  <c r="U32" i="8"/>
  <c r="Y32" i="8" s="1"/>
  <c r="T32" i="8"/>
  <c r="X32" i="8" s="1"/>
  <c r="S32" i="8"/>
  <c r="W32" i="8" s="1"/>
  <c r="R32" i="8"/>
  <c r="Q32" i="8"/>
  <c r="P32" i="8"/>
  <c r="O32" i="8"/>
  <c r="V31" i="8"/>
  <c r="U31" i="8"/>
  <c r="T31" i="8"/>
  <c r="S31" i="8"/>
  <c r="R31" i="8"/>
  <c r="Z31" i="8" s="1"/>
  <c r="Q31" i="8"/>
  <c r="Y31" i="8" s="1"/>
  <c r="P31" i="8"/>
  <c r="X31" i="8" s="1"/>
  <c r="O31" i="8"/>
  <c r="W31" i="8" s="1"/>
  <c r="V30" i="8"/>
  <c r="Z30" i="8" s="1"/>
  <c r="U30" i="8"/>
  <c r="Y30" i="8" s="1"/>
  <c r="T30" i="8"/>
  <c r="X30" i="8" s="1"/>
  <c r="S30" i="8"/>
  <c r="W30" i="8" s="1"/>
  <c r="R30" i="8"/>
  <c r="Q30" i="8"/>
  <c r="P30" i="8"/>
  <c r="O30" i="8"/>
  <c r="Z29" i="8"/>
  <c r="V29" i="8"/>
  <c r="U29" i="8"/>
  <c r="T29" i="8"/>
  <c r="S29" i="8"/>
  <c r="R29" i="8"/>
  <c r="Q29" i="8"/>
  <c r="Y29" i="8" s="1"/>
  <c r="P29" i="8"/>
  <c r="X29" i="8" s="1"/>
  <c r="O29" i="8"/>
  <c r="W29" i="8" s="1"/>
  <c r="V28" i="8"/>
  <c r="Z28" i="8" s="1"/>
  <c r="U28" i="8"/>
  <c r="Y28" i="8" s="1"/>
  <c r="T28" i="8"/>
  <c r="X28" i="8" s="1"/>
  <c r="S28" i="8"/>
  <c r="W28" i="8" s="1"/>
  <c r="R28" i="8"/>
  <c r="Q28" i="8"/>
  <c r="P28" i="8"/>
  <c r="O28" i="8"/>
  <c r="V27" i="8"/>
  <c r="U27" i="8"/>
  <c r="T27" i="8"/>
  <c r="S27" i="8"/>
  <c r="R27" i="8"/>
  <c r="Z27" i="8" s="1"/>
  <c r="Q27" i="8"/>
  <c r="Y27" i="8" s="1"/>
  <c r="P27" i="8"/>
  <c r="X27" i="8" s="1"/>
  <c r="O27" i="8"/>
  <c r="W27" i="8" s="1"/>
  <c r="L22" i="8"/>
  <c r="K22" i="8"/>
  <c r="H22" i="8"/>
  <c r="G22" i="8"/>
  <c r="D22" i="8"/>
  <c r="C22" i="8"/>
  <c r="L21" i="8"/>
  <c r="K21" i="8"/>
  <c r="H21" i="8"/>
  <c r="G21" i="8"/>
  <c r="D21" i="8"/>
  <c r="C21" i="8"/>
  <c r="L20" i="8"/>
  <c r="K20" i="8"/>
  <c r="H20" i="8"/>
  <c r="G20" i="8"/>
  <c r="D20" i="8"/>
  <c r="C20" i="8"/>
  <c r="L19" i="8"/>
  <c r="K19" i="8"/>
  <c r="H19" i="8"/>
  <c r="G19" i="8"/>
  <c r="D19" i="8"/>
  <c r="C19" i="8"/>
  <c r="L18" i="8"/>
  <c r="K18" i="8"/>
  <c r="H18" i="8"/>
  <c r="G18" i="8"/>
  <c r="D18" i="8"/>
  <c r="C18" i="8"/>
  <c r="L17" i="8"/>
  <c r="K17" i="8"/>
  <c r="H17" i="8"/>
  <c r="G17" i="8"/>
  <c r="D17" i="8"/>
  <c r="C17" i="8"/>
  <c r="L16" i="8"/>
  <c r="K16" i="8"/>
  <c r="H16" i="8"/>
  <c r="G16" i="8"/>
  <c r="D16" i="8"/>
  <c r="C16" i="8"/>
  <c r="L15" i="8"/>
  <c r="K15" i="8"/>
  <c r="H15" i="8"/>
  <c r="G15" i="8"/>
  <c r="D15" i="8"/>
  <c r="C15" i="8"/>
  <c r="N13" i="8"/>
  <c r="Z13" i="8" s="1"/>
  <c r="M13" i="8"/>
  <c r="Y13" i="8" s="1"/>
  <c r="L13" i="8"/>
  <c r="X13" i="8" s="1"/>
  <c r="K13" i="8"/>
  <c r="K7" i="8" s="1"/>
  <c r="J13" i="8"/>
  <c r="I13" i="8"/>
  <c r="H13" i="8"/>
  <c r="G13" i="8"/>
  <c r="F13" i="8"/>
  <c r="V13" i="8" s="1"/>
  <c r="E13" i="8"/>
  <c r="U13" i="8" s="1"/>
  <c r="D13" i="8"/>
  <c r="T13" i="8" s="1"/>
  <c r="C13" i="8"/>
  <c r="S13" i="8" s="1"/>
  <c r="N12" i="8"/>
  <c r="Z12" i="8" s="1"/>
  <c r="M12" i="8"/>
  <c r="Y12" i="8" s="1"/>
  <c r="L12" i="8"/>
  <c r="X12" i="8" s="1"/>
  <c r="K12" i="8"/>
  <c r="K6" i="8" s="1"/>
  <c r="F12" i="8"/>
  <c r="E12" i="8"/>
  <c r="D12" i="8"/>
  <c r="C12" i="8"/>
  <c r="C6" i="8" s="1"/>
  <c r="N11" i="8"/>
  <c r="Z11" i="8" s="1"/>
  <c r="M11" i="8"/>
  <c r="Y11" i="8" s="1"/>
  <c r="L11" i="8"/>
  <c r="X11" i="8" s="1"/>
  <c r="K11" i="8"/>
  <c r="W11" i="8" s="1"/>
  <c r="J11" i="8"/>
  <c r="I11" i="8"/>
  <c r="H11" i="8"/>
  <c r="G11" i="8"/>
  <c r="F11" i="8"/>
  <c r="V11" i="8" s="1"/>
  <c r="E11" i="8"/>
  <c r="U11" i="8" s="1"/>
  <c r="D11" i="8"/>
  <c r="T11" i="8" s="1"/>
  <c r="C11" i="8"/>
  <c r="C5" i="8" s="1"/>
  <c r="S5" i="8" s="1"/>
  <c r="N10" i="8"/>
  <c r="Z10" i="8" s="1"/>
  <c r="M10" i="8"/>
  <c r="Y10" i="8" s="1"/>
  <c r="L10" i="8"/>
  <c r="K4" i="8" s="1"/>
  <c r="K10" i="8"/>
  <c r="W10" i="8" s="1"/>
  <c r="J10" i="8"/>
  <c r="I10" i="8"/>
  <c r="H10" i="8"/>
  <c r="G10" i="8"/>
  <c r="F10" i="8"/>
  <c r="V10" i="8" s="1"/>
  <c r="E10" i="8"/>
  <c r="U10" i="8" s="1"/>
  <c r="D10" i="8"/>
  <c r="T10" i="8" s="1"/>
  <c r="C10" i="8"/>
  <c r="S10" i="8" s="1"/>
  <c r="N9" i="8"/>
  <c r="Z9" i="8" s="1"/>
  <c r="M9" i="8"/>
  <c r="Y9" i="8" s="1"/>
  <c r="L9" i="8"/>
  <c r="X9" i="8" s="1"/>
  <c r="K9" i="8"/>
  <c r="W9" i="8" s="1"/>
  <c r="J9" i="8"/>
  <c r="I9" i="8"/>
  <c r="H9" i="8"/>
  <c r="G9" i="8"/>
  <c r="F9" i="8"/>
  <c r="V9" i="8" s="1"/>
  <c r="E9" i="8"/>
  <c r="U9" i="8" s="1"/>
  <c r="D9" i="8"/>
  <c r="C3" i="8" s="1"/>
  <c r="C9" i="8"/>
  <c r="S9" i="8" s="1"/>
  <c r="G7" i="8"/>
  <c r="K5" i="8"/>
  <c r="W5" i="8" s="1"/>
  <c r="G5" i="8"/>
  <c r="G4" i="8"/>
  <c r="S4" i="8" s="1"/>
  <c r="C4" i="8"/>
  <c r="G3" i="8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9" i="5"/>
  <c r="E19" i="5"/>
  <c r="F19" i="5"/>
  <c r="G19" i="5"/>
  <c r="H19" i="5"/>
  <c r="I19" i="5"/>
  <c r="J19" i="5"/>
  <c r="K19" i="5"/>
  <c r="L19" i="5"/>
  <c r="M19" i="5"/>
  <c r="N19" i="5"/>
  <c r="D20" i="5"/>
  <c r="E20" i="5"/>
  <c r="F20" i="5"/>
  <c r="G20" i="5"/>
  <c r="H20" i="5"/>
  <c r="I20" i="5"/>
  <c r="J20" i="5"/>
  <c r="K20" i="5"/>
  <c r="L20" i="5"/>
  <c r="M20" i="5"/>
  <c r="N20" i="5"/>
  <c r="D21" i="5"/>
  <c r="E21" i="5"/>
  <c r="F21" i="5"/>
  <c r="G21" i="5"/>
  <c r="H21" i="5"/>
  <c r="I21" i="5"/>
  <c r="J21" i="5"/>
  <c r="K21" i="5"/>
  <c r="L21" i="5"/>
  <c r="M21" i="5"/>
  <c r="N21" i="5"/>
  <c r="D22" i="5"/>
  <c r="E22" i="5"/>
  <c r="F22" i="5"/>
  <c r="G22" i="5"/>
  <c r="H22" i="5"/>
  <c r="I22" i="5"/>
  <c r="J22" i="5"/>
  <c r="K22" i="5"/>
  <c r="L22" i="5"/>
  <c r="M22" i="5"/>
  <c r="N22" i="5"/>
  <c r="C22" i="5"/>
  <c r="C21" i="5"/>
  <c r="C20" i="5"/>
  <c r="C19" i="5"/>
  <c r="C18" i="5"/>
  <c r="C16" i="5"/>
  <c r="C17" i="5"/>
  <c r="C15" i="5"/>
  <c r="O4" i="8" l="1"/>
  <c r="W4" i="8"/>
  <c r="X68" i="8"/>
  <c r="Y66" i="8"/>
  <c r="Y68" i="8"/>
  <c r="W6" i="8"/>
  <c r="W67" i="8"/>
  <c r="S3" i="8"/>
  <c r="O7" i="8"/>
  <c r="S11" i="8"/>
  <c r="O66" i="8"/>
  <c r="W66" i="8" s="1"/>
  <c r="O67" i="8"/>
  <c r="O68" i="8"/>
  <c r="W68" i="8" s="1"/>
  <c r="O5" i="8"/>
  <c r="C7" i="8"/>
  <c r="S7" i="8" s="1"/>
  <c r="Q66" i="8"/>
  <c r="Q67" i="8"/>
  <c r="Y67" i="8" s="1"/>
  <c r="Q68" i="8"/>
  <c r="P68" i="8"/>
  <c r="R67" i="8"/>
  <c r="Z67" i="8" s="1"/>
  <c r="K3" i="8"/>
  <c r="O9" i="8"/>
  <c r="O10" i="8"/>
  <c r="O11" i="8"/>
  <c r="G12" i="8"/>
  <c r="O12" i="8"/>
  <c r="W12" i="8"/>
  <c r="O13" i="8"/>
  <c r="W13" i="8"/>
  <c r="R66" i="8"/>
  <c r="Z66" i="8" s="1"/>
  <c r="R68" i="8"/>
  <c r="Z68" i="8" s="1"/>
  <c r="P9" i="8"/>
  <c r="P10" i="8"/>
  <c r="X10" i="8"/>
  <c r="P11" i="8"/>
  <c r="H12" i="8"/>
  <c r="T12" i="8" s="1"/>
  <c r="P12" i="8"/>
  <c r="P13" i="8"/>
  <c r="T66" i="8"/>
  <c r="X66" i="8" s="1"/>
  <c r="T67" i="8"/>
  <c r="X67" i="8" s="1"/>
  <c r="Q9" i="8"/>
  <c r="Q10" i="8"/>
  <c r="Q11" i="8"/>
  <c r="I12" i="8"/>
  <c r="U12" i="8" s="1"/>
  <c r="Q12" i="8"/>
  <c r="Q13" i="8"/>
  <c r="T9" i="8"/>
  <c r="R9" i="8"/>
  <c r="R10" i="8"/>
  <c r="R11" i="8"/>
  <c r="J12" i="8"/>
  <c r="V12" i="8" s="1"/>
  <c r="R12" i="8"/>
  <c r="R13" i="8"/>
  <c r="W7" i="8" l="1"/>
  <c r="W3" i="8"/>
  <c r="O3" i="8"/>
  <c r="G6" i="8"/>
  <c r="S12" i="8"/>
  <c r="S6" i="8" l="1"/>
  <c r="O6" i="8"/>
  <c r="C25" i="6"/>
  <c r="C24" i="6"/>
  <c r="C23" i="6"/>
  <c r="C22" i="6"/>
  <c r="E22" i="6" s="1"/>
  <c r="F22" i="6" s="1"/>
  <c r="C2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3" i="6"/>
  <c r="C12" i="3"/>
  <c r="D22" i="6"/>
  <c r="D21" i="6"/>
  <c r="E21" i="6" s="1"/>
  <c r="F21" i="6" s="1"/>
  <c r="D14" i="6" l="1"/>
  <c r="E14" i="6" s="1"/>
  <c r="F14" i="6" s="1"/>
  <c r="D13" i="6"/>
  <c r="D5" i="6"/>
  <c r="D6" i="6"/>
  <c r="C5" i="6"/>
  <c r="E5" i="6" s="1"/>
  <c r="C6" i="6"/>
  <c r="E6" i="6" s="1"/>
  <c r="C7" i="6"/>
  <c r="C8" i="6"/>
  <c r="C9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3" i="6"/>
  <c r="D88" i="5"/>
  <c r="D15" i="6" s="1"/>
  <c r="E15" i="6" s="1"/>
  <c r="F15" i="6" s="1"/>
  <c r="E88" i="5"/>
  <c r="D7" i="6" s="1"/>
  <c r="F88" i="5"/>
  <c r="D23" i="6" s="1"/>
  <c r="E23" i="6" s="1"/>
  <c r="F23" i="6" s="1"/>
  <c r="G88" i="5"/>
  <c r="H88" i="5"/>
  <c r="I88" i="5"/>
  <c r="J88" i="5"/>
  <c r="K88" i="5"/>
  <c r="L88" i="5"/>
  <c r="M88" i="5"/>
  <c r="N88" i="5"/>
  <c r="D89" i="5"/>
  <c r="D17" i="6" s="1"/>
  <c r="E17" i="6" s="1"/>
  <c r="F17" i="6" s="1"/>
  <c r="E89" i="5"/>
  <c r="D9" i="6" s="1"/>
  <c r="F89" i="5"/>
  <c r="D25" i="6" s="1"/>
  <c r="E25" i="6" s="1"/>
  <c r="F25" i="6" s="1"/>
  <c r="G89" i="5"/>
  <c r="H89" i="5"/>
  <c r="I89" i="5"/>
  <c r="J89" i="5"/>
  <c r="K89" i="5"/>
  <c r="L89" i="5"/>
  <c r="M89" i="5"/>
  <c r="N89" i="5"/>
  <c r="D90" i="5"/>
  <c r="D16" i="6" s="1"/>
  <c r="E16" i="6" s="1"/>
  <c r="F16" i="6" s="1"/>
  <c r="E90" i="5"/>
  <c r="D8" i="6" s="1"/>
  <c r="F90" i="5"/>
  <c r="D24" i="6" s="1"/>
  <c r="E24" i="6" s="1"/>
  <c r="F24" i="6" s="1"/>
  <c r="G90" i="5"/>
  <c r="H90" i="5"/>
  <c r="I90" i="5"/>
  <c r="J90" i="5"/>
  <c r="K90" i="5"/>
  <c r="L90" i="5"/>
  <c r="M90" i="5"/>
  <c r="N90" i="5"/>
  <c r="C90" i="5"/>
  <c r="C89" i="5"/>
  <c r="C88" i="5"/>
  <c r="E9" i="6" l="1"/>
  <c r="E7" i="6"/>
  <c r="E8" i="6"/>
  <c r="F5" i="6"/>
  <c r="E13" i="6"/>
  <c r="F13" i="6" s="1"/>
  <c r="F8" i="6"/>
  <c r="F9" i="6"/>
  <c r="F7" i="6"/>
  <c r="F6" i="6"/>
  <c r="V86" i="5" l="1"/>
  <c r="U86" i="5"/>
  <c r="T86" i="5"/>
  <c r="S86" i="5"/>
  <c r="R86" i="5"/>
  <c r="Q86" i="5"/>
  <c r="P86" i="5"/>
  <c r="O86" i="5"/>
  <c r="V85" i="5"/>
  <c r="U85" i="5"/>
  <c r="T85" i="5"/>
  <c r="S85" i="5"/>
  <c r="R85" i="5"/>
  <c r="Q85" i="5"/>
  <c r="Y85" i="5" s="1"/>
  <c r="P85" i="5"/>
  <c r="O85" i="5"/>
  <c r="V84" i="5"/>
  <c r="U84" i="5"/>
  <c r="T84" i="5"/>
  <c r="S84" i="5"/>
  <c r="R84" i="5"/>
  <c r="Q84" i="5"/>
  <c r="P84" i="5"/>
  <c r="O84" i="5"/>
  <c r="V83" i="5"/>
  <c r="U83" i="5"/>
  <c r="T83" i="5"/>
  <c r="S83" i="5"/>
  <c r="R83" i="5"/>
  <c r="Q83" i="5"/>
  <c r="Y83" i="5" s="1"/>
  <c r="P83" i="5"/>
  <c r="O83" i="5"/>
  <c r="V82" i="5"/>
  <c r="U82" i="5"/>
  <c r="T82" i="5"/>
  <c r="S82" i="5"/>
  <c r="R82" i="5"/>
  <c r="Q82" i="5"/>
  <c r="P82" i="5"/>
  <c r="O82" i="5"/>
  <c r="V81" i="5"/>
  <c r="U81" i="5"/>
  <c r="T81" i="5"/>
  <c r="S81" i="5"/>
  <c r="R81" i="5"/>
  <c r="Q81" i="5"/>
  <c r="Y81" i="5" s="1"/>
  <c r="P81" i="5"/>
  <c r="O81" i="5"/>
  <c r="V80" i="5"/>
  <c r="U80" i="5"/>
  <c r="T80" i="5"/>
  <c r="S80" i="5"/>
  <c r="R80" i="5"/>
  <c r="Q80" i="5"/>
  <c r="P80" i="5"/>
  <c r="O80" i="5"/>
  <c r="V79" i="5"/>
  <c r="U79" i="5"/>
  <c r="T79" i="5"/>
  <c r="S79" i="5"/>
  <c r="R79" i="5"/>
  <c r="Q79" i="5"/>
  <c r="Y79" i="5" s="1"/>
  <c r="P79" i="5"/>
  <c r="O79" i="5"/>
  <c r="V78" i="5"/>
  <c r="U78" i="5"/>
  <c r="T78" i="5"/>
  <c r="S78" i="5"/>
  <c r="R78" i="5"/>
  <c r="Q78" i="5"/>
  <c r="P78" i="5"/>
  <c r="O78" i="5"/>
  <c r="V77" i="5"/>
  <c r="U77" i="5"/>
  <c r="T77" i="5"/>
  <c r="S77" i="5"/>
  <c r="R77" i="5"/>
  <c r="Q77" i="5"/>
  <c r="Y77" i="5" s="1"/>
  <c r="P77" i="5"/>
  <c r="O77" i="5"/>
  <c r="V76" i="5"/>
  <c r="U76" i="5"/>
  <c r="T76" i="5"/>
  <c r="S76" i="5"/>
  <c r="R76" i="5"/>
  <c r="Q76" i="5"/>
  <c r="P76" i="5"/>
  <c r="O76" i="5"/>
  <c r="V75" i="5"/>
  <c r="U75" i="5"/>
  <c r="T75" i="5"/>
  <c r="S75" i="5"/>
  <c r="R75" i="5"/>
  <c r="Q75" i="5"/>
  <c r="Y75" i="5" s="1"/>
  <c r="P75" i="5"/>
  <c r="O75" i="5"/>
  <c r="V74" i="5"/>
  <c r="U74" i="5"/>
  <c r="T74" i="5"/>
  <c r="S74" i="5"/>
  <c r="R74" i="5"/>
  <c r="Q74" i="5"/>
  <c r="P74" i="5"/>
  <c r="O74" i="5"/>
  <c r="V73" i="5"/>
  <c r="U73" i="5"/>
  <c r="T73" i="5"/>
  <c r="S73" i="5"/>
  <c r="R73" i="5"/>
  <c r="Q73" i="5"/>
  <c r="Y73" i="5" s="1"/>
  <c r="P73" i="5"/>
  <c r="O73" i="5"/>
  <c r="V72" i="5"/>
  <c r="U72" i="5"/>
  <c r="T72" i="5"/>
  <c r="S72" i="5"/>
  <c r="R72" i="5"/>
  <c r="Q72" i="5"/>
  <c r="P72" i="5"/>
  <c r="O72" i="5"/>
  <c r="V71" i="5"/>
  <c r="U71" i="5"/>
  <c r="T71" i="5"/>
  <c r="S71" i="5"/>
  <c r="R71" i="5"/>
  <c r="Q71" i="5"/>
  <c r="Y71" i="5" s="1"/>
  <c r="P71" i="5"/>
  <c r="O71" i="5"/>
  <c r="V70" i="5"/>
  <c r="U70" i="5"/>
  <c r="T70" i="5"/>
  <c r="S70" i="5"/>
  <c r="R70" i="5"/>
  <c r="Q70" i="5"/>
  <c r="P70" i="5"/>
  <c r="O70" i="5"/>
  <c r="V69" i="5"/>
  <c r="U69" i="5"/>
  <c r="T69" i="5"/>
  <c r="S69" i="5"/>
  <c r="R69" i="5"/>
  <c r="Q69" i="5"/>
  <c r="Y69" i="5" s="1"/>
  <c r="P69" i="5"/>
  <c r="O69" i="5"/>
  <c r="N68" i="5"/>
  <c r="M68" i="5"/>
  <c r="L68" i="5"/>
  <c r="K68" i="5"/>
  <c r="J68" i="5"/>
  <c r="I68" i="5"/>
  <c r="H68" i="5"/>
  <c r="G68" i="5"/>
  <c r="F68" i="5"/>
  <c r="E68" i="5"/>
  <c r="D68" i="5"/>
  <c r="C68" i="5"/>
  <c r="N67" i="5"/>
  <c r="M67" i="5"/>
  <c r="Q67" i="5" s="1"/>
  <c r="L67" i="5"/>
  <c r="K67" i="5"/>
  <c r="J67" i="5"/>
  <c r="I67" i="5"/>
  <c r="H67" i="5"/>
  <c r="G67" i="5"/>
  <c r="F67" i="5"/>
  <c r="E67" i="5"/>
  <c r="U67" i="5" s="1"/>
  <c r="Y67" i="5" s="1"/>
  <c r="D67" i="5"/>
  <c r="C67" i="5"/>
  <c r="N66" i="5"/>
  <c r="M66" i="5"/>
  <c r="L66" i="5"/>
  <c r="K66" i="5"/>
  <c r="J66" i="5"/>
  <c r="I66" i="5"/>
  <c r="I12" i="5" s="1"/>
  <c r="H66" i="5"/>
  <c r="G66" i="5"/>
  <c r="F66" i="5"/>
  <c r="E66" i="5"/>
  <c r="D66" i="5"/>
  <c r="C66" i="5"/>
  <c r="V65" i="5"/>
  <c r="U65" i="5"/>
  <c r="Y65" i="5" s="1"/>
  <c r="T65" i="5"/>
  <c r="S65" i="5"/>
  <c r="R65" i="5"/>
  <c r="Q65" i="5"/>
  <c r="P65" i="5"/>
  <c r="O65" i="5"/>
  <c r="V64" i="5"/>
  <c r="U64" i="5"/>
  <c r="T64" i="5"/>
  <c r="S64" i="5"/>
  <c r="R64" i="5"/>
  <c r="Q64" i="5"/>
  <c r="P64" i="5"/>
  <c r="O64" i="5"/>
  <c r="V63" i="5"/>
  <c r="U63" i="5"/>
  <c r="Y63" i="5" s="1"/>
  <c r="T63" i="5"/>
  <c r="S63" i="5"/>
  <c r="R63" i="5"/>
  <c r="Q63" i="5"/>
  <c r="P63" i="5"/>
  <c r="O63" i="5"/>
  <c r="V62" i="5"/>
  <c r="U62" i="5"/>
  <c r="T62" i="5"/>
  <c r="S62" i="5"/>
  <c r="R62" i="5"/>
  <c r="Q62" i="5"/>
  <c r="P62" i="5"/>
  <c r="O62" i="5"/>
  <c r="V61" i="5"/>
  <c r="U61" i="5"/>
  <c r="Y61" i="5" s="1"/>
  <c r="T61" i="5"/>
  <c r="S61" i="5"/>
  <c r="R61" i="5"/>
  <c r="Q61" i="5"/>
  <c r="P61" i="5"/>
  <c r="O61" i="5"/>
  <c r="V60" i="5"/>
  <c r="U60" i="5"/>
  <c r="T60" i="5"/>
  <c r="S60" i="5"/>
  <c r="R60" i="5"/>
  <c r="Q60" i="5"/>
  <c r="P60" i="5"/>
  <c r="O60" i="5"/>
  <c r="V59" i="5"/>
  <c r="U59" i="5"/>
  <c r="Y59" i="5" s="1"/>
  <c r="T59" i="5"/>
  <c r="S59" i="5"/>
  <c r="R59" i="5"/>
  <c r="Q59" i="5"/>
  <c r="P59" i="5"/>
  <c r="O59" i="5"/>
  <c r="V58" i="5"/>
  <c r="U58" i="5"/>
  <c r="T58" i="5"/>
  <c r="S58" i="5"/>
  <c r="R58" i="5"/>
  <c r="Q58" i="5"/>
  <c r="P58" i="5"/>
  <c r="O58" i="5"/>
  <c r="V57" i="5"/>
  <c r="U57" i="5"/>
  <c r="Y57" i="5" s="1"/>
  <c r="T57" i="5"/>
  <c r="S57" i="5"/>
  <c r="R57" i="5"/>
  <c r="Q57" i="5"/>
  <c r="P57" i="5"/>
  <c r="O57" i="5"/>
  <c r="V56" i="5"/>
  <c r="U56" i="5"/>
  <c r="T56" i="5"/>
  <c r="S56" i="5"/>
  <c r="R56" i="5"/>
  <c r="Q56" i="5"/>
  <c r="P56" i="5"/>
  <c r="O56" i="5"/>
  <c r="V55" i="5"/>
  <c r="U55" i="5"/>
  <c r="Y55" i="5" s="1"/>
  <c r="T55" i="5"/>
  <c r="S55" i="5"/>
  <c r="R55" i="5"/>
  <c r="Q55" i="5"/>
  <c r="P55" i="5"/>
  <c r="O55" i="5"/>
  <c r="V54" i="5"/>
  <c r="U54" i="5"/>
  <c r="T54" i="5"/>
  <c r="S54" i="5"/>
  <c r="R54" i="5"/>
  <c r="Q54" i="5"/>
  <c r="P54" i="5"/>
  <c r="O54" i="5"/>
  <c r="V53" i="5"/>
  <c r="U53" i="5"/>
  <c r="T53" i="5"/>
  <c r="S53" i="5"/>
  <c r="R53" i="5"/>
  <c r="Q53" i="5"/>
  <c r="P53" i="5"/>
  <c r="O53" i="5"/>
  <c r="V52" i="5"/>
  <c r="U52" i="5"/>
  <c r="T52" i="5"/>
  <c r="S52" i="5"/>
  <c r="R52" i="5"/>
  <c r="Q52" i="5"/>
  <c r="P52" i="5"/>
  <c r="O52" i="5"/>
  <c r="V51" i="5"/>
  <c r="U51" i="5"/>
  <c r="T51" i="5"/>
  <c r="S51" i="5"/>
  <c r="R51" i="5"/>
  <c r="Q51" i="5"/>
  <c r="P51" i="5"/>
  <c r="O51" i="5"/>
  <c r="V50" i="5"/>
  <c r="U50" i="5"/>
  <c r="T50" i="5"/>
  <c r="S50" i="5"/>
  <c r="R50" i="5"/>
  <c r="Q50" i="5"/>
  <c r="P50" i="5"/>
  <c r="O50" i="5"/>
  <c r="V49" i="5"/>
  <c r="U49" i="5"/>
  <c r="T49" i="5"/>
  <c r="S49" i="5"/>
  <c r="R49" i="5"/>
  <c r="Q49" i="5"/>
  <c r="P49" i="5"/>
  <c r="O49" i="5"/>
  <c r="V48" i="5"/>
  <c r="U48" i="5"/>
  <c r="T48" i="5"/>
  <c r="S48" i="5"/>
  <c r="R48" i="5"/>
  <c r="Q48" i="5"/>
  <c r="P48" i="5"/>
  <c r="O48" i="5"/>
  <c r="V47" i="5"/>
  <c r="U47" i="5"/>
  <c r="T47" i="5"/>
  <c r="S47" i="5"/>
  <c r="R47" i="5"/>
  <c r="Q47" i="5"/>
  <c r="P47" i="5"/>
  <c r="O47" i="5"/>
  <c r="V46" i="5"/>
  <c r="U46" i="5"/>
  <c r="T46" i="5"/>
  <c r="S46" i="5"/>
  <c r="R46" i="5"/>
  <c r="Q46" i="5"/>
  <c r="P46" i="5"/>
  <c r="O46" i="5"/>
  <c r="V45" i="5"/>
  <c r="U45" i="5"/>
  <c r="T45" i="5"/>
  <c r="S45" i="5"/>
  <c r="R45" i="5"/>
  <c r="Q45" i="5"/>
  <c r="P45" i="5"/>
  <c r="O45" i="5"/>
  <c r="V44" i="5"/>
  <c r="U44" i="5"/>
  <c r="T44" i="5"/>
  <c r="S44" i="5"/>
  <c r="R44" i="5"/>
  <c r="Q44" i="5"/>
  <c r="P44" i="5"/>
  <c r="O44" i="5"/>
  <c r="V43" i="5"/>
  <c r="U43" i="5"/>
  <c r="T43" i="5"/>
  <c r="S43" i="5"/>
  <c r="R43" i="5"/>
  <c r="Q43" i="5"/>
  <c r="P43" i="5"/>
  <c r="O43" i="5"/>
  <c r="V42" i="5"/>
  <c r="U42" i="5"/>
  <c r="T42" i="5"/>
  <c r="S42" i="5"/>
  <c r="R42" i="5"/>
  <c r="Q42" i="5"/>
  <c r="P42" i="5"/>
  <c r="O42" i="5"/>
  <c r="V41" i="5"/>
  <c r="U41" i="5"/>
  <c r="T41" i="5"/>
  <c r="S41" i="5"/>
  <c r="R41" i="5"/>
  <c r="Q41" i="5"/>
  <c r="P41" i="5"/>
  <c r="O41" i="5"/>
  <c r="V40" i="5"/>
  <c r="U40" i="5"/>
  <c r="T40" i="5"/>
  <c r="S40" i="5"/>
  <c r="R40" i="5"/>
  <c r="Q40" i="5"/>
  <c r="P40" i="5"/>
  <c r="O40" i="5"/>
  <c r="V39" i="5"/>
  <c r="U39" i="5"/>
  <c r="T39" i="5"/>
  <c r="S39" i="5"/>
  <c r="R39" i="5"/>
  <c r="Q39" i="5"/>
  <c r="P39" i="5"/>
  <c r="O39" i="5"/>
  <c r="V38" i="5"/>
  <c r="U38" i="5"/>
  <c r="T38" i="5"/>
  <c r="S38" i="5"/>
  <c r="R38" i="5"/>
  <c r="Q38" i="5"/>
  <c r="P38" i="5"/>
  <c r="O38" i="5"/>
  <c r="V37" i="5"/>
  <c r="U37" i="5"/>
  <c r="T37" i="5"/>
  <c r="S37" i="5"/>
  <c r="R37" i="5"/>
  <c r="Q37" i="5"/>
  <c r="P37" i="5"/>
  <c r="O37" i="5"/>
  <c r="V36" i="5"/>
  <c r="U36" i="5"/>
  <c r="T36" i="5"/>
  <c r="S36" i="5"/>
  <c r="R36" i="5"/>
  <c r="Q36" i="5"/>
  <c r="P36" i="5"/>
  <c r="O36" i="5"/>
  <c r="V35" i="5"/>
  <c r="U35" i="5"/>
  <c r="T35" i="5"/>
  <c r="S35" i="5"/>
  <c r="R35" i="5"/>
  <c r="Q35" i="5"/>
  <c r="P35" i="5"/>
  <c r="O35" i="5"/>
  <c r="V34" i="5"/>
  <c r="U34" i="5"/>
  <c r="T34" i="5"/>
  <c r="S34" i="5"/>
  <c r="R34" i="5"/>
  <c r="Q34" i="5"/>
  <c r="P34" i="5"/>
  <c r="O34" i="5"/>
  <c r="V33" i="5"/>
  <c r="U33" i="5"/>
  <c r="T33" i="5"/>
  <c r="S33" i="5"/>
  <c r="R33" i="5"/>
  <c r="Q33" i="5"/>
  <c r="P33" i="5"/>
  <c r="O33" i="5"/>
  <c r="V32" i="5"/>
  <c r="U32" i="5"/>
  <c r="T32" i="5"/>
  <c r="S32" i="5"/>
  <c r="R32" i="5"/>
  <c r="Q32" i="5"/>
  <c r="P32" i="5"/>
  <c r="O32" i="5"/>
  <c r="V31" i="5"/>
  <c r="U31" i="5"/>
  <c r="T31" i="5"/>
  <c r="S31" i="5"/>
  <c r="R31" i="5"/>
  <c r="Q31" i="5"/>
  <c r="P31" i="5"/>
  <c r="O31" i="5"/>
  <c r="V30" i="5"/>
  <c r="U30" i="5"/>
  <c r="T30" i="5"/>
  <c r="S30" i="5"/>
  <c r="R30" i="5"/>
  <c r="Q30" i="5"/>
  <c r="P30" i="5"/>
  <c r="O30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N13" i="5"/>
  <c r="M13" i="5"/>
  <c r="L13" i="5"/>
  <c r="K13" i="5"/>
  <c r="J13" i="5"/>
  <c r="I13" i="5"/>
  <c r="H13" i="5"/>
  <c r="G13" i="5"/>
  <c r="F13" i="5"/>
  <c r="E13" i="5"/>
  <c r="D13" i="5"/>
  <c r="C13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N9" i="5"/>
  <c r="M9" i="5"/>
  <c r="L9" i="5"/>
  <c r="K9" i="5"/>
  <c r="J9" i="5"/>
  <c r="I9" i="5"/>
  <c r="H9" i="5"/>
  <c r="G9" i="5"/>
  <c r="F9" i="5"/>
  <c r="E9" i="5"/>
  <c r="D9" i="5"/>
  <c r="C9" i="5"/>
  <c r="X54" i="5" l="1"/>
  <c r="W11" i="5"/>
  <c r="Y9" i="5"/>
  <c r="C4" i="5"/>
  <c r="S11" i="5"/>
  <c r="K4" i="5"/>
  <c r="W4" i="5" s="1"/>
  <c r="R66" i="5"/>
  <c r="W44" i="5"/>
  <c r="W46" i="5"/>
  <c r="W48" i="5"/>
  <c r="W50" i="5"/>
  <c r="W52" i="5"/>
  <c r="W54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F12" i="5"/>
  <c r="N12" i="5"/>
  <c r="Z65" i="5"/>
  <c r="W57" i="5"/>
  <c r="W59" i="5"/>
  <c r="W61" i="5"/>
  <c r="W63" i="5"/>
  <c r="W65" i="5"/>
  <c r="G12" i="5"/>
  <c r="S67" i="5"/>
  <c r="O67" i="5"/>
  <c r="W69" i="5"/>
  <c r="W71" i="5"/>
  <c r="W73" i="5"/>
  <c r="W75" i="5"/>
  <c r="W77" i="5"/>
  <c r="W79" i="5"/>
  <c r="W81" i="5"/>
  <c r="W83" i="5"/>
  <c r="W85" i="5"/>
  <c r="U9" i="5"/>
  <c r="X10" i="5"/>
  <c r="X32" i="5"/>
  <c r="X36" i="5"/>
  <c r="X38" i="5"/>
  <c r="X40" i="5"/>
  <c r="X42" i="5"/>
  <c r="X44" i="5"/>
  <c r="X46" i="5"/>
  <c r="X48" i="5"/>
  <c r="X50" i="5"/>
  <c r="Y11" i="5"/>
  <c r="V9" i="5"/>
  <c r="Y10" i="5"/>
  <c r="J12" i="5"/>
  <c r="R12" i="5" s="1"/>
  <c r="K3" i="5"/>
  <c r="R67" i="5"/>
  <c r="V68" i="5"/>
  <c r="X9" i="5"/>
  <c r="U13" i="5"/>
  <c r="Y30" i="5"/>
  <c r="Y32" i="5"/>
  <c r="Y34" i="5"/>
  <c r="Y36" i="5"/>
  <c r="Y38" i="5"/>
  <c r="Y40" i="5"/>
  <c r="Y42" i="5"/>
  <c r="Y44" i="5"/>
  <c r="Y46" i="5"/>
  <c r="Y48" i="5"/>
  <c r="Y50" i="5"/>
  <c r="X52" i="5"/>
  <c r="Y52" i="5"/>
  <c r="H12" i="5"/>
  <c r="W13" i="5"/>
  <c r="V10" i="5"/>
  <c r="X11" i="5"/>
  <c r="X13" i="5"/>
  <c r="K5" i="5"/>
  <c r="U11" i="5"/>
  <c r="X27" i="5"/>
  <c r="X28" i="5"/>
  <c r="G3" i="5"/>
  <c r="W9" i="5"/>
  <c r="T10" i="5"/>
  <c r="Y27" i="5"/>
  <c r="T9" i="5"/>
  <c r="U10" i="5"/>
  <c r="T13" i="5"/>
  <c r="Z27" i="5"/>
  <c r="Z28" i="5"/>
  <c r="Y53" i="5"/>
  <c r="X55" i="5"/>
  <c r="X57" i="5"/>
  <c r="X59" i="5"/>
  <c r="X61" i="5"/>
  <c r="X63" i="5"/>
  <c r="X65" i="5"/>
  <c r="T67" i="5"/>
  <c r="P67" i="5"/>
  <c r="X69" i="5"/>
  <c r="X71" i="5"/>
  <c r="X73" i="5"/>
  <c r="X75" i="5"/>
  <c r="X77" i="5"/>
  <c r="X79" i="5"/>
  <c r="X81" i="5"/>
  <c r="X83" i="5"/>
  <c r="X85" i="5"/>
  <c r="W56" i="5"/>
  <c r="C5" i="5"/>
  <c r="P11" i="5"/>
  <c r="Y13" i="5"/>
  <c r="W27" i="5"/>
  <c r="W29" i="5"/>
  <c r="W30" i="5"/>
  <c r="W31" i="5"/>
  <c r="W33" i="5"/>
  <c r="W35" i="5"/>
  <c r="W37" i="5"/>
  <c r="W39" i="5"/>
  <c r="W41" i="5"/>
  <c r="W42" i="5"/>
  <c r="X29" i="5"/>
  <c r="P10" i="5"/>
  <c r="Z13" i="5"/>
  <c r="W10" i="5"/>
  <c r="M12" i="5"/>
  <c r="G7" i="5"/>
  <c r="K7" i="5"/>
  <c r="V11" i="5"/>
  <c r="E12" i="5"/>
  <c r="U12" i="5" s="1"/>
  <c r="Y29" i="5"/>
  <c r="X31" i="5"/>
  <c r="X33" i="5"/>
  <c r="X35" i="5"/>
  <c r="X37" i="5"/>
  <c r="X39" i="5"/>
  <c r="X41" i="5"/>
  <c r="W43" i="5"/>
  <c r="C3" i="5"/>
  <c r="V13" i="5"/>
  <c r="W28" i="5"/>
  <c r="Z29" i="5"/>
  <c r="Z30" i="5"/>
  <c r="Y31" i="5"/>
  <c r="Y33" i="5"/>
  <c r="Y35" i="5"/>
  <c r="Y37" i="5"/>
  <c r="Y39" i="5"/>
  <c r="Y41" i="5"/>
  <c r="X43" i="5"/>
  <c r="W45" i="5"/>
  <c r="W47" i="5"/>
  <c r="W49" i="5"/>
  <c r="Y54" i="5"/>
  <c r="X56" i="5"/>
  <c r="W58" i="5"/>
  <c r="W60" i="5"/>
  <c r="W62" i="5"/>
  <c r="W64" i="5"/>
  <c r="S66" i="5"/>
  <c r="O66" i="5"/>
  <c r="S68" i="5"/>
  <c r="O68" i="5"/>
  <c r="W70" i="5"/>
  <c r="W72" i="5"/>
  <c r="W74" i="5"/>
  <c r="W76" i="5"/>
  <c r="W78" i="5"/>
  <c r="W80" i="5"/>
  <c r="W82" i="5"/>
  <c r="W84" i="5"/>
  <c r="W86" i="5"/>
  <c r="W5" i="5"/>
  <c r="C7" i="5"/>
  <c r="Z31" i="5"/>
  <c r="Z32" i="5"/>
  <c r="Z33" i="5"/>
  <c r="Z34" i="5"/>
  <c r="Z35" i="5"/>
  <c r="Z36" i="5"/>
  <c r="Z37" i="5"/>
  <c r="Z38" i="5"/>
  <c r="Z39" i="5"/>
  <c r="Z40" i="5"/>
  <c r="Z41" i="5"/>
  <c r="Z42" i="5"/>
  <c r="Y43" i="5"/>
  <c r="X45" i="5"/>
  <c r="X47" i="5"/>
  <c r="X49" i="5"/>
  <c r="W51" i="5"/>
  <c r="Y56" i="5"/>
  <c r="X58" i="5"/>
  <c r="X60" i="5"/>
  <c r="X62" i="5"/>
  <c r="X64" i="5"/>
  <c r="D12" i="5"/>
  <c r="P66" i="5"/>
  <c r="T68" i="5"/>
  <c r="P68" i="5"/>
  <c r="X70" i="5"/>
  <c r="X72" i="5"/>
  <c r="X74" i="5"/>
  <c r="X76" i="5"/>
  <c r="X78" i="5"/>
  <c r="X80" i="5"/>
  <c r="X82" i="5"/>
  <c r="X84" i="5"/>
  <c r="X86" i="5"/>
  <c r="Z10" i="5"/>
  <c r="Y28" i="5"/>
  <c r="X30" i="5"/>
  <c r="W32" i="5"/>
  <c r="W34" i="5"/>
  <c r="W36" i="5"/>
  <c r="W38" i="5"/>
  <c r="W40" i="5"/>
  <c r="Z43" i="5"/>
  <c r="Z44" i="5"/>
  <c r="Y45" i="5"/>
  <c r="Y47" i="5"/>
  <c r="Y49" i="5"/>
  <c r="X51" i="5"/>
  <c r="W53" i="5"/>
  <c r="Y58" i="5"/>
  <c r="Y60" i="5"/>
  <c r="Y62" i="5"/>
  <c r="Y64" i="5"/>
  <c r="Q66" i="5"/>
  <c r="U68" i="5"/>
  <c r="Q68" i="5"/>
  <c r="Y70" i="5"/>
  <c r="Y72" i="5"/>
  <c r="Y74" i="5"/>
  <c r="Y76" i="5"/>
  <c r="Y78" i="5"/>
  <c r="Y80" i="5"/>
  <c r="Y82" i="5"/>
  <c r="Y84" i="5"/>
  <c r="Y86" i="5"/>
  <c r="Z9" i="5"/>
  <c r="G4" i="5"/>
  <c r="O10" i="5"/>
  <c r="Z11" i="5"/>
  <c r="X34" i="5"/>
  <c r="Z45" i="5"/>
  <c r="Z46" i="5"/>
  <c r="Z47" i="5"/>
  <c r="Z48" i="5"/>
  <c r="Z49" i="5"/>
  <c r="Z50" i="5"/>
  <c r="Y51" i="5"/>
  <c r="X53" i="5"/>
  <c r="W55" i="5"/>
  <c r="V67" i="5"/>
  <c r="Z67" i="5" s="1"/>
  <c r="R68" i="5"/>
  <c r="Z68" i="5" s="1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Q11" i="5"/>
  <c r="Q13" i="5"/>
  <c r="U66" i="5"/>
  <c r="O9" i="5"/>
  <c r="O11" i="5"/>
  <c r="O13" i="5"/>
  <c r="P9" i="5"/>
  <c r="T66" i="5"/>
  <c r="Q9" i="5"/>
  <c r="Q10" i="5"/>
  <c r="G5" i="5"/>
  <c r="R9" i="5"/>
  <c r="R10" i="5"/>
  <c r="R11" i="5"/>
  <c r="R13" i="5"/>
  <c r="V66" i="5"/>
  <c r="S9" i="5"/>
  <c r="S10" i="5"/>
  <c r="C12" i="5"/>
  <c r="K12" i="5"/>
  <c r="S13" i="5"/>
  <c r="P13" i="5"/>
  <c r="T11" i="5"/>
  <c r="L12" i="5"/>
  <c r="S4" i="5" l="1"/>
  <c r="X67" i="5"/>
  <c r="O7" i="5"/>
  <c r="O3" i="5"/>
  <c r="Z66" i="5"/>
  <c r="Z12" i="5"/>
  <c r="S3" i="5"/>
  <c r="S5" i="5"/>
  <c r="V12" i="5"/>
  <c r="G6" i="5"/>
  <c r="W67" i="5"/>
  <c r="T12" i="5"/>
  <c r="W3" i="5"/>
  <c r="W66" i="5"/>
  <c r="C6" i="5"/>
  <c r="O4" i="5"/>
  <c r="W7" i="5"/>
  <c r="Y68" i="5"/>
  <c r="X68" i="5"/>
  <c r="S7" i="5"/>
  <c r="Y66" i="5"/>
  <c r="Y12" i="5"/>
  <c r="Q12" i="5"/>
  <c r="W68" i="5"/>
  <c r="S12" i="5"/>
  <c r="X66" i="5"/>
  <c r="O12" i="5"/>
  <c r="K6" i="5"/>
  <c r="W12" i="5"/>
  <c r="X12" i="5"/>
  <c r="P12" i="5"/>
  <c r="O5" i="5"/>
  <c r="S6" i="5" l="1"/>
  <c r="W6" i="5"/>
  <c r="O6" i="5"/>
  <c r="C13" i="3"/>
  <c r="D13" i="3"/>
  <c r="E13" i="3"/>
  <c r="F13" i="3"/>
  <c r="G13" i="3"/>
  <c r="H13" i="3"/>
  <c r="I13" i="3"/>
  <c r="J13" i="3"/>
  <c r="K13" i="3"/>
  <c r="L13" i="3"/>
  <c r="M13" i="3"/>
  <c r="B13" i="3"/>
  <c r="N74" i="3"/>
  <c r="O74" i="3"/>
  <c r="P74" i="3"/>
  <c r="Q74" i="3"/>
  <c r="R74" i="3"/>
  <c r="S74" i="3"/>
  <c r="T74" i="3"/>
  <c r="U74" i="3"/>
  <c r="N75" i="3"/>
  <c r="O75" i="3"/>
  <c r="P75" i="3"/>
  <c r="Q75" i="3"/>
  <c r="R75" i="3"/>
  <c r="S75" i="3"/>
  <c r="T75" i="3"/>
  <c r="U75" i="3"/>
  <c r="N76" i="3"/>
  <c r="O76" i="3"/>
  <c r="P76" i="3"/>
  <c r="Q76" i="3"/>
  <c r="R76" i="3"/>
  <c r="S76" i="3"/>
  <c r="T76" i="3"/>
  <c r="U76" i="3"/>
  <c r="N71" i="3"/>
  <c r="O71" i="3"/>
  <c r="P71" i="3"/>
  <c r="Q71" i="3"/>
  <c r="R71" i="3"/>
  <c r="S71" i="3"/>
  <c r="W71" i="3" s="1"/>
  <c r="T71" i="3"/>
  <c r="X71" i="3" s="1"/>
  <c r="U71" i="3"/>
  <c r="N72" i="3"/>
  <c r="O72" i="3"/>
  <c r="P72" i="3"/>
  <c r="Q72" i="3"/>
  <c r="R72" i="3"/>
  <c r="S72" i="3"/>
  <c r="T72" i="3"/>
  <c r="X72" i="3" s="1"/>
  <c r="U72" i="3"/>
  <c r="N73" i="3"/>
  <c r="O73" i="3"/>
  <c r="P73" i="3"/>
  <c r="Q73" i="3"/>
  <c r="R73" i="3"/>
  <c r="V73" i="3" s="1"/>
  <c r="S73" i="3"/>
  <c r="W73" i="3" s="1"/>
  <c r="T73" i="3"/>
  <c r="X73" i="3" s="1"/>
  <c r="U73" i="3"/>
  <c r="Y73" i="3" s="1"/>
  <c r="N68" i="3"/>
  <c r="O68" i="3"/>
  <c r="P68" i="3"/>
  <c r="Q68" i="3"/>
  <c r="R68" i="3"/>
  <c r="V68" i="3" s="1"/>
  <c r="S68" i="3"/>
  <c r="W68" i="3" s="1"/>
  <c r="T68" i="3"/>
  <c r="X68" i="3" s="1"/>
  <c r="U68" i="3"/>
  <c r="Y68" i="3" s="1"/>
  <c r="N69" i="3"/>
  <c r="O69" i="3"/>
  <c r="P69" i="3"/>
  <c r="Q69" i="3"/>
  <c r="R69" i="3"/>
  <c r="V69" i="3" s="1"/>
  <c r="S69" i="3"/>
  <c r="T69" i="3"/>
  <c r="U69" i="3"/>
  <c r="N70" i="3"/>
  <c r="O70" i="3"/>
  <c r="P70" i="3"/>
  <c r="Q70" i="3"/>
  <c r="R70" i="3"/>
  <c r="S70" i="3"/>
  <c r="T70" i="3"/>
  <c r="U70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Y75" i="3" l="1"/>
  <c r="Q13" i="3"/>
  <c r="U13" i="3"/>
  <c r="J7" i="3"/>
  <c r="X76" i="3"/>
  <c r="P13" i="3"/>
  <c r="T13" i="3"/>
  <c r="F7" i="3"/>
  <c r="N7" i="3" s="1"/>
  <c r="W75" i="3"/>
  <c r="W74" i="3"/>
  <c r="W76" i="3"/>
  <c r="O13" i="3"/>
  <c r="S13" i="3"/>
  <c r="B7" i="3"/>
  <c r="V7" i="3" s="1"/>
  <c r="V76" i="3"/>
  <c r="V74" i="3"/>
  <c r="V75" i="3"/>
  <c r="N13" i="3"/>
  <c r="R13" i="3"/>
  <c r="X69" i="3"/>
  <c r="Y13" i="3"/>
  <c r="X75" i="3"/>
  <c r="X13" i="3"/>
  <c r="Y71" i="3"/>
  <c r="W13" i="3"/>
  <c r="Y76" i="3"/>
  <c r="V13" i="3"/>
  <c r="Y74" i="3"/>
  <c r="X74" i="3"/>
  <c r="Y66" i="3"/>
  <c r="Y65" i="3"/>
  <c r="Y70" i="3"/>
  <c r="X66" i="3"/>
  <c r="X65" i="3"/>
  <c r="X70" i="3"/>
  <c r="Y69" i="3"/>
  <c r="W67" i="3"/>
  <c r="W66" i="3"/>
  <c r="W70" i="3"/>
  <c r="V67" i="3"/>
  <c r="V66" i="3"/>
  <c r="V65" i="3"/>
  <c r="V70" i="3"/>
  <c r="V72" i="3"/>
  <c r="Y72" i="3"/>
  <c r="W72" i="3"/>
  <c r="V71" i="3"/>
  <c r="W69" i="3"/>
  <c r="Y67" i="3"/>
  <c r="X67" i="3"/>
  <c r="W65" i="3"/>
  <c r="N62" i="3"/>
  <c r="O62" i="3"/>
  <c r="P62" i="3"/>
  <c r="Q62" i="3"/>
  <c r="R62" i="3"/>
  <c r="V62" i="3" s="1"/>
  <c r="S62" i="3"/>
  <c r="W62" i="3" s="1"/>
  <c r="T62" i="3"/>
  <c r="X62" i="3" s="1"/>
  <c r="U62" i="3"/>
  <c r="Y62" i="3" s="1"/>
  <c r="N63" i="3"/>
  <c r="O63" i="3"/>
  <c r="P63" i="3"/>
  <c r="Q63" i="3"/>
  <c r="R63" i="3"/>
  <c r="V63" i="3" s="1"/>
  <c r="S63" i="3"/>
  <c r="W63" i="3" s="1"/>
  <c r="T63" i="3"/>
  <c r="X63" i="3" s="1"/>
  <c r="U63" i="3"/>
  <c r="Y63" i="3" s="1"/>
  <c r="N64" i="3"/>
  <c r="O64" i="3"/>
  <c r="P64" i="3"/>
  <c r="Q64" i="3"/>
  <c r="R64" i="3"/>
  <c r="V64" i="3" s="1"/>
  <c r="S64" i="3"/>
  <c r="W64" i="3" s="1"/>
  <c r="T64" i="3"/>
  <c r="X64" i="3" s="1"/>
  <c r="U64" i="3"/>
  <c r="Y64" i="3" s="1"/>
  <c r="N59" i="3"/>
  <c r="O59" i="3"/>
  <c r="P59" i="3"/>
  <c r="Q59" i="3"/>
  <c r="R59" i="3"/>
  <c r="V59" i="3" s="1"/>
  <c r="S59" i="3"/>
  <c r="W59" i="3" s="1"/>
  <c r="T59" i="3"/>
  <c r="X59" i="3" s="1"/>
  <c r="U59" i="3"/>
  <c r="Y59" i="3" s="1"/>
  <c r="N60" i="3"/>
  <c r="O60" i="3"/>
  <c r="P60" i="3"/>
  <c r="Q60" i="3"/>
  <c r="R60" i="3"/>
  <c r="S60" i="3"/>
  <c r="T60" i="3"/>
  <c r="X60" i="3" s="1"/>
  <c r="U60" i="3"/>
  <c r="N61" i="3"/>
  <c r="O61" i="3"/>
  <c r="P61" i="3"/>
  <c r="Q61" i="3"/>
  <c r="R61" i="3"/>
  <c r="V61" i="3" s="1"/>
  <c r="S61" i="3"/>
  <c r="T61" i="3"/>
  <c r="U61" i="3"/>
  <c r="L58" i="3"/>
  <c r="L57" i="3"/>
  <c r="L56" i="3"/>
  <c r="L12" i="3" s="1"/>
  <c r="M58" i="3"/>
  <c r="M57" i="3"/>
  <c r="M56" i="3"/>
  <c r="M12" i="3" s="1"/>
  <c r="K57" i="3"/>
  <c r="K58" i="3"/>
  <c r="K56" i="3"/>
  <c r="K12" i="3" s="1"/>
  <c r="J58" i="3"/>
  <c r="J57" i="3"/>
  <c r="J56" i="3"/>
  <c r="I58" i="3"/>
  <c r="I57" i="3"/>
  <c r="I56" i="3"/>
  <c r="H58" i="3"/>
  <c r="H57" i="3"/>
  <c r="H56" i="3"/>
  <c r="H12" i="3" s="1"/>
  <c r="P12" i="3" s="1"/>
  <c r="G58" i="3"/>
  <c r="G57" i="3"/>
  <c r="G56" i="3"/>
  <c r="O56" i="3" s="1"/>
  <c r="F58" i="3"/>
  <c r="F57" i="3"/>
  <c r="F56" i="3"/>
  <c r="N56" i="3" s="1"/>
  <c r="C58" i="3"/>
  <c r="C57" i="3"/>
  <c r="C56" i="3"/>
  <c r="E58" i="3"/>
  <c r="E57" i="3"/>
  <c r="E56" i="3"/>
  <c r="E12" i="3" s="1"/>
  <c r="D58" i="3"/>
  <c r="D57" i="3"/>
  <c r="T57" i="3" s="1"/>
  <c r="D56" i="3"/>
  <c r="D12" i="3" s="1"/>
  <c r="B58" i="3"/>
  <c r="B57" i="3"/>
  <c r="B56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N41" i="3"/>
  <c r="O41" i="3"/>
  <c r="P41" i="3"/>
  <c r="Q41" i="3"/>
  <c r="R41" i="3"/>
  <c r="S41" i="3"/>
  <c r="T41" i="3"/>
  <c r="U41" i="3"/>
  <c r="Y41" i="3" s="1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R42" i="3"/>
  <c r="S42" i="3"/>
  <c r="T42" i="3"/>
  <c r="U42" i="3"/>
  <c r="R43" i="3"/>
  <c r="V43" i="3" s="1"/>
  <c r="S43" i="3"/>
  <c r="W43" i="3" s="1"/>
  <c r="T43" i="3"/>
  <c r="U43" i="3"/>
  <c r="R44" i="3"/>
  <c r="V44" i="3" s="1"/>
  <c r="S44" i="3"/>
  <c r="W44" i="3" s="1"/>
  <c r="T44" i="3"/>
  <c r="X44" i="3" s="1"/>
  <c r="U44" i="3"/>
  <c r="R45" i="3"/>
  <c r="S45" i="3"/>
  <c r="T45" i="3"/>
  <c r="U45" i="3"/>
  <c r="R46" i="3"/>
  <c r="S46" i="3"/>
  <c r="T46" i="3"/>
  <c r="X46" i="3" s="1"/>
  <c r="U46" i="3"/>
  <c r="R47" i="3"/>
  <c r="S47" i="3"/>
  <c r="W47" i="3" s="1"/>
  <c r="T47" i="3"/>
  <c r="U47" i="3"/>
  <c r="R48" i="3"/>
  <c r="S48" i="3"/>
  <c r="W48" i="3" s="1"/>
  <c r="T48" i="3"/>
  <c r="X48" i="3" s="1"/>
  <c r="U48" i="3"/>
  <c r="R49" i="3"/>
  <c r="S49" i="3"/>
  <c r="T49" i="3"/>
  <c r="U49" i="3"/>
  <c r="R50" i="3"/>
  <c r="S50" i="3"/>
  <c r="T50" i="3"/>
  <c r="U50" i="3"/>
  <c r="R51" i="3"/>
  <c r="S51" i="3"/>
  <c r="W51" i="3" s="1"/>
  <c r="T51" i="3"/>
  <c r="U51" i="3"/>
  <c r="R52" i="3"/>
  <c r="S52" i="3"/>
  <c r="W52" i="3"/>
  <c r="T52" i="3"/>
  <c r="X52" i="3" s="1"/>
  <c r="U52" i="3"/>
  <c r="P42" i="3"/>
  <c r="Q42" i="3"/>
  <c r="P43" i="3"/>
  <c r="Q43" i="3"/>
  <c r="Y43" i="3" s="1"/>
  <c r="P44" i="3"/>
  <c r="Q44" i="3"/>
  <c r="P45" i="3"/>
  <c r="X45" i="3" s="1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Y52" i="3" s="1"/>
  <c r="C9" i="3"/>
  <c r="D9" i="3"/>
  <c r="E9" i="3"/>
  <c r="F9" i="3"/>
  <c r="G9" i="3"/>
  <c r="H9" i="3"/>
  <c r="T9" i="3" s="1"/>
  <c r="I9" i="3"/>
  <c r="J9" i="3"/>
  <c r="K9" i="3"/>
  <c r="L9" i="3"/>
  <c r="X9" i="3" s="1"/>
  <c r="M9" i="3"/>
  <c r="Y9" i="3" s="1"/>
  <c r="C10" i="3"/>
  <c r="D10" i="3"/>
  <c r="E10" i="3"/>
  <c r="F10" i="3"/>
  <c r="G10" i="3"/>
  <c r="S10" i="3" s="1"/>
  <c r="H10" i="3"/>
  <c r="I10" i="3"/>
  <c r="J10" i="3"/>
  <c r="K10" i="3"/>
  <c r="W10" i="3" s="1"/>
  <c r="L10" i="3"/>
  <c r="X10" i="3" s="1"/>
  <c r="M10" i="3"/>
  <c r="Y10" i="3" s="1"/>
  <c r="C11" i="3"/>
  <c r="D11" i="3"/>
  <c r="E11" i="3"/>
  <c r="F11" i="3"/>
  <c r="G11" i="3"/>
  <c r="S11" i="3" s="1"/>
  <c r="H11" i="3"/>
  <c r="F5" i="3" s="1"/>
  <c r="I11" i="3"/>
  <c r="J11" i="3"/>
  <c r="V11" i="3" s="1"/>
  <c r="K11" i="3"/>
  <c r="L11" i="3"/>
  <c r="X11" i="3" s="1"/>
  <c r="M11" i="3"/>
  <c r="Y11" i="3" s="1"/>
  <c r="B11" i="3"/>
  <c r="B10" i="3"/>
  <c r="B9" i="3"/>
  <c r="X42" i="3"/>
  <c r="X49" i="3"/>
  <c r="W11" i="3"/>
  <c r="V47" i="3"/>
  <c r="Y49" i="3"/>
  <c r="R11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17" i="3"/>
  <c r="O17" i="3"/>
  <c r="P17" i="3"/>
  <c r="Q17" i="3"/>
  <c r="O18" i="3"/>
  <c r="P18" i="3"/>
  <c r="Q18" i="3"/>
  <c r="O19" i="3"/>
  <c r="W19" i="3" s="1"/>
  <c r="P19" i="3"/>
  <c r="Q19" i="3"/>
  <c r="O20" i="3"/>
  <c r="P20" i="3"/>
  <c r="Q20" i="3"/>
  <c r="Y20" i="3" s="1"/>
  <c r="O21" i="3"/>
  <c r="P21" i="3"/>
  <c r="Q21" i="3"/>
  <c r="O22" i="3"/>
  <c r="P22" i="3"/>
  <c r="Q22" i="3"/>
  <c r="O23" i="3"/>
  <c r="W23" i="3" s="1"/>
  <c r="P23" i="3"/>
  <c r="Q23" i="3"/>
  <c r="O24" i="3"/>
  <c r="P24" i="3"/>
  <c r="X24" i="3" s="1"/>
  <c r="Q24" i="3"/>
  <c r="O25" i="3"/>
  <c r="P25" i="3"/>
  <c r="Q25" i="3"/>
  <c r="Y25" i="3" s="1"/>
  <c r="O26" i="3"/>
  <c r="P26" i="3"/>
  <c r="Q26" i="3"/>
  <c r="O27" i="3"/>
  <c r="P27" i="3"/>
  <c r="Q27" i="3"/>
  <c r="O28" i="3"/>
  <c r="P28" i="3"/>
  <c r="X28" i="3" s="1"/>
  <c r="Q28" i="3"/>
  <c r="Y28" i="3" s="1"/>
  <c r="O29" i="3"/>
  <c r="P29" i="3"/>
  <c r="Q29" i="3"/>
  <c r="Y29" i="3" s="1"/>
  <c r="O30" i="3"/>
  <c r="W30" i="3" s="1"/>
  <c r="P30" i="3"/>
  <c r="Q30" i="3"/>
  <c r="O31" i="3"/>
  <c r="W31" i="3" s="1"/>
  <c r="P31" i="3"/>
  <c r="Q31" i="3"/>
  <c r="O32" i="3"/>
  <c r="P32" i="3"/>
  <c r="Q32" i="3"/>
  <c r="Y32" i="3" s="1"/>
  <c r="O33" i="3"/>
  <c r="P33" i="3"/>
  <c r="Q33" i="3"/>
  <c r="Y33" i="3" s="1"/>
  <c r="O34" i="3"/>
  <c r="W34" i="3" s="1"/>
  <c r="P34" i="3"/>
  <c r="Q34" i="3"/>
  <c r="O35" i="3"/>
  <c r="W35" i="3" s="1"/>
  <c r="P35" i="3"/>
  <c r="X35" i="3" s="1"/>
  <c r="Q35" i="3"/>
  <c r="O36" i="3"/>
  <c r="P36" i="3"/>
  <c r="X36" i="3" s="1"/>
  <c r="Q36" i="3"/>
  <c r="O37" i="3"/>
  <c r="P37" i="3"/>
  <c r="Q37" i="3"/>
  <c r="Y37" i="3" s="1"/>
  <c r="O38" i="3"/>
  <c r="W38" i="3" s="1"/>
  <c r="P38" i="3"/>
  <c r="Q38" i="3"/>
  <c r="O39" i="3"/>
  <c r="W39" i="3" s="1"/>
  <c r="P39" i="3"/>
  <c r="X39" i="3" s="1"/>
  <c r="Q39" i="3"/>
  <c r="O40" i="3"/>
  <c r="P40" i="3"/>
  <c r="Q40" i="3"/>
  <c r="Y40" i="3" s="1"/>
  <c r="N18" i="3"/>
  <c r="N19" i="3"/>
  <c r="N20" i="3"/>
  <c r="N21" i="3"/>
  <c r="N22" i="3"/>
  <c r="N23" i="3"/>
  <c r="N24" i="3"/>
  <c r="N25" i="3"/>
  <c r="N26" i="3"/>
  <c r="N27" i="3"/>
  <c r="N28" i="3"/>
  <c r="V28" i="3" s="1"/>
  <c r="N29" i="3"/>
  <c r="V29" i="3" s="1"/>
  <c r="N30" i="3"/>
  <c r="N31" i="3"/>
  <c r="N32" i="3"/>
  <c r="V32" i="3" s="1"/>
  <c r="N33" i="3"/>
  <c r="V33" i="3" s="1"/>
  <c r="N34" i="3"/>
  <c r="N35" i="3"/>
  <c r="N36" i="3"/>
  <c r="V36" i="3" s="1"/>
  <c r="N37" i="3"/>
  <c r="N38" i="3"/>
  <c r="N39" i="3"/>
  <c r="N40" i="3"/>
  <c r="V40" i="3" s="1"/>
  <c r="N17" i="3"/>
  <c r="V17" i="3" s="1"/>
  <c r="X37" i="3"/>
  <c r="X40" i="3"/>
  <c r="X32" i="3"/>
  <c r="Y31" i="3"/>
  <c r="X20" i="3"/>
  <c r="Y17" i="3"/>
  <c r="Y21" i="3"/>
  <c r="Y18" i="3"/>
  <c r="V24" i="3"/>
  <c r="W27" i="3"/>
  <c r="V31" i="3"/>
  <c r="W24" i="3"/>
  <c r="V20" i="3"/>
  <c r="W37" i="3"/>
  <c r="V25" i="3"/>
  <c r="W18" i="3"/>
  <c r="R7" i="3" l="1"/>
  <c r="Y48" i="3"/>
  <c r="W50" i="3"/>
  <c r="W46" i="3"/>
  <c r="B12" i="3"/>
  <c r="J12" i="3"/>
  <c r="Y51" i="3"/>
  <c r="V50" i="3"/>
  <c r="V46" i="3"/>
  <c r="X38" i="3"/>
  <c r="U11" i="3"/>
  <c r="S9" i="3"/>
  <c r="P57" i="3"/>
  <c r="V34" i="3"/>
  <c r="Y42" i="3"/>
  <c r="V41" i="3"/>
  <c r="V55" i="3"/>
  <c r="W60" i="3"/>
  <c r="J3" i="3"/>
  <c r="Y61" i="3"/>
  <c r="R57" i="3"/>
  <c r="I12" i="3"/>
  <c r="Q12" i="3" s="1"/>
  <c r="X61" i="3"/>
  <c r="Y60" i="3"/>
  <c r="J6" i="3"/>
  <c r="V49" i="3"/>
  <c r="V45" i="3"/>
  <c r="X53" i="3"/>
  <c r="U58" i="3"/>
  <c r="W61" i="3"/>
  <c r="V60" i="3"/>
  <c r="N11" i="3"/>
  <c r="F3" i="3"/>
  <c r="X51" i="3"/>
  <c r="Y47" i="3"/>
  <c r="Y45" i="3"/>
  <c r="W41" i="3"/>
  <c r="W55" i="3"/>
  <c r="S56" i="3"/>
  <c r="W56" i="3" s="1"/>
  <c r="P11" i="3"/>
  <c r="W49" i="3"/>
  <c r="V18" i="3"/>
  <c r="V38" i="3"/>
  <c r="V30" i="3"/>
  <c r="V22" i="3"/>
  <c r="Y39" i="3"/>
  <c r="X34" i="3"/>
  <c r="W29" i="3"/>
  <c r="X18" i="3"/>
  <c r="W45" i="3"/>
  <c r="G12" i="3"/>
  <c r="O12" i="3" s="1"/>
  <c r="T10" i="3"/>
  <c r="O9" i="3"/>
  <c r="V51" i="3"/>
  <c r="F12" i="3"/>
  <c r="N12" i="3" s="1"/>
  <c r="Y35" i="3"/>
  <c r="N3" i="3"/>
  <c r="X50" i="3"/>
  <c r="Y46" i="3"/>
  <c r="Y44" i="3"/>
  <c r="Q56" i="3"/>
  <c r="O11" i="3"/>
  <c r="U9" i="3"/>
  <c r="W12" i="3"/>
  <c r="T12" i="3"/>
  <c r="Y12" i="3"/>
  <c r="X12" i="3"/>
  <c r="T11" i="3"/>
  <c r="V37" i="3"/>
  <c r="V21" i="3"/>
  <c r="Y36" i="3"/>
  <c r="X31" i="3"/>
  <c r="X27" i="3"/>
  <c r="W22" i="3"/>
  <c r="X47" i="3"/>
  <c r="U56" i="3"/>
  <c r="P56" i="3"/>
  <c r="X43" i="3"/>
  <c r="V52" i="3"/>
  <c r="V48" i="3"/>
  <c r="V42" i="3"/>
  <c r="U57" i="3"/>
  <c r="X41" i="3"/>
  <c r="W33" i="3"/>
  <c r="X30" i="3"/>
  <c r="Y27" i="3"/>
  <c r="W25" i="3"/>
  <c r="V39" i="3"/>
  <c r="V35" i="3"/>
  <c r="V27" i="3"/>
  <c r="V23" i="3"/>
  <c r="V19" i="3"/>
  <c r="W40" i="3"/>
  <c r="Y38" i="3"/>
  <c r="W36" i="3"/>
  <c r="Y34" i="3"/>
  <c r="X33" i="3"/>
  <c r="W32" i="3"/>
  <c r="Y30" i="3"/>
  <c r="X29" i="3"/>
  <c r="W28" i="3"/>
  <c r="Y26" i="3"/>
  <c r="X25" i="3"/>
  <c r="Y22" i="3"/>
  <c r="X21" i="3"/>
  <c r="W20" i="3"/>
  <c r="J5" i="3"/>
  <c r="N5" i="3" s="1"/>
  <c r="Y50" i="3"/>
  <c r="W42" i="3"/>
  <c r="S57" i="3"/>
  <c r="X17" i="3"/>
  <c r="W26" i="3"/>
  <c r="Y24" i="3"/>
  <c r="X23" i="3"/>
  <c r="X19" i="3"/>
  <c r="V26" i="3"/>
  <c r="X26" i="3"/>
  <c r="Y23" i="3"/>
  <c r="X22" i="3"/>
  <c r="W21" i="3"/>
  <c r="Y19" i="3"/>
  <c r="W17" i="3"/>
  <c r="Q11" i="3"/>
  <c r="R9" i="3"/>
  <c r="U10" i="3"/>
  <c r="R10" i="3"/>
  <c r="W9" i="3"/>
  <c r="N57" i="3"/>
  <c r="V57" i="3" s="1"/>
  <c r="J4" i="3"/>
  <c r="O57" i="3"/>
  <c r="B4" i="3"/>
  <c r="O10" i="3"/>
  <c r="Q9" i="3"/>
  <c r="T56" i="3"/>
  <c r="X56" i="3" s="1"/>
  <c r="Q57" i="3"/>
  <c r="P9" i="3"/>
  <c r="N9" i="3"/>
  <c r="B5" i="3"/>
  <c r="R5" i="3" s="1"/>
  <c r="V10" i="3"/>
  <c r="Q58" i="3"/>
  <c r="V9" i="3"/>
  <c r="B3" i="3"/>
  <c r="V3" i="3" s="1"/>
  <c r="Q10" i="3"/>
  <c r="N10" i="3"/>
  <c r="P10" i="3"/>
  <c r="F4" i="3"/>
  <c r="Y55" i="3"/>
  <c r="Y54" i="3"/>
  <c r="Y58" i="3"/>
  <c r="P58" i="3"/>
  <c r="O58" i="3"/>
  <c r="N58" i="3"/>
  <c r="Y56" i="3"/>
  <c r="T58" i="3"/>
  <c r="X57" i="3"/>
  <c r="S58" i="3"/>
  <c r="R58" i="3"/>
  <c r="R56" i="3"/>
  <c r="V56" i="3" s="1"/>
  <c r="W54" i="3"/>
  <c r="V54" i="3"/>
  <c r="Y53" i="3"/>
  <c r="X55" i="3"/>
  <c r="X54" i="3"/>
  <c r="W53" i="3"/>
  <c r="V53" i="3"/>
  <c r="B6" i="3" l="1"/>
  <c r="V6" i="3" s="1"/>
  <c r="R12" i="3"/>
  <c r="S12" i="3"/>
  <c r="V12" i="3"/>
  <c r="Y57" i="3"/>
  <c r="U12" i="3"/>
  <c r="R3" i="3"/>
  <c r="F6" i="3"/>
  <c r="N6" i="3" s="1"/>
  <c r="W57" i="3"/>
  <c r="V4" i="3"/>
  <c r="V5" i="3"/>
  <c r="R4" i="3"/>
  <c r="N4" i="3"/>
  <c r="X58" i="3"/>
  <c r="W58" i="3"/>
  <c r="V58" i="3"/>
  <c r="R6" i="3" l="1"/>
</calcChain>
</file>

<file path=xl/sharedStrings.xml><?xml version="1.0" encoding="utf-8"?>
<sst xmlns="http://schemas.openxmlformats.org/spreadsheetml/2006/main" count="393" uniqueCount="118">
  <si>
    <t>GM%</t>
  </si>
  <si>
    <t>Metric</t>
  </si>
  <si>
    <t>Shipped Volume (SU)</t>
  </si>
  <si>
    <t>Month</t>
  </si>
  <si>
    <t>SU = 10,000 Sheets</t>
  </si>
  <si>
    <t>UK</t>
  </si>
  <si>
    <t>Andrex Gentle Clean</t>
  </si>
  <si>
    <t>Andrex Mainline</t>
  </si>
  <si>
    <t>Andrex Premium</t>
  </si>
  <si>
    <t>Andrex Moist</t>
  </si>
  <si>
    <t>Net Sales (£)</t>
  </si>
  <si>
    <t>GP (£)</t>
  </si>
  <si>
    <t>Net Sales per SU (£)</t>
  </si>
  <si>
    <t>GP per SU (£)</t>
  </si>
  <si>
    <t>Total 2018</t>
  </si>
  <si>
    <t>Total 2019</t>
  </si>
  <si>
    <t>Total 2020</t>
  </si>
  <si>
    <t>Actual</t>
  </si>
  <si>
    <t>UK &amp; Eire</t>
  </si>
  <si>
    <t>Domestic</t>
  </si>
  <si>
    <t/>
  </si>
  <si>
    <t>Apr 21</t>
  </si>
  <si>
    <t>May 21</t>
  </si>
  <si>
    <t>Jun 21</t>
  </si>
  <si>
    <t>Br Dry Bath POAR</t>
  </si>
  <si>
    <t>Volume</t>
  </si>
  <si>
    <t>Net Sales</t>
  </si>
  <si>
    <t>Gross Profit</t>
  </si>
  <si>
    <t>Br Dry Bath Single Roll</t>
  </si>
  <si>
    <t>Br Dry Bath Quilts</t>
  </si>
  <si>
    <t>Br Dry Bath Lotion</t>
  </si>
  <si>
    <t>Br Dry Bath Premium Other</t>
  </si>
  <si>
    <t>Dry Bath Tissue</t>
  </si>
  <si>
    <t>Dry Bath Premium</t>
  </si>
  <si>
    <t>Dry Bath Mainline</t>
  </si>
  <si>
    <t>Br Moist Bath</t>
  </si>
  <si>
    <t>Total 2021</t>
  </si>
  <si>
    <t>Total 2022</t>
  </si>
  <si>
    <t>POS GM</t>
  </si>
  <si>
    <t>Q3 22</t>
  </si>
  <si>
    <t>Q4 21</t>
  </si>
  <si>
    <t>Q4 22</t>
  </si>
  <si>
    <t>DRY_Premium_Andrex_Volume</t>
  </si>
  <si>
    <t>Shipment Volume (SU)</t>
  </si>
  <si>
    <t>QTR</t>
  </si>
  <si>
    <t>Volumetric data SU</t>
  </si>
  <si>
    <t>WE 02.01.21</t>
  </si>
  <si>
    <t>WE 09.01.21</t>
  </si>
  <si>
    <t>WE 16.01.21</t>
  </si>
  <si>
    <t>WE 23.01.21</t>
  </si>
  <si>
    <t>WE 30.01.21</t>
  </si>
  <si>
    <t>WE 06.02.21</t>
  </si>
  <si>
    <t>WE 13.02.21</t>
  </si>
  <si>
    <t>WE 20.02.21</t>
  </si>
  <si>
    <t>WE 27.02.21</t>
  </si>
  <si>
    <t>WE 06.03.21</t>
  </si>
  <si>
    <t>WE 13.03.21</t>
  </si>
  <si>
    <t>WE 20.03.21</t>
  </si>
  <si>
    <t>WE 27.03.21</t>
  </si>
  <si>
    <t>WE 03.04.21</t>
  </si>
  <si>
    <t>WE 10.04.21</t>
  </si>
  <si>
    <t>WE 17.04.21</t>
  </si>
  <si>
    <t>WE 24.04.21</t>
  </si>
  <si>
    <t>WE 01.05.21</t>
  </si>
  <si>
    <t>WE 08.05.21</t>
  </si>
  <si>
    <t>WE 15.05.21</t>
  </si>
  <si>
    <t>WE 22.05.21</t>
  </si>
  <si>
    <t>WE 29.05.21</t>
  </si>
  <si>
    <t>WE 05.06.21</t>
  </si>
  <si>
    <t>WE 12.06.21</t>
  </si>
  <si>
    <t>WE 19.06.21</t>
  </si>
  <si>
    <t>WE 26.06.21</t>
  </si>
  <si>
    <t>WE 03.07.21</t>
  </si>
  <si>
    <t>WE 10.07.21</t>
  </si>
  <si>
    <t>WE 17.07.21</t>
  </si>
  <si>
    <t>WE 24.07.21</t>
  </si>
  <si>
    <t>WE 31.07.21</t>
  </si>
  <si>
    <t>WE 07.08.21</t>
  </si>
  <si>
    <t>WE 14.08.21</t>
  </si>
  <si>
    <t>WE 21.08.21</t>
  </si>
  <si>
    <t>WE 28.08.21</t>
  </si>
  <si>
    <t>WE 04.09.21</t>
  </si>
  <si>
    <t>WE 11.09.21</t>
  </si>
  <si>
    <t>WE 18.09.21</t>
  </si>
  <si>
    <t>WE 25.09.21</t>
  </si>
  <si>
    <t>WE 02.10.21</t>
  </si>
  <si>
    <t>WE 09.10.21</t>
  </si>
  <si>
    <t>WE 16.10.21</t>
  </si>
  <si>
    <t>WE 23.10.21</t>
  </si>
  <si>
    <t>WE 30.10.21</t>
  </si>
  <si>
    <t>WE 06.11.21</t>
  </si>
  <si>
    <t>WE 13.11.21</t>
  </si>
  <si>
    <t>WE 20.11.21</t>
  </si>
  <si>
    <t>WE 27.11.21</t>
  </si>
  <si>
    <t>WE 04.12.21</t>
  </si>
  <si>
    <t>WE 11.12.21</t>
  </si>
  <si>
    <t>WE 18.12.21</t>
  </si>
  <si>
    <t>WE 25.12.21</t>
  </si>
  <si>
    <t>Projection Factor</t>
  </si>
  <si>
    <t>Coverage Factor</t>
  </si>
  <si>
    <t>NRC</t>
  </si>
  <si>
    <t>Old Volumetric</t>
  </si>
  <si>
    <t>New Volumetric</t>
  </si>
  <si>
    <t>Week</t>
  </si>
  <si>
    <t>DRY_Mainline_Andrex_Volume</t>
  </si>
  <si>
    <t>Old Volumetric Dry Andrex</t>
  </si>
  <si>
    <t>Dry_Mainline_Volume</t>
  </si>
  <si>
    <t>DRY Moist Andrex Volume</t>
  </si>
  <si>
    <t>Moist volume</t>
  </si>
  <si>
    <t>Old volumetric</t>
  </si>
  <si>
    <t>Q1 -21</t>
  </si>
  <si>
    <t>Q2 - 21</t>
  </si>
  <si>
    <t>Q3 - 21</t>
  </si>
  <si>
    <t>Q4 - 21</t>
  </si>
  <si>
    <t>Q1 -22</t>
  </si>
  <si>
    <t>Q2 - 22</t>
  </si>
  <si>
    <t>Q3 - 22</t>
  </si>
  <si>
    <t>Q4 - 22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</si>
</sst>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#,##0;\(#,##0\)"/>
    <numFmt numFmtId="167" formatCode="#,##0.00%;\(#,##0.00%\)"/>
    <numFmt numFmtId="168" formatCode="#,##0.00;\(#,##0.00\)"/>
    <numFmt numFmtId="169" formatCode="#,##0.0;\-#,##0.0"/>
    <numFmt numFmtId="170" formatCode="&quot;£&quot;#,##0.00"/>
    <numFmt numFmtId="171" formatCode="#,##0.00_ ;\-#,##0.00\ "/>
    <numFmt numFmtId="172" formatCode="_-* #,##0_-;\-* #,##0_-;_-* &quot;-&quot;??_-;_-@_-"/>
    <numFmt numFmtId="173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double">
        <color indexed="48"/>
      </top>
      <bottom style="double">
        <color indexed="48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0" fontId="2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24" fillId="0" borderId="0" applyFont="0" applyFill="0" applyBorder="0" applyAlignment="0" applyProtection="0"/>
  </cellStyleXfs>
  <cellXfs count="156">
    <xf numFmtId="0" fontId="0" fillId="0" borderId="0" xfId="0"/>
    <xf numFmtId="164" fontId="27" fillId="0" borderId="12" xfId="88" applyFont="1" applyBorder="1" applyAlignment="1">
      <alignment horizontal="center" vertical="center"/>
    </xf>
    <xf numFmtId="17" fontId="1" fillId="52" borderId="14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53" borderId="12" xfId="0" applyFill="1" applyBorder="1" applyAlignment="1">
      <alignment horizontal="center" vertical="center" wrapText="1"/>
    </xf>
    <xf numFmtId="0" fontId="26" fillId="52" borderId="14" xfId="0" applyFont="1" applyFill="1" applyBorder="1" applyAlignment="1">
      <alignment horizontal="center"/>
    </xf>
    <xf numFmtId="0" fontId="26" fillId="52" borderId="14" xfId="0" applyFont="1" applyFill="1" applyBorder="1" applyAlignment="1">
      <alignment horizontal="center" vertical="center" wrapText="1"/>
    </xf>
    <xf numFmtId="166" fontId="2" fillId="0" borderId="12" xfId="1" applyNumberFormat="1" applyFill="1" applyBorder="1" applyAlignment="1">
      <alignment horizontal="right" vertical="center"/>
    </xf>
    <xf numFmtId="0" fontId="0" fillId="53" borderId="18" xfId="0" applyFill="1" applyBorder="1" applyAlignment="1">
      <alignment horizontal="center" vertical="center" wrapText="1"/>
    </xf>
    <xf numFmtId="0" fontId="0" fillId="53" borderId="19" xfId="0" applyFill="1" applyBorder="1" applyAlignment="1">
      <alignment horizontal="center" vertical="center" wrapText="1"/>
    </xf>
    <xf numFmtId="166" fontId="2" fillId="0" borderId="18" xfId="0" applyNumberFormat="1" applyFont="1" applyBorder="1" applyAlignment="1">
      <alignment horizontal="right" vertical="center"/>
    </xf>
    <xf numFmtId="0" fontId="0" fillId="53" borderId="14" xfId="0" applyFill="1" applyBorder="1" applyAlignment="1">
      <alignment horizontal="center" vertical="center" wrapText="1"/>
    </xf>
    <xf numFmtId="166" fontId="2" fillId="0" borderId="14" xfId="1" applyNumberFormat="1" applyFill="1" applyBorder="1" applyAlignment="1">
      <alignment horizontal="right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8" xfId="0" applyNumberFormat="1" applyFont="1" applyBorder="1" applyAlignment="1">
      <alignment horizontal="right" vertical="center"/>
    </xf>
    <xf numFmtId="167" fontId="2" fillId="0" borderId="20" xfId="0" applyNumberFormat="1" applyFont="1" applyBorder="1" applyAlignment="1">
      <alignment horizontal="right" vertical="center"/>
    </xf>
    <xf numFmtId="167" fontId="2" fillId="0" borderId="21" xfId="0" applyNumberFormat="1" applyFont="1" applyBorder="1" applyAlignment="1">
      <alignment horizontal="right" vertical="center"/>
    </xf>
    <xf numFmtId="168" fontId="2" fillId="0" borderId="12" xfId="0" applyNumberFormat="1" applyFont="1" applyBorder="1" applyAlignment="1">
      <alignment horizontal="right" vertical="center"/>
    </xf>
    <xf numFmtId="168" fontId="2" fillId="0" borderId="21" xfId="0" applyNumberFormat="1" applyFont="1" applyBorder="1" applyAlignment="1">
      <alignment horizontal="right" vertical="center"/>
    </xf>
    <xf numFmtId="168" fontId="2" fillId="0" borderId="14" xfId="0" applyNumberFormat="1" applyFont="1" applyBorder="1" applyAlignment="1">
      <alignment horizontal="right" vertical="center"/>
    </xf>
    <xf numFmtId="168" fontId="2" fillId="0" borderId="24" xfId="0" applyNumberFormat="1" applyFont="1" applyBorder="1" applyAlignment="1">
      <alignment horizontal="right" vertical="center"/>
    </xf>
    <xf numFmtId="169" fontId="2" fillId="0" borderId="12" xfId="0" applyNumberFormat="1" applyFont="1" applyBorder="1" applyAlignment="1">
      <alignment horizontal="right" vertical="center"/>
    </xf>
    <xf numFmtId="169" fontId="2" fillId="0" borderId="18" xfId="0" applyNumberFormat="1" applyFont="1" applyBorder="1" applyAlignment="1">
      <alignment horizontal="right" vertical="center"/>
    </xf>
    <xf numFmtId="169" fontId="2" fillId="0" borderId="19" xfId="0" applyNumberFormat="1" applyFont="1" applyBorder="1" applyAlignment="1">
      <alignment horizontal="right" vertical="center"/>
    </xf>
    <xf numFmtId="169" fontId="2" fillId="0" borderId="20" xfId="0" applyNumberFormat="1" applyFont="1" applyBorder="1" applyAlignment="1">
      <alignment horizontal="right" vertical="center"/>
    </xf>
    <xf numFmtId="169" fontId="2" fillId="0" borderId="21" xfId="0" applyNumberFormat="1" applyFont="1" applyBorder="1" applyAlignment="1">
      <alignment horizontal="right" vertical="center"/>
    </xf>
    <xf numFmtId="169" fontId="2" fillId="0" borderId="22" xfId="0" applyNumberFormat="1" applyFont="1" applyBorder="1" applyAlignment="1">
      <alignment horizontal="right" vertical="center"/>
    </xf>
    <xf numFmtId="0" fontId="0" fillId="53" borderId="0" xfId="0" applyFill="1" applyAlignment="1">
      <alignment wrapText="1"/>
    </xf>
    <xf numFmtId="164" fontId="27" fillId="0" borderId="0" xfId="88" applyFont="1" applyBorder="1" applyAlignment="1">
      <alignment horizontal="center" vertical="center"/>
    </xf>
    <xf numFmtId="170" fontId="27" fillId="0" borderId="0" xfId="89" applyNumberFormat="1" applyFont="1" applyBorder="1" applyAlignment="1">
      <alignment horizontal="center" vertical="center"/>
    </xf>
    <xf numFmtId="165" fontId="27" fillId="0" borderId="0" xfId="91" applyNumberFormat="1" applyFont="1" applyBorder="1" applyAlignment="1">
      <alignment horizontal="center" vertical="center"/>
    </xf>
    <xf numFmtId="0" fontId="0" fillId="53" borderId="0" xfId="0" applyFill="1" applyAlignment="1">
      <alignment horizontal="right" wrapText="1"/>
    </xf>
    <xf numFmtId="166" fontId="2" fillId="0" borderId="25" xfId="0" applyNumberFormat="1" applyFont="1" applyBorder="1" applyAlignment="1">
      <alignment horizontal="right" vertical="center"/>
    </xf>
    <xf numFmtId="166" fontId="2" fillId="0" borderId="26" xfId="1" applyNumberFormat="1" applyFill="1" applyBorder="1" applyAlignment="1">
      <alignment horizontal="right" vertical="center"/>
    </xf>
    <xf numFmtId="166" fontId="2" fillId="0" borderId="27" xfId="1" applyNumberFormat="1" applyFill="1" applyBorder="1" applyAlignment="1">
      <alignment horizontal="right" vertical="center"/>
    </xf>
    <xf numFmtId="167" fontId="2" fillId="0" borderId="25" xfId="0" applyNumberFormat="1" applyFont="1" applyBorder="1" applyAlignment="1">
      <alignment horizontal="right" vertical="center"/>
    </xf>
    <xf numFmtId="167" fontId="2" fillId="0" borderId="26" xfId="0" applyNumberFormat="1" applyFont="1" applyBorder="1" applyAlignment="1">
      <alignment horizontal="right" vertical="center"/>
    </xf>
    <xf numFmtId="168" fontId="2" fillId="0" borderId="26" xfId="0" applyNumberFormat="1" applyFont="1" applyBorder="1" applyAlignment="1">
      <alignment horizontal="right" vertical="center"/>
    </xf>
    <xf numFmtId="168" fontId="2" fillId="0" borderId="27" xfId="0" applyNumberFormat="1" applyFont="1" applyBorder="1" applyAlignment="1">
      <alignment horizontal="right" vertical="center"/>
    </xf>
    <xf numFmtId="169" fontId="2" fillId="0" borderId="25" xfId="0" applyNumberFormat="1" applyFont="1" applyBorder="1" applyAlignment="1">
      <alignment horizontal="right" vertical="center"/>
    </xf>
    <xf numFmtId="169" fontId="2" fillId="0" borderId="26" xfId="0" applyNumberFormat="1" applyFont="1" applyBorder="1" applyAlignment="1">
      <alignment horizontal="right" vertical="center"/>
    </xf>
    <xf numFmtId="169" fontId="2" fillId="0" borderId="28" xfId="0" applyNumberFormat="1" applyFont="1" applyBorder="1" applyAlignment="1">
      <alignment horizontal="right" vertical="center"/>
    </xf>
    <xf numFmtId="165" fontId="27" fillId="0" borderId="12" xfId="91" applyNumberFormat="1" applyFont="1" applyFill="1" applyBorder="1" applyAlignment="1">
      <alignment horizontal="center" vertical="center"/>
    </xf>
    <xf numFmtId="2" fontId="27" fillId="0" borderId="12" xfId="91" applyNumberFormat="1" applyFont="1" applyFill="1" applyBorder="1" applyAlignment="1">
      <alignment horizontal="center" vertical="center"/>
    </xf>
    <xf numFmtId="2" fontId="27" fillId="0" borderId="14" xfId="91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0" fontId="0" fillId="0" borderId="30" xfId="0" applyBorder="1"/>
    <xf numFmtId="2" fontId="27" fillId="0" borderId="18" xfId="91" applyNumberFormat="1" applyFont="1" applyFill="1" applyBorder="1" applyAlignment="1">
      <alignment horizontal="center" vertical="center"/>
    </xf>
    <xf numFmtId="2" fontId="27" fillId="0" borderId="19" xfId="91" applyNumberFormat="1" applyFont="1" applyFill="1" applyBorder="1" applyAlignment="1">
      <alignment horizontal="center" vertical="center"/>
    </xf>
    <xf numFmtId="164" fontId="27" fillId="0" borderId="14" xfId="88" applyFont="1" applyBorder="1" applyAlignment="1">
      <alignment horizontal="center" vertical="center"/>
    </xf>
    <xf numFmtId="2" fontId="27" fillId="0" borderId="32" xfId="91" applyNumberFormat="1" applyFont="1" applyFill="1" applyBorder="1" applyAlignment="1">
      <alignment horizontal="center" vertical="center"/>
    </xf>
    <xf numFmtId="0" fontId="0" fillId="53" borderId="32" xfId="0" applyFill="1" applyBorder="1" applyAlignment="1">
      <alignment horizontal="center" vertical="center" wrapText="1"/>
    </xf>
    <xf numFmtId="168" fontId="2" fillId="0" borderId="32" xfId="0" applyNumberFormat="1" applyFont="1" applyBorder="1" applyAlignment="1">
      <alignment horizontal="right" vertical="center"/>
    </xf>
    <xf numFmtId="168" fontId="2" fillId="0" borderId="33" xfId="0" applyNumberFormat="1" applyFont="1" applyBorder="1" applyAlignment="1">
      <alignment horizontal="right" vertical="center"/>
    </xf>
    <xf numFmtId="165" fontId="27" fillId="0" borderId="18" xfId="91" applyNumberFormat="1" applyFont="1" applyFill="1" applyBorder="1" applyAlignment="1">
      <alignment horizontal="center" vertical="center"/>
    </xf>
    <xf numFmtId="165" fontId="27" fillId="0" borderId="19" xfId="91" applyNumberFormat="1" applyFont="1" applyFill="1" applyBorder="1" applyAlignment="1">
      <alignment horizontal="center" vertical="center"/>
    </xf>
    <xf numFmtId="167" fontId="2" fillId="0" borderId="19" xfId="0" applyNumberFormat="1" applyFont="1" applyBorder="1" applyAlignment="1">
      <alignment horizontal="right" vertical="center"/>
    </xf>
    <xf numFmtId="167" fontId="2" fillId="0" borderId="28" xfId="0" applyNumberFormat="1" applyFont="1" applyBorder="1" applyAlignment="1">
      <alignment horizontal="right" vertical="center"/>
    </xf>
    <xf numFmtId="164" fontId="27" fillId="0" borderId="32" xfId="88" applyFont="1" applyBorder="1" applyAlignment="1">
      <alignment horizontal="center" vertical="center"/>
    </xf>
    <xf numFmtId="166" fontId="2" fillId="0" borderId="32" xfId="0" applyNumberFormat="1" applyFont="1" applyBorder="1" applyAlignment="1">
      <alignment horizontal="right" vertical="center"/>
    </xf>
    <xf numFmtId="166" fontId="2" fillId="0" borderId="33" xfId="0" applyNumberFormat="1" applyFont="1" applyBorder="1" applyAlignment="1">
      <alignment horizontal="right" vertical="center"/>
    </xf>
    <xf numFmtId="165" fontId="27" fillId="0" borderId="29" xfId="91" applyNumberFormat="1" applyFont="1" applyBorder="1" applyAlignment="1">
      <alignment horizontal="center" vertical="center"/>
    </xf>
    <xf numFmtId="170" fontId="27" fillId="0" borderId="30" xfId="89" applyNumberFormat="1" applyFont="1" applyBorder="1" applyAlignment="1">
      <alignment horizontal="center" vertical="center"/>
    </xf>
    <xf numFmtId="164" fontId="27" fillId="0" borderId="18" xfId="88" applyFont="1" applyBorder="1" applyAlignment="1">
      <alignment horizontal="center" vertical="center"/>
    </xf>
    <xf numFmtId="164" fontId="27" fillId="0" borderId="19" xfId="88" applyFont="1" applyBorder="1" applyAlignment="1">
      <alignment horizontal="center" vertical="center"/>
    </xf>
    <xf numFmtId="166" fontId="2" fillId="0" borderId="19" xfId="1" applyNumberFormat="1" applyFill="1" applyBorder="1" applyAlignment="1">
      <alignment horizontal="right" vertical="center"/>
    </xf>
    <xf numFmtId="166" fontId="2" fillId="0" borderId="28" xfId="1" applyNumberFormat="1" applyFill="1" applyBorder="1" applyAlignment="1">
      <alignment horizontal="right" vertical="center"/>
    </xf>
    <xf numFmtId="164" fontId="27" fillId="0" borderId="29" xfId="88" applyFont="1" applyBorder="1" applyAlignment="1">
      <alignment horizontal="center" vertical="center"/>
    </xf>
    <xf numFmtId="167" fontId="2" fillId="0" borderId="22" xfId="0" applyNumberFormat="1" applyFont="1" applyBorder="1" applyAlignment="1">
      <alignment horizontal="right" vertical="center"/>
    </xf>
    <xf numFmtId="168" fontId="2" fillId="0" borderId="34" xfId="0" applyNumberFormat="1" applyFont="1" applyBorder="1" applyAlignment="1">
      <alignment horizontal="right" vertical="center"/>
    </xf>
    <xf numFmtId="0" fontId="5" fillId="0" borderId="0" xfId="87" applyNumberFormat="1" applyFont="1" applyFill="1" applyBorder="1" applyAlignment="1"/>
    <xf numFmtId="0" fontId="3" fillId="49" borderId="0" xfId="87" applyNumberFormat="1" applyFont="1" applyFill="1" applyBorder="1" applyAlignment="1" applyProtection="1">
      <protection locked="0"/>
    </xf>
    <xf numFmtId="0" fontId="2" fillId="59" borderId="0" xfId="87" applyNumberFormat="1" applyFont="1" applyFill="1" applyBorder="1" applyAlignment="1" applyProtection="1">
      <protection locked="0"/>
    </xf>
    <xf numFmtId="0" fontId="3" fillId="60" borderId="40" xfId="87" applyNumberFormat="1" applyFont="1" applyFill="1" applyBorder="1" applyAlignment="1" applyProtection="1">
      <alignment horizontal="center" vertical="center"/>
      <protection locked="0"/>
    </xf>
    <xf numFmtId="0" fontId="2" fillId="60" borderId="40" xfId="87" applyNumberFormat="1" applyFont="1" applyFill="1" applyBorder="1" applyAlignment="1" applyProtection="1">
      <alignment horizontal="left" vertical="center" indent="2"/>
      <protection locked="0"/>
    </xf>
    <xf numFmtId="0" fontId="3" fillId="60" borderId="40" xfId="87" applyNumberFormat="1" applyFont="1" applyFill="1" applyBorder="1" applyAlignment="1" applyProtection="1">
      <alignment horizontal="left" vertical="center"/>
      <protection locked="0"/>
    </xf>
    <xf numFmtId="166" fontId="2" fillId="49" borderId="41" xfId="87" applyNumberFormat="1" applyFont="1" applyFill="1" applyBorder="1" applyAlignment="1" applyProtection="1">
      <alignment horizontal="right" vertical="center"/>
    </xf>
    <xf numFmtId="0" fontId="3" fillId="60" borderId="40" xfId="87" applyNumberFormat="1" applyFont="1" applyFill="1" applyBorder="1" applyAlignment="1" applyProtection="1">
      <alignment horizontal="left" vertical="center" indent="2"/>
      <protection locked="0"/>
    </xf>
    <xf numFmtId="172" fontId="28" fillId="0" borderId="12" xfId="88" applyNumberFormat="1" applyFont="1" applyFill="1" applyBorder="1"/>
    <xf numFmtId="172" fontId="28" fillId="0" borderId="26" xfId="88" applyNumberFormat="1" applyFont="1" applyFill="1" applyBorder="1"/>
    <xf numFmtId="3" fontId="0" fillId="0" borderId="12" xfId="0" applyNumberFormat="1" applyBorder="1"/>
    <xf numFmtId="38" fontId="0" fillId="0" borderId="12" xfId="0" applyNumberFormat="1" applyBorder="1"/>
    <xf numFmtId="38" fontId="0" fillId="0" borderId="14" xfId="0" applyNumberFormat="1" applyBorder="1"/>
    <xf numFmtId="165" fontId="27" fillId="0" borderId="32" xfId="91" applyNumberFormat="1" applyFont="1" applyFill="1" applyBorder="1" applyAlignment="1">
      <alignment horizontal="center" vertical="center"/>
    </xf>
    <xf numFmtId="11" fontId="0" fillId="0" borderId="0" xfId="0" applyNumberFormat="1"/>
    <xf numFmtId="3" fontId="0" fillId="61" borderId="12" xfId="0" applyNumberFormat="1" applyFill="1" applyBorder="1"/>
    <xf numFmtId="165" fontId="27" fillId="0" borderId="0" xfId="91" applyNumberFormat="1" applyFont="1" applyFill="1" applyBorder="1" applyAlignment="1">
      <alignment horizontal="center" vertical="center"/>
    </xf>
    <xf numFmtId="165" fontId="27" fillId="0" borderId="30" xfId="91" applyNumberFormat="1" applyFont="1" applyFill="1" applyBorder="1" applyAlignment="1">
      <alignment horizontal="center" vertical="center"/>
    </xf>
    <xf numFmtId="2" fontId="27" fillId="0" borderId="0" xfId="91" applyNumberFormat="1" applyFont="1" applyFill="1" applyBorder="1" applyAlignment="1">
      <alignment horizontal="center" vertical="center"/>
    </xf>
    <xf numFmtId="2" fontId="27" fillId="0" borderId="29" xfId="91" applyNumberFormat="1" applyFont="1" applyFill="1" applyBorder="1" applyAlignment="1">
      <alignment horizontal="center" vertical="center"/>
    </xf>
    <xf numFmtId="2" fontId="27" fillId="0" borderId="30" xfId="9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73" fontId="0" fillId="0" borderId="0" xfId="0" applyNumberFormat="1"/>
    <xf numFmtId="0" fontId="30" fillId="53" borderId="0" xfId="0" applyFont="1" applyFill="1" applyAlignment="1">
      <alignment wrapText="1"/>
    </xf>
    <xf numFmtId="0" fontId="30" fillId="53" borderId="0" xfId="0" applyFont="1" applyFill="1" applyAlignment="1">
      <alignment horizontal="right" wrapText="1"/>
    </xf>
    <xf numFmtId="173" fontId="0" fillId="0" borderId="42" xfId="0" applyNumberFormat="1" applyBorder="1"/>
    <xf numFmtId="0" fontId="30" fillId="61" borderId="0" xfId="0" applyFont="1" applyFill="1"/>
    <xf numFmtId="38" fontId="0" fillId="0" borderId="0" xfId="0" applyNumberFormat="1"/>
    <xf numFmtId="3" fontId="0" fillId="0" borderId="0" xfId="0" applyNumberFormat="1"/>
    <xf numFmtId="173" fontId="0" fillId="0" borderId="0" xfId="88" applyNumberFormat="1" applyFont="1"/>
    <xf numFmtId="9" fontId="0" fillId="0" borderId="0" xfId="91" applyFont="1"/>
    <xf numFmtId="3" fontId="0" fillId="0" borderId="42" xfId="91" applyNumberFormat="1" applyFont="1" applyFill="1" applyBorder="1"/>
    <xf numFmtId="3" fontId="0" fillId="0" borderId="42" xfId="0" applyNumberFormat="1" applyBorder="1"/>
    <xf numFmtId="2" fontId="0" fillId="0" borderId="0" xfId="0" applyNumberFormat="1"/>
    <xf numFmtId="164" fontId="0" fillId="0" borderId="0" xfId="88" applyFont="1"/>
    <xf numFmtId="172" fontId="0" fillId="0" borderId="0" xfId="88" applyNumberFormat="1" applyFont="1"/>
    <xf numFmtId="172" fontId="0" fillId="0" borderId="0" xfId="88" applyNumberFormat="1" applyFont="1" applyAlignment="1">
      <alignment horizontal="right"/>
    </xf>
    <xf numFmtId="171" fontId="27" fillId="0" borderId="18" xfId="88" applyNumberFormat="1" applyFont="1" applyBorder="1" applyAlignment="1">
      <alignment horizontal="center" vertical="center"/>
    </xf>
    <xf numFmtId="171" fontId="27" fillId="0" borderId="12" xfId="88" applyNumberFormat="1" applyFont="1" applyBorder="1" applyAlignment="1">
      <alignment horizontal="center" vertical="center"/>
    </xf>
    <xf numFmtId="171" fontId="27" fillId="0" borderId="19" xfId="88" applyNumberFormat="1" applyFont="1" applyBorder="1" applyAlignment="1">
      <alignment horizontal="center" vertical="center"/>
    </xf>
    <xf numFmtId="171" fontId="27" fillId="0" borderId="32" xfId="88" applyNumberFormat="1" applyFont="1" applyBorder="1" applyAlignment="1">
      <alignment horizontal="center" vertical="center"/>
    </xf>
    <xf numFmtId="171" fontId="27" fillId="0" borderId="14" xfId="88" applyNumberFormat="1" applyFont="1" applyBorder="1" applyAlignment="1">
      <alignment horizontal="center" vertical="center"/>
    </xf>
    <xf numFmtId="165" fontId="27" fillId="0" borderId="18" xfId="91" applyNumberFormat="1" applyFont="1" applyBorder="1" applyAlignment="1">
      <alignment horizontal="center" vertical="center"/>
    </xf>
    <xf numFmtId="165" fontId="27" fillId="0" borderId="12" xfId="91" applyNumberFormat="1" applyFont="1" applyBorder="1" applyAlignment="1">
      <alignment horizontal="center" vertical="center"/>
    </xf>
    <xf numFmtId="165" fontId="27" fillId="0" borderId="19" xfId="91" applyNumberFormat="1" applyFont="1" applyBorder="1" applyAlignment="1">
      <alignment horizontal="center" vertical="center"/>
    </xf>
    <xf numFmtId="0" fontId="26" fillId="55" borderId="35" xfId="0" applyFont="1" applyFill="1" applyBorder="1" applyAlignment="1">
      <alignment horizontal="center"/>
    </xf>
    <xf numFmtId="0" fontId="26" fillId="55" borderId="36" xfId="0" applyFont="1" applyFill="1" applyBorder="1" applyAlignment="1">
      <alignment horizontal="center"/>
    </xf>
    <xf numFmtId="0" fontId="26" fillId="55" borderId="37" xfId="0" applyFont="1" applyFill="1" applyBorder="1" applyAlignment="1">
      <alignment horizontal="center"/>
    </xf>
    <xf numFmtId="0" fontId="26" fillId="52" borderId="15" xfId="0" applyFont="1" applyFill="1" applyBorder="1" applyAlignment="1">
      <alignment horizontal="center"/>
    </xf>
    <xf numFmtId="0" fontId="26" fillId="52" borderId="16" xfId="0" applyFont="1" applyFill="1" applyBorder="1" applyAlignment="1">
      <alignment horizontal="center"/>
    </xf>
    <xf numFmtId="0" fontId="26" fillId="52" borderId="17" xfId="0" applyFont="1" applyFill="1" applyBorder="1" applyAlignment="1">
      <alignment horizontal="center"/>
    </xf>
    <xf numFmtId="0" fontId="26" fillId="54" borderId="15" xfId="0" applyFont="1" applyFill="1" applyBorder="1" applyAlignment="1">
      <alignment horizontal="center"/>
    </xf>
    <xf numFmtId="0" fontId="26" fillId="54" borderId="16" xfId="0" applyFont="1" applyFill="1" applyBorder="1" applyAlignment="1">
      <alignment horizontal="center"/>
    </xf>
    <xf numFmtId="0" fontId="26" fillId="54" borderId="17" xfId="0" applyFont="1" applyFill="1" applyBorder="1" applyAlignment="1">
      <alignment horizontal="center"/>
    </xf>
    <xf numFmtId="0" fontId="26" fillId="56" borderId="31" xfId="0" applyFont="1" applyFill="1" applyBorder="1" applyAlignment="1">
      <alignment horizontal="center"/>
    </xf>
    <xf numFmtId="0" fontId="26" fillId="56" borderId="16" xfId="0" applyFont="1" applyFill="1" applyBorder="1" applyAlignment="1">
      <alignment horizontal="center"/>
    </xf>
    <xf numFmtId="0" fontId="26" fillId="56" borderId="23" xfId="0" applyFont="1" applyFill="1" applyBorder="1" applyAlignment="1">
      <alignment horizontal="center"/>
    </xf>
    <xf numFmtId="0" fontId="26" fillId="57" borderId="35" xfId="0" applyFont="1" applyFill="1" applyBorder="1" applyAlignment="1">
      <alignment horizontal="center"/>
    </xf>
    <xf numFmtId="0" fontId="26" fillId="57" borderId="36" xfId="0" applyFont="1" applyFill="1" applyBorder="1" applyAlignment="1">
      <alignment horizontal="center"/>
    </xf>
    <xf numFmtId="0" fontId="26" fillId="57" borderId="37" xfId="0" applyFont="1" applyFill="1" applyBorder="1" applyAlignment="1">
      <alignment horizontal="center"/>
    </xf>
    <xf numFmtId="0" fontId="26" fillId="58" borderId="38" xfId="0" applyFont="1" applyFill="1" applyBorder="1" applyAlignment="1">
      <alignment horizontal="center"/>
    </xf>
    <xf numFmtId="0" fontId="26" fillId="58" borderId="36" xfId="0" applyFont="1" applyFill="1" applyBorder="1" applyAlignment="1">
      <alignment horizontal="center"/>
    </xf>
    <xf numFmtId="0" fontId="26" fillId="58" borderId="39" xfId="0" applyFont="1" applyFill="1" applyBorder="1" applyAlignment="1">
      <alignment horizontal="center"/>
    </xf>
    <xf numFmtId="171" fontId="27" fillId="0" borderId="31" xfId="88" applyNumberFormat="1" applyFont="1" applyBorder="1" applyAlignment="1">
      <alignment horizontal="center" vertical="center"/>
    </xf>
    <xf numFmtId="171" fontId="27" fillId="0" borderId="16" xfId="88" applyNumberFormat="1" applyFont="1" applyBorder="1" applyAlignment="1">
      <alignment horizontal="center" vertical="center"/>
    </xf>
    <xf numFmtId="171" fontId="27" fillId="0" borderId="23" xfId="88" applyNumberFormat="1" applyFont="1" applyBorder="1" applyAlignment="1">
      <alignment horizontal="center" vertical="center"/>
    </xf>
    <xf numFmtId="171" fontId="27" fillId="0" borderId="15" xfId="88" applyNumberFormat="1" applyFont="1" applyBorder="1" applyAlignment="1">
      <alignment horizontal="center" vertical="center"/>
    </xf>
    <xf numFmtId="171" fontId="27" fillId="0" borderId="17" xfId="88" applyNumberFormat="1" applyFont="1" applyBorder="1" applyAlignment="1">
      <alignment horizontal="center" vertical="center"/>
    </xf>
    <xf numFmtId="165" fontId="27" fillId="0" borderId="15" xfId="91" applyNumberFormat="1" applyFont="1" applyBorder="1" applyAlignment="1">
      <alignment horizontal="center" vertical="center"/>
    </xf>
    <xf numFmtId="165" fontId="27" fillId="0" borderId="16" xfId="91" applyNumberFormat="1" applyFont="1" applyBorder="1" applyAlignment="1">
      <alignment horizontal="center" vertical="center"/>
    </xf>
    <xf numFmtId="165" fontId="27" fillId="0" borderId="17" xfId="91" applyNumberFormat="1" applyFont="1" applyBorder="1" applyAlignment="1">
      <alignment horizontal="center" vertical="center"/>
    </xf>
    <xf numFmtId="0" fontId="26" fillId="57" borderId="15" xfId="0" applyFont="1" applyFill="1" applyBorder="1" applyAlignment="1">
      <alignment horizontal="center"/>
    </xf>
    <xf numFmtId="0" fontId="26" fillId="57" borderId="16" xfId="0" applyFont="1" applyFill="1" applyBorder="1" applyAlignment="1">
      <alignment horizontal="center"/>
    </xf>
    <xf numFmtId="0" fontId="26" fillId="57" borderId="17" xfId="0" applyFont="1" applyFill="1" applyBorder="1" applyAlignment="1">
      <alignment horizontal="center"/>
    </xf>
    <xf numFmtId="0" fontId="26" fillId="58" borderId="31" xfId="0" applyFont="1" applyFill="1" applyBorder="1" applyAlignment="1">
      <alignment horizontal="center"/>
    </xf>
    <xf numFmtId="0" fontId="26" fillId="58" borderId="16" xfId="0" applyFont="1" applyFill="1" applyBorder="1" applyAlignment="1">
      <alignment horizontal="center"/>
    </xf>
    <xf numFmtId="0" fontId="26" fillId="58" borderId="23" xfId="0" applyFont="1" applyFill="1" applyBorder="1" applyAlignment="1">
      <alignment horizontal="center"/>
    </xf>
    <xf numFmtId="0" fontId="26" fillId="55" borderId="15" xfId="0" applyFont="1" applyFill="1" applyBorder="1" applyAlignment="1">
      <alignment horizontal="center"/>
    </xf>
    <xf numFmtId="0" fontId="26" fillId="55" borderId="16" xfId="0" applyFont="1" applyFill="1" applyBorder="1" applyAlignment="1">
      <alignment horizontal="center"/>
    </xf>
    <xf numFmtId="0" fontId="26" fillId="55" borderId="17" xfId="0" applyFont="1" applyFill="1" applyBorder="1" applyAlignment="1">
      <alignment horizontal="center"/>
    </xf>
    <xf numFmtId="0" fontId="30" fillId="61" borderId="0" xfId="0" applyFont="1" applyFill="1" applyAlignment="1">
      <alignment horizontal="center"/>
    </xf>
    <xf numFmtId="0" fontId="30" fillId="0" borderId="1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172" fontId="0" fillId="0" borderId="0" xfId="0" applyNumberFormat="1"/>
    <xf numFmtId="164" fontId="0" fillId="0" borderId="0" xfId="0" applyNumberFormat="1"/>
  </cellXfs>
  <cellStyles count="92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2 - 20%" xfId="7" xr:uid="{00000000-0005-0000-0000-000003000000}"/>
    <cellStyle name="Accent2 - 40%" xfId="8" xr:uid="{00000000-0005-0000-0000-000004000000}"/>
    <cellStyle name="Accent2 - 60%" xfId="9" xr:uid="{00000000-0005-0000-0000-000005000000}"/>
    <cellStyle name="Accent3 - 20%" xfId="11" xr:uid="{00000000-0005-0000-0000-000006000000}"/>
    <cellStyle name="Accent3 - 40%" xfId="12" xr:uid="{00000000-0005-0000-0000-000007000000}"/>
    <cellStyle name="Accent3 - 60%" xfId="13" xr:uid="{00000000-0005-0000-0000-000008000000}"/>
    <cellStyle name="Accent4 - 20%" xfId="15" xr:uid="{00000000-0005-0000-0000-000009000000}"/>
    <cellStyle name="Accent4 - 40%" xfId="16" xr:uid="{00000000-0005-0000-0000-00000A000000}"/>
    <cellStyle name="Accent4 - 60%" xfId="17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3" xr:uid="{00000000-0005-0000-0000-00000F000000}"/>
    <cellStyle name="Accent6 - 40%" xfId="24" xr:uid="{00000000-0005-0000-0000-000010000000}"/>
    <cellStyle name="Accent6 - 60%" xfId="25" xr:uid="{00000000-0005-0000-0000-000011000000}"/>
    <cellStyle name="Buena 2" xfId="32" xr:uid="{00000000-0005-0000-0000-000012000000}"/>
    <cellStyle name="Cálculo 2" xfId="27" xr:uid="{00000000-0005-0000-0000-000013000000}"/>
    <cellStyle name="Celda de comprobación 2" xfId="28" xr:uid="{00000000-0005-0000-0000-000014000000}"/>
    <cellStyle name="Celda vinculada 2" xfId="38" xr:uid="{00000000-0005-0000-0000-000015000000}"/>
    <cellStyle name="Comma" xfId="88" builtinId="3"/>
    <cellStyle name="Currency" xfId="89" builtinId="4"/>
    <cellStyle name="Emphasis 1" xfId="29" xr:uid="{00000000-0005-0000-0000-000018000000}"/>
    <cellStyle name="Emphasis 2" xfId="30" xr:uid="{00000000-0005-0000-0000-000019000000}"/>
    <cellStyle name="Emphasis 3" xfId="31" xr:uid="{00000000-0005-0000-0000-00001A000000}"/>
    <cellStyle name="Encabezado 1 2" xfId="33" xr:uid="{00000000-0005-0000-0000-00001B000000}"/>
    <cellStyle name="Encabezado 4 2" xfId="36" xr:uid="{00000000-0005-0000-0000-00001C000000}"/>
    <cellStyle name="Énfasis1 2" xfId="2" xr:uid="{00000000-0005-0000-0000-00001D000000}"/>
    <cellStyle name="Énfasis2 2" xfId="6" xr:uid="{00000000-0005-0000-0000-00001E000000}"/>
    <cellStyle name="Énfasis3 2" xfId="10" xr:uid="{00000000-0005-0000-0000-00001F000000}"/>
    <cellStyle name="Énfasis4 2" xfId="14" xr:uid="{00000000-0005-0000-0000-000020000000}"/>
    <cellStyle name="Énfasis5 2" xfId="18" xr:uid="{00000000-0005-0000-0000-000021000000}"/>
    <cellStyle name="Énfasis6 2" xfId="22" xr:uid="{00000000-0005-0000-0000-000022000000}"/>
    <cellStyle name="Entrada 2" xfId="37" xr:uid="{00000000-0005-0000-0000-000023000000}"/>
    <cellStyle name="Incorrecto 2" xfId="26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3" xfId="87" xr:uid="{00000000-0005-0000-0000-000028000000}"/>
    <cellStyle name="Normal 4" xfId="90" xr:uid="{00000000-0005-0000-0000-000029000000}"/>
    <cellStyle name="Notas 2" xfId="40" xr:uid="{00000000-0005-0000-0000-00002A000000}"/>
    <cellStyle name="Percent" xfId="91" builtinId="5"/>
    <cellStyle name="Porcentaje 2" xfId="86" xr:uid="{00000000-0005-0000-0000-00002C000000}"/>
    <cellStyle name="Salida 2" xfId="41" xr:uid="{00000000-0005-0000-0000-00002D000000}"/>
    <cellStyle name="SAPBEXaggData" xfId="42" xr:uid="{00000000-0005-0000-0000-00002E000000}"/>
    <cellStyle name="SAPBEXaggDataEmph" xfId="43" xr:uid="{00000000-0005-0000-0000-00002F000000}"/>
    <cellStyle name="SAPBEXaggItem" xfId="44" xr:uid="{00000000-0005-0000-0000-000030000000}"/>
    <cellStyle name="SAPBEXaggItemX" xfId="45" xr:uid="{00000000-0005-0000-0000-000031000000}"/>
    <cellStyle name="SAPBEXchaText" xfId="46" xr:uid="{00000000-0005-0000-0000-000032000000}"/>
    <cellStyle name="SAPBEXexcBad7" xfId="47" xr:uid="{00000000-0005-0000-0000-000033000000}"/>
    <cellStyle name="SAPBEXexcBad8" xfId="48" xr:uid="{00000000-0005-0000-0000-000034000000}"/>
    <cellStyle name="SAPBEXexcBad9" xfId="49" xr:uid="{00000000-0005-0000-0000-000035000000}"/>
    <cellStyle name="SAPBEXexcCritical4" xfId="50" xr:uid="{00000000-0005-0000-0000-000036000000}"/>
    <cellStyle name="SAPBEXexcCritical5" xfId="51" xr:uid="{00000000-0005-0000-0000-000037000000}"/>
    <cellStyle name="SAPBEXexcCritical6" xfId="52" xr:uid="{00000000-0005-0000-0000-000038000000}"/>
    <cellStyle name="SAPBEXexcGood1" xfId="53" xr:uid="{00000000-0005-0000-0000-000039000000}"/>
    <cellStyle name="SAPBEXexcGood2" xfId="54" xr:uid="{00000000-0005-0000-0000-00003A000000}"/>
    <cellStyle name="SAPBEXexcGood3" xfId="55" xr:uid="{00000000-0005-0000-0000-00003B000000}"/>
    <cellStyle name="SAPBEXfilterDrill" xfId="56" xr:uid="{00000000-0005-0000-0000-00003C000000}"/>
    <cellStyle name="SAPBEXfilterItem" xfId="57" xr:uid="{00000000-0005-0000-0000-00003D000000}"/>
    <cellStyle name="SAPBEXfilterText" xfId="58" xr:uid="{00000000-0005-0000-0000-00003E000000}"/>
    <cellStyle name="SAPBEXformats" xfId="59" xr:uid="{00000000-0005-0000-0000-00003F000000}"/>
    <cellStyle name="SAPBEXheaderItem" xfId="60" xr:uid="{00000000-0005-0000-0000-000040000000}"/>
    <cellStyle name="SAPBEXheaderText" xfId="61" xr:uid="{00000000-0005-0000-0000-000041000000}"/>
    <cellStyle name="SAPBEXHLevel0" xfId="62" xr:uid="{00000000-0005-0000-0000-000042000000}"/>
    <cellStyle name="SAPBEXHLevel0X" xfId="63" xr:uid="{00000000-0005-0000-0000-000043000000}"/>
    <cellStyle name="SAPBEXHLevel1" xfId="64" xr:uid="{00000000-0005-0000-0000-000044000000}"/>
    <cellStyle name="SAPBEXHLevel1X" xfId="65" xr:uid="{00000000-0005-0000-0000-000045000000}"/>
    <cellStyle name="SAPBEXHLevel2" xfId="66" xr:uid="{00000000-0005-0000-0000-000046000000}"/>
    <cellStyle name="SAPBEXHLevel2X" xfId="67" xr:uid="{00000000-0005-0000-0000-000047000000}"/>
    <cellStyle name="SAPBEXHLevel3" xfId="68" xr:uid="{00000000-0005-0000-0000-000048000000}"/>
    <cellStyle name="SAPBEXHLevel3X" xfId="69" xr:uid="{00000000-0005-0000-0000-000049000000}"/>
    <cellStyle name="SAPBEXinputData" xfId="70" xr:uid="{00000000-0005-0000-0000-00004A000000}"/>
    <cellStyle name="SAPBEXItemHeader" xfId="71" xr:uid="{00000000-0005-0000-0000-00004B000000}"/>
    <cellStyle name="SAPBEXresData" xfId="72" xr:uid="{00000000-0005-0000-0000-00004C000000}"/>
    <cellStyle name="SAPBEXresDataEmph" xfId="73" xr:uid="{00000000-0005-0000-0000-00004D000000}"/>
    <cellStyle name="SAPBEXresItem" xfId="74" xr:uid="{00000000-0005-0000-0000-00004E000000}"/>
    <cellStyle name="SAPBEXresItemX" xfId="75" xr:uid="{00000000-0005-0000-0000-00004F000000}"/>
    <cellStyle name="SAPBEXstdData" xfId="76" xr:uid="{00000000-0005-0000-0000-000050000000}"/>
    <cellStyle name="SAPBEXstdDataEmph" xfId="77" xr:uid="{00000000-0005-0000-0000-000051000000}"/>
    <cellStyle name="SAPBEXstdItem" xfId="78" xr:uid="{00000000-0005-0000-0000-000052000000}"/>
    <cellStyle name="SAPBEXstdItemX" xfId="79" xr:uid="{00000000-0005-0000-0000-000053000000}"/>
    <cellStyle name="SAPBEXtitle" xfId="80" xr:uid="{00000000-0005-0000-0000-000054000000}"/>
    <cellStyle name="SAPBEXunassignedItem" xfId="81" xr:uid="{00000000-0005-0000-0000-000055000000}"/>
    <cellStyle name="SAPBEXundefined" xfId="82" xr:uid="{00000000-0005-0000-0000-000056000000}"/>
    <cellStyle name="Sheet Title" xfId="83" xr:uid="{00000000-0005-0000-0000-000057000000}"/>
    <cellStyle name="Texto de advertencia 2" xfId="85" xr:uid="{00000000-0005-0000-0000-000058000000}"/>
    <cellStyle name="Título 2 2" xfId="34" xr:uid="{00000000-0005-0000-0000-000059000000}"/>
    <cellStyle name="Título 3 2" xfId="35" xr:uid="{00000000-0005-0000-0000-00005A000000}"/>
    <cellStyle name="Total 2" xfId="84" xr:uid="{00000000-0005-0000-0000-00005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2"/>
  <sheetViews>
    <sheetView showGridLines="0" topLeftCell="A7" zoomScale="80" zoomScaleNormal="80" workbookViewId="0">
      <selection activeCell="C13" sqref="C13"/>
    </sheetView>
  </sheetViews>
  <sheetFormatPr defaultColWidth="11.42578125" defaultRowHeight="15" customHeight="1" x14ac:dyDescent="0.25"/>
  <cols>
    <col min="1" max="1" width="26.5703125" bestFit="1" customWidth="1"/>
    <col min="2" max="2" width="13.85546875" bestFit="1" customWidth="1"/>
    <col min="3" max="3" width="14.85546875" bestFit="1" customWidth="1"/>
    <col min="4" max="4" width="13.5703125" bestFit="1" customWidth="1"/>
    <col min="5" max="5" width="12.85546875" bestFit="1" customWidth="1"/>
    <col min="6" max="6" width="14.85546875" bestFit="1" customWidth="1"/>
    <col min="7" max="7" width="15.85546875" bestFit="1" customWidth="1"/>
    <col min="8" max="13" width="14.85546875" bestFit="1" customWidth="1"/>
    <col min="14" max="14" width="12.42578125" bestFit="1" customWidth="1"/>
    <col min="15" max="15" width="9.5703125" bestFit="1" customWidth="1"/>
    <col min="16" max="16" width="9.28515625" bestFit="1" customWidth="1"/>
    <col min="17" max="17" width="9.85546875" customWidth="1"/>
    <col min="18" max="18" width="7.42578125" bestFit="1" customWidth="1"/>
    <col min="19" max="19" width="9.5703125" bestFit="1" customWidth="1"/>
    <col min="20" max="20" width="9.28515625" bestFit="1" customWidth="1"/>
    <col min="21" max="22" width="7.42578125" bestFit="1" customWidth="1"/>
    <col min="23" max="23" width="9.5703125" bestFit="1" customWidth="1"/>
    <col min="24" max="24" width="9.28515625" bestFit="1" customWidth="1"/>
    <col min="25" max="25" width="7.42578125" bestFit="1" customWidth="1"/>
  </cols>
  <sheetData>
    <row r="1" spans="1:25" ht="15" customHeight="1" thickBot="1" x14ac:dyDescent="0.3">
      <c r="A1" t="s">
        <v>4</v>
      </c>
      <c r="B1" t="s">
        <v>5</v>
      </c>
    </row>
    <row r="2" spans="1:25" ht="15" customHeight="1" thickBot="1" x14ac:dyDescent="0.3">
      <c r="A2" s="45" t="s">
        <v>1</v>
      </c>
      <c r="B2" s="119" t="s">
        <v>2</v>
      </c>
      <c r="C2" s="120"/>
      <c r="D2" s="120"/>
      <c r="E2" s="121"/>
      <c r="F2" s="122" t="s">
        <v>10</v>
      </c>
      <c r="G2" s="123"/>
      <c r="H2" s="123"/>
      <c r="I2" s="124"/>
      <c r="J2" s="125" t="s">
        <v>11</v>
      </c>
      <c r="K2" s="126"/>
      <c r="L2" s="126"/>
      <c r="M2" s="127"/>
      <c r="N2" s="128" t="s">
        <v>0</v>
      </c>
      <c r="O2" s="129"/>
      <c r="P2" s="129"/>
      <c r="Q2" s="130"/>
      <c r="R2" s="131" t="s">
        <v>12</v>
      </c>
      <c r="S2" s="132"/>
      <c r="T2" s="132"/>
      <c r="U2" s="133"/>
      <c r="V2" s="116" t="s">
        <v>13</v>
      </c>
      <c r="W2" s="117"/>
      <c r="X2" s="117"/>
      <c r="Y2" s="118"/>
    </row>
    <row r="3" spans="1:25" ht="15" customHeight="1" x14ac:dyDescent="0.25">
      <c r="A3" s="31" t="s">
        <v>14</v>
      </c>
      <c r="B3" s="108">
        <f>SUM(B9:E9)</f>
        <v>18137696.07</v>
      </c>
      <c r="C3" s="109"/>
      <c r="D3" s="109"/>
      <c r="E3" s="110"/>
      <c r="F3" s="108">
        <f>SUM(F9:I9)</f>
        <v>254768938.37242258</v>
      </c>
      <c r="G3" s="109"/>
      <c r="H3" s="109"/>
      <c r="I3" s="110"/>
      <c r="J3" s="111">
        <f>SUM(J9:M9)</f>
        <v>63811048.011966944</v>
      </c>
      <c r="K3" s="109"/>
      <c r="L3" s="109"/>
      <c r="M3" s="112"/>
      <c r="N3" s="139">
        <f>J3/F3</f>
        <v>0.25046635755371255</v>
      </c>
      <c r="O3" s="140"/>
      <c r="P3" s="140"/>
      <c r="Q3" s="141"/>
      <c r="R3" s="134">
        <f>F3/B3</f>
        <v>14.046378183269589</v>
      </c>
      <c r="S3" s="135"/>
      <c r="T3" s="135"/>
      <c r="U3" s="136"/>
      <c r="V3" s="137">
        <f>J3/B3</f>
        <v>3.518145180385468</v>
      </c>
      <c r="W3" s="135"/>
      <c r="X3" s="135"/>
      <c r="Y3" s="138"/>
    </row>
    <row r="4" spans="1:25" ht="15" customHeight="1" x14ac:dyDescent="0.25">
      <c r="A4" s="31" t="s">
        <v>15</v>
      </c>
      <c r="B4" s="108">
        <f t="shared" ref="B4:B5" si="0">SUM(B10:E10)</f>
        <v>17590574.68</v>
      </c>
      <c r="C4" s="109"/>
      <c r="D4" s="109"/>
      <c r="E4" s="110"/>
      <c r="F4" s="108">
        <f t="shared" ref="F4:F5" si="1">SUM(F10:I10)</f>
        <v>255622083.44013962</v>
      </c>
      <c r="G4" s="109"/>
      <c r="H4" s="109"/>
      <c r="I4" s="110"/>
      <c r="J4" s="111">
        <f t="shared" ref="J4:J5" si="2">SUM(J10:M10)</f>
        <v>75380113.515638262</v>
      </c>
      <c r="K4" s="109"/>
      <c r="L4" s="109"/>
      <c r="M4" s="112"/>
      <c r="N4" s="113">
        <f t="shared" ref="N4:N5" si="3">J4/F4</f>
        <v>0.29488889418777631</v>
      </c>
      <c r="O4" s="114"/>
      <c r="P4" s="114"/>
      <c r="Q4" s="115"/>
      <c r="R4" s="111">
        <f t="shared" ref="R4:R5" si="4">F4/B4</f>
        <v>14.531764202722433</v>
      </c>
      <c r="S4" s="109"/>
      <c r="T4" s="109"/>
      <c r="U4" s="112"/>
      <c r="V4" s="108">
        <f t="shared" ref="V4:V5" si="5">J4/B4</f>
        <v>4.285255876338331</v>
      </c>
      <c r="W4" s="109"/>
      <c r="X4" s="109"/>
      <c r="Y4" s="110"/>
    </row>
    <row r="5" spans="1:25" ht="15" customHeight="1" x14ac:dyDescent="0.25">
      <c r="A5" s="31" t="s">
        <v>16</v>
      </c>
      <c r="B5" s="108">
        <f t="shared" si="0"/>
        <v>19186140.138999999</v>
      </c>
      <c r="C5" s="109"/>
      <c r="D5" s="109"/>
      <c r="E5" s="110"/>
      <c r="F5" s="108">
        <f t="shared" si="1"/>
        <v>288342654.46390927</v>
      </c>
      <c r="G5" s="109"/>
      <c r="H5" s="109"/>
      <c r="I5" s="110"/>
      <c r="J5" s="111">
        <f t="shared" si="2"/>
        <v>101294559.65555847</v>
      </c>
      <c r="K5" s="109"/>
      <c r="L5" s="109"/>
      <c r="M5" s="112"/>
      <c r="N5" s="113">
        <f t="shared" si="3"/>
        <v>0.3512992548531772</v>
      </c>
      <c r="O5" s="114"/>
      <c r="P5" s="114"/>
      <c r="Q5" s="115"/>
      <c r="R5" s="111">
        <f t="shared" si="4"/>
        <v>15.028695317292621</v>
      </c>
      <c r="S5" s="109"/>
      <c r="T5" s="109"/>
      <c r="U5" s="112"/>
      <c r="V5" s="108">
        <f t="shared" si="5"/>
        <v>5.2795694663803303</v>
      </c>
      <c r="W5" s="109"/>
      <c r="X5" s="109"/>
      <c r="Y5" s="110"/>
    </row>
    <row r="6" spans="1:25" ht="15" customHeight="1" x14ac:dyDescent="0.25">
      <c r="A6" s="31" t="s">
        <v>36</v>
      </c>
      <c r="B6" s="108">
        <f t="shared" ref="B6" si="6">SUM(B12:E12)</f>
        <v>17322804.150000002</v>
      </c>
      <c r="C6" s="109"/>
      <c r="D6" s="109"/>
      <c r="E6" s="110"/>
      <c r="F6" s="108">
        <f t="shared" ref="F6" si="7">SUM(F12:I12)</f>
        <v>270825843.55220807</v>
      </c>
      <c r="G6" s="109"/>
      <c r="H6" s="109"/>
      <c r="I6" s="110"/>
      <c r="J6" s="111">
        <f t="shared" ref="J6" si="8">SUM(J12:M12)</f>
        <v>74551290.269550651</v>
      </c>
      <c r="K6" s="109"/>
      <c r="L6" s="109"/>
      <c r="M6" s="112"/>
      <c r="N6" s="113">
        <f t="shared" ref="N6" si="9">J6/F6</f>
        <v>0.27527391511725924</v>
      </c>
      <c r="O6" s="114"/>
      <c r="P6" s="114"/>
      <c r="Q6" s="115"/>
      <c r="R6" s="111">
        <f t="shared" ref="R6" si="10">F6/B6</f>
        <v>15.634064855037227</v>
      </c>
      <c r="S6" s="109"/>
      <c r="T6" s="109"/>
      <c r="U6" s="112"/>
      <c r="V6" s="108">
        <f t="shared" ref="V6" si="11">J6/B6</f>
        <v>4.3036502418432434</v>
      </c>
      <c r="W6" s="109"/>
      <c r="X6" s="109"/>
      <c r="Y6" s="110"/>
    </row>
    <row r="7" spans="1:25" ht="15" customHeight="1" x14ac:dyDescent="0.25">
      <c r="A7" s="31" t="s">
        <v>37</v>
      </c>
      <c r="B7" s="108">
        <f t="shared" ref="B7" si="12">SUM(B13:E13)</f>
        <v>15917600.960000001</v>
      </c>
      <c r="C7" s="109"/>
      <c r="D7" s="109"/>
      <c r="E7" s="110"/>
      <c r="F7" s="108">
        <f t="shared" ref="F7" si="13">SUM(F13:I13)</f>
        <v>288435642.37082356</v>
      </c>
      <c r="G7" s="109"/>
      <c r="H7" s="109"/>
      <c r="I7" s="110"/>
      <c r="J7" s="111">
        <f t="shared" ref="J7" si="14">SUM(J13:M13)</f>
        <v>64114342.499226943</v>
      </c>
      <c r="K7" s="109"/>
      <c r="L7" s="109"/>
      <c r="M7" s="112"/>
      <c r="N7" s="113">
        <f t="shared" ref="N7" si="15">J7/F7</f>
        <v>0.22228300903533679</v>
      </c>
      <c r="O7" s="114"/>
      <c r="P7" s="114"/>
      <c r="Q7" s="115"/>
      <c r="R7" s="111">
        <f t="shared" ref="R7" si="16">F7/B7</f>
        <v>18.120547379950374</v>
      </c>
      <c r="S7" s="109"/>
      <c r="T7" s="109"/>
      <c r="U7" s="112"/>
      <c r="V7" s="108">
        <f t="shared" ref="V7" si="17">J7/B7</f>
        <v>4.0278897969827572</v>
      </c>
      <c r="W7" s="109"/>
      <c r="X7" s="109"/>
      <c r="Y7" s="110"/>
    </row>
    <row r="8" spans="1:25" ht="15" customHeight="1" x14ac:dyDescent="0.25">
      <c r="A8" s="27"/>
      <c r="B8" s="68"/>
      <c r="C8" s="28"/>
      <c r="D8" s="29"/>
      <c r="E8" s="63"/>
      <c r="F8" s="62"/>
      <c r="G8" s="30"/>
      <c r="H8" s="29"/>
      <c r="I8" s="63"/>
      <c r="N8" s="46"/>
      <c r="Q8" s="47"/>
      <c r="V8" s="46"/>
      <c r="Y8" s="47"/>
    </row>
    <row r="9" spans="1:25" ht="15" customHeight="1" x14ac:dyDescent="0.25">
      <c r="A9" s="27">
        <v>2018</v>
      </c>
      <c r="B9" s="64">
        <f>SUM(B17:B28)</f>
        <v>3948630.58</v>
      </c>
      <c r="C9" s="1">
        <f t="shared" ref="C9:M9" si="18">SUM(C17:C28)</f>
        <v>10135653.680000002</v>
      </c>
      <c r="D9" s="1">
        <f t="shared" si="18"/>
        <v>3931168.6499999994</v>
      </c>
      <c r="E9" s="65">
        <f t="shared" si="18"/>
        <v>122243.15999999997</v>
      </c>
      <c r="F9" s="64">
        <f t="shared" si="18"/>
        <v>45456097.281167045</v>
      </c>
      <c r="G9" s="1">
        <f t="shared" si="18"/>
        <v>125329693.14133149</v>
      </c>
      <c r="H9" s="1">
        <f t="shared" si="18"/>
        <v>65475643.712060086</v>
      </c>
      <c r="I9" s="65">
        <f t="shared" si="18"/>
        <v>18507504.237863965</v>
      </c>
      <c r="J9" s="59">
        <f t="shared" si="18"/>
        <v>8411056.949218709</v>
      </c>
      <c r="K9" s="1">
        <f t="shared" si="18"/>
        <v>29368158.616433084</v>
      </c>
      <c r="L9" s="1">
        <f t="shared" si="18"/>
        <v>17718303.616852611</v>
      </c>
      <c r="M9" s="50">
        <f t="shared" si="18"/>
        <v>8313528.8294625403</v>
      </c>
      <c r="N9" s="55">
        <f>J9/F9</f>
        <v>0.18503693568747048</v>
      </c>
      <c r="O9" s="42">
        <f t="shared" ref="O9:Q9" si="19">K9/G9</f>
        <v>0.2343272203125501</v>
      </c>
      <c r="P9" s="42">
        <f t="shared" si="19"/>
        <v>0.27060907861817696</v>
      </c>
      <c r="Q9" s="56">
        <f t="shared" si="19"/>
        <v>0.44919772664183066</v>
      </c>
      <c r="R9" s="51">
        <f>F9/B9</f>
        <v>11.51186376142765</v>
      </c>
      <c r="S9" s="43">
        <f t="shared" ref="S9:U9" si="20">G9/C9</f>
        <v>12.365230413173654</v>
      </c>
      <c r="T9" s="43">
        <f t="shared" si="20"/>
        <v>16.655516346789167</v>
      </c>
      <c r="U9" s="44">
        <f t="shared" si="20"/>
        <v>151.39909863148145</v>
      </c>
      <c r="V9" s="48">
        <f>J9/B9</f>
        <v>2.1301199944662104</v>
      </c>
      <c r="W9" s="43">
        <f t="shared" ref="W9:Y9" si="21">K9/C9</f>
        <v>2.8975100712431878</v>
      </c>
      <c r="X9" s="43">
        <f t="shared" si="21"/>
        <v>4.5071339325146003</v>
      </c>
      <c r="Y9" s="49">
        <f t="shared" si="21"/>
        <v>68.008130920883772</v>
      </c>
    </row>
    <row r="10" spans="1:25" ht="15" customHeight="1" x14ac:dyDescent="0.25">
      <c r="A10" s="27">
        <v>2019</v>
      </c>
      <c r="B10" s="64">
        <f>SUM(B29:B40)</f>
        <v>4100525.94</v>
      </c>
      <c r="C10" s="1">
        <f t="shared" ref="C10:M10" si="22">SUM(C29:C40)</f>
        <v>9580046.1500000004</v>
      </c>
      <c r="D10" s="1">
        <f t="shared" si="22"/>
        <v>3790464.15</v>
      </c>
      <c r="E10" s="65">
        <f t="shared" si="22"/>
        <v>119538.44</v>
      </c>
      <c r="F10" s="64">
        <f t="shared" si="22"/>
        <v>51075598.153645061</v>
      </c>
      <c r="G10" s="1">
        <f t="shared" si="22"/>
        <v>121588683.10100615</v>
      </c>
      <c r="H10" s="1">
        <f t="shared" si="22"/>
        <v>65713609.811637521</v>
      </c>
      <c r="I10" s="65">
        <f t="shared" si="22"/>
        <v>17244192.373850893</v>
      </c>
      <c r="J10" s="59">
        <f t="shared" si="22"/>
        <v>15277455.831157755</v>
      </c>
      <c r="K10" s="1">
        <f t="shared" si="22"/>
        <v>32397156.790491134</v>
      </c>
      <c r="L10" s="1">
        <f t="shared" si="22"/>
        <v>20851993.852358408</v>
      </c>
      <c r="M10" s="50">
        <f t="shared" si="22"/>
        <v>6853507.0416309498</v>
      </c>
      <c r="N10" s="55">
        <f t="shared" ref="N10:N11" si="23">J10/F10</f>
        <v>0.29911457493263766</v>
      </c>
      <c r="O10" s="42">
        <f t="shared" ref="O10:O11" si="24">K10/G10</f>
        <v>0.26644878424728202</v>
      </c>
      <c r="P10" s="42">
        <f t="shared" ref="P10:P11" si="25">L10/H10</f>
        <v>0.3173162136752018</v>
      </c>
      <c r="Q10" s="56">
        <f t="shared" ref="Q10:Q11" si="26">M10/I10</f>
        <v>0.39743856325933902</v>
      </c>
      <c r="R10" s="51">
        <f t="shared" ref="R10:R11" si="27">F10/B10</f>
        <v>12.45586515022633</v>
      </c>
      <c r="S10" s="43">
        <f t="shared" ref="S10:S11" si="28">G10/C10</f>
        <v>12.691868201595891</v>
      </c>
      <c r="T10" s="43">
        <f t="shared" ref="T10:T11" si="29">H10/D10</f>
        <v>17.336560170774209</v>
      </c>
      <c r="U10" s="44">
        <f t="shared" ref="U10:U11" si="30">I10/E10</f>
        <v>144.25646155204043</v>
      </c>
      <c r="V10" s="48">
        <f t="shared" ref="V10:V11" si="31">J10/B10</f>
        <v>3.7257308098282036</v>
      </c>
      <c r="W10" s="43">
        <f t="shared" ref="W10:W11" si="32">K10/C10</f>
        <v>3.3817328521419632</v>
      </c>
      <c r="X10" s="43">
        <f t="shared" ref="X10:X11" si="33">L10/D10</f>
        <v>5.5011716315423822</v>
      </c>
      <c r="Y10" s="49">
        <f t="shared" ref="Y10:Y11" si="34">M10/E10</f>
        <v>57.333080820119029</v>
      </c>
    </row>
    <row r="11" spans="1:25" ht="15" customHeight="1" x14ac:dyDescent="0.25">
      <c r="A11" s="27">
        <v>2020</v>
      </c>
      <c r="B11" s="64">
        <f>SUM(B41:B52)</f>
        <v>5115120.8999999994</v>
      </c>
      <c r="C11" s="1">
        <f t="shared" ref="C11:M11" si="35">SUM(C41:C52)</f>
        <v>9669762.7600000016</v>
      </c>
      <c r="D11" s="1">
        <f t="shared" si="35"/>
        <v>4276262.3310000002</v>
      </c>
      <c r="E11" s="65">
        <f t="shared" si="35"/>
        <v>124994.14799999999</v>
      </c>
      <c r="F11" s="64">
        <f t="shared" si="35"/>
        <v>66572595.65631289</v>
      </c>
      <c r="G11" s="1">
        <f t="shared" si="35"/>
        <v>126836406.98649076</v>
      </c>
      <c r="H11" s="1">
        <f t="shared" si="35"/>
        <v>74911578.828600422</v>
      </c>
      <c r="I11" s="65">
        <f t="shared" si="35"/>
        <v>20022072.992505182</v>
      </c>
      <c r="J11" s="59">
        <f t="shared" si="35"/>
        <v>25846660.074244134</v>
      </c>
      <c r="K11" s="1">
        <f t="shared" si="35"/>
        <v>38123991.520622544</v>
      </c>
      <c r="L11" s="1">
        <f t="shared" si="35"/>
        <v>27947992.691683561</v>
      </c>
      <c r="M11" s="50">
        <f t="shared" si="35"/>
        <v>9375915.3690082338</v>
      </c>
      <c r="N11" s="55">
        <f t="shared" si="23"/>
        <v>0.38824774397681411</v>
      </c>
      <c r="O11" s="42">
        <f t="shared" si="24"/>
        <v>0.30057609188411571</v>
      </c>
      <c r="P11" s="42">
        <f t="shared" si="25"/>
        <v>0.3730797445296043</v>
      </c>
      <c r="Q11" s="56">
        <f t="shared" si="26"/>
        <v>0.46827895255990226</v>
      </c>
      <c r="R11" s="51">
        <f t="shared" si="27"/>
        <v>13.014862592263048</v>
      </c>
      <c r="S11" s="43">
        <f t="shared" si="28"/>
        <v>13.116806496138974</v>
      </c>
      <c r="T11" s="43">
        <f t="shared" si="29"/>
        <v>17.518003581198073</v>
      </c>
      <c r="U11" s="44">
        <f t="shared" si="30"/>
        <v>160.18408311807673</v>
      </c>
      <c r="V11" s="48">
        <f t="shared" si="31"/>
        <v>5.0529910396143594</v>
      </c>
      <c r="W11" s="43">
        <f t="shared" si="32"/>
        <v>3.9425984346096343</v>
      </c>
      <c r="X11" s="43">
        <f t="shared" si="33"/>
        <v>6.5356123007420708</v>
      </c>
      <c r="Y11" s="49">
        <f t="shared" si="34"/>
        <v>75.010834659301281</v>
      </c>
    </row>
    <row r="12" spans="1:25" ht="15" customHeight="1" x14ac:dyDescent="0.25">
      <c r="A12" s="27">
        <v>2021</v>
      </c>
      <c r="B12" s="1">
        <f>SUM(B53:B64)</f>
        <v>4381559.74</v>
      </c>
      <c r="C12" s="1">
        <f>SUM(C53:C64)</f>
        <v>8702759.1699999999</v>
      </c>
      <c r="D12" s="1">
        <f t="shared" ref="D12:M12" si="36">SUM(D53:D64)</f>
        <v>4096776.6399999997</v>
      </c>
      <c r="E12" s="1">
        <f t="shared" si="36"/>
        <v>141708.6</v>
      </c>
      <c r="F12" s="1">
        <f t="shared" si="36"/>
        <v>57959965.34701246</v>
      </c>
      <c r="G12" s="1">
        <f t="shared" si="36"/>
        <v>117929928.21131597</v>
      </c>
      <c r="H12" s="1">
        <f t="shared" si="36"/>
        <v>71878470.698592544</v>
      </c>
      <c r="I12" s="1">
        <f t="shared" si="36"/>
        <v>23057479.29528708</v>
      </c>
      <c r="J12" s="1">
        <f t="shared" si="36"/>
        <v>15340547.007953864</v>
      </c>
      <c r="K12" s="1">
        <f t="shared" si="36"/>
        <v>26329016.157856058</v>
      </c>
      <c r="L12" s="1">
        <f t="shared" si="36"/>
        <v>22511976.871369727</v>
      </c>
      <c r="M12" s="1">
        <f t="shared" si="36"/>
        <v>10369750.232370995</v>
      </c>
      <c r="N12" s="84">
        <f t="shared" ref="N12" si="37">J12/F12</f>
        <v>0.26467488232797209</v>
      </c>
      <c r="O12" s="42">
        <f t="shared" ref="O12" si="38">K12/G12</f>
        <v>0.22325983367578831</v>
      </c>
      <c r="P12" s="42">
        <f t="shared" ref="P12" si="39">L12/H12</f>
        <v>0.31319498943945306</v>
      </c>
      <c r="Q12" s="56">
        <f t="shared" ref="Q12" si="40">M12/I12</f>
        <v>0.44973477367452558</v>
      </c>
      <c r="R12" s="51">
        <f t="shared" ref="R12" si="41">F12/B12</f>
        <v>13.228158187114541</v>
      </c>
      <c r="S12" s="43">
        <f t="shared" ref="S12" si="42">G12/C12</f>
        <v>13.550866559405891</v>
      </c>
      <c r="T12" s="43">
        <f t="shared" ref="T12" si="43">H12/D12</f>
        <v>17.54512803963668</v>
      </c>
      <c r="U12" s="44">
        <f t="shared" ref="U12" si="44">I12/E12</f>
        <v>162.71051506603749</v>
      </c>
      <c r="V12" s="48">
        <f t="shared" ref="V12" si="45">J12/B12</f>
        <v>3.5011612115903419</v>
      </c>
      <c r="W12" s="43">
        <f t="shared" ref="W12" si="46">K12/C12</f>
        <v>3.0253642142157608</v>
      </c>
      <c r="X12" s="43">
        <f t="shared" ref="X12" si="47">L12/D12</f>
        <v>5.4950461910878623</v>
      </c>
      <c r="Y12" s="49">
        <f t="shared" ref="Y12" si="48">M12/E12</f>
        <v>73.176576667689858</v>
      </c>
    </row>
    <row r="13" spans="1:25" ht="15" customHeight="1" x14ac:dyDescent="0.25">
      <c r="A13" s="27">
        <v>2022</v>
      </c>
      <c r="B13" s="1">
        <f>SUM(B65:B76)</f>
        <v>3762781.2100000004</v>
      </c>
      <c r="C13" s="1">
        <f t="shared" ref="C13:M13" si="49">SUM(C65:C76)</f>
        <v>7567500.7999999989</v>
      </c>
      <c r="D13" s="1">
        <f t="shared" si="49"/>
        <v>4447690.0599999996</v>
      </c>
      <c r="E13" s="1">
        <f t="shared" si="49"/>
        <v>139628.89000000001</v>
      </c>
      <c r="F13" s="1">
        <f t="shared" si="49"/>
        <v>58674138.545876667</v>
      </c>
      <c r="G13" s="1">
        <f t="shared" si="49"/>
        <v>121366542.29641627</v>
      </c>
      <c r="H13" s="1">
        <f t="shared" si="49"/>
        <v>86800318.219880775</v>
      </c>
      <c r="I13" s="1">
        <f t="shared" si="49"/>
        <v>21594643.308649819</v>
      </c>
      <c r="J13" s="1">
        <f t="shared" si="49"/>
        <v>13540722.720239937</v>
      </c>
      <c r="K13" s="1">
        <f t="shared" si="49"/>
        <v>23694939.327274278</v>
      </c>
      <c r="L13" s="1">
        <f t="shared" si="49"/>
        <v>18864134.885897718</v>
      </c>
      <c r="M13" s="1">
        <f t="shared" si="49"/>
        <v>8014545.565815012</v>
      </c>
      <c r="N13" s="84">
        <f t="shared" ref="N13" si="50">J13/F13</f>
        <v>0.23077838134176601</v>
      </c>
      <c r="O13" s="42">
        <f t="shared" ref="O13" si="51">K13/G13</f>
        <v>0.19523452575095687</v>
      </c>
      <c r="P13" s="42">
        <f t="shared" ref="P13" si="52">L13/H13</f>
        <v>0.21732794617309445</v>
      </c>
      <c r="Q13" s="56">
        <f t="shared" ref="Q13" si="53">M13/I13</f>
        <v>0.3711358160106657</v>
      </c>
      <c r="R13" s="51">
        <f t="shared" ref="R13" si="54">F13/B13</f>
        <v>15.593289981873982</v>
      </c>
      <c r="S13" s="43">
        <f t="shared" ref="S13" si="55">G13/C13</f>
        <v>16.037863160373409</v>
      </c>
      <c r="T13" s="43">
        <f t="shared" ref="T13" si="56">H13/D13</f>
        <v>19.515819908521408</v>
      </c>
      <c r="U13" s="44">
        <f t="shared" ref="U13" si="57">I13/E13</f>
        <v>154.65741587324669</v>
      </c>
      <c r="V13" s="48">
        <f t="shared" ref="V13" si="58">J13/B13</f>
        <v>3.5985942218096532</v>
      </c>
      <c r="W13" s="43">
        <f t="shared" ref="W13" si="59">K13/C13</f>
        <v>3.1311446081742442</v>
      </c>
      <c r="X13" s="43">
        <f t="shared" ref="X13" si="60">L13/D13</f>
        <v>4.2413330586029456</v>
      </c>
      <c r="Y13" s="49">
        <f t="shared" ref="Y13" si="61">M13/E13</f>
        <v>57.398906242218288</v>
      </c>
    </row>
    <row r="14" spans="1:25" ht="15" customHeight="1" thickBot="1" x14ac:dyDescent="0.3">
      <c r="B14" s="46"/>
      <c r="E14" s="47"/>
      <c r="F14" s="46"/>
      <c r="I14" s="47"/>
      <c r="N14" s="46"/>
      <c r="Q14" s="47"/>
      <c r="V14" s="46"/>
      <c r="Y14" s="47"/>
    </row>
    <row r="15" spans="1:25" ht="15" customHeight="1" x14ac:dyDescent="0.25">
      <c r="A15" s="5"/>
      <c r="B15" s="119" t="s">
        <v>2</v>
      </c>
      <c r="C15" s="120"/>
      <c r="D15" s="120"/>
      <c r="E15" s="121"/>
      <c r="F15" s="122" t="s">
        <v>10</v>
      </c>
      <c r="G15" s="123"/>
      <c r="H15" s="123"/>
      <c r="I15" s="124"/>
      <c r="J15" s="125" t="s">
        <v>11</v>
      </c>
      <c r="K15" s="126"/>
      <c r="L15" s="126"/>
      <c r="M15" s="127"/>
      <c r="N15" s="142" t="s">
        <v>0</v>
      </c>
      <c r="O15" s="143"/>
      <c r="P15" s="143"/>
      <c r="Q15" s="144"/>
      <c r="R15" s="145" t="s">
        <v>12</v>
      </c>
      <c r="S15" s="146"/>
      <c r="T15" s="146"/>
      <c r="U15" s="147"/>
      <c r="V15" s="148" t="s">
        <v>13</v>
      </c>
      <c r="W15" s="149"/>
      <c r="X15" s="149"/>
      <c r="Y15" s="150"/>
    </row>
    <row r="16" spans="1:25" s="3" customFormat="1" ht="30.95" customHeight="1" x14ac:dyDescent="0.25">
      <c r="A16" s="6" t="s">
        <v>3</v>
      </c>
      <c r="B16" s="8" t="s">
        <v>6</v>
      </c>
      <c r="C16" s="4" t="s">
        <v>7</v>
      </c>
      <c r="D16" s="4" t="s">
        <v>8</v>
      </c>
      <c r="E16" s="9" t="s">
        <v>9</v>
      </c>
      <c r="F16" s="8" t="s">
        <v>6</v>
      </c>
      <c r="G16" s="4" t="s">
        <v>7</v>
      </c>
      <c r="H16" s="4" t="s">
        <v>8</v>
      </c>
      <c r="I16" s="9" t="s">
        <v>9</v>
      </c>
      <c r="J16" s="52" t="s">
        <v>6</v>
      </c>
      <c r="K16" s="4" t="s">
        <v>7</v>
      </c>
      <c r="L16" s="4" t="s">
        <v>8</v>
      </c>
      <c r="M16" s="11" t="s">
        <v>9</v>
      </c>
      <c r="N16" s="8" t="s">
        <v>6</v>
      </c>
      <c r="O16" s="4" t="s">
        <v>7</v>
      </c>
      <c r="P16" s="4" t="s">
        <v>8</v>
      </c>
      <c r="Q16" s="9" t="s">
        <v>9</v>
      </c>
      <c r="R16" s="52" t="s">
        <v>6</v>
      </c>
      <c r="S16" s="4" t="s">
        <v>7</v>
      </c>
      <c r="T16" s="4" t="s">
        <v>8</v>
      </c>
      <c r="U16" s="11" t="s">
        <v>9</v>
      </c>
      <c r="V16" s="8" t="s">
        <v>6</v>
      </c>
      <c r="W16" s="4" t="s">
        <v>7</v>
      </c>
      <c r="X16" s="4" t="s">
        <v>8</v>
      </c>
      <c r="Y16" s="9" t="s">
        <v>9</v>
      </c>
    </row>
    <row r="17" spans="1:25" ht="15" customHeight="1" x14ac:dyDescent="0.25">
      <c r="A17" s="2">
        <v>43101</v>
      </c>
      <c r="B17" s="10">
        <v>436618.04</v>
      </c>
      <c r="C17" s="7">
        <v>937424.93</v>
      </c>
      <c r="D17" s="7">
        <v>329208.93</v>
      </c>
      <c r="E17" s="66">
        <v>12744.07</v>
      </c>
      <c r="F17" s="10">
        <v>4548727.5407407396</v>
      </c>
      <c r="G17" s="7">
        <v>11171994.496296292</v>
      </c>
      <c r="H17" s="7">
        <v>5674184.9037037035</v>
      </c>
      <c r="I17" s="66">
        <v>1955470.9629629632</v>
      </c>
      <c r="J17" s="60">
        <v>571642.93333333265</v>
      </c>
      <c r="K17" s="7">
        <v>2337746.0592592563</v>
      </c>
      <c r="L17" s="7">
        <v>2030664.4962962964</v>
      </c>
      <c r="M17" s="12">
        <v>881761.53333333379</v>
      </c>
      <c r="N17" s="14">
        <f>J17/F17</f>
        <v>0.1256709548359195</v>
      </c>
      <c r="O17" s="13">
        <f t="shared" ref="O17:Q32" si="62">K17/G17</f>
        <v>0.20925055593558153</v>
      </c>
      <c r="P17" s="13">
        <f t="shared" si="62"/>
        <v>0.35787774469084066</v>
      </c>
      <c r="Q17" s="57">
        <f t="shared" si="62"/>
        <v>0.45092028980950632</v>
      </c>
      <c r="R17" s="53">
        <f>F17/B17</f>
        <v>10.418093445567983</v>
      </c>
      <c r="S17" s="17">
        <f t="shared" ref="S17:U32" si="63">G17/C17</f>
        <v>11.917748439116391</v>
      </c>
      <c r="T17" s="17">
        <f t="shared" si="63"/>
        <v>17.235817095556015</v>
      </c>
      <c r="U17" s="19">
        <f t="shared" si="63"/>
        <v>153.44163700944543</v>
      </c>
      <c r="V17" s="22">
        <f>R17*N17</f>
        <v>1.3092517508743631</v>
      </c>
      <c r="W17" s="21">
        <f t="shared" ref="W17:Y32" si="64">S17*O17</f>
        <v>2.4937954863855141</v>
      </c>
      <c r="X17" s="21">
        <f t="shared" si="64"/>
        <v>6.1683153500614223</v>
      </c>
      <c r="Y17" s="23">
        <f t="shared" si="64"/>
        <v>69.189947429144198</v>
      </c>
    </row>
    <row r="18" spans="1:25" ht="15" customHeight="1" x14ac:dyDescent="0.25">
      <c r="A18" s="2">
        <v>43132</v>
      </c>
      <c r="B18" s="10">
        <v>192028.3</v>
      </c>
      <c r="C18" s="7">
        <v>807932.54</v>
      </c>
      <c r="D18" s="7">
        <v>294549.09999999998</v>
      </c>
      <c r="E18" s="66">
        <v>9147.89</v>
      </c>
      <c r="F18" s="10">
        <v>2184750.3499964653</v>
      </c>
      <c r="G18" s="7">
        <v>9976240.8399915136</v>
      </c>
      <c r="H18" s="7">
        <v>4614046.0934738033</v>
      </c>
      <c r="I18" s="66">
        <v>1314491.3738245072</v>
      </c>
      <c r="J18" s="60">
        <v>359068.42254118726</v>
      </c>
      <c r="K18" s="7">
        <v>2568928.6077918382</v>
      </c>
      <c r="L18" s="7">
        <v>1133021.9401824221</v>
      </c>
      <c r="M18" s="12">
        <v>682379.57293360704</v>
      </c>
      <c r="N18" s="14">
        <f t="shared" ref="N18:N40" si="65">J18/F18</f>
        <v>0.16435215242865997</v>
      </c>
      <c r="O18" s="13">
        <f t="shared" si="62"/>
        <v>0.25750467024551338</v>
      </c>
      <c r="P18" s="13">
        <f t="shared" si="62"/>
        <v>0.24555930244931676</v>
      </c>
      <c r="Q18" s="57">
        <f t="shared" si="62"/>
        <v>0.51912061693354938</v>
      </c>
      <c r="R18" s="53">
        <f t="shared" ref="R18:R40" si="66">F18/B18</f>
        <v>11.377231116436825</v>
      </c>
      <c r="S18" s="17">
        <f t="shared" si="63"/>
        <v>12.347863647120233</v>
      </c>
      <c r="T18" s="17">
        <f t="shared" si="63"/>
        <v>15.664777429208929</v>
      </c>
      <c r="U18" s="19">
        <f t="shared" si="63"/>
        <v>143.69339528836784</v>
      </c>
      <c r="V18" s="22">
        <f t="shared" ref="V18:V40" si="67">R18*N18</f>
        <v>1.8698724226647183</v>
      </c>
      <c r="W18" s="21">
        <f t="shared" si="64"/>
        <v>3.1796325566882579</v>
      </c>
      <c r="X18" s="21">
        <f t="shared" si="64"/>
        <v>3.8466318185403461</v>
      </c>
      <c r="Y18" s="23">
        <f t="shared" si="64"/>
        <v>74.59420401137389</v>
      </c>
    </row>
    <row r="19" spans="1:25" ht="15" customHeight="1" x14ac:dyDescent="0.25">
      <c r="A19" s="2">
        <v>43160</v>
      </c>
      <c r="B19" s="10">
        <v>189213.85</v>
      </c>
      <c r="C19" s="7">
        <v>898159.64</v>
      </c>
      <c r="D19" s="7">
        <v>371052.56</v>
      </c>
      <c r="E19" s="66">
        <v>10215.799999999999</v>
      </c>
      <c r="F19" s="10">
        <v>2541651.7008270402</v>
      </c>
      <c r="G19" s="7">
        <v>10771964.077669904</v>
      </c>
      <c r="H19" s="7">
        <v>6003133.2038834961</v>
      </c>
      <c r="I19" s="66">
        <v>1665396.0230133052</v>
      </c>
      <c r="J19" s="60">
        <v>776761.07874865131</v>
      </c>
      <c r="K19" s="7">
        <v>2802033.8870909754</v>
      </c>
      <c r="L19" s="7">
        <v>1828497.6267529675</v>
      </c>
      <c r="M19" s="12">
        <v>832967.99712333758</v>
      </c>
      <c r="N19" s="14">
        <f t="shared" si="65"/>
        <v>0.30561271573752508</v>
      </c>
      <c r="O19" s="13">
        <f t="shared" si="62"/>
        <v>0.26012283989133822</v>
      </c>
      <c r="P19" s="13">
        <f t="shared" si="62"/>
        <v>0.30459054707799776</v>
      </c>
      <c r="Q19" s="57">
        <f t="shared" si="62"/>
        <v>0.50016211496422125</v>
      </c>
      <c r="R19" s="53">
        <f t="shared" si="66"/>
        <v>13.432693752740828</v>
      </c>
      <c r="S19" s="17">
        <f t="shared" si="63"/>
        <v>11.993373558479986</v>
      </c>
      <c r="T19" s="17">
        <f t="shared" si="63"/>
        <v>16.178659982519715</v>
      </c>
      <c r="U19" s="19">
        <f t="shared" si="63"/>
        <v>163.02159625416564</v>
      </c>
      <c r="V19" s="22">
        <f t="shared" si="67"/>
        <v>4.1052020174456114</v>
      </c>
      <c r="W19" s="21">
        <f t="shared" si="64"/>
        <v>3.1197503899094987</v>
      </c>
      <c r="X19" s="21">
        <f t="shared" si="64"/>
        <v>4.9278668950645894</v>
      </c>
      <c r="Y19" s="23">
        <f t="shared" si="64"/>
        <v>81.537226367326852</v>
      </c>
    </row>
    <row r="20" spans="1:25" ht="15" customHeight="1" x14ac:dyDescent="0.25">
      <c r="A20" s="2">
        <v>43191</v>
      </c>
      <c r="B20" s="10">
        <v>328409.45</v>
      </c>
      <c r="C20" s="7">
        <v>877529.47</v>
      </c>
      <c r="D20" s="7">
        <v>303650.41000000003</v>
      </c>
      <c r="E20" s="66">
        <v>9917.7800000000007</v>
      </c>
      <c r="F20" s="10">
        <v>3629566.1081003984</v>
      </c>
      <c r="G20" s="7">
        <v>10812665.124073016</v>
      </c>
      <c r="H20" s="7">
        <v>5082302.2104962924</v>
      </c>
      <c r="I20" s="66">
        <v>1555913.3485453506</v>
      </c>
      <c r="J20" s="60">
        <v>174090.02424415224</v>
      </c>
      <c r="K20" s="7">
        <v>3502207.4800342256</v>
      </c>
      <c r="L20" s="7">
        <v>1495896.0924130068</v>
      </c>
      <c r="M20" s="12">
        <v>729308.24301197915</v>
      </c>
      <c r="N20" s="14">
        <f t="shared" si="65"/>
        <v>4.7964417525175072E-2</v>
      </c>
      <c r="O20" s="13">
        <f t="shared" si="62"/>
        <v>0.32389863552113612</v>
      </c>
      <c r="P20" s="13">
        <f t="shared" si="62"/>
        <v>0.29433434503827566</v>
      </c>
      <c r="Q20" s="57">
        <f t="shared" si="62"/>
        <v>0.46873320014499625</v>
      </c>
      <c r="R20" s="53">
        <f t="shared" si="66"/>
        <v>11.05195391941492</v>
      </c>
      <c r="S20" s="17">
        <f t="shared" si="63"/>
        <v>12.321711684592218</v>
      </c>
      <c r="T20" s="17">
        <f t="shared" si="63"/>
        <v>16.737346774853002</v>
      </c>
      <c r="U20" s="19">
        <f t="shared" si="63"/>
        <v>156.88121218108796</v>
      </c>
      <c r="V20" s="22">
        <f t="shared" si="67"/>
        <v>0.53010053225981235</v>
      </c>
      <c r="W20" s="21">
        <f t="shared" si="64"/>
        <v>3.9909856019242591</v>
      </c>
      <c r="X20" s="21">
        <f t="shared" si="64"/>
        <v>4.9263760006548534</v>
      </c>
      <c r="Y20" s="23">
        <f t="shared" si="64"/>
        <v>73.535432628267529</v>
      </c>
    </row>
    <row r="21" spans="1:25" ht="15" customHeight="1" x14ac:dyDescent="0.25">
      <c r="A21" s="2">
        <v>43221</v>
      </c>
      <c r="B21" s="10">
        <v>284278.89</v>
      </c>
      <c r="C21" s="7">
        <v>809771.76</v>
      </c>
      <c r="D21" s="7">
        <v>287116.7</v>
      </c>
      <c r="E21" s="66">
        <v>10707.45</v>
      </c>
      <c r="F21" s="10">
        <v>3312215.3868485992</v>
      </c>
      <c r="G21" s="7">
        <v>10113022.180287413</v>
      </c>
      <c r="H21" s="7">
        <v>4911719.1174335899</v>
      </c>
      <c r="I21" s="66">
        <v>1675487.5090724342</v>
      </c>
      <c r="J21" s="60">
        <v>655676.03425751231</v>
      </c>
      <c r="K21" s="7">
        <v>2639626.9632747839</v>
      </c>
      <c r="L21" s="7">
        <v>1346657.4103643484</v>
      </c>
      <c r="M21" s="12">
        <v>723827.27536652598</v>
      </c>
      <c r="N21" s="14">
        <f t="shared" si="65"/>
        <v>0.19795694351910911</v>
      </c>
      <c r="O21" s="13">
        <f t="shared" si="62"/>
        <v>0.26101267417568003</v>
      </c>
      <c r="P21" s="13">
        <f t="shared" si="62"/>
        <v>0.27417231689502375</v>
      </c>
      <c r="Q21" s="57">
        <f t="shared" si="62"/>
        <v>0.43200995020681693</v>
      </c>
      <c r="R21" s="53">
        <f t="shared" si="66"/>
        <v>11.651288587937708</v>
      </c>
      <c r="S21" s="17">
        <f t="shared" si="63"/>
        <v>12.488731615297887</v>
      </c>
      <c r="T21" s="17">
        <f t="shared" si="63"/>
        <v>17.107047822135005</v>
      </c>
      <c r="U21" s="19">
        <f t="shared" si="63"/>
        <v>156.47866757000349</v>
      </c>
      <c r="V21" s="22">
        <f t="shared" si="67"/>
        <v>2.3064534769272256</v>
      </c>
      <c r="W21" s="21">
        <f t="shared" si="64"/>
        <v>3.2597172359712614</v>
      </c>
      <c r="X21" s="21">
        <f t="shared" si="64"/>
        <v>4.6902789366287241</v>
      </c>
      <c r="Y21" s="23">
        <f t="shared" si="64"/>
        <v>67.600341385346269</v>
      </c>
    </row>
    <row r="22" spans="1:25" ht="15" customHeight="1" x14ac:dyDescent="0.25">
      <c r="A22" s="2">
        <v>43252</v>
      </c>
      <c r="B22" s="10">
        <v>380238.69</v>
      </c>
      <c r="C22" s="7">
        <v>851750.58</v>
      </c>
      <c r="D22" s="7">
        <v>315113.44</v>
      </c>
      <c r="E22" s="66">
        <v>10893.73</v>
      </c>
      <c r="F22" s="10">
        <v>4343712.9554351084</v>
      </c>
      <c r="G22" s="7">
        <v>10672718.992773265</v>
      </c>
      <c r="H22" s="7">
        <v>5230276.1592893703</v>
      </c>
      <c r="I22" s="66">
        <v>1560935.2679915687</v>
      </c>
      <c r="J22" s="60">
        <v>790509.07859078445</v>
      </c>
      <c r="K22" s="7">
        <v>2781262.5112917838</v>
      </c>
      <c r="L22" s="7">
        <v>1350737.1725383918</v>
      </c>
      <c r="M22" s="12">
        <v>681958.81511592888</v>
      </c>
      <c r="N22" s="14">
        <f t="shared" si="65"/>
        <v>0.18198925359505008</v>
      </c>
      <c r="O22" s="13">
        <f t="shared" si="62"/>
        <v>0.26059549709638552</v>
      </c>
      <c r="P22" s="13">
        <f t="shared" si="62"/>
        <v>0.25825350926057306</v>
      </c>
      <c r="Q22" s="57">
        <f t="shared" si="62"/>
        <v>0.43689115692375557</v>
      </c>
      <c r="R22" s="53">
        <f t="shared" si="66"/>
        <v>11.423648012870832</v>
      </c>
      <c r="S22" s="17">
        <f t="shared" si="63"/>
        <v>12.53033369554414</v>
      </c>
      <c r="T22" s="17">
        <f t="shared" si="63"/>
        <v>16.598073885040797</v>
      </c>
      <c r="U22" s="19">
        <f t="shared" si="63"/>
        <v>143.28749363088389</v>
      </c>
      <c r="V22" s="22">
        <f t="shared" si="67"/>
        <v>2.0789811751949396</v>
      </c>
      <c r="W22" s="21">
        <f t="shared" si="64"/>
        <v>3.2653485381739147</v>
      </c>
      <c r="X22" s="21">
        <f t="shared" si="64"/>
        <v>4.2865108277780593</v>
      </c>
      <c r="Y22" s="23">
        <f t="shared" si="64"/>
        <v>62.601038865102119</v>
      </c>
    </row>
    <row r="23" spans="1:25" ht="15" customHeight="1" x14ac:dyDescent="0.25">
      <c r="A23" s="2">
        <v>43282</v>
      </c>
      <c r="B23" s="10">
        <v>323549.15999999997</v>
      </c>
      <c r="C23" s="7">
        <v>886830.06</v>
      </c>
      <c r="D23" s="7">
        <v>360159.68</v>
      </c>
      <c r="E23" s="66">
        <v>9000.48</v>
      </c>
      <c r="F23" s="10">
        <v>3696257.4748315802</v>
      </c>
      <c r="G23" s="7">
        <v>10983933.38127318</v>
      </c>
      <c r="H23" s="7">
        <v>5796986.4355461355</v>
      </c>
      <c r="I23" s="66">
        <v>1370024.782378321</v>
      </c>
      <c r="J23" s="60">
        <v>644591.22700779699</v>
      </c>
      <c r="K23" s="7">
        <v>2837752.4487169753</v>
      </c>
      <c r="L23" s="7">
        <v>1564231.5721747018</v>
      </c>
      <c r="M23" s="12">
        <v>596235.55370524561</v>
      </c>
      <c r="N23" s="14">
        <f t="shared" si="65"/>
        <v>0.17439023969431885</v>
      </c>
      <c r="O23" s="13">
        <f t="shared" si="62"/>
        <v>0.25835484886999954</v>
      </c>
      <c r="P23" s="13">
        <f t="shared" si="62"/>
        <v>0.26983529969694248</v>
      </c>
      <c r="Q23" s="57">
        <f t="shared" si="62"/>
        <v>0.43520056087613168</v>
      </c>
      <c r="R23" s="53">
        <f t="shared" si="66"/>
        <v>11.424098504324908</v>
      </c>
      <c r="S23" s="17">
        <f t="shared" si="63"/>
        <v>12.385612392607868</v>
      </c>
      <c r="T23" s="17">
        <f t="shared" si="63"/>
        <v>16.095600805581945</v>
      </c>
      <c r="U23" s="19">
        <f t="shared" si="63"/>
        <v>152.21685758740878</v>
      </c>
      <c r="V23" s="22">
        <f t="shared" si="67"/>
        <v>1.9922512764607303</v>
      </c>
      <c r="W23" s="21">
        <f t="shared" si="64"/>
        <v>3.1998830178545994</v>
      </c>
      <c r="X23" s="21">
        <f t="shared" si="64"/>
        <v>4.3431612671765532</v>
      </c>
      <c r="Y23" s="23">
        <f t="shared" si="64"/>
        <v>66.244861796842557</v>
      </c>
    </row>
    <row r="24" spans="1:25" ht="15" customHeight="1" x14ac:dyDescent="0.25">
      <c r="A24" s="2">
        <v>43313</v>
      </c>
      <c r="B24" s="10">
        <v>317175.28999999998</v>
      </c>
      <c r="C24" s="7">
        <v>853010.67</v>
      </c>
      <c r="D24" s="7">
        <v>325569.04000000004</v>
      </c>
      <c r="E24" s="66">
        <v>10571.07</v>
      </c>
      <c r="F24" s="10">
        <v>3647068.225437928</v>
      </c>
      <c r="G24" s="7">
        <v>10544353.206397563</v>
      </c>
      <c r="H24" s="7">
        <v>5309134.4325971082</v>
      </c>
      <c r="I24" s="66">
        <v>1582519.5201827874</v>
      </c>
      <c r="J24" s="60">
        <v>803879.90860624495</v>
      </c>
      <c r="K24" s="7">
        <v>2413166.7326732669</v>
      </c>
      <c r="L24" s="7">
        <v>1229855.9786747927</v>
      </c>
      <c r="M24" s="12">
        <v>680567.79131759307</v>
      </c>
      <c r="N24" s="14">
        <f t="shared" si="65"/>
        <v>0.22041811639257658</v>
      </c>
      <c r="O24" s="13">
        <f t="shared" si="62"/>
        <v>0.22885867776215321</v>
      </c>
      <c r="P24" s="13">
        <f t="shared" si="62"/>
        <v>0.23164905584678802</v>
      </c>
      <c r="Q24" s="57">
        <f t="shared" si="62"/>
        <v>0.43005333118354505</v>
      </c>
      <c r="R24" s="53">
        <f t="shared" si="66"/>
        <v>11.498588762819223</v>
      </c>
      <c r="S24" s="17">
        <f t="shared" si="63"/>
        <v>12.361337996390553</v>
      </c>
      <c r="T24" s="17">
        <f t="shared" si="63"/>
        <v>16.307246022524463</v>
      </c>
      <c r="U24" s="19">
        <f t="shared" si="63"/>
        <v>149.70287020923971</v>
      </c>
      <c r="V24" s="22">
        <f t="shared" si="67"/>
        <v>2.5344972762734606</v>
      </c>
      <c r="W24" s="21">
        <f t="shared" si="64"/>
        <v>2.828999469225006</v>
      </c>
      <c r="X24" s="21">
        <f t="shared" si="64"/>
        <v>3.7775581445790811</v>
      </c>
      <c r="Y24" s="23">
        <f t="shared" si="64"/>
        <v>64.380218021221424</v>
      </c>
    </row>
    <row r="25" spans="1:25" ht="15" customHeight="1" x14ac:dyDescent="0.25">
      <c r="A25" s="2">
        <v>43344</v>
      </c>
      <c r="B25" s="10">
        <v>327138.21000000002</v>
      </c>
      <c r="C25" s="7">
        <v>906768.2</v>
      </c>
      <c r="D25" s="7">
        <v>369355.99</v>
      </c>
      <c r="E25" s="66">
        <v>9417.56</v>
      </c>
      <c r="F25" s="10">
        <v>3757426.704065165</v>
      </c>
      <c r="G25" s="7">
        <v>10461777.583954509</v>
      </c>
      <c r="H25" s="7">
        <v>5661811.227234304</v>
      </c>
      <c r="I25" s="66">
        <v>1478406.0477983556</v>
      </c>
      <c r="J25" s="60">
        <v>717411.55767309514</v>
      </c>
      <c r="K25" s="7">
        <v>1642271.997233538</v>
      </c>
      <c r="L25" s="7">
        <v>1187941.2510566353</v>
      </c>
      <c r="M25" s="12">
        <v>723071.29793283646</v>
      </c>
      <c r="N25" s="14">
        <f t="shared" si="65"/>
        <v>0.19093161734783184</v>
      </c>
      <c r="O25" s="13">
        <f t="shared" si="62"/>
        <v>0.15697829399014673</v>
      </c>
      <c r="P25" s="13">
        <f t="shared" si="62"/>
        <v>0.20981647098059888</v>
      </c>
      <c r="Q25" s="57">
        <f t="shared" si="62"/>
        <v>0.48908843345820674</v>
      </c>
      <c r="R25" s="53">
        <f t="shared" si="66"/>
        <v>11.48574696934719</v>
      </c>
      <c r="S25" s="17">
        <f t="shared" si="63"/>
        <v>11.537433253564153</v>
      </c>
      <c r="T25" s="17">
        <f t="shared" si="63"/>
        <v>15.328873446006126</v>
      </c>
      <c r="U25" s="19">
        <f t="shared" si="63"/>
        <v>156.98397969307928</v>
      </c>
      <c r="V25" s="22">
        <f t="shared" si="67"/>
        <v>2.1929922453054171</v>
      </c>
      <c r="W25" s="21">
        <f t="shared" si="64"/>
        <v>1.8111265891696888</v>
      </c>
      <c r="X25" s="21">
        <f t="shared" si="64"/>
        <v>3.2162501305492173</v>
      </c>
      <c r="Y25" s="23">
        <f t="shared" si="64"/>
        <v>76.779048706123078</v>
      </c>
    </row>
    <row r="26" spans="1:25" ht="15" customHeight="1" x14ac:dyDescent="0.25">
      <c r="A26" s="2">
        <v>43374</v>
      </c>
      <c r="B26" s="10">
        <v>336089.71</v>
      </c>
      <c r="C26" s="7">
        <v>819510.95</v>
      </c>
      <c r="D26" s="7">
        <v>302836.61</v>
      </c>
      <c r="E26" s="66">
        <v>9750.7000000000007</v>
      </c>
      <c r="F26" s="10">
        <v>4006909.7130581546</v>
      </c>
      <c r="G26" s="7">
        <v>10587765.01457726</v>
      </c>
      <c r="H26" s="7">
        <v>5345276.9142243369</v>
      </c>
      <c r="I26" s="66">
        <v>1443879.9907933092</v>
      </c>
      <c r="J26" s="60">
        <v>995033.70415835374</v>
      </c>
      <c r="K26" s="7">
        <v>2626523.3926653368</v>
      </c>
      <c r="L26" s="7">
        <v>1790886.7116771524</v>
      </c>
      <c r="M26" s="12">
        <v>599735.26929568744</v>
      </c>
      <c r="N26" s="14">
        <f t="shared" si="65"/>
        <v>0.24832945472058662</v>
      </c>
      <c r="O26" s="13">
        <f t="shared" si="62"/>
        <v>0.24807156081091081</v>
      </c>
      <c r="P26" s="13">
        <f t="shared" si="62"/>
        <v>0.33504096053684645</v>
      </c>
      <c r="Q26" s="57">
        <f t="shared" si="62"/>
        <v>0.41536365426476729</v>
      </c>
      <c r="R26" s="53">
        <f t="shared" si="66"/>
        <v>11.922143385639966</v>
      </c>
      <c r="S26" s="17">
        <f t="shared" si="63"/>
        <v>12.919613843570072</v>
      </c>
      <c r="T26" s="17">
        <f t="shared" si="63"/>
        <v>17.650695912308414</v>
      </c>
      <c r="U26" s="19">
        <f t="shared" si="63"/>
        <v>148.07962410835214</v>
      </c>
      <c r="V26" s="22">
        <f t="shared" si="67"/>
        <v>2.9606193660566213</v>
      </c>
      <c r="W26" s="21">
        <f t="shared" si="64"/>
        <v>3.2049887712486784</v>
      </c>
      <c r="X26" s="21">
        <f t="shared" si="64"/>
        <v>5.9137061126036006</v>
      </c>
      <c r="Y26" s="23">
        <f t="shared" si="64"/>
        <v>61.506893791798277</v>
      </c>
    </row>
    <row r="27" spans="1:25" ht="15" customHeight="1" x14ac:dyDescent="0.25">
      <c r="A27" s="2">
        <v>43405</v>
      </c>
      <c r="B27" s="10">
        <v>480843.81</v>
      </c>
      <c r="C27" s="7">
        <v>646637.75</v>
      </c>
      <c r="D27" s="7">
        <v>323693.04000000004</v>
      </c>
      <c r="E27" s="66">
        <v>9787.1200000000008</v>
      </c>
      <c r="F27" s="10">
        <v>5446589.6994019514</v>
      </c>
      <c r="G27" s="7">
        <v>8840305.7129367329</v>
      </c>
      <c r="H27" s="7">
        <v>5723001.2905256543</v>
      </c>
      <c r="I27" s="66">
        <v>1400047.340258105</v>
      </c>
      <c r="J27" s="60">
        <v>845984.63172804506</v>
      </c>
      <c r="K27" s="7">
        <v>2287588.1334592379</v>
      </c>
      <c r="L27" s="7">
        <v>1560712.5275417061</v>
      </c>
      <c r="M27" s="12">
        <v>491915.80893925065</v>
      </c>
      <c r="N27" s="14">
        <f t="shared" si="65"/>
        <v>0.15532373070454272</v>
      </c>
      <c r="O27" s="13">
        <f t="shared" si="62"/>
        <v>0.25876798922367872</v>
      </c>
      <c r="P27" s="13">
        <f t="shared" si="62"/>
        <v>0.27270874988713406</v>
      </c>
      <c r="Q27" s="57">
        <f t="shared" si="62"/>
        <v>0.35135655402092603</v>
      </c>
      <c r="R27" s="53">
        <f t="shared" si="66"/>
        <v>11.327149452962598</v>
      </c>
      <c r="S27" s="17">
        <f t="shared" si="63"/>
        <v>13.671187172318247</v>
      </c>
      <c r="T27" s="17">
        <f t="shared" si="63"/>
        <v>17.68033471008723</v>
      </c>
      <c r="U27" s="19">
        <f t="shared" si="63"/>
        <v>143.04998204355365</v>
      </c>
      <c r="V27" s="22">
        <f t="shared" si="67"/>
        <v>1.759375111282071</v>
      </c>
      <c r="W27" s="21">
        <f t="shared" si="64"/>
        <v>3.5376656148813428</v>
      </c>
      <c r="X27" s="21">
        <f t="shared" si="64"/>
        <v>4.8215819763739933</v>
      </c>
      <c r="Y27" s="23">
        <f t="shared" si="64"/>
        <v>50.261548743578359</v>
      </c>
    </row>
    <row r="28" spans="1:25" ht="15" customHeight="1" x14ac:dyDescent="0.25">
      <c r="A28" s="2">
        <v>43435</v>
      </c>
      <c r="B28" s="10">
        <v>353047.18</v>
      </c>
      <c r="C28" s="7">
        <v>840327.13</v>
      </c>
      <c r="D28" s="7">
        <v>348863.15</v>
      </c>
      <c r="E28" s="66">
        <v>10089.51</v>
      </c>
      <c r="F28" s="10">
        <v>4341221.4224239113</v>
      </c>
      <c r="G28" s="7">
        <v>10392952.531100852</v>
      </c>
      <c r="H28" s="7">
        <v>6123771.7236522976</v>
      </c>
      <c r="I28" s="66">
        <v>1504932.0710429545</v>
      </c>
      <c r="J28" s="60">
        <v>1076408.3483295524</v>
      </c>
      <c r="K28" s="7">
        <v>929050.40294186701</v>
      </c>
      <c r="L28" s="7">
        <v>1199200.8371801907</v>
      </c>
      <c r="M28" s="12">
        <v>689799.67138721549</v>
      </c>
      <c r="N28" s="14">
        <f t="shared" si="65"/>
        <v>0.24795057510071492</v>
      </c>
      <c r="O28" s="13">
        <f t="shared" si="62"/>
        <v>8.9392345453487718E-2</v>
      </c>
      <c r="P28" s="13">
        <f t="shared" si="62"/>
        <v>0.19582716196758745</v>
      </c>
      <c r="Q28" s="57">
        <f t="shared" si="62"/>
        <v>0.45835934037153425</v>
      </c>
      <c r="R28" s="53">
        <f t="shared" si="66"/>
        <v>12.296434211495221</v>
      </c>
      <c r="S28" s="17">
        <f t="shared" si="63"/>
        <v>12.367746036119115</v>
      </c>
      <c r="T28" s="17">
        <f t="shared" si="63"/>
        <v>17.55350693718238</v>
      </c>
      <c r="U28" s="19">
        <f t="shared" si="63"/>
        <v>149.15809301372954</v>
      </c>
      <c r="V28" s="22">
        <f t="shared" si="67"/>
        <v>3.0489079344283461</v>
      </c>
      <c r="W28" s="21">
        <f t="shared" si="64"/>
        <v>1.1055818261417634</v>
      </c>
      <c r="X28" s="21">
        <f t="shared" si="64"/>
        <v>3.437453446086784</v>
      </c>
      <c r="Y28" s="23">
        <f t="shared" si="64"/>
        <v>68.36800512484902</v>
      </c>
    </row>
    <row r="29" spans="1:25" ht="15" customHeight="1" x14ac:dyDescent="0.25">
      <c r="A29" s="2">
        <v>43466</v>
      </c>
      <c r="B29" s="10">
        <v>401603.8</v>
      </c>
      <c r="C29" s="7">
        <v>1010358.33</v>
      </c>
      <c r="D29" s="7">
        <v>310620.44</v>
      </c>
      <c r="E29" s="66">
        <v>11486.66</v>
      </c>
      <c r="F29" s="10">
        <v>4709186.468178953</v>
      </c>
      <c r="G29" s="7">
        <v>12584971.84152489</v>
      </c>
      <c r="H29" s="7">
        <v>5406627.8197857589</v>
      </c>
      <c r="I29" s="66">
        <v>1693390.9026465025</v>
      </c>
      <c r="J29" s="60">
        <v>54787.051039697486</v>
      </c>
      <c r="K29" s="7">
        <v>4143084.664461249</v>
      </c>
      <c r="L29" s="7">
        <v>1747647.1802142402</v>
      </c>
      <c r="M29" s="12">
        <v>692438.16162570845</v>
      </c>
      <c r="N29" s="14">
        <f t="shared" si="65"/>
        <v>1.1634079773630984E-2</v>
      </c>
      <c r="O29" s="13">
        <f t="shared" si="62"/>
        <v>0.3292088942774497</v>
      </c>
      <c r="P29" s="13">
        <f t="shared" si="62"/>
        <v>0.32324162832489767</v>
      </c>
      <c r="Q29" s="57">
        <f t="shared" si="62"/>
        <v>0.40890627234594035</v>
      </c>
      <c r="R29" s="53">
        <f t="shared" si="66"/>
        <v>11.725950970033036</v>
      </c>
      <c r="S29" s="17">
        <f t="shared" si="63"/>
        <v>12.455949011203669</v>
      </c>
      <c r="T29" s="17">
        <f t="shared" si="63"/>
        <v>17.405898400587414</v>
      </c>
      <c r="U29" s="19">
        <f t="shared" si="63"/>
        <v>147.4223928144911</v>
      </c>
      <c r="V29" s="22">
        <f t="shared" si="67"/>
        <v>0.13642064900704998</v>
      </c>
      <c r="W29" s="21">
        <f t="shared" si="64"/>
        <v>4.1006092011546533</v>
      </c>
      <c r="X29" s="21">
        <f t="shared" si="64"/>
        <v>5.6263109414636077</v>
      </c>
      <c r="Y29" s="23">
        <f t="shared" si="64"/>
        <v>60.281941106092496</v>
      </c>
    </row>
    <row r="30" spans="1:25" ht="15" customHeight="1" x14ac:dyDescent="0.25">
      <c r="A30" s="2">
        <v>43497</v>
      </c>
      <c r="B30" s="10">
        <v>328739.43</v>
      </c>
      <c r="C30" s="7">
        <v>616256.16</v>
      </c>
      <c r="D30" s="7">
        <v>288477.39</v>
      </c>
      <c r="E30" s="66">
        <v>9678.98</v>
      </c>
      <c r="F30" s="10">
        <v>3815772.6197741833</v>
      </c>
      <c r="G30" s="7">
        <v>8104341.8294171505</v>
      </c>
      <c r="H30" s="7">
        <v>5152040.9444613988</v>
      </c>
      <c r="I30" s="66">
        <v>1470247.0247177295</v>
      </c>
      <c r="J30" s="60">
        <v>689458.61306072562</v>
      </c>
      <c r="K30" s="7">
        <v>2294801.9377479409</v>
      </c>
      <c r="L30" s="7">
        <v>1816974.549893196</v>
      </c>
      <c r="M30" s="12">
        <v>628536.32895941404</v>
      </c>
      <c r="N30" s="14">
        <f t="shared" si="65"/>
        <v>0.18068650356360272</v>
      </c>
      <c r="O30" s="13">
        <f t="shared" si="62"/>
        <v>0.28315710097743729</v>
      </c>
      <c r="P30" s="13">
        <f t="shared" si="62"/>
        <v>0.35267082879970102</v>
      </c>
      <c r="Q30" s="57">
        <f t="shared" si="62"/>
        <v>0.42750389451057436</v>
      </c>
      <c r="R30" s="53">
        <f t="shared" si="66"/>
        <v>11.607286110382875</v>
      </c>
      <c r="S30" s="17">
        <f t="shared" si="63"/>
        <v>13.150930336204915</v>
      </c>
      <c r="T30" s="17">
        <f t="shared" si="63"/>
        <v>17.859427196222896</v>
      </c>
      <c r="U30" s="19">
        <f t="shared" si="63"/>
        <v>151.9010293148379</v>
      </c>
      <c r="V30" s="22">
        <f t="shared" si="67"/>
        <v>2.0972799431474516</v>
      </c>
      <c r="W30" s="21">
        <f t="shared" si="64"/>
        <v>3.7237793091560185</v>
      </c>
      <c r="X30" s="21">
        <f t="shared" si="64"/>
        <v>6.2984989911798497</v>
      </c>
      <c r="Y30" s="23">
        <f t="shared" si="64"/>
        <v>64.938281612258123</v>
      </c>
    </row>
    <row r="31" spans="1:25" ht="15" customHeight="1" x14ac:dyDescent="0.25">
      <c r="A31" s="2">
        <v>43525</v>
      </c>
      <c r="B31" s="10">
        <v>331702.49</v>
      </c>
      <c r="C31" s="7">
        <v>806926.82</v>
      </c>
      <c r="D31" s="7">
        <v>330604.37</v>
      </c>
      <c r="E31" s="66">
        <v>10440.879999999999</v>
      </c>
      <c r="F31" s="10">
        <v>3949732.2212203182</v>
      </c>
      <c r="G31" s="7">
        <v>10435646.663660955</v>
      </c>
      <c r="H31" s="7">
        <v>5815846.896603547</v>
      </c>
      <c r="I31" s="66">
        <v>1594735.001502855</v>
      </c>
      <c r="J31" s="60">
        <v>1428235.1743312287</v>
      </c>
      <c r="K31" s="7">
        <v>1950596.1602043863</v>
      </c>
      <c r="L31" s="7">
        <v>1733235.9558160515</v>
      </c>
      <c r="M31" s="12">
        <v>785308.96453261154</v>
      </c>
      <c r="N31" s="14">
        <f t="shared" si="65"/>
        <v>0.36160303897512269</v>
      </c>
      <c r="O31" s="13">
        <f t="shared" si="62"/>
        <v>0.186916654336023</v>
      </c>
      <c r="P31" s="13">
        <f t="shared" si="62"/>
        <v>0.29801952950794847</v>
      </c>
      <c r="Q31" s="57">
        <f t="shared" si="62"/>
        <v>0.49243853291772477</v>
      </c>
      <c r="R31" s="53">
        <f t="shared" si="66"/>
        <v>11.907454240757488</v>
      </c>
      <c r="S31" s="17">
        <f t="shared" si="63"/>
        <v>12.932581251495588</v>
      </c>
      <c r="T31" s="17">
        <f t="shared" si="63"/>
        <v>17.591560863528656</v>
      </c>
      <c r="U31" s="19">
        <f t="shared" si="63"/>
        <v>152.73952018439587</v>
      </c>
      <c r="V31" s="22">
        <f t="shared" si="67"/>
        <v>4.30577163991512</v>
      </c>
      <c r="W31" s="21">
        <f t="shared" si="64"/>
        <v>2.4173148194583325</v>
      </c>
      <c r="X31" s="21">
        <f t="shared" si="64"/>
        <v>5.2426286918592497</v>
      </c>
      <c r="Y31" s="23">
        <f t="shared" si="64"/>
        <v>75.214825238161112</v>
      </c>
    </row>
    <row r="32" spans="1:25" ht="15" customHeight="1" x14ac:dyDescent="0.25">
      <c r="A32" s="2">
        <v>43556</v>
      </c>
      <c r="B32" s="10">
        <v>273171.65000000002</v>
      </c>
      <c r="C32" s="7">
        <v>797913.33</v>
      </c>
      <c r="D32" s="7">
        <v>329004.82</v>
      </c>
      <c r="E32" s="66">
        <v>8903.7199999999993</v>
      </c>
      <c r="F32" s="10">
        <v>3451855.8875489663</v>
      </c>
      <c r="G32" s="7">
        <v>10156238.013672326</v>
      </c>
      <c r="H32" s="7">
        <v>5773613.0501574604</v>
      </c>
      <c r="I32" s="66">
        <v>1394516.8369306396</v>
      </c>
      <c r="J32" s="60">
        <v>932546.02504032548</v>
      </c>
      <c r="K32" s="7">
        <v>1980369.0375604895</v>
      </c>
      <c r="L32" s="7">
        <v>1632921.0922497876</v>
      </c>
      <c r="M32" s="12">
        <v>602035.35601812718</v>
      </c>
      <c r="N32" s="14">
        <f t="shared" si="65"/>
        <v>0.27015786736754283</v>
      </c>
      <c r="O32" s="13">
        <f t="shared" si="62"/>
        <v>0.19499041228597805</v>
      </c>
      <c r="P32" s="13">
        <f t="shared" si="62"/>
        <v>0.28282482356611238</v>
      </c>
      <c r="Q32" s="57">
        <f t="shared" si="62"/>
        <v>0.43171608981302761</v>
      </c>
      <c r="R32" s="53">
        <f t="shared" si="66"/>
        <v>12.63621568178457</v>
      </c>
      <c r="S32" s="17">
        <f t="shared" si="63"/>
        <v>12.728497735051407</v>
      </c>
      <c r="T32" s="17">
        <f t="shared" si="63"/>
        <v>17.548718739614394</v>
      </c>
      <c r="U32" s="19">
        <f t="shared" si="63"/>
        <v>156.62182064694753</v>
      </c>
      <c r="V32" s="22">
        <f t="shared" si="67"/>
        <v>3.4137730801872208</v>
      </c>
      <c r="W32" s="21">
        <f t="shared" si="64"/>
        <v>2.4819350211388116</v>
      </c>
      <c r="X32" s="21">
        <f t="shared" si="64"/>
        <v>4.963213281342771</v>
      </c>
      <c r="Y32" s="23">
        <f t="shared" si="64"/>
        <v>67.616159989097497</v>
      </c>
    </row>
    <row r="33" spans="1:25" ht="15" customHeight="1" x14ac:dyDescent="0.25">
      <c r="A33" s="2">
        <v>43586</v>
      </c>
      <c r="B33" s="10">
        <v>271058</v>
      </c>
      <c r="C33" s="7">
        <v>765247.31</v>
      </c>
      <c r="D33" s="7">
        <v>327226.71999999997</v>
      </c>
      <c r="E33" s="66">
        <v>9715.94</v>
      </c>
      <c r="F33" s="10">
        <v>3613047.2235112153</v>
      </c>
      <c r="G33" s="7">
        <v>9926534.1531322524</v>
      </c>
      <c r="H33" s="7">
        <v>5464626.8909512768</v>
      </c>
      <c r="I33" s="66">
        <v>1440893.1554524361</v>
      </c>
      <c r="J33" s="60">
        <v>1473492.9930394439</v>
      </c>
      <c r="K33" s="7">
        <v>2859265.9396751756</v>
      </c>
      <c r="L33" s="7">
        <v>1844296.7053364282</v>
      </c>
      <c r="M33" s="12">
        <v>645838.48414539814</v>
      </c>
      <c r="N33" s="14">
        <f t="shared" si="65"/>
        <v>0.40782555607105531</v>
      </c>
      <c r="O33" s="13">
        <f t="shared" ref="O33:O40" si="68">K33/G33</f>
        <v>0.28804272423451571</v>
      </c>
      <c r="P33" s="13">
        <f t="shared" ref="P33:P40" si="69">L33/H33</f>
        <v>0.3374972787969015</v>
      </c>
      <c r="Q33" s="57">
        <f t="shared" ref="Q33:Q40" si="70">M33/I33</f>
        <v>0.44822093970083909</v>
      </c>
      <c r="R33" s="53">
        <f t="shared" si="66"/>
        <v>13.329424785511645</v>
      </c>
      <c r="S33" s="17">
        <f t="shared" ref="S33:S40" si="71">G33/C33</f>
        <v>12.971668143638755</v>
      </c>
      <c r="T33" s="17">
        <f t="shared" ref="T33:T40" si="72">H33/D33</f>
        <v>16.699818679083656</v>
      </c>
      <c r="U33" s="19">
        <f t="shared" ref="U33:U40" si="73">I33/E33</f>
        <v>148.30198163558399</v>
      </c>
      <c r="V33" s="22">
        <f t="shared" si="67"/>
        <v>5.4360800752585936</v>
      </c>
      <c r="W33" s="21">
        <f t="shared" ref="W33:W40" si="74">S33*O33</f>
        <v>3.7363946299597903</v>
      </c>
      <c r="X33" s="21">
        <f t="shared" ref="X33:X40" si="75">T33*P33</f>
        <v>5.6361433605924001</v>
      </c>
      <c r="Y33" s="23">
        <f t="shared" ref="Y33:Y40" si="76">U33*Q33</f>
        <v>66.472053568198035</v>
      </c>
    </row>
    <row r="34" spans="1:25" ht="15" customHeight="1" x14ac:dyDescent="0.25">
      <c r="A34" s="2">
        <v>43617</v>
      </c>
      <c r="B34" s="10">
        <v>391118.77</v>
      </c>
      <c r="C34" s="7">
        <v>797591.52</v>
      </c>
      <c r="D34" s="7">
        <v>317785.07</v>
      </c>
      <c r="E34" s="66">
        <v>8736.16</v>
      </c>
      <c r="F34" s="10">
        <v>4951230.5051145833</v>
      </c>
      <c r="G34" s="7">
        <v>10072351.003092535</v>
      </c>
      <c r="H34" s="7">
        <v>5485281.0007136604</v>
      </c>
      <c r="I34" s="66">
        <v>1241119.5622868924</v>
      </c>
      <c r="J34" s="60">
        <v>1327038.4981365483</v>
      </c>
      <c r="K34" s="7">
        <v>2314128.8319720845</v>
      </c>
      <c r="L34" s="7">
        <v>1494530.2989453636</v>
      </c>
      <c r="M34" s="12">
        <v>484879.69233209116</v>
      </c>
      <c r="N34" s="14">
        <f t="shared" si="65"/>
        <v>0.26802195873646517</v>
      </c>
      <c r="O34" s="13">
        <f t="shared" si="68"/>
        <v>0.2297506144555102</v>
      </c>
      <c r="P34" s="13">
        <f t="shared" si="69"/>
        <v>0.27246193927912138</v>
      </c>
      <c r="Q34" s="57">
        <f t="shared" si="70"/>
        <v>0.3906792762484943</v>
      </c>
      <c r="R34" s="53">
        <f t="shared" si="66"/>
        <v>12.659148281517103</v>
      </c>
      <c r="S34" s="17">
        <f t="shared" si="71"/>
        <v>12.628457989488822</v>
      </c>
      <c r="T34" s="17">
        <f t="shared" si="72"/>
        <v>17.260977681278924</v>
      </c>
      <c r="U34" s="19">
        <f t="shared" si="73"/>
        <v>142.06694500637494</v>
      </c>
      <c r="V34" s="22">
        <f t="shared" si="67"/>
        <v>3.3929297183475708</v>
      </c>
      <c r="W34" s="21">
        <f t="shared" si="74"/>
        <v>2.9013959827106541</v>
      </c>
      <c r="X34" s="21">
        <f t="shared" si="75"/>
        <v>4.7029594528948877</v>
      </c>
      <c r="Y34" s="23">
        <f t="shared" si="76"/>
        <v>55.502611253925203</v>
      </c>
    </row>
    <row r="35" spans="1:25" ht="15" customHeight="1" x14ac:dyDescent="0.25">
      <c r="A35" s="2">
        <v>43647</v>
      </c>
      <c r="B35" s="10">
        <v>287598.07</v>
      </c>
      <c r="C35" s="7">
        <v>660707.47</v>
      </c>
      <c r="D35" s="7">
        <v>316861.48</v>
      </c>
      <c r="E35" s="66">
        <v>10896.82</v>
      </c>
      <c r="F35" s="10">
        <v>3611526.1366322604</v>
      </c>
      <c r="G35" s="7">
        <v>8414661.2875265945</v>
      </c>
      <c r="H35" s="7">
        <v>5414932.6530612241</v>
      </c>
      <c r="I35" s="66">
        <v>1415825.3329130881</v>
      </c>
      <c r="J35" s="60">
        <v>1095001.0322275641</v>
      </c>
      <c r="K35" s="7">
        <v>2333677.2988732168</v>
      </c>
      <c r="L35" s="7">
        <v>1464471.814671814</v>
      </c>
      <c r="M35" s="12">
        <v>504493.13686864718</v>
      </c>
      <c r="N35" s="14">
        <f t="shared" si="65"/>
        <v>0.30319620869438035</v>
      </c>
      <c r="O35" s="13">
        <f t="shared" si="68"/>
        <v>0.2773346685186871</v>
      </c>
      <c r="P35" s="13">
        <f t="shared" si="69"/>
        <v>0.270450605483321</v>
      </c>
      <c r="Q35" s="57">
        <f t="shared" si="70"/>
        <v>0.35632441738462384</v>
      </c>
      <c r="R35" s="53">
        <f t="shared" si="66"/>
        <v>12.557546497555634</v>
      </c>
      <c r="S35" s="17">
        <f t="shared" si="71"/>
        <v>12.735834949053315</v>
      </c>
      <c r="T35" s="17">
        <f t="shared" si="72"/>
        <v>17.089274004089184</v>
      </c>
      <c r="U35" s="19">
        <f t="shared" si="73"/>
        <v>129.93013860126973</v>
      </c>
      <c r="V35" s="22">
        <f t="shared" si="67"/>
        <v>3.807400488562263</v>
      </c>
      <c r="W35" s="21">
        <f t="shared" si="74"/>
        <v>3.5320885639044111</v>
      </c>
      <c r="X35" s="21">
        <f t="shared" si="75"/>
        <v>4.621804501676297</v>
      </c>
      <c r="Y35" s="23">
        <f t="shared" si="76"/>
        <v>46.297280937800863</v>
      </c>
    </row>
    <row r="36" spans="1:25" ht="15" customHeight="1" x14ac:dyDescent="0.25">
      <c r="A36" s="2">
        <v>43678</v>
      </c>
      <c r="B36" s="10">
        <v>431864.4</v>
      </c>
      <c r="C36" s="7">
        <v>783478.96</v>
      </c>
      <c r="D36" s="7">
        <v>313907.73</v>
      </c>
      <c r="E36" s="66">
        <v>11325.12</v>
      </c>
      <c r="F36" s="10">
        <v>5627492.5679012351</v>
      </c>
      <c r="G36" s="7">
        <v>9990865.6131687239</v>
      </c>
      <c r="H36" s="7">
        <v>5377437.5308641978</v>
      </c>
      <c r="I36" s="66">
        <v>1498557.7119341563</v>
      </c>
      <c r="J36" s="60">
        <v>2024831.3333333344</v>
      </c>
      <c r="K36" s="7">
        <v>3305443.0370370373</v>
      </c>
      <c r="L36" s="7">
        <v>1838253.2921810709</v>
      </c>
      <c r="M36" s="12">
        <v>439216.63374485594</v>
      </c>
      <c r="N36" s="14">
        <f t="shared" si="65"/>
        <v>0.35981057440800712</v>
      </c>
      <c r="O36" s="13">
        <f t="shared" si="68"/>
        <v>0.33084651170567353</v>
      </c>
      <c r="P36" s="13">
        <f t="shared" si="69"/>
        <v>0.34184558753686695</v>
      </c>
      <c r="Q36" s="57">
        <f t="shared" si="70"/>
        <v>0.2930929054296938</v>
      </c>
      <c r="R36" s="53">
        <f t="shared" si="66"/>
        <v>13.030693356297103</v>
      </c>
      <c r="S36" s="17">
        <f t="shared" si="71"/>
        <v>12.751925863036226</v>
      </c>
      <c r="T36" s="17">
        <f t="shared" si="72"/>
        <v>17.130631128020319</v>
      </c>
      <c r="U36" s="19">
        <f t="shared" si="73"/>
        <v>132.3215746883173</v>
      </c>
      <c r="V36" s="22">
        <f t="shared" si="67"/>
        <v>4.6885812614638631</v>
      </c>
      <c r="W36" s="21">
        <f t="shared" si="74"/>
        <v>4.2189301893148956</v>
      </c>
      <c r="X36" s="21">
        <f t="shared" si="75"/>
        <v>5.8560306628354475</v>
      </c>
      <c r="Y36" s="23">
        <f t="shared" si="76"/>
        <v>38.78251477643115</v>
      </c>
    </row>
    <row r="37" spans="1:25" ht="15" customHeight="1" x14ac:dyDescent="0.25">
      <c r="A37" s="2">
        <v>43709</v>
      </c>
      <c r="B37" s="10">
        <v>255384.27</v>
      </c>
      <c r="C37" s="7">
        <v>890667.09</v>
      </c>
      <c r="D37" s="7">
        <v>333909.98</v>
      </c>
      <c r="E37" s="66">
        <v>8813.64</v>
      </c>
      <c r="F37" s="10">
        <v>3413342.2684652088</v>
      </c>
      <c r="G37" s="7">
        <v>10866585.417009378</v>
      </c>
      <c r="H37" s="7">
        <v>5672375.9417667389</v>
      </c>
      <c r="I37" s="66">
        <v>1405585.7460108569</v>
      </c>
      <c r="J37" s="60">
        <v>1462410.7912485613</v>
      </c>
      <c r="K37" s="7">
        <v>3400683.5334759015</v>
      </c>
      <c r="L37" s="7">
        <v>1914951.4558315517</v>
      </c>
      <c r="M37" s="12">
        <v>633146.92383615719</v>
      </c>
      <c r="N37" s="14">
        <f t="shared" si="65"/>
        <v>0.42843953996624151</v>
      </c>
      <c r="O37" s="13">
        <f t="shared" si="68"/>
        <v>0.31294867734190346</v>
      </c>
      <c r="P37" s="13">
        <f t="shared" si="69"/>
        <v>0.33759247897012867</v>
      </c>
      <c r="Q37" s="57">
        <f t="shared" si="70"/>
        <v>0.45045058662060927</v>
      </c>
      <c r="R37" s="53">
        <f t="shared" si="66"/>
        <v>13.36551491000291</v>
      </c>
      <c r="S37" s="17">
        <f t="shared" si="71"/>
        <v>12.200501780086405</v>
      </c>
      <c r="T37" s="17">
        <f t="shared" si="72"/>
        <v>16.987740054270734</v>
      </c>
      <c r="U37" s="19">
        <f t="shared" si="73"/>
        <v>159.47846134070113</v>
      </c>
      <c r="V37" s="22">
        <f t="shared" si="67"/>
        <v>5.7263150594535883</v>
      </c>
      <c r="W37" s="21">
        <f t="shared" si="74"/>
        <v>3.8181308949855794</v>
      </c>
      <c r="X37" s="21">
        <f t="shared" si="75"/>
        <v>5.7349332770214057</v>
      </c>
      <c r="Y37" s="23">
        <f t="shared" si="76"/>
        <v>71.837166464270979</v>
      </c>
    </row>
    <row r="38" spans="1:25" ht="15" customHeight="1" x14ac:dyDescent="0.25">
      <c r="A38" s="2">
        <v>43739</v>
      </c>
      <c r="B38" s="10">
        <v>267763.19</v>
      </c>
      <c r="C38" s="7">
        <v>906876.82</v>
      </c>
      <c r="D38" s="7">
        <v>300038.13</v>
      </c>
      <c r="E38" s="66">
        <v>9990.19</v>
      </c>
      <c r="F38" s="10">
        <v>3471471.2716621915</v>
      </c>
      <c r="G38" s="7">
        <v>11174978.439508582</v>
      </c>
      <c r="H38" s="7">
        <v>5290303.2462777626</v>
      </c>
      <c r="I38" s="66">
        <v>1322679.1961597917</v>
      </c>
      <c r="J38" s="60">
        <v>1676828.500528842</v>
      </c>
      <c r="K38" s="7">
        <v>2199824.6603205586</v>
      </c>
      <c r="L38" s="7">
        <v>1798550.5979985346</v>
      </c>
      <c r="M38" s="12">
        <v>444848.78366284276</v>
      </c>
      <c r="N38" s="14">
        <f t="shared" si="65"/>
        <v>0.48303107509973769</v>
      </c>
      <c r="O38" s="13">
        <f t="shared" si="68"/>
        <v>0.19685269839476269</v>
      </c>
      <c r="P38" s="13">
        <f t="shared" si="69"/>
        <v>0.33997117259090731</v>
      </c>
      <c r="Q38" s="57">
        <f t="shared" si="70"/>
        <v>0.33632401942541856</v>
      </c>
      <c r="R38" s="53">
        <f t="shared" si="66"/>
        <v>12.964706880218268</v>
      </c>
      <c r="S38" s="17">
        <f t="shared" si="71"/>
        <v>12.322487677553145</v>
      </c>
      <c r="T38" s="17">
        <f t="shared" si="72"/>
        <v>17.632103113953423</v>
      </c>
      <c r="U38" s="19">
        <f t="shared" si="73"/>
        <v>132.39780185960342</v>
      </c>
      <c r="V38" s="22">
        <f t="shared" si="67"/>
        <v>6.2623563027047959</v>
      </c>
      <c r="W38" s="21">
        <f t="shared" si="74"/>
        <v>2.4257149502625488</v>
      </c>
      <c r="X38" s="21">
        <f t="shared" si="75"/>
        <v>5.9944067708945337</v>
      </c>
      <c r="Y38" s="23">
        <f t="shared" si="76"/>
        <v>44.528560884511975</v>
      </c>
    </row>
    <row r="39" spans="1:25" ht="15" customHeight="1" x14ac:dyDescent="0.25">
      <c r="A39" s="2">
        <v>43770</v>
      </c>
      <c r="B39" s="10">
        <v>413931.06</v>
      </c>
      <c r="C39" s="7">
        <v>685296.08</v>
      </c>
      <c r="D39" s="7">
        <v>279978.05</v>
      </c>
      <c r="E39" s="66">
        <v>9839.24</v>
      </c>
      <c r="F39" s="10">
        <v>5061305.0612308169</v>
      </c>
      <c r="G39" s="7">
        <v>8735499.2326771058</v>
      </c>
      <c r="H39" s="7">
        <v>4898298.0235622386</v>
      </c>
      <c r="I39" s="66">
        <v>1400515.8580065104</v>
      </c>
      <c r="J39" s="60">
        <v>1812756.0610758022</v>
      </c>
      <c r="K39" s="7">
        <v>2846704.7589521026</v>
      </c>
      <c r="L39" s="7">
        <v>1946048.7676329257</v>
      </c>
      <c r="M39" s="12">
        <v>543493.17935203819</v>
      </c>
      <c r="N39" s="14">
        <f t="shared" si="65"/>
        <v>0.35815981039383804</v>
      </c>
      <c r="O39" s="13">
        <f t="shared" si="68"/>
        <v>0.32587774128619473</v>
      </c>
      <c r="P39" s="13">
        <f t="shared" si="69"/>
        <v>0.39729080555569812</v>
      </c>
      <c r="Q39" s="57">
        <f t="shared" si="70"/>
        <v>0.38806642298620209</v>
      </c>
      <c r="R39" s="53">
        <f t="shared" si="66"/>
        <v>12.22741067372624</v>
      </c>
      <c r="S39" s="17">
        <f t="shared" si="71"/>
        <v>12.747043923959271</v>
      </c>
      <c r="T39" s="17">
        <f t="shared" si="72"/>
        <v>17.495293018728571</v>
      </c>
      <c r="U39" s="19">
        <f t="shared" si="73"/>
        <v>142.33984108594876</v>
      </c>
      <c r="V39" s="22">
        <f t="shared" si="67"/>
        <v>4.3793670885093814</v>
      </c>
      <c r="W39" s="21">
        <f t="shared" si="74"/>
        <v>4.1539778820157602</v>
      </c>
      <c r="X39" s="21">
        <f t="shared" si="75"/>
        <v>6.9507190568436554</v>
      </c>
      <c r="Y39" s="23">
        <f t="shared" si="76"/>
        <v>55.237312978648582</v>
      </c>
    </row>
    <row r="40" spans="1:25" ht="15" customHeight="1" x14ac:dyDescent="0.25">
      <c r="A40" s="2">
        <v>43800</v>
      </c>
      <c r="B40" s="32">
        <v>446590.81</v>
      </c>
      <c r="C40" s="33">
        <v>858726.26</v>
      </c>
      <c r="D40" s="33">
        <v>342049.97000000003</v>
      </c>
      <c r="E40" s="67">
        <v>9711.09</v>
      </c>
      <c r="F40" s="32">
        <v>5399635.9224051321</v>
      </c>
      <c r="G40" s="33">
        <v>11126009.606615659</v>
      </c>
      <c r="H40" s="33">
        <v>5962225.8134322595</v>
      </c>
      <c r="I40" s="67">
        <v>1366126.0452894352</v>
      </c>
      <c r="J40" s="61">
        <v>1300069.7580956803</v>
      </c>
      <c r="K40" s="33">
        <v>2768576.9302109908</v>
      </c>
      <c r="L40" s="33">
        <v>1620112.1415874488</v>
      </c>
      <c r="M40" s="34">
        <v>449271.39655305684</v>
      </c>
      <c r="N40" s="35">
        <f t="shared" si="65"/>
        <v>0.24076989204053537</v>
      </c>
      <c r="O40" s="36">
        <f t="shared" si="68"/>
        <v>0.24883826529906658</v>
      </c>
      <c r="P40" s="36">
        <f t="shared" si="69"/>
        <v>0.27172941654398741</v>
      </c>
      <c r="Q40" s="58">
        <f t="shared" si="70"/>
        <v>0.32886525961656171</v>
      </c>
      <c r="R40" s="54">
        <f t="shared" si="66"/>
        <v>12.090790498812844</v>
      </c>
      <c r="S40" s="37">
        <f t="shared" si="71"/>
        <v>12.95641012144622</v>
      </c>
      <c r="T40" s="37">
        <f t="shared" si="72"/>
        <v>17.430861968595579</v>
      </c>
      <c r="U40" s="38">
        <f t="shared" si="73"/>
        <v>140.67690087203755</v>
      </c>
      <c r="V40" s="39">
        <f t="shared" si="67"/>
        <v>2.9110983230838992</v>
      </c>
      <c r="W40" s="40">
        <f t="shared" si="74"/>
        <v>3.224050619123946</v>
      </c>
      <c r="X40" s="40">
        <f t="shared" si="75"/>
        <v>4.7364779525852567</v>
      </c>
      <c r="Y40" s="41">
        <f t="shared" si="76"/>
        <v>46.263745527335942</v>
      </c>
    </row>
    <row r="41" spans="1:25" ht="15" customHeight="1" x14ac:dyDescent="0.25">
      <c r="A41" s="2">
        <v>43831</v>
      </c>
      <c r="B41" s="79">
        <v>412407.23</v>
      </c>
      <c r="C41" s="79">
        <v>883131.67</v>
      </c>
      <c r="D41" s="79">
        <v>407234.46799999988</v>
      </c>
      <c r="E41" s="79">
        <v>11036.842999999997</v>
      </c>
      <c r="F41" s="79">
        <v>5309210.1136450311</v>
      </c>
      <c r="G41" s="79">
        <v>10464373.815879798</v>
      </c>
      <c r="H41" s="79">
        <v>6865400.7932270635</v>
      </c>
      <c r="I41" s="79">
        <v>1601283.2507055146</v>
      </c>
      <c r="J41" s="79">
        <v>1995812.0662039509</v>
      </c>
      <c r="K41" s="79">
        <v>2497595.5152162323</v>
      </c>
      <c r="L41" s="79">
        <v>2613619.3577911686</v>
      </c>
      <c r="M41" s="79">
        <v>618782.09900083893</v>
      </c>
      <c r="N41" s="35">
        <f t="shared" ref="N41:N52" si="77">J41/F41</f>
        <v>0.37591506523250573</v>
      </c>
      <c r="O41" s="36">
        <f t="shared" ref="O41:O52" si="78">K41/G41</f>
        <v>0.23867606023650501</v>
      </c>
      <c r="P41" s="36">
        <f t="shared" ref="P41:P52" si="79">L41/H41</f>
        <v>0.3806943595149736</v>
      </c>
      <c r="Q41" s="58">
        <f t="shared" ref="Q41:Q52" si="80">M41/I41</f>
        <v>0.38642888366452827</v>
      </c>
      <c r="R41" s="54">
        <f t="shared" ref="R41:R52" si="81">F41/B41</f>
        <v>12.873707654555501</v>
      </c>
      <c r="S41" s="37">
        <f t="shared" ref="S41:S52" si="82">G41/C41</f>
        <v>11.849166065893433</v>
      </c>
      <c r="T41" s="37">
        <f t="shared" ref="T41:T52" si="83">H41/D41</f>
        <v>16.858594575612067</v>
      </c>
      <c r="U41" s="38">
        <f t="shared" ref="U41:U52" si="84">I41/E41</f>
        <v>145.08526131118427</v>
      </c>
      <c r="V41" s="39">
        <f t="shared" ref="V41:V52" si="85">R41*N41</f>
        <v>4.8394206527464396</v>
      </c>
      <c r="W41" s="40">
        <f t="shared" ref="W41:W52" si="86">S41*O41</f>
        <v>2.828112273695532</v>
      </c>
      <c r="X41" s="40">
        <f t="shared" ref="X41:X52" si="87">T41*P41</f>
        <v>6.4179718642852439</v>
      </c>
      <c r="Y41" s="41">
        <f t="shared" ref="Y41:Y52" si="88">U41*Q41</f>
        <v>56.065135564657311</v>
      </c>
    </row>
    <row r="42" spans="1:25" ht="15" customHeight="1" x14ac:dyDescent="0.25">
      <c r="A42" s="2">
        <v>43862</v>
      </c>
      <c r="B42" s="79">
        <v>367661.78</v>
      </c>
      <c r="C42" s="79">
        <v>717539.69</v>
      </c>
      <c r="D42" s="79">
        <v>311813.26900000009</v>
      </c>
      <c r="E42" s="79">
        <v>8582.4629999999997</v>
      </c>
      <c r="F42" s="79">
        <v>4480950.1145912902</v>
      </c>
      <c r="G42" s="79">
        <v>9299039.9847211614</v>
      </c>
      <c r="H42" s="79">
        <v>5157771.9174942719</v>
      </c>
      <c r="I42" s="79">
        <v>1238749.8166539345</v>
      </c>
      <c r="J42" s="79">
        <v>1569777.1275783035</v>
      </c>
      <c r="K42" s="79">
        <v>3084859.6867838046</v>
      </c>
      <c r="L42" s="79">
        <v>2227423.3766233781</v>
      </c>
      <c r="M42" s="79">
        <v>518763.17799847241</v>
      </c>
      <c r="N42" s="35">
        <f t="shared" si="77"/>
        <v>0.35032238418960476</v>
      </c>
      <c r="O42" s="36">
        <f t="shared" si="78"/>
        <v>0.3317395872963661</v>
      </c>
      <c r="P42" s="36">
        <f t="shared" si="79"/>
        <v>0.4318576727032738</v>
      </c>
      <c r="Q42" s="58">
        <f t="shared" si="80"/>
        <v>0.41877962040772398</v>
      </c>
      <c r="R42" s="54">
        <f t="shared" si="81"/>
        <v>12.187696296828269</v>
      </c>
      <c r="S42" s="37">
        <f t="shared" si="82"/>
        <v>12.959617585364738</v>
      </c>
      <c r="T42" s="37">
        <f t="shared" si="83"/>
        <v>16.541220115601529</v>
      </c>
      <c r="U42" s="38">
        <f t="shared" si="84"/>
        <v>144.33500227777674</v>
      </c>
      <c r="V42" s="39">
        <f t="shared" si="85"/>
        <v>4.2696228244836965</v>
      </c>
      <c r="W42" s="40">
        <f t="shared" si="86"/>
        <v>4.2992181892876271</v>
      </c>
      <c r="X42" s="40">
        <f t="shared" si="87"/>
        <v>7.1434528227962542</v>
      </c>
      <c r="Y42" s="41">
        <f t="shared" si="88"/>
        <v>60.444557465435317</v>
      </c>
    </row>
    <row r="43" spans="1:25" ht="15" customHeight="1" x14ac:dyDescent="0.25">
      <c r="A43" s="2">
        <v>43891</v>
      </c>
      <c r="B43" s="79">
        <v>541914.31999999995</v>
      </c>
      <c r="C43" s="79">
        <v>1209271.3899999999</v>
      </c>
      <c r="D43" s="79">
        <v>503923.72399999987</v>
      </c>
      <c r="E43" s="79">
        <v>13964.519999999999</v>
      </c>
      <c r="F43" s="79">
        <v>7019300.9830693612</v>
      </c>
      <c r="G43" s="79">
        <v>15698052.508387294</v>
      </c>
      <c r="H43" s="79">
        <v>8982075.9772177543</v>
      </c>
      <c r="I43" s="79">
        <v>1953343.5827416705</v>
      </c>
      <c r="J43" s="79">
        <v>2489830.0226261998</v>
      </c>
      <c r="K43" s="79">
        <v>4860070.3362721344</v>
      </c>
      <c r="L43" s="79">
        <v>3547577.6780837919</v>
      </c>
      <c r="M43" s="79">
        <v>730054.84902863333</v>
      </c>
      <c r="N43" s="35">
        <f t="shared" si="77"/>
        <v>0.3547119618651059</v>
      </c>
      <c r="O43" s="36">
        <f t="shared" si="78"/>
        <v>0.30959702381397014</v>
      </c>
      <c r="P43" s="36">
        <f t="shared" si="79"/>
        <v>0.39496188710515373</v>
      </c>
      <c r="Q43" s="58">
        <f t="shared" si="80"/>
        <v>0.3737462551283191</v>
      </c>
      <c r="R43" s="54">
        <f t="shared" si="81"/>
        <v>12.952787413090251</v>
      </c>
      <c r="S43" s="37">
        <f t="shared" si="82"/>
        <v>12.981413963979827</v>
      </c>
      <c r="T43" s="37">
        <f t="shared" si="83"/>
        <v>17.824276868571793</v>
      </c>
      <c r="U43" s="38">
        <f t="shared" si="84"/>
        <v>139.87903506469758</v>
      </c>
      <c r="V43" s="39">
        <f t="shared" si="85"/>
        <v>4.5945086349188928</v>
      </c>
      <c r="W43" s="40">
        <f t="shared" si="86"/>
        <v>4.0190071281452671</v>
      </c>
      <c r="X43" s="40">
        <f t="shared" si="87"/>
        <v>7.0399100282958553</v>
      </c>
      <c r="Y43" s="41">
        <f t="shared" si="88"/>
        <v>52.279265526393552</v>
      </c>
    </row>
    <row r="44" spans="1:25" ht="15" customHeight="1" x14ac:dyDescent="0.25">
      <c r="A44" s="2">
        <v>43922</v>
      </c>
      <c r="B44" s="79">
        <v>599070.69999999995</v>
      </c>
      <c r="C44" s="79">
        <v>1013797.83</v>
      </c>
      <c r="D44" s="79">
        <v>416565.95199999999</v>
      </c>
      <c r="E44" s="79">
        <v>12323.506999999998</v>
      </c>
      <c r="F44" s="79">
        <v>8669065.8979114611</v>
      </c>
      <c r="G44" s="79">
        <v>15286427.699379086</v>
      </c>
      <c r="H44" s="79">
        <v>8290884.694782679</v>
      </c>
      <c r="I44" s="79">
        <v>2446558.2775582615</v>
      </c>
      <c r="J44" s="79">
        <v>4152904.2335295575</v>
      </c>
      <c r="K44" s="79">
        <v>6740186.3881945051</v>
      </c>
      <c r="L44" s="79">
        <v>3910514.4504475449</v>
      </c>
      <c r="M44" s="79">
        <v>1452846.1172486092</v>
      </c>
      <c r="N44" s="35">
        <f t="shared" si="77"/>
        <v>0.47904864058422597</v>
      </c>
      <c r="O44" s="36">
        <f t="shared" si="78"/>
        <v>0.44092619418651241</v>
      </c>
      <c r="P44" s="36">
        <f t="shared" si="79"/>
        <v>0.47166431501675193</v>
      </c>
      <c r="Q44" s="58">
        <f t="shared" si="80"/>
        <v>0.59383262216773891</v>
      </c>
      <c r="R44" s="54">
        <f t="shared" si="81"/>
        <v>14.470856107486915</v>
      </c>
      <c r="S44" s="37">
        <f t="shared" si="82"/>
        <v>15.078378792129676</v>
      </c>
      <c r="T44" s="37">
        <f t="shared" si="83"/>
        <v>19.902934109177217</v>
      </c>
      <c r="U44" s="38">
        <f t="shared" si="84"/>
        <v>198.52776304328484</v>
      </c>
      <c r="V44" s="39">
        <f t="shared" si="85"/>
        <v>6.9322439463815506</v>
      </c>
      <c r="W44" s="40">
        <f t="shared" si="86"/>
        <v>6.6484521753163603</v>
      </c>
      <c r="X44" s="40">
        <f t="shared" si="87"/>
        <v>9.3875037834286204</v>
      </c>
      <c r="Y44" s="41">
        <f t="shared" si="88"/>
        <v>117.89226210108936</v>
      </c>
    </row>
    <row r="45" spans="1:25" ht="15" customHeight="1" x14ac:dyDescent="0.25">
      <c r="A45" s="2">
        <v>43952</v>
      </c>
      <c r="B45" s="79">
        <v>329714.55</v>
      </c>
      <c r="C45" s="79">
        <v>519665.21</v>
      </c>
      <c r="D45" s="79">
        <v>215373.60800000004</v>
      </c>
      <c r="E45" s="79">
        <v>10595.669999999998</v>
      </c>
      <c r="F45" s="79">
        <v>4250448.2794577694</v>
      </c>
      <c r="G45" s="79">
        <v>6748806.834041873</v>
      </c>
      <c r="H45" s="79">
        <v>4125686.2196197971</v>
      </c>
      <c r="I45" s="79">
        <v>1997849.9879682369</v>
      </c>
      <c r="J45" s="79">
        <v>1902245.3998556195</v>
      </c>
      <c r="K45" s="79">
        <v>2203957.2711959593</v>
      </c>
      <c r="L45" s="79">
        <v>1864515.5289965512</v>
      </c>
      <c r="M45" s="79">
        <v>1174580.4443731459</v>
      </c>
      <c r="N45" s="35">
        <f t="shared" si="77"/>
        <v>0.44753994750367587</v>
      </c>
      <c r="O45" s="36">
        <f t="shared" si="78"/>
        <v>0.32656991456310586</v>
      </c>
      <c r="P45" s="36">
        <f t="shared" si="79"/>
        <v>0.4519285834511127</v>
      </c>
      <c r="Q45" s="58">
        <f t="shared" si="80"/>
        <v>0.58792224213373734</v>
      </c>
      <c r="R45" s="54">
        <f t="shared" si="81"/>
        <v>12.891297273528783</v>
      </c>
      <c r="S45" s="37">
        <f t="shared" si="82"/>
        <v>12.986835955483478</v>
      </c>
      <c r="T45" s="37">
        <f t="shared" si="83"/>
        <v>19.155950712493038</v>
      </c>
      <c r="U45" s="38">
        <f t="shared" si="84"/>
        <v>188.55343625917354</v>
      </c>
      <c r="V45" s="39">
        <f t="shared" si="85"/>
        <v>5.769370505049352</v>
      </c>
      <c r="W45" s="40">
        <f t="shared" si="86"/>
        <v>4.2411099084273109</v>
      </c>
      <c r="X45" s="40">
        <f t="shared" si="87"/>
        <v>8.657121670156311</v>
      </c>
      <c r="Y45" s="41">
        <f t="shared" si="88"/>
        <v>110.85475900751403</v>
      </c>
    </row>
    <row r="46" spans="1:25" ht="15" customHeight="1" x14ac:dyDescent="0.25">
      <c r="A46" s="2">
        <v>43983</v>
      </c>
      <c r="B46" s="79">
        <v>335433.19</v>
      </c>
      <c r="C46" s="79">
        <v>474750.52</v>
      </c>
      <c r="D46" s="79">
        <v>240885.11400000003</v>
      </c>
      <c r="E46" s="79">
        <v>8346.4439999999977</v>
      </c>
      <c r="F46" s="79">
        <v>4326826.6493969066</v>
      </c>
      <c r="G46" s="79">
        <v>6611193.2566987779</v>
      </c>
      <c r="H46" s="79">
        <v>4334369.2949081194</v>
      </c>
      <c r="I46" s="79">
        <v>1440101.5947543108</v>
      </c>
      <c r="J46" s="79">
        <v>1819168.4206265674</v>
      </c>
      <c r="K46" s="79">
        <v>2216699.9109528055</v>
      </c>
      <c r="L46" s="79">
        <v>1567162.4220837047</v>
      </c>
      <c r="M46" s="79">
        <v>787256.20497045259</v>
      </c>
      <c r="N46" s="35">
        <f t="shared" si="77"/>
        <v>0.42043940468013241</v>
      </c>
      <c r="O46" s="36">
        <f t="shared" si="78"/>
        <v>0.33529498002599439</v>
      </c>
      <c r="P46" s="36">
        <f t="shared" si="79"/>
        <v>0.36156642765182878</v>
      </c>
      <c r="Q46" s="58">
        <f t="shared" si="80"/>
        <v>0.54666712948454366</v>
      </c>
      <c r="R46" s="54">
        <f t="shared" si="81"/>
        <v>12.89922040629583</v>
      </c>
      <c r="S46" s="37">
        <f t="shared" si="82"/>
        <v>13.925615619544297</v>
      </c>
      <c r="T46" s="37">
        <f t="shared" si="83"/>
        <v>17.993512438083322</v>
      </c>
      <c r="U46" s="38">
        <f t="shared" si="84"/>
        <v>172.54073648062709</v>
      </c>
      <c r="V46" s="39">
        <f t="shared" si="85"/>
        <v>5.4233405484608346</v>
      </c>
      <c r="W46" s="40">
        <f t="shared" si="86"/>
        <v>4.6691890110047805</v>
      </c>
      <c r="X46" s="40">
        <f t="shared" si="87"/>
        <v>6.5058500131465342</v>
      </c>
      <c r="Y46" s="41">
        <f t="shared" si="88"/>
        <v>94.322349131013496</v>
      </c>
    </row>
    <row r="47" spans="1:25" ht="15" customHeight="1" x14ac:dyDescent="0.25">
      <c r="A47" s="2">
        <v>44013</v>
      </c>
      <c r="B47" s="79">
        <v>402725.5</v>
      </c>
      <c r="C47" s="79">
        <v>861240.09</v>
      </c>
      <c r="D47" s="79">
        <v>316391.46299999999</v>
      </c>
      <c r="E47" s="79">
        <v>12462.186</v>
      </c>
      <c r="F47" s="79">
        <v>5056658.7211194271</v>
      </c>
      <c r="G47" s="79">
        <v>10274127.098926134</v>
      </c>
      <c r="H47" s="79">
        <v>5468428.7015945325</v>
      </c>
      <c r="I47" s="79">
        <v>1965906.8418483566</v>
      </c>
      <c r="J47" s="79">
        <v>2287069.4354051412</v>
      </c>
      <c r="K47" s="79">
        <v>2752563.1630328712</v>
      </c>
      <c r="L47" s="79">
        <v>1742074.829157175</v>
      </c>
      <c r="M47" s="79">
        <v>1000478.9293849659</v>
      </c>
      <c r="N47" s="35">
        <f t="shared" si="77"/>
        <v>0.45228866758459763</v>
      </c>
      <c r="O47" s="36">
        <f t="shared" si="78"/>
        <v>0.26791211910553187</v>
      </c>
      <c r="P47" s="36">
        <f t="shared" si="79"/>
        <v>0.31856954240789598</v>
      </c>
      <c r="Q47" s="58">
        <f t="shared" si="80"/>
        <v>0.50891471970478008</v>
      </c>
      <c r="R47" s="54">
        <f t="shared" si="81"/>
        <v>12.556092725986876</v>
      </c>
      <c r="S47" s="37">
        <f t="shared" si="82"/>
        <v>11.929457555704513</v>
      </c>
      <c r="T47" s="37">
        <f t="shared" si="83"/>
        <v>17.283742897938218</v>
      </c>
      <c r="U47" s="38">
        <f t="shared" si="84"/>
        <v>157.74975929972132</v>
      </c>
      <c r="V47" s="39">
        <f t="shared" si="85"/>
        <v>5.6789784491052622</v>
      </c>
      <c r="W47" s="40">
        <f t="shared" si="86"/>
        <v>3.1960462535282943</v>
      </c>
      <c r="X47" s="40">
        <f t="shared" si="87"/>
        <v>5.5060740660918999</v>
      </c>
      <c r="Y47" s="41">
        <f t="shared" si="88"/>
        <v>80.281174537514204</v>
      </c>
    </row>
    <row r="48" spans="1:25" ht="15" customHeight="1" x14ac:dyDescent="0.25">
      <c r="A48" s="2">
        <v>44044</v>
      </c>
      <c r="B48" s="79">
        <v>359248.55</v>
      </c>
      <c r="C48" s="79">
        <v>756617.31</v>
      </c>
      <c r="D48" s="79">
        <v>324591.35700000002</v>
      </c>
      <c r="E48" s="79">
        <v>11727.864000000003</v>
      </c>
      <c r="F48" s="79">
        <v>4504245.8889991604</v>
      </c>
      <c r="G48" s="79">
        <v>9910288.1059622876</v>
      </c>
      <c r="H48" s="79">
        <v>5446416.7570043514</v>
      </c>
      <c r="I48" s="79">
        <v>1711981.9909916783</v>
      </c>
      <c r="J48" s="79">
        <v>1694822.238338805</v>
      </c>
      <c r="K48" s="79">
        <v>2720956.4088861756</v>
      </c>
      <c r="L48" s="79">
        <v>1869196.8318192232</v>
      </c>
      <c r="M48" s="79">
        <v>682269.74578212027</v>
      </c>
      <c r="N48" s="35">
        <f t="shared" si="77"/>
        <v>0.37627213968893541</v>
      </c>
      <c r="O48" s="36">
        <f t="shared" si="78"/>
        <v>0.27455875952276071</v>
      </c>
      <c r="P48" s="36">
        <f t="shared" si="79"/>
        <v>0.34319753981649442</v>
      </c>
      <c r="Q48" s="58">
        <f t="shared" si="80"/>
        <v>0.39852623997925962</v>
      </c>
      <c r="R48" s="54">
        <f t="shared" si="81"/>
        <v>12.537965397491961</v>
      </c>
      <c r="S48" s="37">
        <f t="shared" si="82"/>
        <v>13.098151436638803</v>
      </c>
      <c r="T48" s="37">
        <f t="shared" si="83"/>
        <v>16.779303082319444</v>
      </c>
      <c r="U48" s="38">
        <f t="shared" si="84"/>
        <v>145.9756005860639</v>
      </c>
      <c r="V48" s="39">
        <f t="shared" si="85"/>
        <v>4.7176870674601341</v>
      </c>
      <c r="W48" s="40">
        <f t="shared" si="86"/>
        <v>3.5962122104848158</v>
      </c>
      <c r="X48" s="40">
        <f t="shared" si="87"/>
        <v>5.7586155376873549</v>
      </c>
      <c r="Y48" s="41">
        <f t="shared" si="88"/>
        <v>58.175107230278257</v>
      </c>
    </row>
    <row r="49" spans="1:25" ht="15" customHeight="1" x14ac:dyDescent="0.25">
      <c r="A49" s="2">
        <v>44075</v>
      </c>
      <c r="B49" s="79">
        <v>439334.28</v>
      </c>
      <c r="C49" s="79">
        <v>966149.09</v>
      </c>
      <c r="D49" s="79">
        <v>397837.7759999999</v>
      </c>
      <c r="E49" s="79">
        <v>10969.904</v>
      </c>
      <c r="F49" s="79">
        <v>5746944.0515433038</v>
      </c>
      <c r="G49" s="79">
        <v>12937826.813005697</v>
      </c>
      <c r="H49" s="79">
        <v>6529464.1744081527</v>
      </c>
      <c r="I49" s="79">
        <v>1666543.6020377583</v>
      </c>
      <c r="J49" s="79">
        <v>2810078.3563080626</v>
      </c>
      <c r="K49" s="79">
        <v>3033661.1702127708</v>
      </c>
      <c r="L49" s="79">
        <v>2095682.3718909209</v>
      </c>
      <c r="M49" s="79">
        <v>708325.83907701517</v>
      </c>
      <c r="N49" s="35">
        <f t="shared" si="77"/>
        <v>0.4889691514490096</v>
      </c>
      <c r="O49" s="36">
        <f t="shared" si="78"/>
        <v>0.23447996437571691</v>
      </c>
      <c r="P49" s="36">
        <f t="shared" si="79"/>
        <v>0.32095778702712291</v>
      </c>
      <c r="Q49" s="58">
        <f t="shared" si="80"/>
        <v>0.42502688691187746</v>
      </c>
      <c r="R49" s="54">
        <f t="shared" si="81"/>
        <v>13.081028076259615</v>
      </c>
      <c r="S49" s="37">
        <f t="shared" si="82"/>
        <v>13.391128705617989</v>
      </c>
      <c r="T49" s="37">
        <f t="shared" si="83"/>
        <v>16.412378532922812</v>
      </c>
      <c r="U49" s="38">
        <f t="shared" si="84"/>
        <v>151.91961589069132</v>
      </c>
      <c r="V49" s="39">
        <f t="shared" si="85"/>
        <v>6.3962191985293346</v>
      </c>
      <c r="W49" s="40">
        <f t="shared" si="86"/>
        <v>3.1399513818439462</v>
      </c>
      <c r="X49" s="40">
        <f t="shared" si="87"/>
        <v>5.267680693778364</v>
      </c>
      <c r="Y49" s="41">
        <f t="shared" si="88"/>
        <v>64.569921402868715</v>
      </c>
    </row>
    <row r="50" spans="1:25" ht="15" customHeight="1" x14ac:dyDescent="0.25">
      <c r="A50" s="2">
        <v>44105</v>
      </c>
      <c r="B50" s="79">
        <v>548392.14</v>
      </c>
      <c r="C50" s="79">
        <v>1020166.5</v>
      </c>
      <c r="D50" s="79">
        <v>484578.97100000008</v>
      </c>
      <c r="E50" s="79">
        <v>9262.6819999999971</v>
      </c>
      <c r="F50" s="79">
        <v>7142031.5183571838</v>
      </c>
      <c r="G50" s="79">
        <v>13258144.251711262</v>
      </c>
      <c r="H50" s="79">
        <v>7793103.57809583</v>
      </c>
      <c r="I50" s="79">
        <v>1620383.5329807091</v>
      </c>
      <c r="J50" s="79">
        <v>2273719.2361543211</v>
      </c>
      <c r="K50" s="79">
        <v>4516050.0544492835</v>
      </c>
      <c r="L50" s="79">
        <v>2491692.7504667076</v>
      </c>
      <c r="M50" s="79">
        <v>759210.36092097044</v>
      </c>
      <c r="N50" s="35">
        <f t="shared" si="77"/>
        <v>0.31835749118583057</v>
      </c>
      <c r="O50" s="36">
        <f t="shared" si="78"/>
        <v>0.34062459788566452</v>
      </c>
      <c r="P50" s="36">
        <f t="shared" si="79"/>
        <v>0.31973048035318541</v>
      </c>
      <c r="Q50" s="58">
        <f t="shared" si="80"/>
        <v>0.46853744528272057</v>
      </c>
      <c r="R50" s="54">
        <f t="shared" si="81"/>
        <v>13.023584762460644</v>
      </c>
      <c r="S50" s="37">
        <f t="shared" si="82"/>
        <v>12.996059223382911</v>
      </c>
      <c r="T50" s="37">
        <f t="shared" si="83"/>
        <v>16.082215788303014</v>
      </c>
      <c r="U50" s="38">
        <f t="shared" si="84"/>
        <v>174.93675514075832</v>
      </c>
      <c r="V50" s="39">
        <f t="shared" si="85"/>
        <v>4.1461557712229817</v>
      </c>
      <c r="W50" s="40">
        <f t="shared" si="86"/>
        <v>4.4267774470630856</v>
      </c>
      <c r="X50" s="40">
        <f t="shared" si="87"/>
        <v>5.1419745791377052</v>
      </c>
      <c r="Y50" s="41">
        <f t="shared" si="88"/>
        <v>81.964420339699743</v>
      </c>
    </row>
    <row r="51" spans="1:25" ht="15" customHeight="1" x14ac:dyDescent="0.25">
      <c r="A51" s="2">
        <v>44136</v>
      </c>
      <c r="B51" s="79">
        <v>393729.34</v>
      </c>
      <c r="C51" s="79">
        <v>713447.25</v>
      </c>
      <c r="D51" s="79">
        <v>337797.57500000001</v>
      </c>
      <c r="E51" s="79">
        <v>7256.3890000000019</v>
      </c>
      <c r="F51" s="79">
        <v>5285283.3577769184</v>
      </c>
      <c r="G51" s="79">
        <v>9435715.7313778456</v>
      </c>
      <c r="H51" s="79">
        <v>6273582.5318409875</v>
      </c>
      <c r="I51" s="79">
        <v>1046964.1914318794</v>
      </c>
      <c r="J51" s="79">
        <v>2071979.7221150121</v>
      </c>
      <c r="K51" s="79">
        <v>3022696.4646854494</v>
      </c>
      <c r="L51" s="79">
        <v>2502074.241605558</v>
      </c>
      <c r="M51" s="79">
        <v>374454.75106136617</v>
      </c>
      <c r="N51" s="35">
        <f t="shared" si="77"/>
        <v>0.3920281244838541</v>
      </c>
      <c r="O51" s="36">
        <f t="shared" si="78"/>
        <v>0.32034628328550352</v>
      </c>
      <c r="P51" s="36">
        <f t="shared" si="79"/>
        <v>0.39882702250373081</v>
      </c>
      <c r="Q51" s="58">
        <f t="shared" si="80"/>
        <v>0.35765764877712153</v>
      </c>
      <c r="R51" s="54">
        <f t="shared" si="81"/>
        <v>13.423646197605995</v>
      </c>
      <c r="S51" s="37">
        <f t="shared" si="82"/>
        <v>13.225526808573228</v>
      </c>
      <c r="T51" s="37">
        <f t="shared" si="83"/>
        <v>18.572017670171217</v>
      </c>
      <c r="U51" s="38">
        <f t="shared" si="84"/>
        <v>144.2817069801356</v>
      </c>
      <c r="V51" s="39">
        <f t="shared" si="85"/>
        <v>5.2624468425822979</v>
      </c>
      <c r="W51" s="40">
        <f t="shared" si="86"/>
        <v>4.2367483576192209</v>
      </c>
      <c r="X51" s="40">
        <f t="shared" si="87"/>
        <v>7.4070225092810622</v>
      </c>
      <c r="Y51" s="41">
        <f t="shared" si="88"/>
        <v>51.603456080064902</v>
      </c>
    </row>
    <row r="52" spans="1:25" ht="15" customHeight="1" thickBot="1" x14ac:dyDescent="0.3">
      <c r="A52" s="2">
        <v>44166</v>
      </c>
      <c r="B52" s="80">
        <v>385489.32</v>
      </c>
      <c r="C52" s="80">
        <v>533986.21</v>
      </c>
      <c r="D52" s="80">
        <v>319269.054</v>
      </c>
      <c r="E52" s="80">
        <v>8465.6759999999995</v>
      </c>
      <c r="F52" s="80">
        <v>4781630.0804450801</v>
      </c>
      <c r="G52" s="80">
        <v>6912410.8863995196</v>
      </c>
      <c r="H52" s="80">
        <v>5644394.1884068865</v>
      </c>
      <c r="I52" s="80">
        <v>1332406.3228328698</v>
      </c>
      <c r="J52" s="80">
        <v>779253.81550259469</v>
      </c>
      <c r="K52" s="80">
        <v>474695.15074054722</v>
      </c>
      <c r="L52" s="80">
        <v>1516458.8527178406</v>
      </c>
      <c r="M52" s="80">
        <v>568892.85016164207</v>
      </c>
      <c r="N52" s="15">
        <f t="shared" si="77"/>
        <v>0.16296823518185263</v>
      </c>
      <c r="O52" s="16">
        <f t="shared" si="78"/>
        <v>6.8672878181262539E-2</v>
      </c>
      <c r="P52" s="16">
        <f t="shared" si="79"/>
        <v>0.26866636207522859</v>
      </c>
      <c r="Q52" s="69">
        <f t="shared" si="80"/>
        <v>0.42696648943552112</v>
      </c>
      <c r="R52" s="70">
        <f t="shared" si="81"/>
        <v>12.404053322268643</v>
      </c>
      <c r="S52" s="18">
        <f t="shared" si="82"/>
        <v>12.944923964234057</v>
      </c>
      <c r="T52" s="18">
        <f t="shared" si="83"/>
        <v>17.679114582796007</v>
      </c>
      <c r="U52" s="20">
        <f t="shared" si="84"/>
        <v>157.38924131196021</v>
      </c>
      <c r="V52" s="24">
        <f t="shared" si="85"/>
        <v>2.0214666790317168</v>
      </c>
      <c r="W52" s="25">
        <f t="shared" si="86"/>
        <v>0.88896518646155154</v>
      </c>
      <c r="X52" s="25">
        <f t="shared" si="87"/>
        <v>4.7497833996709256</v>
      </c>
      <c r="Y52" s="26">
        <f t="shared" si="88"/>
        <v>67.199931837887746</v>
      </c>
    </row>
    <row r="53" spans="1:25" ht="15" customHeight="1" thickBot="1" x14ac:dyDescent="0.3">
      <c r="A53" s="2">
        <v>44197</v>
      </c>
      <c r="B53" s="79">
        <v>503884.19</v>
      </c>
      <c r="C53" s="79">
        <v>809498.95</v>
      </c>
      <c r="D53" s="79">
        <v>399149</v>
      </c>
      <c r="E53" s="79">
        <v>13602.02</v>
      </c>
      <c r="F53" s="80">
        <v>6223519.0441230433</v>
      </c>
      <c r="G53" s="80">
        <v>10639611.27670509</v>
      </c>
      <c r="H53" s="79">
        <v>6708931.8185155271</v>
      </c>
      <c r="I53" s="79">
        <v>2146902.6870273845</v>
      </c>
      <c r="J53" s="79">
        <v>2373576.5362308184</v>
      </c>
      <c r="K53" s="79">
        <v>2832670.3472579136</v>
      </c>
      <c r="L53" s="79">
        <v>2198669.312091623</v>
      </c>
      <c r="M53" s="79">
        <v>974406.21099772444</v>
      </c>
      <c r="N53" s="15">
        <f t="shared" ref="N53:N55" si="89">J53/F53</f>
        <v>0.38138816952319288</v>
      </c>
      <c r="O53" s="16">
        <f t="shared" ref="O53:O55" si="90">K53/G53</f>
        <v>0.2662381428783876</v>
      </c>
      <c r="P53" s="16">
        <f t="shared" ref="P53:P55" si="91">L53/H53</f>
        <v>0.32772270930279307</v>
      </c>
      <c r="Q53" s="69">
        <f t="shared" ref="Q53:Q55" si="92">M53/I53</f>
        <v>0.45386603542189125</v>
      </c>
      <c r="R53" s="70">
        <f t="shared" ref="R53:R55" si="93">F53/B53</f>
        <v>12.351090126727421</v>
      </c>
      <c r="S53" s="18">
        <f t="shared" ref="S53:S55" si="94">G53/C53</f>
        <v>13.14345284413907</v>
      </c>
      <c r="T53" s="18">
        <f t="shared" ref="T53:T55" si="95">H53/D53</f>
        <v>16.808088755115325</v>
      </c>
      <c r="U53" s="20">
        <f t="shared" ref="U53:U55" si="96">I53/E53</f>
        <v>157.83704824925888</v>
      </c>
      <c r="V53" s="24">
        <f t="shared" ref="V53:V55" si="97">R53*N53</f>
        <v>4.7105596550485513</v>
      </c>
      <c r="W53" s="25">
        <f t="shared" ref="W53:W55" si="98">S53*O53</f>
        <v>3.4992884762332475</v>
      </c>
      <c r="X53" s="25">
        <f t="shared" ref="X53:X55" si="99">T53*P53</f>
        <v>5.5083923850282046</v>
      </c>
      <c r="Y53" s="26">
        <f t="shared" ref="Y53:Y55" si="100">U53*Q53</f>
        <v>71.636875331584889</v>
      </c>
    </row>
    <row r="54" spans="1:25" ht="15" customHeight="1" thickBot="1" x14ac:dyDescent="0.3">
      <c r="A54" s="2">
        <v>44228</v>
      </c>
      <c r="B54" s="79">
        <v>425680.19</v>
      </c>
      <c r="C54" s="79">
        <v>653733.56999999995</v>
      </c>
      <c r="D54" s="79">
        <v>267448</v>
      </c>
      <c r="E54" s="79">
        <v>8275.6</v>
      </c>
      <c r="F54" s="80">
        <v>5981956.2258088086</v>
      </c>
      <c r="G54" s="80">
        <v>8984015.7744833138</v>
      </c>
      <c r="H54" s="79">
        <v>4942134.6089242678</v>
      </c>
      <c r="I54" s="79">
        <v>1435710.603958227</v>
      </c>
      <c r="J54" s="79">
        <v>2091420.9961294106</v>
      </c>
      <c r="K54" s="79">
        <v>2724260.8559117806</v>
      </c>
      <c r="L54" s="79">
        <v>2304058.5116482871</v>
      </c>
      <c r="M54" s="79">
        <v>673493.92390272417</v>
      </c>
      <c r="N54" s="15">
        <f t="shared" si="89"/>
        <v>0.3496215814997265</v>
      </c>
      <c r="O54" s="16">
        <f t="shared" si="90"/>
        <v>0.30323420219823216</v>
      </c>
      <c r="P54" s="16">
        <f t="shared" si="91"/>
        <v>0.46620715418955394</v>
      </c>
      <c r="Q54" s="69">
        <f t="shared" si="92"/>
        <v>0.46910144847151936</v>
      </c>
      <c r="R54" s="70">
        <f t="shared" si="93"/>
        <v>14.052700516340233</v>
      </c>
      <c r="S54" s="18">
        <f t="shared" si="94"/>
        <v>13.742625722101611</v>
      </c>
      <c r="T54" s="18">
        <f t="shared" si="95"/>
        <v>18.478861718630416</v>
      </c>
      <c r="U54" s="20">
        <f t="shared" si="96"/>
        <v>173.48719173935748</v>
      </c>
      <c r="V54" s="24">
        <f t="shared" si="97"/>
        <v>4.9131273788648953</v>
      </c>
      <c r="W54" s="25">
        <f t="shared" si="98"/>
        <v>4.1672341469503857</v>
      </c>
      <c r="X54" s="25">
        <f t="shared" si="99"/>
        <v>8.6149775345049768</v>
      </c>
      <c r="Y54" s="26">
        <f t="shared" si="100"/>
        <v>81.383092936188802</v>
      </c>
    </row>
    <row r="55" spans="1:25" ht="15" customHeight="1" x14ac:dyDescent="0.25">
      <c r="A55" s="2">
        <v>44256</v>
      </c>
      <c r="B55" s="80">
        <v>405828.07</v>
      </c>
      <c r="C55" s="80">
        <v>753965.21</v>
      </c>
      <c r="D55" s="80">
        <v>341356</v>
      </c>
      <c r="E55" s="80">
        <v>13781.5</v>
      </c>
      <c r="F55" s="80">
        <v>5247089.9239270855</v>
      </c>
      <c r="G55" s="80">
        <v>10682616.413090283</v>
      </c>
      <c r="H55" s="80">
        <v>5873174.1208554609</v>
      </c>
      <c r="I55" s="80">
        <v>2341005.9925362426</v>
      </c>
      <c r="J55" s="79">
        <v>1558949.7990526776</v>
      </c>
      <c r="K55" s="79">
        <v>4309884.5485861925</v>
      </c>
      <c r="L55" s="79">
        <v>2339535.6681498475</v>
      </c>
      <c r="M55" s="79">
        <v>1046028.290512416</v>
      </c>
      <c r="N55" s="35">
        <f t="shared" si="89"/>
        <v>0.29710750561825916</v>
      </c>
      <c r="O55" s="36">
        <f t="shared" si="90"/>
        <v>0.40344840457857672</v>
      </c>
      <c r="P55" s="36">
        <f t="shared" si="91"/>
        <v>0.39834263721932373</v>
      </c>
      <c r="Q55" s="58">
        <f t="shared" si="92"/>
        <v>0.44682854031447844</v>
      </c>
      <c r="R55" s="54">
        <f t="shared" si="93"/>
        <v>12.929342033751103</v>
      </c>
      <c r="S55" s="37">
        <f t="shared" si="94"/>
        <v>14.168580023858507</v>
      </c>
      <c r="T55" s="37">
        <f t="shared" si="95"/>
        <v>17.205422259621805</v>
      </c>
      <c r="U55" s="38">
        <f t="shared" si="96"/>
        <v>169.86583409180733</v>
      </c>
      <c r="V55" s="39">
        <f t="shared" si="97"/>
        <v>3.8414045609331002</v>
      </c>
      <c r="W55" s="40">
        <f t="shared" si="98"/>
        <v>5.716291005769607</v>
      </c>
      <c r="X55" s="40">
        <f t="shared" si="99"/>
        <v>6.8536532773698058</v>
      </c>
      <c r="Y55" s="41">
        <f t="shared" si="100"/>
        <v>75.900902696543639</v>
      </c>
    </row>
    <row r="56" spans="1:25" ht="15" customHeight="1" x14ac:dyDescent="0.25">
      <c r="A56" s="2">
        <v>44287</v>
      </c>
      <c r="B56" s="79">
        <f>'Anaplan '!C3</f>
        <v>381054.15</v>
      </c>
      <c r="C56" s="79">
        <f>'Anaplan '!C6</f>
        <v>790843.98</v>
      </c>
      <c r="D56" s="79">
        <f>'Anaplan '!C21</f>
        <v>330926.37999999995</v>
      </c>
      <c r="E56" s="79">
        <f>'Anaplan '!C27</f>
        <v>12861.94</v>
      </c>
      <c r="F56" s="80">
        <f>'Anaplan '!C4</f>
        <v>4758063.0536130536</v>
      </c>
      <c r="G56" s="80">
        <f>'Anaplan '!C7</f>
        <v>10384510.62062937</v>
      </c>
      <c r="H56" s="79">
        <f>'Anaplan '!C22</f>
        <v>5458992.7156177144</v>
      </c>
      <c r="I56" s="79">
        <f>'Anaplan '!C28</f>
        <v>2035774.7013403259</v>
      </c>
      <c r="J56" s="79">
        <f>'Anaplan '!C5</f>
        <v>1548342.3004079256</v>
      </c>
      <c r="K56" s="79">
        <f>'Anaplan '!C8</f>
        <v>2957553.1905594394</v>
      </c>
      <c r="L56" s="79">
        <f>'Anaplan '!C23</f>
        <v>1701092.8394522131</v>
      </c>
      <c r="M56" s="79">
        <f>'Anaplan '!C29</f>
        <v>881717.6427738925</v>
      </c>
      <c r="N56" s="35">
        <f t="shared" ref="N56:N58" si="101">J56/F56</f>
        <v>0.32541441400869747</v>
      </c>
      <c r="O56" s="36">
        <f t="shared" ref="O56:O58" si="102">K56/G56</f>
        <v>0.28480429156518039</v>
      </c>
      <c r="P56" s="36">
        <f t="shared" ref="P56:P58" si="103">L56/H56</f>
        <v>0.31161295280455881</v>
      </c>
      <c r="Q56" s="58">
        <f t="shared" ref="Q56:Q58" si="104">M56/I56</f>
        <v>0.43311160227768908</v>
      </c>
      <c r="R56" s="54">
        <f t="shared" ref="R56:R58" si="105">F56/B56</f>
        <v>12.486579803980755</v>
      </c>
      <c r="S56" s="37">
        <f t="shared" ref="S56:S58" si="106">G56/C56</f>
        <v>13.130922006423278</v>
      </c>
      <c r="T56" s="37">
        <f>H56/C57</f>
        <v>6.4709496535117905</v>
      </c>
      <c r="U56" s="38">
        <f t="shared" ref="U56:U58" si="107">I56/E56</f>
        <v>158.27897668161458</v>
      </c>
      <c r="V56" s="39">
        <f t="shared" ref="V56:V58" si="108">R56*N56</f>
        <v>4.0633130498852337</v>
      </c>
      <c r="W56" s="40">
        <f t="shared" ref="W56:W58" si="109">S56*O56</f>
        <v>3.7397429396370185</v>
      </c>
      <c r="X56" s="40">
        <f t="shared" ref="X56:X58" si="110">T56*P56</f>
        <v>2.0164317289804456</v>
      </c>
      <c r="Y56" s="41">
        <f t="shared" ref="Y56:Y58" si="111">U56*Q56</f>
        <v>68.552461197447073</v>
      </c>
    </row>
    <row r="57" spans="1:25" ht="15" customHeight="1" x14ac:dyDescent="0.25">
      <c r="A57" s="2">
        <v>44317</v>
      </c>
      <c r="B57" s="79">
        <f>'Anaplan '!D3</f>
        <v>332729.95</v>
      </c>
      <c r="C57" s="79">
        <f>'Anaplan '!D6</f>
        <v>843615.39</v>
      </c>
      <c r="D57" s="79">
        <f>'Anaplan '!D21</f>
        <v>355616.42</v>
      </c>
      <c r="E57" s="79">
        <f>'Anaplan '!D27</f>
        <v>11031.36</v>
      </c>
      <c r="F57" s="80">
        <f>'Anaplan '!D4</f>
        <v>4165226.3037084867</v>
      </c>
      <c r="G57" s="80">
        <f>'Anaplan '!D7</f>
        <v>10835137.744781582</v>
      </c>
      <c r="H57" s="79">
        <f>'Anaplan '!D22</f>
        <v>6297482.6052650455</v>
      </c>
      <c r="I57" s="79">
        <f>'Anaplan '!D28</f>
        <v>1621528.7210386628</v>
      </c>
      <c r="J57" s="80">
        <f>'Anaplan '!D5</f>
        <v>887570.46122946776</v>
      </c>
      <c r="K57" s="80">
        <f>'Anaplan '!D8</f>
        <v>2654842.9883078709</v>
      </c>
      <c r="L57" s="80">
        <f>'Anaplan '!D23</f>
        <v>2454410.4153217124</v>
      </c>
      <c r="M57" s="80">
        <f>'Anaplan '!D29</f>
        <v>655198.73753676191</v>
      </c>
      <c r="N57" s="35">
        <f t="shared" si="101"/>
        <v>0.21309057335953732</v>
      </c>
      <c r="O57" s="36">
        <f t="shared" si="102"/>
        <v>0.24502161863022889</v>
      </c>
      <c r="P57" s="36">
        <f t="shared" si="103"/>
        <v>0.38974469151684338</v>
      </c>
      <c r="Q57" s="58">
        <f t="shared" si="104"/>
        <v>0.40406236968598208</v>
      </c>
      <c r="R57" s="54">
        <f t="shared" si="105"/>
        <v>12.518338982434514</v>
      </c>
      <c r="S57" s="37">
        <f t="shared" si="106"/>
        <v>12.843693788921492</v>
      </c>
      <c r="T57" s="37">
        <f t="shared" ref="T57:T58" si="112">H57/D57</f>
        <v>17.708638440443909</v>
      </c>
      <c r="U57" s="38">
        <f t="shared" si="107"/>
        <v>146.9926392610397</v>
      </c>
      <c r="V57" s="39">
        <f t="shared" si="108"/>
        <v>2.6675400312760176</v>
      </c>
      <c r="W57" s="40">
        <f t="shared" si="109"/>
        <v>3.1469826413525612</v>
      </c>
      <c r="X57" s="40">
        <f t="shared" si="110"/>
        <v>6.9018478261541256</v>
      </c>
      <c r="Y57" s="41">
        <f t="shared" si="111"/>
        <v>59.394194146212428</v>
      </c>
    </row>
    <row r="58" spans="1:25" ht="15" customHeight="1" x14ac:dyDescent="0.25">
      <c r="A58" s="2">
        <v>44348</v>
      </c>
      <c r="B58" s="80">
        <f>'Anaplan '!E3</f>
        <v>264074.57</v>
      </c>
      <c r="C58" s="80">
        <f>'Anaplan '!E6</f>
        <v>649264.06000000006</v>
      </c>
      <c r="D58" s="80">
        <f>'Anaplan '!E21</f>
        <v>344477.69</v>
      </c>
      <c r="E58" s="80">
        <f>'Anaplan '!E27</f>
        <v>12160.96</v>
      </c>
      <c r="F58" s="80">
        <f>'Anaplan '!E4</f>
        <v>3509246.047068771</v>
      </c>
      <c r="G58" s="80">
        <f>'Anaplan '!E7</f>
        <v>9155551.1414881628</v>
      </c>
      <c r="H58" s="80">
        <f>'Anaplan '!E22</f>
        <v>6078869.0107102599</v>
      </c>
      <c r="I58" s="80">
        <f>'Anaplan '!E28</f>
        <v>2133071.2936865841</v>
      </c>
      <c r="J58" s="80">
        <f>'Anaplan '!E5</f>
        <v>673059.57581736171</v>
      </c>
      <c r="K58" s="80">
        <f>'Anaplan '!E8</f>
        <v>2312440.73421646</v>
      </c>
      <c r="L58" s="80">
        <f>'Anaplan '!E23</f>
        <v>2074173.0481961675</v>
      </c>
      <c r="M58" s="80">
        <f>'Anaplan '!E29</f>
        <v>1107861.7249154455</v>
      </c>
      <c r="N58" s="35">
        <f t="shared" si="101"/>
        <v>0.19179606296901294</v>
      </c>
      <c r="O58" s="36">
        <f t="shared" si="102"/>
        <v>0.25257253206065222</v>
      </c>
      <c r="P58" s="36">
        <f t="shared" si="103"/>
        <v>0.34121035418623363</v>
      </c>
      <c r="Q58" s="58">
        <f t="shared" si="104"/>
        <v>0.51937397882315017</v>
      </c>
      <c r="R58" s="54">
        <f t="shared" si="105"/>
        <v>13.288845067772982</v>
      </c>
      <c r="S58" s="37">
        <f t="shared" si="106"/>
        <v>14.101429149625442</v>
      </c>
      <c r="T58" s="37">
        <f t="shared" si="112"/>
        <v>17.646626144962422</v>
      </c>
      <c r="U58" s="38">
        <f t="shared" si="107"/>
        <v>175.40319955715538</v>
      </c>
      <c r="V58" s="39">
        <f t="shared" si="108"/>
        <v>2.548748165404044</v>
      </c>
      <c r="W58" s="40">
        <f t="shared" si="109"/>
        <v>3.5616336659947878</v>
      </c>
      <c r="X58" s="40">
        <f t="shared" si="110"/>
        <v>6.0212115571146789</v>
      </c>
      <c r="Y58" s="41">
        <f t="shared" si="111"/>
        <v>91.099857652310803</v>
      </c>
    </row>
    <row r="59" spans="1:25" ht="15" customHeight="1" x14ac:dyDescent="0.25">
      <c r="A59" s="2">
        <v>44378</v>
      </c>
      <c r="B59" s="81">
        <v>320687</v>
      </c>
      <c r="C59" s="81">
        <v>744136</v>
      </c>
      <c r="D59" s="81">
        <v>336974</v>
      </c>
      <c r="E59" s="81">
        <v>9266</v>
      </c>
      <c r="F59" s="81">
        <v>3964076</v>
      </c>
      <c r="G59" s="81">
        <v>10482931</v>
      </c>
      <c r="H59" s="81">
        <v>6613492</v>
      </c>
      <c r="I59" s="81">
        <v>1454945</v>
      </c>
      <c r="J59" s="81">
        <v>435933</v>
      </c>
      <c r="K59" s="81">
        <v>2422209</v>
      </c>
      <c r="L59" s="81">
        <v>2223471</v>
      </c>
      <c r="M59" s="81">
        <v>623439</v>
      </c>
      <c r="N59" s="35">
        <f t="shared" ref="N59:N61" si="113">J59/F59</f>
        <v>0.10997089864069205</v>
      </c>
      <c r="O59" s="36">
        <f t="shared" ref="O59:O61" si="114">K59/G59</f>
        <v>0.23106219052667618</v>
      </c>
      <c r="P59" s="36">
        <f t="shared" ref="P59:P61" si="115">L59/H59</f>
        <v>0.33620226651820251</v>
      </c>
      <c r="Q59" s="58">
        <f t="shared" ref="Q59:Q61" si="116">M59/I59</f>
        <v>0.42849660983748528</v>
      </c>
      <c r="R59" s="54">
        <f t="shared" ref="R59:R61" si="117">F59/B59</f>
        <v>12.361199549716702</v>
      </c>
      <c r="S59" s="37">
        <f t="shared" ref="S59:S61" si="118">G59/C59</f>
        <v>14.08738590795231</v>
      </c>
      <c r="T59" s="37">
        <f t="shared" ref="T59:T61" si="119">H59/D59</f>
        <v>19.626119522574442</v>
      </c>
      <c r="U59" s="38">
        <f t="shared" ref="U59:U61" si="120">I59/E59</f>
        <v>157.01974962227499</v>
      </c>
      <c r="V59" s="39">
        <f t="shared" ref="V59:V61" si="121">R59*N59</f>
        <v>1.3593722227592637</v>
      </c>
      <c r="W59" s="40">
        <f t="shared" ref="W59:W61" si="122">S59*O59</f>
        <v>3.2550622466860899</v>
      </c>
      <c r="X59" s="40">
        <f t="shared" ref="X59:X61" si="123">T59*P59</f>
        <v>6.5983458664466701</v>
      </c>
      <c r="Y59" s="41">
        <f t="shared" ref="Y59:Y61" si="124">U59*Q59</f>
        <v>67.282430390675586</v>
      </c>
    </row>
    <row r="60" spans="1:25" ht="15" customHeight="1" x14ac:dyDescent="0.25">
      <c r="A60" s="2">
        <v>44409</v>
      </c>
      <c r="B60" s="81">
        <v>409339</v>
      </c>
      <c r="C60" s="81">
        <v>634463</v>
      </c>
      <c r="D60" s="81">
        <v>318592</v>
      </c>
      <c r="E60" s="81">
        <v>10843</v>
      </c>
      <c r="F60" s="81">
        <v>5722346</v>
      </c>
      <c r="G60" s="81">
        <v>8246046</v>
      </c>
      <c r="H60" s="81">
        <v>5503961</v>
      </c>
      <c r="I60" s="81">
        <v>2600912</v>
      </c>
      <c r="J60" s="81">
        <v>1904818</v>
      </c>
      <c r="K60" s="81">
        <v>1185133</v>
      </c>
      <c r="L60" s="81">
        <v>1338597</v>
      </c>
      <c r="M60" s="81">
        <v>1679102</v>
      </c>
      <c r="N60" s="35">
        <f t="shared" si="113"/>
        <v>0.33287361512218938</v>
      </c>
      <c r="O60" s="36">
        <f t="shared" si="114"/>
        <v>0.14372136657981291</v>
      </c>
      <c r="P60" s="36">
        <f t="shared" si="115"/>
        <v>0.24320612010150508</v>
      </c>
      <c r="Q60" s="58">
        <f t="shared" si="116"/>
        <v>0.64558201123298287</v>
      </c>
      <c r="R60" s="54">
        <f t="shared" si="117"/>
        <v>13.979479111445526</v>
      </c>
      <c r="S60" s="37">
        <f t="shared" si="118"/>
        <v>12.996890283594158</v>
      </c>
      <c r="T60" s="37">
        <f t="shared" si="119"/>
        <v>17.27589205002009</v>
      </c>
      <c r="U60" s="38">
        <f t="shared" si="120"/>
        <v>239.8701466383842</v>
      </c>
      <c r="V60" s="39">
        <f t="shared" si="121"/>
        <v>4.6533997493520038</v>
      </c>
      <c r="W60" s="40">
        <f t="shared" si="122"/>
        <v>1.8679308328460447</v>
      </c>
      <c r="X60" s="40">
        <f t="shared" si="123"/>
        <v>4.2016026767778225</v>
      </c>
      <c r="Y60" s="41">
        <f t="shared" si="124"/>
        <v>154.85585170155861</v>
      </c>
    </row>
    <row r="61" spans="1:25" ht="15" customHeight="1" x14ac:dyDescent="0.25">
      <c r="A61" s="2">
        <v>44440</v>
      </c>
      <c r="B61" s="81">
        <v>294613</v>
      </c>
      <c r="C61" s="81">
        <v>685078</v>
      </c>
      <c r="D61" s="81">
        <v>361867</v>
      </c>
      <c r="E61" s="81">
        <v>11452</v>
      </c>
      <c r="F61" s="81">
        <v>3948406</v>
      </c>
      <c r="G61" s="81">
        <v>9263620</v>
      </c>
      <c r="H61" s="81">
        <v>5881892</v>
      </c>
      <c r="I61" s="81">
        <v>1615063</v>
      </c>
      <c r="J61" s="81">
        <v>419711</v>
      </c>
      <c r="K61" s="81">
        <v>1417482</v>
      </c>
      <c r="L61" s="81">
        <v>1144041</v>
      </c>
      <c r="M61" s="81">
        <v>582025</v>
      </c>
      <c r="N61" s="35">
        <f t="shared" si="113"/>
        <v>0.10629884566075525</v>
      </c>
      <c r="O61" s="36">
        <f t="shared" si="114"/>
        <v>0.15301599158860144</v>
      </c>
      <c r="P61" s="36">
        <f t="shared" si="115"/>
        <v>0.1945022111932691</v>
      </c>
      <c r="Q61" s="58">
        <f t="shared" si="116"/>
        <v>0.36037293901228623</v>
      </c>
      <c r="R61" s="54">
        <f t="shared" si="117"/>
        <v>13.402008736885337</v>
      </c>
      <c r="S61" s="37">
        <f t="shared" si="118"/>
        <v>13.521993116112325</v>
      </c>
      <c r="T61" s="37">
        <f t="shared" si="119"/>
        <v>16.254292322870004</v>
      </c>
      <c r="U61" s="38">
        <f t="shared" si="120"/>
        <v>141.0289032483409</v>
      </c>
      <c r="V61" s="39">
        <f t="shared" si="121"/>
        <v>1.4246180582662678</v>
      </c>
      <c r="W61" s="40">
        <f t="shared" si="122"/>
        <v>2.0690811849161701</v>
      </c>
      <c r="X61" s="40">
        <f t="shared" si="123"/>
        <v>3.161495798179994</v>
      </c>
      <c r="Y61" s="41">
        <f t="shared" si="124"/>
        <v>50.823000349283966</v>
      </c>
    </row>
    <row r="62" spans="1:25" ht="15" customHeight="1" x14ac:dyDescent="0.25">
      <c r="A62" s="2">
        <v>44470</v>
      </c>
      <c r="B62" s="82">
        <v>364682.48</v>
      </c>
      <c r="C62" s="82">
        <v>704034.84</v>
      </c>
      <c r="D62" s="82">
        <v>380959.9</v>
      </c>
      <c r="E62" s="82">
        <v>11557.89</v>
      </c>
      <c r="F62" s="82">
        <v>4773350.19368295</v>
      </c>
      <c r="G62" s="82">
        <v>9670331.3319427893</v>
      </c>
      <c r="H62" s="82">
        <v>6649226.5271156104</v>
      </c>
      <c r="I62" s="82">
        <v>1687553.97050059</v>
      </c>
      <c r="J62" s="82">
        <v>1629253.9556018999</v>
      </c>
      <c r="K62" s="82">
        <v>2586362.0157926101</v>
      </c>
      <c r="L62" s="82">
        <v>2479062.7756257402</v>
      </c>
      <c r="M62" s="82">
        <v>637534.90017878404</v>
      </c>
      <c r="N62" s="35">
        <f t="shared" ref="N62:N64" si="125">J62/F62</f>
        <v>0.34132294709029604</v>
      </c>
      <c r="O62" s="36">
        <f t="shared" ref="O62:O64" si="126">K62/G62</f>
        <v>0.2674532988595133</v>
      </c>
      <c r="P62" s="36">
        <f t="shared" ref="P62:P64" si="127">L62/H62</f>
        <v>0.37283475988013015</v>
      </c>
      <c r="Q62" s="58">
        <f t="shared" ref="Q62:Q64" si="128">M62/I62</f>
        <v>0.37778637680528104</v>
      </c>
      <c r="R62" s="54">
        <f t="shared" ref="R62:R64" si="129">F62/B62</f>
        <v>13.089058168308361</v>
      </c>
      <c r="S62" s="37">
        <f t="shared" ref="S62:S64" si="130">G62/C62</f>
        <v>13.73558634107197</v>
      </c>
      <c r="T62" s="37">
        <f t="shared" ref="T62:T64" si="131">H62/D62</f>
        <v>17.453875137817942</v>
      </c>
      <c r="U62" s="38">
        <f t="shared" ref="U62:U64" si="132">I62/E62</f>
        <v>146.00882777916991</v>
      </c>
      <c r="V62" s="39">
        <f t="shared" ref="V62:V64" si="133">R62*N62</f>
        <v>4.4675959086433217</v>
      </c>
      <c r="W62" s="40">
        <f t="shared" ref="W62:W64" si="134">S62*O62</f>
        <v>3.6736278786893704</v>
      </c>
      <c r="X62" s="40">
        <f t="shared" ref="X62:X64" si="135">T62*P62</f>
        <v>6.5074113459861262</v>
      </c>
      <c r="Y62" s="41">
        <f t="shared" ref="Y62:Y64" si="136">U62*Q62</f>
        <v>55.160146028278866</v>
      </c>
    </row>
    <row r="63" spans="1:25" ht="15" customHeight="1" x14ac:dyDescent="0.25">
      <c r="A63" s="2">
        <v>44501</v>
      </c>
      <c r="B63" s="82">
        <v>334829.5</v>
      </c>
      <c r="C63" s="82">
        <v>672558.05</v>
      </c>
      <c r="D63" s="82">
        <v>325538.86</v>
      </c>
      <c r="E63" s="82">
        <v>15681.93</v>
      </c>
      <c r="F63" s="82">
        <v>4544417.4716843199</v>
      </c>
      <c r="G63" s="82">
        <v>9409098.0051150899</v>
      </c>
      <c r="H63" s="82">
        <v>5897892.7438801602</v>
      </c>
      <c r="I63" s="82">
        <v>2301339.36426744</v>
      </c>
      <c r="J63" s="82">
        <v>941873.02886371897</v>
      </c>
      <c r="K63" s="82">
        <v>1353441.0084033599</v>
      </c>
      <c r="L63" s="82">
        <v>1432660.3872853401</v>
      </c>
      <c r="M63" s="82">
        <v>860465.36353671795</v>
      </c>
      <c r="N63" s="35">
        <f t="shared" si="125"/>
        <v>0.20725935386271366</v>
      </c>
      <c r="O63" s="36">
        <f t="shared" si="126"/>
        <v>0.14384386342533426</v>
      </c>
      <c r="P63" s="36">
        <f t="shared" si="127"/>
        <v>0.2429105528872009</v>
      </c>
      <c r="Q63" s="58">
        <f t="shared" si="128"/>
        <v>0.37389764278012966</v>
      </c>
      <c r="R63" s="54">
        <f t="shared" si="129"/>
        <v>13.572332998389687</v>
      </c>
      <c r="S63" s="37">
        <f t="shared" si="130"/>
        <v>13.990016185391118</v>
      </c>
      <c r="T63" s="37">
        <f t="shared" si="131"/>
        <v>18.117323209524542</v>
      </c>
      <c r="U63" s="38">
        <f t="shared" si="132"/>
        <v>146.7510290039198</v>
      </c>
      <c r="V63" s="39">
        <f t="shared" si="133"/>
        <v>2.8129929676558336</v>
      </c>
      <c r="W63" s="40">
        <f t="shared" si="134"/>
        <v>2.0123779774896158</v>
      </c>
      <c r="X63" s="40">
        <f t="shared" si="135"/>
        <v>4.400888997661724</v>
      </c>
      <c r="Y63" s="41">
        <f t="shared" si="136"/>
        <v>54.869863820124053</v>
      </c>
    </row>
    <row r="64" spans="1:25" ht="15" customHeight="1" x14ac:dyDescent="0.25">
      <c r="A64" s="2">
        <v>44531</v>
      </c>
      <c r="B64" s="82">
        <v>344157.64</v>
      </c>
      <c r="C64" s="82">
        <v>761568.12</v>
      </c>
      <c r="D64" s="82">
        <v>333871.39</v>
      </c>
      <c r="E64" s="82">
        <v>11194.4</v>
      </c>
      <c r="F64" s="82">
        <v>5122269.0833959403</v>
      </c>
      <c r="G64" s="82">
        <v>10176458.903080299</v>
      </c>
      <c r="H64" s="82">
        <v>5972421.5477084899</v>
      </c>
      <c r="I64" s="82">
        <v>1683671.9609316301</v>
      </c>
      <c r="J64" s="82">
        <v>876038.35462058499</v>
      </c>
      <c r="K64" s="82">
        <v>-427263.53117956501</v>
      </c>
      <c r="L64" s="82">
        <v>822204.91359879705</v>
      </c>
      <c r="M64" s="82">
        <v>648477.43801652803</v>
      </c>
      <c r="N64" s="35">
        <f t="shared" si="125"/>
        <v>0.17102544601967548</v>
      </c>
      <c r="O64" s="36">
        <f t="shared" si="126"/>
        <v>-4.1985481909649056E-2</v>
      </c>
      <c r="P64" s="36">
        <f t="shared" si="127"/>
        <v>0.13766692572366432</v>
      </c>
      <c r="Q64" s="58">
        <f t="shared" si="128"/>
        <v>0.3851566415928816</v>
      </c>
      <c r="R64" s="54">
        <f t="shared" si="129"/>
        <v>14.883496654021512</v>
      </c>
      <c r="S64" s="37">
        <f t="shared" si="130"/>
        <v>13.362506433541755</v>
      </c>
      <c r="T64" s="37">
        <f t="shared" si="131"/>
        <v>17.888389741057146</v>
      </c>
      <c r="U64" s="38">
        <f t="shared" si="132"/>
        <v>150.40305518220094</v>
      </c>
      <c r="V64" s="39">
        <f t="shared" si="133"/>
        <v>2.5454566535863767</v>
      </c>
      <c r="W64" s="40">
        <f t="shared" si="134"/>
        <v>-0.5610312721330365</v>
      </c>
      <c r="X64" s="40">
        <f t="shared" si="135"/>
        <v>2.4626396217980728</v>
      </c>
      <c r="Y64" s="41">
        <f t="shared" si="136"/>
        <v>57.928735619285362</v>
      </c>
    </row>
    <row r="65" spans="1:25" ht="15" customHeight="1" x14ac:dyDescent="0.25">
      <c r="A65" s="2">
        <v>44562</v>
      </c>
      <c r="B65" s="82">
        <v>437484.74</v>
      </c>
      <c r="C65" s="82">
        <v>746124.63</v>
      </c>
      <c r="D65" s="82">
        <v>364937.74</v>
      </c>
      <c r="E65" s="82">
        <v>12414.66</v>
      </c>
      <c r="F65" s="82">
        <v>5888731.0444444399</v>
      </c>
      <c r="G65" s="82">
        <v>10645996.7999999</v>
      </c>
      <c r="H65" s="82">
        <v>5993799.5037037004</v>
      </c>
      <c r="I65" s="82">
        <v>1800146.8074074001</v>
      </c>
      <c r="J65" s="82">
        <v>920212.27407407505</v>
      </c>
      <c r="K65" s="82">
        <v>2377312.69629629</v>
      </c>
      <c r="L65" s="82">
        <v>1905251.74074074</v>
      </c>
      <c r="M65" s="82">
        <v>678613.74074073997</v>
      </c>
      <c r="N65" s="35">
        <f t="shared" ref="N65:N67" si="137">J65/F65</f>
        <v>0.15626665017113048</v>
      </c>
      <c r="O65" s="36">
        <f t="shared" ref="O65:O67" si="138">K65/G65</f>
        <v>0.22330578723227798</v>
      </c>
      <c r="P65" s="36">
        <f t="shared" ref="P65:P67" si="139">L65/H65</f>
        <v>0.31787044921396573</v>
      </c>
      <c r="Q65" s="58">
        <f t="shared" ref="Q65:Q67" si="140">M65/I65</f>
        <v>0.37697688763400927</v>
      </c>
      <c r="R65" s="54">
        <f t="shared" ref="R65:R67" si="141">F65/B65</f>
        <v>13.460426172680766</v>
      </c>
      <c r="S65" s="37">
        <f t="shared" ref="S65:S67" si="142">G65/C65</f>
        <v>14.26838945123672</v>
      </c>
      <c r="T65" s="37">
        <f t="shared" ref="T65:T67" si="143">H65/D65</f>
        <v>16.424170061730806</v>
      </c>
      <c r="U65" s="38">
        <f t="shared" ref="U65:U67" si="144">I65/E65</f>
        <v>145.0017002001988</v>
      </c>
      <c r="V65" s="39">
        <f t="shared" ref="V65:V67" si="145">R65*N65</f>
        <v>2.1034157078806341</v>
      </c>
      <c r="W65" s="40">
        <f t="shared" ref="W65:W67" si="146">S65*O65</f>
        <v>3.1862139389451465</v>
      </c>
      <c r="X65" s="40">
        <f t="shared" ref="X65:X67" si="147">T65*P65</f>
        <v>5.2207583154889381</v>
      </c>
      <c r="Y65" s="41">
        <f t="shared" ref="Y65:Y67" si="148">U65*Q65</f>
        <v>54.66228964311064</v>
      </c>
    </row>
    <row r="66" spans="1:25" ht="15" customHeight="1" x14ac:dyDescent="0.25">
      <c r="A66" s="2">
        <v>44593</v>
      </c>
      <c r="B66" s="82">
        <v>282211.89</v>
      </c>
      <c r="C66" s="82">
        <v>483998.26</v>
      </c>
      <c r="D66" s="82">
        <v>333251.27999999898</v>
      </c>
      <c r="E66" s="82">
        <v>10755.85</v>
      </c>
      <c r="F66" s="82">
        <v>4083624.2403882002</v>
      </c>
      <c r="G66" s="82">
        <v>7180020.6644270197</v>
      </c>
      <c r="H66" s="82">
        <v>6375890.86972751</v>
      </c>
      <c r="I66" s="82">
        <v>1637340.0671892499</v>
      </c>
      <c r="J66" s="82">
        <v>597400.03732736001</v>
      </c>
      <c r="K66" s="82">
        <v>490414.16200074198</v>
      </c>
      <c r="L66" s="82">
        <v>1398894.5949981301</v>
      </c>
      <c r="M66" s="82">
        <v>654596.84210526303</v>
      </c>
      <c r="N66" s="35">
        <f t="shared" si="137"/>
        <v>0.14629162776998542</v>
      </c>
      <c r="O66" s="36">
        <f t="shared" si="138"/>
        <v>6.830261149950019E-2</v>
      </c>
      <c r="P66" s="36">
        <f t="shared" si="139"/>
        <v>0.2194037858521119</v>
      </c>
      <c r="Q66" s="58">
        <f t="shared" si="140"/>
        <v>0.3997928440296345</v>
      </c>
      <c r="R66" s="54">
        <f t="shared" si="141"/>
        <v>14.470064462515028</v>
      </c>
      <c r="S66" s="37">
        <f t="shared" si="142"/>
        <v>14.83480677064215</v>
      </c>
      <c r="T66" s="37">
        <f t="shared" si="143"/>
        <v>19.132382236393898</v>
      </c>
      <c r="U66" s="38">
        <f t="shared" si="144"/>
        <v>152.22786364529534</v>
      </c>
      <c r="V66" s="39">
        <f t="shared" si="145"/>
        <v>2.1168492841579427</v>
      </c>
      <c r="W66" s="40">
        <f t="shared" si="146"/>
        <v>1.0132560435253257</v>
      </c>
      <c r="X66" s="40">
        <f t="shared" si="147"/>
        <v>4.1977170950345162</v>
      </c>
      <c r="Y66" s="41">
        <f t="shared" si="148"/>
        <v>60.85961054730803</v>
      </c>
    </row>
    <row r="67" spans="1:25" ht="15" customHeight="1" x14ac:dyDescent="0.25">
      <c r="A67" s="2">
        <v>44621</v>
      </c>
      <c r="B67" s="82">
        <v>269760.63</v>
      </c>
      <c r="C67" s="82">
        <v>680170.68</v>
      </c>
      <c r="D67" s="82">
        <v>368930.93</v>
      </c>
      <c r="E67" s="82">
        <v>10937.62</v>
      </c>
      <c r="F67" s="82">
        <v>4350978.7503728</v>
      </c>
      <c r="G67" s="82">
        <v>11090075.902177099</v>
      </c>
      <c r="H67" s="82">
        <v>7148286.0498061404</v>
      </c>
      <c r="I67" s="82">
        <v>1635444.2663286601</v>
      </c>
      <c r="J67" s="82">
        <v>578555.57709513698</v>
      </c>
      <c r="K67" s="82">
        <v>2075561.1318222401</v>
      </c>
      <c r="L67" s="82">
        <v>1399783.1494184299</v>
      </c>
      <c r="M67" s="82">
        <v>648499.15747092105</v>
      </c>
      <c r="N67" s="35">
        <f t="shared" si="137"/>
        <v>0.13297136352264768</v>
      </c>
      <c r="O67" s="36">
        <f t="shared" si="138"/>
        <v>0.18715481752607172</v>
      </c>
      <c r="P67" s="36">
        <f t="shared" si="139"/>
        <v>0.19582080790630807</v>
      </c>
      <c r="Q67" s="58">
        <f t="shared" si="140"/>
        <v>0.39652782477675591</v>
      </c>
      <c r="R67" s="54">
        <f t="shared" si="141"/>
        <v>16.129035398430084</v>
      </c>
      <c r="S67" s="37">
        <f t="shared" si="142"/>
        <v>16.304842634759115</v>
      </c>
      <c r="T67" s="37">
        <f t="shared" si="143"/>
        <v>19.375675684893487</v>
      </c>
      <c r="U67" s="38">
        <f t="shared" si="144"/>
        <v>149.5246924219949</v>
      </c>
      <c r="V67" s="39">
        <f t="shared" si="145"/>
        <v>2.1446998292342991</v>
      </c>
      <c r="W67" s="40">
        <f t="shared" si="146"/>
        <v>3.0515298480996567</v>
      </c>
      <c r="X67" s="40">
        <f t="shared" si="147"/>
        <v>3.7941604663464514</v>
      </c>
      <c r="Y67" s="41">
        <f t="shared" si="148"/>
        <v>59.290701036507116</v>
      </c>
    </row>
    <row r="68" spans="1:25" ht="15" customHeight="1" x14ac:dyDescent="0.25">
      <c r="A68" s="2">
        <v>44652</v>
      </c>
      <c r="B68" s="82">
        <v>269098.45</v>
      </c>
      <c r="C68" s="82">
        <v>656620.76</v>
      </c>
      <c r="D68" s="82">
        <v>389819.52</v>
      </c>
      <c r="E68" s="82">
        <v>11617.73</v>
      </c>
      <c r="F68" s="82">
        <v>4165101.5760621298</v>
      </c>
      <c r="G68" s="82">
        <v>10637382.2293284</v>
      </c>
      <c r="H68" s="82">
        <v>7810325.88701081</v>
      </c>
      <c r="I68" s="82">
        <v>1723154.4007918299</v>
      </c>
      <c r="J68" s="82">
        <v>899874.19674128306</v>
      </c>
      <c r="K68" s="82">
        <v>1260467.90010659</v>
      </c>
      <c r="L68" s="82">
        <v>1843860.13400334</v>
      </c>
      <c r="M68" s="82">
        <v>623315.09060453798</v>
      </c>
      <c r="N68" s="35">
        <f t="shared" ref="N68:N70" si="149">J68/F68</f>
        <v>0.21605096065677795</v>
      </c>
      <c r="O68" s="36">
        <f t="shared" ref="O68:O70" si="150">K68/G68</f>
        <v>0.11849418145672581</v>
      </c>
      <c r="P68" s="36">
        <f t="shared" ref="P68:P70" si="151">L68/H68</f>
        <v>0.2360797949634631</v>
      </c>
      <c r="Q68" s="58">
        <f t="shared" ref="Q68:Q70" si="152">M68/I68</f>
        <v>0.36172910002615555</v>
      </c>
      <c r="R68" s="54">
        <f t="shared" ref="R68:R70" si="153">F68/B68</f>
        <v>15.477984269556847</v>
      </c>
      <c r="S68" s="37">
        <f t="shared" ref="S68:S70" si="154">G68/C68</f>
        <v>16.200191765682828</v>
      </c>
      <c r="T68" s="37">
        <f t="shared" ref="T68:T70" si="155">H68/D68</f>
        <v>20.035748561310655</v>
      </c>
      <c r="U68" s="38">
        <f t="shared" ref="U68:U70" si="156">I68/E68</f>
        <v>148.32109205428512</v>
      </c>
      <c r="V68" s="39">
        <f t="shared" ref="V68:V70" si="157">R68*N68</f>
        <v>3.3440333704682543</v>
      </c>
      <c r="W68" s="40">
        <f t="shared" ref="W68:W70" si="158">S68*O68</f>
        <v>1.9196284627165763</v>
      </c>
      <c r="X68" s="40">
        <f t="shared" ref="X68:X70" si="159">T68*P68</f>
        <v>4.73003541229372</v>
      </c>
      <c r="Y68" s="41">
        <f t="shared" ref="Y68:Y70" si="160">U68*Q68</f>
        <v>53.652055143693126</v>
      </c>
    </row>
    <row r="69" spans="1:25" ht="15" customHeight="1" x14ac:dyDescent="0.25">
      <c r="A69" s="2">
        <v>44682</v>
      </c>
      <c r="B69" s="82">
        <v>284753.08</v>
      </c>
      <c r="C69" s="82">
        <v>660379.18999999994</v>
      </c>
      <c r="D69" s="82">
        <v>423669.14</v>
      </c>
      <c r="E69" s="82">
        <v>11335.47</v>
      </c>
      <c r="F69" s="82">
        <v>4284215.6973506203</v>
      </c>
      <c r="G69" s="82">
        <v>10148551.619062699</v>
      </c>
      <c r="H69" s="82">
        <v>7986327.1938897204</v>
      </c>
      <c r="I69" s="82">
        <v>1685688.0658763601</v>
      </c>
      <c r="J69" s="82">
        <v>1119661.1106691</v>
      </c>
      <c r="K69" s="82">
        <v>2138541.5546185002</v>
      </c>
      <c r="L69" s="82">
        <v>881780.44394939905</v>
      </c>
      <c r="M69" s="82">
        <v>586055.89147903502</v>
      </c>
      <c r="N69" s="35">
        <f t="shared" si="149"/>
        <v>0.26134564404903887</v>
      </c>
      <c r="O69" s="36">
        <f t="shared" si="150"/>
        <v>0.21072381901290577</v>
      </c>
      <c r="P69" s="36">
        <f t="shared" si="151"/>
        <v>0.11041125946155107</v>
      </c>
      <c r="Q69" s="58">
        <f t="shared" si="152"/>
        <v>0.34766568224729927</v>
      </c>
      <c r="R69" s="54">
        <f t="shared" si="153"/>
        <v>15.045370878343512</v>
      </c>
      <c r="S69" s="37">
        <f t="shared" si="154"/>
        <v>15.367764116041725</v>
      </c>
      <c r="T69" s="37">
        <f t="shared" si="155"/>
        <v>18.85038687002249</v>
      </c>
      <c r="U69" s="38">
        <f t="shared" si="156"/>
        <v>148.70914623534446</v>
      </c>
      <c r="V69" s="39">
        <f t="shared" si="157"/>
        <v>3.9320421421573388</v>
      </c>
      <c r="W69" s="40">
        <f t="shared" si="158"/>
        <v>3.2383539442218043</v>
      </c>
      <c r="X69" s="40">
        <f t="shared" si="159"/>
        <v>2.0812949556566687</v>
      </c>
      <c r="Y69" s="41">
        <f t="shared" si="160"/>
        <v>51.701066782324425</v>
      </c>
    </row>
    <row r="70" spans="1:25" ht="15" customHeight="1" x14ac:dyDescent="0.25">
      <c r="A70" s="2">
        <v>44713</v>
      </c>
      <c r="B70" s="82">
        <v>300421.53000000003</v>
      </c>
      <c r="C70" s="82">
        <v>556228.1</v>
      </c>
      <c r="D70" s="82">
        <v>339625.92</v>
      </c>
      <c r="E70" s="82">
        <v>14324.57</v>
      </c>
      <c r="F70" s="82">
        <v>4820497.8899952499</v>
      </c>
      <c r="G70" s="82">
        <v>9084002.2127390504</v>
      </c>
      <c r="H70" s="82">
        <v>6268785.3880195897</v>
      </c>
      <c r="I70" s="82">
        <v>2228694.0967283002</v>
      </c>
      <c r="J70" s="82">
        <v>1549774.23739528</v>
      </c>
      <c r="K70" s="82">
        <v>2249931.2470364999</v>
      </c>
      <c r="L70" s="82">
        <v>674088.304093568</v>
      </c>
      <c r="M70" s="82">
        <v>840428.53643116797</v>
      </c>
      <c r="N70" s="35">
        <f t="shared" si="149"/>
        <v>0.32149671522764783</v>
      </c>
      <c r="O70" s="36">
        <f t="shared" si="150"/>
        <v>0.2476806141549904</v>
      </c>
      <c r="P70" s="36">
        <f t="shared" si="151"/>
        <v>0.10753092702484801</v>
      </c>
      <c r="Q70" s="58">
        <f t="shared" si="152"/>
        <v>0.37709461234043218</v>
      </c>
      <c r="R70" s="54">
        <f t="shared" si="153"/>
        <v>16.045780373980683</v>
      </c>
      <c r="S70" s="37">
        <f t="shared" si="154"/>
        <v>16.331433476192682</v>
      </c>
      <c r="T70" s="37">
        <f t="shared" si="155"/>
        <v>18.457912128790376</v>
      </c>
      <c r="U70" s="38">
        <f t="shared" si="156"/>
        <v>155.58541001428316</v>
      </c>
      <c r="V70" s="39">
        <f t="shared" si="157"/>
        <v>5.1586656834990485</v>
      </c>
      <c r="W70" s="40">
        <f t="shared" si="158"/>
        <v>4.0449794734147737</v>
      </c>
      <c r="X70" s="40">
        <f t="shared" si="159"/>
        <v>1.984796402152015</v>
      </c>
      <c r="Y70" s="41">
        <f t="shared" si="160"/>
        <v>58.670419875163304</v>
      </c>
    </row>
    <row r="71" spans="1:25" ht="15" customHeight="1" x14ac:dyDescent="0.25">
      <c r="A71" s="2">
        <v>44743</v>
      </c>
      <c r="B71" s="82">
        <v>259929.68</v>
      </c>
      <c r="C71" s="82">
        <v>671374.59</v>
      </c>
      <c r="D71" s="82">
        <v>324539.93</v>
      </c>
      <c r="E71" s="82">
        <v>10534.32</v>
      </c>
      <c r="F71" s="82">
        <v>4132031.6666666679</v>
      </c>
      <c r="G71" s="82">
        <v>10863649.10891089</v>
      </c>
      <c r="H71" s="82">
        <v>6392586.3613861399</v>
      </c>
      <c r="I71" s="82">
        <v>1878151.3861386136</v>
      </c>
      <c r="J71" s="82">
        <v>849829.20792079298</v>
      </c>
      <c r="K71" s="82">
        <v>2544792.2772277212</v>
      </c>
      <c r="L71" s="82">
        <v>1584177.5082508256</v>
      </c>
      <c r="M71" s="82">
        <v>864797.73102310218</v>
      </c>
      <c r="N71" s="35">
        <f t="shared" ref="N71:N73" si="161">J71/F71</f>
        <v>0.20566860965186037</v>
      </c>
      <c r="O71" s="36">
        <f t="shared" ref="O71:O73" si="162">K71/G71</f>
        <v>0.23424838668071113</v>
      </c>
      <c r="P71" s="36">
        <f t="shared" ref="P71:P73" si="163">L71/H71</f>
        <v>0.24781479962788014</v>
      </c>
      <c r="Q71" s="58">
        <f t="shared" ref="Q71:Q73" si="164">M71/I71</f>
        <v>0.46045155752917427</v>
      </c>
      <c r="R71" s="54">
        <f t="shared" ref="R71:R73" si="165">F71/B71</f>
        <v>15.896728940945367</v>
      </c>
      <c r="S71" s="37">
        <f t="shared" ref="S71:S73" si="166">G71/C71</f>
        <v>16.18120386252761</v>
      </c>
      <c r="T71" s="37">
        <f t="shared" ref="T71:T73" si="167">H71/D71</f>
        <v>19.697380107853416</v>
      </c>
      <c r="U71" s="38">
        <f t="shared" ref="U71:U73" si="168">I71/E71</f>
        <v>178.28881087138168</v>
      </c>
      <c r="V71" s="39">
        <f t="shared" ref="V71:V73" si="169">R71*N71</f>
        <v>3.2694581392967246</v>
      </c>
      <c r="W71" s="40">
        <f t="shared" ref="W71:W73" si="170">S71*O71</f>
        <v>3.790420899348784</v>
      </c>
      <c r="X71" s="40">
        <f t="shared" ref="X71:X73" si="171">T71*P71</f>
        <v>4.8813023046218866</v>
      </c>
      <c r="Y71" s="41">
        <f t="shared" ref="Y71:Y73" si="172">U71*Q71</f>
        <v>82.093360655752079</v>
      </c>
    </row>
    <row r="72" spans="1:25" ht="15" customHeight="1" x14ac:dyDescent="0.25">
      <c r="A72" s="2">
        <v>44774</v>
      </c>
      <c r="B72" s="82">
        <v>346721.37</v>
      </c>
      <c r="C72" s="82">
        <v>672351.93</v>
      </c>
      <c r="D72" s="82">
        <v>379391.91999999993</v>
      </c>
      <c r="E72" s="82">
        <v>12433.79</v>
      </c>
      <c r="F72" s="82">
        <v>5338345.459770116</v>
      </c>
      <c r="G72" s="82">
        <v>10681401.371100163</v>
      </c>
      <c r="H72" s="82">
        <v>7453932.7257799665</v>
      </c>
      <c r="I72" s="82">
        <v>1995310.2545155995</v>
      </c>
      <c r="J72" s="82">
        <v>2232951.3218390811</v>
      </c>
      <c r="K72" s="82">
        <v>2237669.3349753674</v>
      </c>
      <c r="L72" s="82">
        <v>2120450.8866995065</v>
      </c>
      <c r="M72" s="82">
        <v>821914.29392446636</v>
      </c>
      <c r="N72" s="35">
        <f t="shared" si="161"/>
        <v>0.41828527933732451</v>
      </c>
      <c r="O72" s="36">
        <f t="shared" si="162"/>
        <v>0.20949211224565115</v>
      </c>
      <c r="P72" s="36">
        <f t="shared" si="163"/>
        <v>0.28447411114481536</v>
      </c>
      <c r="Q72" s="58">
        <f t="shared" si="164"/>
        <v>0.41192305410368479</v>
      </c>
      <c r="R72" s="54">
        <f t="shared" si="165"/>
        <v>15.396643880849098</v>
      </c>
      <c r="S72" s="37">
        <f t="shared" si="166"/>
        <v>15.886622607151827</v>
      </c>
      <c r="T72" s="37">
        <f t="shared" si="167"/>
        <v>19.647051855453242</v>
      </c>
      <c r="U72" s="38">
        <f t="shared" si="168"/>
        <v>160.47482340586413</v>
      </c>
      <c r="V72" s="39">
        <f t="shared" si="169"/>
        <v>6.4401894865582729</v>
      </c>
      <c r="W72" s="40">
        <f t="shared" si="170"/>
        <v>3.3281221264217495</v>
      </c>
      <c r="X72" s="40">
        <f t="shared" si="171"/>
        <v>5.5890776131961566</v>
      </c>
      <c r="Y72" s="41">
        <f t="shared" si="172"/>
        <v>66.103279364093027</v>
      </c>
    </row>
    <row r="73" spans="1:25" ht="15" customHeight="1" x14ac:dyDescent="0.25">
      <c r="A73" s="2">
        <v>44805</v>
      </c>
      <c r="B73" s="82">
        <v>314174.78000000003</v>
      </c>
      <c r="C73" s="82">
        <v>617734.64</v>
      </c>
      <c r="D73" s="82">
        <v>421720.87999999995</v>
      </c>
      <c r="E73" s="82">
        <v>12416.42</v>
      </c>
      <c r="F73" s="82">
        <v>4912790.0386100383</v>
      </c>
      <c r="G73" s="82">
        <v>9978054.045474045</v>
      </c>
      <c r="H73" s="82">
        <v>8312302.3166023148</v>
      </c>
      <c r="I73" s="82">
        <v>1984478.3955383962</v>
      </c>
      <c r="J73" s="82">
        <v>1332842.4967824966</v>
      </c>
      <c r="K73" s="82">
        <v>1803455.0579150571</v>
      </c>
      <c r="L73" s="82">
        <v>2282175.8301158291</v>
      </c>
      <c r="M73" s="83">
        <v>597733.10167310224</v>
      </c>
      <c r="N73" s="13">
        <f t="shared" si="161"/>
        <v>0.27130052094788765</v>
      </c>
      <c r="O73" s="13">
        <f t="shared" si="162"/>
        <v>0.18074216171770366</v>
      </c>
      <c r="P73" s="13">
        <f t="shared" si="163"/>
        <v>0.27455399757990001</v>
      </c>
      <c r="Q73" s="13">
        <f t="shared" si="164"/>
        <v>0.30120413657158263</v>
      </c>
      <c r="R73" s="17">
        <f t="shared" si="165"/>
        <v>15.637124146661415</v>
      </c>
      <c r="S73" s="17">
        <f t="shared" si="166"/>
        <v>16.152654229450441</v>
      </c>
      <c r="T73" s="17">
        <f t="shared" si="167"/>
        <v>19.710435766429956</v>
      </c>
      <c r="U73" s="17">
        <f t="shared" si="168"/>
        <v>159.82693848455483</v>
      </c>
      <c r="V73" s="21">
        <f t="shared" si="169"/>
        <v>4.242359927116035</v>
      </c>
      <c r="W73" s="21">
        <f t="shared" si="170"/>
        <v>2.9194656429094814</v>
      </c>
      <c r="X73" s="21">
        <f t="shared" si="171"/>
        <v>5.4115789337151847</v>
      </c>
      <c r="Y73" s="21">
        <f t="shared" si="172"/>
        <v>48.140535007119787</v>
      </c>
    </row>
    <row r="74" spans="1:25" ht="15" customHeight="1" x14ac:dyDescent="0.25">
      <c r="A74" s="2">
        <v>44835</v>
      </c>
      <c r="B74" s="86">
        <v>417451.87</v>
      </c>
      <c r="C74" s="86">
        <v>666220.71</v>
      </c>
      <c r="D74" s="86">
        <v>390498.2</v>
      </c>
      <c r="E74" s="86">
        <v>12252.41</v>
      </c>
      <c r="F74" s="86">
        <v>6430995.06261825</v>
      </c>
      <c r="G74" s="86">
        <v>10662977.106045499</v>
      </c>
      <c r="H74" s="86">
        <v>7491253.3741778499</v>
      </c>
      <c r="I74" s="86">
        <v>1875269.4837372701</v>
      </c>
      <c r="J74" s="86">
        <v>1832286.9988287201</v>
      </c>
      <c r="K74" s="86">
        <v>3046852.55428416</v>
      </c>
      <c r="L74" s="86">
        <v>1151542.24704928</v>
      </c>
      <c r="M74" s="86">
        <v>629153.54536444705</v>
      </c>
      <c r="N74" s="13">
        <f t="shared" ref="N74:N76" si="173">J74/F74</f>
        <v>0.28491500630739736</v>
      </c>
      <c r="O74" s="13">
        <f t="shared" ref="O74:O76" si="174">K74/G74</f>
        <v>0.28574126381240295</v>
      </c>
      <c r="P74" s="13">
        <f t="shared" ref="P74:P76" si="175">L74/H74</f>
        <v>0.1537182350577829</v>
      </c>
      <c r="Q74" s="13">
        <f t="shared" ref="Q74:Q76" si="176">M74/I74</f>
        <v>0.335500337855758</v>
      </c>
      <c r="R74" s="17">
        <f t="shared" ref="R74:R76" si="177">F74/B74</f>
        <v>15.405356939994663</v>
      </c>
      <c r="S74" s="17">
        <f t="shared" ref="S74:S76" si="178">G74/C74</f>
        <v>16.005172078852816</v>
      </c>
      <c r="T74" s="17">
        <f t="shared" ref="T74:T76" si="179">H74/D74</f>
        <v>19.183835864487595</v>
      </c>
      <c r="U74" s="17">
        <f t="shared" ref="U74:U76" si="180">I74/E74</f>
        <v>153.0531123050298</v>
      </c>
      <c r="V74" s="21">
        <f t="shared" ref="V74:V76" si="181">R74*N74</f>
        <v>4.3892173697262873</v>
      </c>
      <c r="W74" s="21">
        <f t="shared" ref="W74:W76" si="182">S74*O74</f>
        <v>4.5733380973463884</v>
      </c>
      <c r="X74" s="21">
        <f t="shared" ref="X74:X76" si="183">T74*P74</f>
        <v>2.94890539072723</v>
      </c>
      <c r="Y74" s="21">
        <f t="shared" ref="Y74:Y76" si="184">U74*Q74</f>
        <v>51.349370888212768</v>
      </c>
    </row>
    <row r="75" spans="1:25" ht="15" customHeight="1" x14ac:dyDescent="0.25">
      <c r="A75" s="2">
        <v>44866</v>
      </c>
      <c r="B75" s="86">
        <v>293353.59999999998</v>
      </c>
      <c r="C75" s="86">
        <v>573766.31000000006</v>
      </c>
      <c r="D75" s="86">
        <v>363980.03</v>
      </c>
      <c r="E75" s="86">
        <v>10258.299999999999</v>
      </c>
      <c r="F75" s="86">
        <v>5338048.9456924004</v>
      </c>
      <c r="G75" s="86">
        <v>9918674.7052241992</v>
      </c>
      <c r="H75" s="86">
        <v>7987702.2463206798</v>
      </c>
      <c r="I75" s="86">
        <v>1626401.6438591899</v>
      </c>
      <c r="J75" s="86">
        <v>1368118.6074532999</v>
      </c>
      <c r="K75" s="86">
        <v>2255959.4543420202</v>
      </c>
      <c r="L75" s="86">
        <v>2101841.59566228</v>
      </c>
      <c r="M75" s="86">
        <v>584633.03210258996</v>
      </c>
      <c r="N75" s="13">
        <f t="shared" si="173"/>
        <v>0.25629562811658346</v>
      </c>
      <c r="O75" s="13">
        <f t="shared" si="174"/>
        <v>0.22744565391924779</v>
      </c>
      <c r="P75" s="13">
        <f t="shared" si="175"/>
        <v>0.26313469516598931</v>
      </c>
      <c r="Q75" s="13">
        <f t="shared" si="176"/>
        <v>0.35946411780262938</v>
      </c>
      <c r="R75" s="17">
        <f t="shared" si="177"/>
        <v>18.196636910855709</v>
      </c>
      <c r="S75" s="17">
        <f t="shared" si="178"/>
        <v>17.286959049973149</v>
      </c>
      <c r="T75" s="17">
        <f t="shared" si="179"/>
        <v>21.945440925208668</v>
      </c>
      <c r="U75" s="17">
        <f t="shared" si="180"/>
        <v>158.54494836953396</v>
      </c>
      <c r="V75" s="21">
        <f t="shared" si="181"/>
        <v>4.6637184866771708</v>
      </c>
      <c r="W75" s="21">
        <f t="shared" si="182"/>
        <v>3.9318437053964015</v>
      </c>
      <c r="X75" s="21">
        <f t="shared" si="183"/>
        <v>5.7746069081380096</v>
      </c>
      <c r="Y75" s="21">
        <f t="shared" si="184"/>
        <v>56.991219997717948</v>
      </c>
    </row>
    <row r="76" spans="1:25" ht="15" customHeight="1" x14ac:dyDescent="0.25">
      <c r="A76" s="2">
        <v>44896</v>
      </c>
      <c r="B76" s="86">
        <v>287419.59000000003</v>
      </c>
      <c r="C76" s="86">
        <v>582531</v>
      </c>
      <c r="D76" s="86">
        <v>347324.57</v>
      </c>
      <c r="E76" s="86">
        <v>10347.75</v>
      </c>
      <c r="F76" s="86">
        <v>4928778.17390576</v>
      </c>
      <c r="G76" s="86">
        <v>10475756.531927301</v>
      </c>
      <c r="H76" s="86">
        <v>7579126.3034563502</v>
      </c>
      <c r="I76" s="86">
        <v>1524564.44053895</v>
      </c>
      <c r="J76" s="86">
        <v>259216.65411331199</v>
      </c>
      <c r="K76" s="86">
        <v>1213981.9566490899</v>
      </c>
      <c r="L76" s="86">
        <v>1520288.4509163899</v>
      </c>
      <c r="M76" s="86">
        <v>484804.60289563902</v>
      </c>
      <c r="N76" s="13">
        <f t="shared" si="173"/>
        <v>5.2592477276756484E-2</v>
      </c>
      <c r="O76" s="13">
        <f t="shared" si="174"/>
        <v>0.11588489604060556</v>
      </c>
      <c r="P76" s="13">
        <f t="shared" si="175"/>
        <v>0.20058887925156815</v>
      </c>
      <c r="Q76" s="13">
        <f t="shared" si="176"/>
        <v>0.31799548120396626</v>
      </c>
      <c r="R76" s="17">
        <f t="shared" si="177"/>
        <v>17.148372433158642</v>
      </c>
      <c r="S76" s="17">
        <f t="shared" si="178"/>
        <v>17.983174340811562</v>
      </c>
      <c r="T76" s="17">
        <f t="shared" si="179"/>
        <v>21.821451627958108</v>
      </c>
      <c r="U76" s="17">
        <f t="shared" si="180"/>
        <v>147.33294102959098</v>
      </c>
      <c r="V76" s="21">
        <f t="shared" si="181"/>
        <v>0.90187538752425311</v>
      </c>
      <c r="W76" s="21">
        <f t="shared" si="182"/>
        <v>2.0839782889650333</v>
      </c>
      <c r="X76" s="21">
        <f t="shared" si="183"/>
        <v>4.3771405256944247</v>
      </c>
      <c r="Y76" s="21">
        <f t="shared" si="184"/>
        <v>46.851209479900369</v>
      </c>
    </row>
    <row r="82" spans="2:4" ht="15" customHeight="1" x14ac:dyDescent="0.25">
      <c r="B82" s="85"/>
      <c r="D82" s="85"/>
    </row>
  </sheetData>
  <mergeCells count="42">
    <mergeCell ref="V6:Y6"/>
    <mergeCell ref="B6:E6"/>
    <mergeCell ref="F6:I6"/>
    <mergeCell ref="J6:M6"/>
    <mergeCell ref="N6:Q6"/>
    <mergeCell ref="R6:U6"/>
    <mergeCell ref="B3:E3"/>
    <mergeCell ref="B4:E4"/>
    <mergeCell ref="B5:E5"/>
    <mergeCell ref="F3:I3"/>
    <mergeCell ref="F4:I4"/>
    <mergeCell ref="F5:I5"/>
    <mergeCell ref="J15:M15"/>
    <mergeCell ref="N15:Q15"/>
    <mergeCell ref="R15:U15"/>
    <mergeCell ref="V15:Y15"/>
    <mergeCell ref="B15:E15"/>
    <mergeCell ref="F15:I15"/>
    <mergeCell ref="J3:M3"/>
    <mergeCell ref="J4:M4"/>
    <mergeCell ref="J5:M5"/>
    <mergeCell ref="N3:Q3"/>
    <mergeCell ref="N4:Q4"/>
    <mergeCell ref="N5:Q5"/>
    <mergeCell ref="R3:U3"/>
    <mergeCell ref="R4:U4"/>
    <mergeCell ref="R5:U5"/>
    <mergeCell ref="V3:Y3"/>
    <mergeCell ref="V4:Y4"/>
    <mergeCell ref="V5:Y5"/>
    <mergeCell ref="V2:Y2"/>
    <mergeCell ref="B2:E2"/>
    <mergeCell ref="F2:I2"/>
    <mergeCell ref="J2:M2"/>
    <mergeCell ref="N2:Q2"/>
    <mergeCell ref="R2:U2"/>
    <mergeCell ref="V7:Y7"/>
    <mergeCell ref="B7:E7"/>
    <mergeCell ref="F7:I7"/>
    <mergeCell ref="J7:M7"/>
    <mergeCell ref="N7:Q7"/>
    <mergeCell ref="R7:U7"/>
  </mergeCells>
  <phoneticPr fontId="2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EC90-D29D-400B-97F9-33D083E56CEB}">
  <dimension ref="A1:AA92"/>
  <sheetViews>
    <sheetView showGridLines="0" topLeftCell="A2" zoomScale="80" zoomScaleNormal="80" workbookViewId="0">
      <selection activeCell="N15" sqref="N15:N22"/>
    </sheetView>
  </sheetViews>
  <sheetFormatPr defaultColWidth="11.42578125" defaultRowHeight="15" customHeight="1" x14ac:dyDescent="0.25"/>
  <cols>
    <col min="2" max="2" width="26.5703125" bestFit="1" customWidth="1"/>
    <col min="3" max="3" width="13.85546875" bestFit="1" customWidth="1"/>
    <col min="4" max="4" width="14.85546875" bestFit="1" customWidth="1"/>
    <col min="5" max="5" width="15.140625" bestFit="1" customWidth="1"/>
    <col min="6" max="6" width="12.85546875" bestFit="1" customWidth="1"/>
    <col min="7" max="7" width="14.85546875" bestFit="1" customWidth="1"/>
    <col min="8" max="8" width="15.85546875" bestFit="1" customWidth="1"/>
    <col min="9" max="14" width="14.85546875" bestFit="1" customWidth="1"/>
    <col min="15" max="15" width="12.42578125" bestFit="1" customWidth="1"/>
    <col min="16" max="16" width="9.5703125" bestFit="1" customWidth="1"/>
    <col min="17" max="17" width="9.28515625" bestFit="1" customWidth="1"/>
    <col min="18" max="18" width="9.85546875" customWidth="1"/>
    <col min="19" max="19" width="7.42578125" bestFit="1" customWidth="1"/>
    <col min="20" max="20" width="9.5703125" bestFit="1" customWidth="1"/>
    <col min="21" max="21" width="9.28515625" bestFit="1" customWidth="1"/>
    <col min="22" max="23" width="7.42578125" bestFit="1" customWidth="1"/>
    <col min="24" max="24" width="9.5703125" bestFit="1" customWidth="1"/>
    <col min="25" max="25" width="9.28515625" bestFit="1" customWidth="1"/>
    <col min="26" max="26" width="7.42578125" bestFit="1" customWidth="1"/>
  </cols>
  <sheetData>
    <row r="1" spans="2:27" ht="15" customHeight="1" thickBot="1" x14ac:dyDescent="0.3">
      <c r="B1" t="s">
        <v>4</v>
      </c>
      <c r="C1" t="s">
        <v>5</v>
      </c>
    </row>
    <row r="2" spans="2:27" ht="15" customHeight="1" thickBot="1" x14ac:dyDescent="0.3">
      <c r="B2" s="45" t="s">
        <v>1</v>
      </c>
      <c r="C2" s="119" t="s">
        <v>2</v>
      </c>
      <c r="D2" s="120"/>
      <c r="E2" s="120"/>
      <c r="F2" s="121"/>
      <c r="G2" s="122" t="s">
        <v>10</v>
      </c>
      <c r="H2" s="123"/>
      <c r="I2" s="123"/>
      <c r="J2" s="124"/>
      <c r="K2" s="125" t="s">
        <v>11</v>
      </c>
      <c r="L2" s="126"/>
      <c r="M2" s="126"/>
      <c r="N2" s="127"/>
      <c r="O2" s="128" t="s">
        <v>0</v>
      </c>
      <c r="P2" s="129"/>
      <c r="Q2" s="129"/>
      <c r="R2" s="130"/>
      <c r="S2" s="131" t="s">
        <v>12</v>
      </c>
      <c r="T2" s="132"/>
      <c r="U2" s="132"/>
      <c r="V2" s="133"/>
      <c r="W2" s="116" t="s">
        <v>13</v>
      </c>
      <c r="X2" s="117"/>
      <c r="Y2" s="117"/>
      <c r="Z2" s="118"/>
      <c r="AA2" t="s">
        <v>38</v>
      </c>
    </row>
    <row r="3" spans="2:27" ht="15" customHeight="1" x14ac:dyDescent="0.25">
      <c r="B3" s="31" t="s">
        <v>14</v>
      </c>
      <c r="C3" s="108">
        <f>SUM(C9:F9)</f>
        <v>18137696.07</v>
      </c>
      <c r="D3" s="109"/>
      <c r="E3" s="109"/>
      <c r="F3" s="110"/>
      <c r="G3" s="108">
        <f>SUM(G9:J9)</f>
        <v>254768938.37242258</v>
      </c>
      <c r="H3" s="109"/>
      <c r="I3" s="109"/>
      <c r="J3" s="110"/>
      <c r="K3" s="111">
        <f>SUM(K9:N9)</f>
        <v>63811048.011966944</v>
      </c>
      <c r="L3" s="109"/>
      <c r="M3" s="109"/>
      <c r="N3" s="112"/>
      <c r="O3" s="139">
        <f>K3/G3</f>
        <v>0.25046635755371255</v>
      </c>
      <c r="P3" s="140"/>
      <c r="Q3" s="140"/>
      <c r="R3" s="141"/>
      <c r="S3" s="134">
        <f>G3/C3</f>
        <v>14.046378183269589</v>
      </c>
      <c r="T3" s="135"/>
      <c r="U3" s="135"/>
      <c r="V3" s="136"/>
      <c r="W3" s="137">
        <f>K3/C3</f>
        <v>3.518145180385468</v>
      </c>
      <c r="X3" s="135"/>
      <c r="Y3" s="135"/>
      <c r="Z3" s="138"/>
    </row>
    <row r="4" spans="2:27" ht="15" customHeight="1" x14ac:dyDescent="0.25">
      <c r="B4" s="31" t="s">
        <v>15</v>
      </c>
      <c r="C4" s="108">
        <f t="shared" ref="C4:C7" si="0">SUM(C10:F10)</f>
        <v>17590574.68</v>
      </c>
      <c r="D4" s="109"/>
      <c r="E4" s="109"/>
      <c r="F4" s="110"/>
      <c r="G4" s="108">
        <f t="shared" ref="G4:G7" si="1">SUM(G10:J10)</f>
        <v>255622083.44013962</v>
      </c>
      <c r="H4" s="109"/>
      <c r="I4" s="109"/>
      <c r="J4" s="110"/>
      <c r="K4" s="111">
        <f t="shared" ref="K4:K7" si="2">SUM(K10:N10)</f>
        <v>75380113.515638262</v>
      </c>
      <c r="L4" s="109"/>
      <c r="M4" s="109"/>
      <c r="N4" s="112"/>
      <c r="O4" s="113">
        <f t="shared" ref="O4:O7" si="3">K4/G4</f>
        <v>0.29488889418777631</v>
      </c>
      <c r="P4" s="114"/>
      <c r="Q4" s="114"/>
      <c r="R4" s="115"/>
      <c r="S4" s="111">
        <f t="shared" ref="S4:S7" si="4">G4/C4</f>
        <v>14.531764202722433</v>
      </c>
      <c r="T4" s="109"/>
      <c r="U4" s="109"/>
      <c r="V4" s="112"/>
      <c r="W4" s="108">
        <f t="shared" ref="W4:W7" si="5">K4/C4</f>
        <v>4.285255876338331</v>
      </c>
      <c r="X4" s="109"/>
      <c r="Y4" s="109"/>
      <c r="Z4" s="110"/>
    </row>
    <row r="5" spans="2:27" ht="15" customHeight="1" x14ac:dyDescent="0.25">
      <c r="B5" s="31" t="s">
        <v>16</v>
      </c>
      <c r="C5" s="108">
        <f t="shared" si="0"/>
        <v>19186140.138999999</v>
      </c>
      <c r="D5" s="109"/>
      <c r="E5" s="109"/>
      <c r="F5" s="110"/>
      <c r="G5" s="108">
        <f t="shared" si="1"/>
        <v>288342654.46390927</v>
      </c>
      <c r="H5" s="109"/>
      <c r="I5" s="109"/>
      <c r="J5" s="110"/>
      <c r="K5" s="111">
        <f t="shared" si="2"/>
        <v>101294559.65555847</v>
      </c>
      <c r="L5" s="109"/>
      <c r="M5" s="109"/>
      <c r="N5" s="112"/>
      <c r="O5" s="113">
        <f t="shared" si="3"/>
        <v>0.3512992548531772</v>
      </c>
      <c r="P5" s="114"/>
      <c r="Q5" s="114"/>
      <c r="R5" s="115"/>
      <c r="S5" s="111">
        <f t="shared" si="4"/>
        <v>15.028695317292621</v>
      </c>
      <c r="T5" s="109"/>
      <c r="U5" s="109"/>
      <c r="V5" s="112"/>
      <c r="W5" s="108">
        <f t="shared" si="5"/>
        <v>5.2795694663803303</v>
      </c>
      <c r="X5" s="109"/>
      <c r="Y5" s="109"/>
      <c r="Z5" s="110"/>
    </row>
    <row r="6" spans="2:27" ht="15" customHeight="1" x14ac:dyDescent="0.25">
      <c r="B6" s="31" t="s">
        <v>36</v>
      </c>
      <c r="C6" s="108">
        <f t="shared" si="0"/>
        <v>17322804.150000002</v>
      </c>
      <c r="D6" s="109"/>
      <c r="E6" s="109"/>
      <c r="F6" s="110"/>
      <c r="G6" s="108">
        <f t="shared" si="1"/>
        <v>270825843.55220807</v>
      </c>
      <c r="H6" s="109"/>
      <c r="I6" s="109"/>
      <c r="J6" s="110"/>
      <c r="K6" s="111">
        <f t="shared" si="2"/>
        <v>74551290.269550651</v>
      </c>
      <c r="L6" s="109"/>
      <c r="M6" s="109"/>
      <c r="N6" s="112"/>
      <c r="O6" s="113">
        <f t="shared" si="3"/>
        <v>0.27527391511725924</v>
      </c>
      <c r="P6" s="114"/>
      <c r="Q6" s="114"/>
      <c r="R6" s="115"/>
      <c r="S6" s="111">
        <f t="shared" si="4"/>
        <v>15.634064855037227</v>
      </c>
      <c r="T6" s="109"/>
      <c r="U6" s="109"/>
      <c r="V6" s="112"/>
      <c r="W6" s="108">
        <f t="shared" si="5"/>
        <v>4.3036502418432434</v>
      </c>
      <c r="X6" s="109"/>
      <c r="Y6" s="109"/>
      <c r="Z6" s="110"/>
    </row>
    <row r="7" spans="2:27" ht="15" customHeight="1" x14ac:dyDescent="0.25">
      <c r="B7" s="31" t="s">
        <v>37</v>
      </c>
      <c r="C7" s="108">
        <f t="shared" si="0"/>
        <v>15917600.960000001</v>
      </c>
      <c r="D7" s="109"/>
      <c r="E7" s="109"/>
      <c r="F7" s="110"/>
      <c r="G7" s="108">
        <f t="shared" si="1"/>
        <v>288435642.37082356</v>
      </c>
      <c r="H7" s="109"/>
      <c r="I7" s="109"/>
      <c r="J7" s="110"/>
      <c r="K7" s="111">
        <f t="shared" si="2"/>
        <v>64114342.499226943</v>
      </c>
      <c r="L7" s="109"/>
      <c r="M7" s="109"/>
      <c r="N7" s="112"/>
      <c r="O7" s="113">
        <f t="shared" si="3"/>
        <v>0.22228300903533679</v>
      </c>
      <c r="P7" s="114"/>
      <c r="Q7" s="114"/>
      <c r="R7" s="115"/>
      <c r="S7" s="111">
        <f t="shared" si="4"/>
        <v>18.120547379950374</v>
      </c>
      <c r="T7" s="109"/>
      <c r="U7" s="109"/>
      <c r="V7" s="112"/>
      <c r="W7" s="108">
        <f t="shared" si="5"/>
        <v>4.0278897969827572</v>
      </c>
      <c r="X7" s="109"/>
      <c r="Y7" s="109"/>
      <c r="Z7" s="110"/>
    </row>
    <row r="8" spans="2:27" ht="15" customHeight="1" x14ac:dyDescent="0.25">
      <c r="B8" s="27"/>
      <c r="C8" s="68"/>
      <c r="D8" s="28"/>
      <c r="E8" s="29"/>
      <c r="F8" s="63"/>
      <c r="G8" s="62"/>
      <c r="H8" s="30"/>
      <c r="I8" s="29"/>
      <c r="J8" s="63"/>
      <c r="O8" s="46"/>
      <c r="R8" s="47"/>
      <c r="W8" s="46"/>
      <c r="Z8" s="47"/>
    </row>
    <row r="9" spans="2:27" ht="15" customHeight="1" x14ac:dyDescent="0.25">
      <c r="B9" s="27">
        <v>2018</v>
      </c>
      <c r="C9" s="64">
        <f>SUM(C27:C38)</f>
        <v>3948630.58</v>
      </c>
      <c r="D9" s="1">
        <f t="shared" ref="D9:N9" si="6">SUM(D27:D38)</f>
        <v>10135653.680000002</v>
      </c>
      <c r="E9" s="1">
        <f t="shared" si="6"/>
        <v>3931168.6499999994</v>
      </c>
      <c r="F9" s="65">
        <f t="shared" si="6"/>
        <v>122243.15999999997</v>
      </c>
      <c r="G9" s="64">
        <f t="shared" si="6"/>
        <v>45456097.281167045</v>
      </c>
      <c r="H9" s="1">
        <f t="shared" si="6"/>
        <v>125329693.14133149</v>
      </c>
      <c r="I9" s="1">
        <f t="shared" si="6"/>
        <v>65475643.712060086</v>
      </c>
      <c r="J9" s="65">
        <f t="shared" si="6"/>
        <v>18507504.237863965</v>
      </c>
      <c r="K9" s="59">
        <f t="shared" si="6"/>
        <v>8411056.949218709</v>
      </c>
      <c r="L9" s="1">
        <f t="shared" si="6"/>
        <v>29368158.616433084</v>
      </c>
      <c r="M9" s="1">
        <f t="shared" si="6"/>
        <v>17718303.616852611</v>
      </c>
      <c r="N9" s="50">
        <f t="shared" si="6"/>
        <v>8313528.8294625403</v>
      </c>
      <c r="O9" s="55">
        <f>K9/G9</f>
        <v>0.18503693568747048</v>
      </c>
      <c r="P9" s="42">
        <f t="shared" ref="P9:R13" si="7">L9/H9</f>
        <v>0.2343272203125501</v>
      </c>
      <c r="Q9" s="42">
        <f t="shared" si="7"/>
        <v>0.27060907861817696</v>
      </c>
      <c r="R9" s="56">
        <f t="shared" si="7"/>
        <v>0.44919772664183066</v>
      </c>
      <c r="S9" s="51">
        <f>G9/C9</f>
        <v>11.51186376142765</v>
      </c>
      <c r="T9" s="43">
        <f t="shared" ref="T9:V13" si="8">H9/D9</f>
        <v>12.365230413173654</v>
      </c>
      <c r="U9" s="43">
        <f t="shared" si="8"/>
        <v>16.655516346789167</v>
      </c>
      <c r="V9" s="44">
        <f t="shared" si="8"/>
        <v>151.39909863148145</v>
      </c>
      <c r="W9" s="48">
        <f>K9/C9</f>
        <v>2.1301199944662104</v>
      </c>
      <c r="X9" s="43">
        <f t="shared" ref="X9:Z13" si="9">L9/D9</f>
        <v>2.8975100712431878</v>
      </c>
      <c r="Y9" s="43">
        <f t="shared" si="9"/>
        <v>4.5071339325146003</v>
      </c>
      <c r="Z9" s="49">
        <f t="shared" si="9"/>
        <v>68.008130920883772</v>
      </c>
    </row>
    <row r="10" spans="2:27" ht="15" customHeight="1" x14ac:dyDescent="0.25">
      <c r="B10" s="27">
        <v>2019</v>
      </c>
      <c r="C10" s="64">
        <f>SUM(C39:C50)</f>
        <v>4100525.94</v>
      </c>
      <c r="D10" s="1">
        <f t="shared" ref="D10:N10" si="10">SUM(D39:D50)</f>
        <v>9580046.1500000004</v>
      </c>
      <c r="E10" s="1">
        <f t="shared" si="10"/>
        <v>3790464.15</v>
      </c>
      <c r="F10" s="65">
        <f t="shared" si="10"/>
        <v>119538.44</v>
      </c>
      <c r="G10" s="64">
        <f t="shared" si="10"/>
        <v>51075598.153645061</v>
      </c>
      <c r="H10" s="1">
        <f t="shared" si="10"/>
        <v>121588683.10100615</v>
      </c>
      <c r="I10" s="1">
        <f t="shared" si="10"/>
        <v>65713609.811637521</v>
      </c>
      <c r="J10" s="65">
        <f t="shared" si="10"/>
        <v>17244192.373850893</v>
      </c>
      <c r="K10" s="59">
        <f t="shared" si="10"/>
        <v>15277455.831157755</v>
      </c>
      <c r="L10" s="1">
        <f t="shared" si="10"/>
        <v>32397156.790491134</v>
      </c>
      <c r="M10" s="1">
        <f t="shared" si="10"/>
        <v>20851993.852358408</v>
      </c>
      <c r="N10" s="50">
        <f t="shared" si="10"/>
        <v>6853507.0416309498</v>
      </c>
      <c r="O10" s="55">
        <f t="shared" ref="O10:O13" si="11">K10/G10</f>
        <v>0.29911457493263766</v>
      </c>
      <c r="P10" s="42">
        <f t="shared" si="7"/>
        <v>0.26644878424728202</v>
      </c>
      <c r="Q10" s="42">
        <f t="shared" si="7"/>
        <v>0.3173162136752018</v>
      </c>
      <c r="R10" s="56">
        <f t="shared" si="7"/>
        <v>0.39743856325933902</v>
      </c>
      <c r="S10" s="51">
        <f t="shared" ref="S10:S13" si="12">G10/C10</f>
        <v>12.45586515022633</v>
      </c>
      <c r="T10" s="43">
        <f t="shared" si="8"/>
        <v>12.691868201595891</v>
      </c>
      <c r="U10" s="43">
        <f t="shared" si="8"/>
        <v>17.336560170774209</v>
      </c>
      <c r="V10" s="44">
        <f t="shared" si="8"/>
        <v>144.25646155204043</v>
      </c>
      <c r="W10" s="48">
        <f t="shared" ref="W10:W13" si="13">K10/C10</f>
        <v>3.7257308098282036</v>
      </c>
      <c r="X10" s="43">
        <f t="shared" si="9"/>
        <v>3.3817328521419632</v>
      </c>
      <c r="Y10" s="43">
        <f t="shared" si="9"/>
        <v>5.5011716315423822</v>
      </c>
      <c r="Z10" s="49">
        <f t="shared" si="9"/>
        <v>57.333080820119029</v>
      </c>
    </row>
    <row r="11" spans="2:27" ht="15" customHeight="1" x14ac:dyDescent="0.25">
      <c r="B11" s="27">
        <v>2020</v>
      </c>
      <c r="C11" s="64">
        <f>SUM(C51:C62)</f>
        <v>5115120.8999999994</v>
      </c>
      <c r="D11" s="1">
        <f t="shared" ref="D11:N11" si="14">SUM(D51:D62)</f>
        <v>9669762.7600000016</v>
      </c>
      <c r="E11" s="1">
        <f t="shared" si="14"/>
        <v>4276262.3310000002</v>
      </c>
      <c r="F11" s="65">
        <f t="shared" si="14"/>
        <v>124994.14799999999</v>
      </c>
      <c r="G11" s="64">
        <f t="shared" si="14"/>
        <v>66572595.65631289</v>
      </c>
      <c r="H11" s="1">
        <f t="shared" si="14"/>
        <v>126836406.98649076</v>
      </c>
      <c r="I11" s="1">
        <f t="shared" si="14"/>
        <v>74911578.828600422</v>
      </c>
      <c r="J11" s="65">
        <f t="shared" si="14"/>
        <v>20022072.992505182</v>
      </c>
      <c r="K11" s="59">
        <f t="shared" si="14"/>
        <v>25846660.074244134</v>
      </c>
      <c r="L11" s="1">
        <f t="shared" si="14"/>
        <v>38123991.520622544</v>
      </c>
      <c r="M11" s="1">
        <f t="shared" si="14"/>
        <v>27947992.691683561</v>
      </c>
      <c r="N11" s="50">
        <f t="shared" si="14"/>
        <v>9375915.3690082338</v>
      </c>
      <c r="O11" s="55">
        <f t="shared" si="11"/>
        <v>0.38824774397681411</v>
      </c>
      <c r="P11" s="42">
        <f t="shared" si="7"/>
        <v>0.30057609188411571</v>
      </c>
      <c r="Q11" s="42">
        <f t="shared" si="7"/>
        <v>0.3730797445296043</v>
      </c>
      <c r="R11" s="56">
        <f t="shared" si="7"/>
        <v>0.46827895255990226</v>
      </c>
      <c r="S11" s="51">
        <f t="shared" si="12"/>
        <v>13.014862592263048</v>
      </c>
      <c r="T11" s="43">
        <f t="shared" si="8"/>
        <v>13.116806496138974</v>
      </c>
      <c r="U11" s="43">
        <f t="shared" si="8"/>
        <v>17.518003581198073</v>
      </c>
      <c r="V11" s="44">
        <f t="shared" si="8"/>
        <v>160.18408311807673</v>
      </c>
      <c r="W11" s="48">
        <f t="shared" si="13"/>
        <v>5.0529910396143594</v>
      </c>
      <c r="X11" s="43">
        <f t="shared" si="9"/>
        <v>3.9425984346096343</v>
      </c>
      <c r="Y11" s="43">
        <f t="shared" si="9"/>
        <v>6.5356123007420708</v>
      </c>
      <c r="Z11" s="49">
        <f t="shared" si="9"/>
        <v>75.010834659301281</v>
      </c>
    </row>
    <row r="12" spans="2:27" ht="15" customHeight="1" x14ac:dyDescent="0.25">
      <c r="B12" s="27">
        <v>2021</v>
      </c>
      <c r="C12" s="1">
        <f>SUM(C63:C74)</f>
        <v>4381559.74</v>
      </c>
      <c r="D12" s="1">
        <f t="shared" ref="D12:N12" si="15">SUM(D63:D74)</f>
        <v>8702759.1699999999</v>
      </c>
      <c r="E12" s="1">
        <f t="shared" si="15"/>
        <v>4096776.6399999997</v>
      </c>
      <c r="F12" s="1">
        <f t="shared" si="15"/>
        <v>141708.6</v>
      </c>
      <c r="G12" s="1">
        <f t="shared" si="15"/>
        <v>57959965.34701246</v>
      </c>
      <c r="H12" s="1">
        <f t="shared" si="15"/>
        <v>117929928.21131597</v>
      </c>
      <c r="I12" s="1">
        <f t="shared" si="15"/>
        <v>71878470.698592544</v>
      </c>
      <c r="J12" s="1">
        <f t="shared" si="15"/>
        <v>23057479.29528708</v>
      </c>
      <c r="K12" s="1">
        <f t="shared" si="15"/>
        <v>15340547.007953864</v>
      </c>
      <c r="L12" s="1">
        <f t="shared" si="15"/>
        <v>26329016.157856058</v>
      </c>
      <c r="M12" s="1">
        <f t="shared" si="15"/>
        <v>22511976.871369727</v>
      </c>
      <c r="N12" s="1">
        <f t="shared" si="15"/>
        <v>10369750.232370995</v>
      </c>
      <c r="O12" s="84">
        <f t="shared" si="11"/>
        <v>0.26467488232797209</v>
      </c>
      <c r="P12" s="42">
        <f t="shared" si="7"/>
        <v>0.22325983367578831</v>
      </c>
      <c r="Q12" s="42">
        <f t="shared" si="7"/>
        <v>0.31319498943945306</v>
      </c>
      <c r="R12" s="56">
        <f t="shared" si="7"/>
        <v>0.44973477367452558</v>
      </c>
      <c r="S12" s="51">
        <f t="shared" si="12"/>
        <v>13.228158187114541</v>
      </c>
      <c r="T12" s="43">
        <f t="shared" si="8"/>
        <v>13.550866559405891</v>
      </c>
      <c r="U12" s="43">
        <f t="shared" si="8"/>
        <v>17.54512803963668</v>
      </c>
      <c r="V12" s="44">
        <f t="shared" si="8"/>
        <v>162.71051506603749</v>
      </c>
      <c r="W12" s="48">
        <f t="shared" si="13"/>
        <v>3.5011612115903419</v>
      </c>
      <c r="X12" s="43">
        <f t="shared" si="9"/>
        <v>3.0253642142157608</v>
      </c>
      <c r="Y12" s="43">
        <f t="shared" si="9"/>
        <v>5.4950461910878623</v>
      </c>
      <c r="Z12" s="49">
        <f t="shared" si="9"/>
        <v>73.176576667689858</v>
      </c>
    </row>
    <row r="13" spans="2:27" ht="15" customHeight="1" x14ac:dyDescent="0.25">
      <c r="B13" s="27">
        <v>2022</v>
      </c>
      <c r="C13" s="1">
        <f>SUM(C75:C86)</f>
        <v>3762781.2100000004</v>
      </c>
      <c r="D13" s="1">
        <f t="shared" ref="D13:N13" si="16">SUM(D75:D86)</f>
        <v>7567500.7999999989</v>
      </c>
      <c r="E13" s="1">
        <f t="shared" si="16"/>
        <v>4447690.0599999996</v>
      </c>
      <c r="F13" s="1">
        <f t="shared" si="16"/>
        <v>139628.89000000001</v>
      </c>
      <c r="G13" s="1">
        <f t="shared" si="16"/>
        <v>58674138.545876667</v>
      </c>
      <c r="H13" s="1">
        <f t="shared" si="16"/>
        <v>121366542.29641627</v>
      </c>
      <c r="I13" s="1">
        <f t="shared" si="16"/>
        <v>86800318.219880775</v>
      </c>
      <c r="J13" s="1">
        <f t="shared" si="16"/>
        <v>21594643.308649819</v>
      </c>
      <c r="K13" s="1">
        <f t="shared" si="16"/>
        <v>13540722.720239937</v>
      </c>
      <c r="L13" s="1">
        <f t="shared" si="16"/>
        <v>23694939.327274278</v>
      </c>
      <c r="M13" s="1">
        <f t="shared" si="16"/>
        <v>18864134.885897718</v>
      </c>
      <c r="N13" s="1">
        <f t="shared" si="16"/>
        <v>8014545.565815012</v>
      </c>
      <c r="O13" s="84">
        <f t="shared" si="11"/>
        <v>0.23077838134176601</v>
      </c>
      <c r="P13" s="42">
        <f t="shared" si="7"/>
        <v>0.19523452575095687</v>
      </c>
      <c r="Q13" s="42">
        <f t="shared" si="7"/>
        <v>0.21732794617309445</v>
      </c>
      <c r="R13" s="56">
        <f t="shared" si="7"/>
        <v>0.3711358160106657</v>
      </c>
      <c r="S13" s="51">
        <f t="shared" si="12"/>
        <v>15.593289981873982</v>
      </c>
      <c r="T13" s="43">
        <f t="shared" si="8"/>
        <v>16.037863160373409</v>
      </c>
      <c r="U13" s="43">
        <f t="shared" si="8"/>
        <v>19.515819908521408</v>
      </c>
      <c r="V13" s="44">
        <f t="shared" si="8"/>
        <v>154.65741587324669</v>
      </c>
      <c r="W13" s="48">
        <f t="shared" si="13"/>
        <v>3.5985942218096532</v>
      </c>
      <c r="X13" s="43">
        <f t="shared" si="9"/>
        <v>3.1311446081742442</v>
      </c>
      <c r="Y13" s="43">
        <f t="shared" si="9"/>
        <v>4.2413330586029456</v>
      </c>
      <c r="Z13" s="49">
        <f t="shared" si="9"/>
        <v>57.398906242218288</v>
      </c>
    </row>
    <row r="14" spans="2:27" ht="15" customHeight="1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87"/>
      <c r="P14" s="87"/>
      <c r="Q14" s="87"/>
      <c r="R14" s="88"/>
      <c r="S14" s="89"/>
      <c r="T14" s="89"/>
      <c r="U14" s="89"/>
      <c r="V14" s="89"/>
      <c r="W14" s="90"/>
      <c r="X14" s="89"/>
      <c r="Y14" s="89"/>
      <c r="Z14" s="91"/>
    </row>
    <row r="15" spans="2:27" ht="15" customHeight="1" x14ac:dyDescent="0.25">
      <c r="B15" s="152" t="s">
        <v>110</v>
      </c>
      <c r="C15" s="154">
        <f>SUM(C63:C65)</f>
        <v>1335392.45</v>
      </c>
      <c r="D15" s="154">
        <f t="shared" ref="D15:N15" si="17">SUM(D63:D65)</f>
        <v>2217197.73</v>
      </c>
      <c r="E15" s="154">
        <f t="shared" si="17"/>
        <v>1007953</v>
      </c>
      <c r="F15" s="154">
        <f t="shared" si="17"/>
        <v>35659.120000000003</v>
      </c>
      <c r="G15" s="154">
        <f t="shared" si="17"/>
        <v>17452565.193858936</v>
      </c>
      <c r="H15" s="154">
        <f t="shared" si="17"/>
        <v>30306243.464278683</v>
      </c>
      <c r="I15" s="154">
        <f t="shared" si="17"/>
        <v>17524240.548295256</v>
      </c>
      <c r="J15" s="154">
        <f t="shared" si="17"/>
        <v>5923619.2835218534</v>
      </c>
      <c r="K15" s="154">
        <f t="shared" si="17"/>
        <v>6023947.3314129058</v>
      </c>
      <c r="L15" s="154">
        <f t="shared" si="17"/>
        <v>9866815.7517558858</v>
      </c>
      <c r="M15" s="154">
        <f t="shared" si="17"/>
        <v>6842263.491889758</v>
      </c>
      <c r="N15" s="154">
        <f t="shared" si="17"/>
        <v>2693928.4254128644</v>
      </c>
      <c r="O15" s="87"/>
      <c r="P15" s="87"/>
      <c r="Q15" s="87"/>
      <c r="R15" s="88"/>
      <c r="S15" s="89"/>
      <c r="T15" s="89"/>
      <c r="U15" s="89"/>
      <c r="V15" s="89"/>
      <c r="W15" s="90"/>
      <c r="X15" s="89"/>
      <c r="Y15" s="89"/>
      <c r="Z15" s="91"/>
    </row>
    <row r="16" spans="2:27" ht="15" customHeight="1" x14ac:dyDescent="0.25">
      <c r="B16" s="152" t="s">
        <v>111</v>
      </c>
      <c r="C16" s="154">
        <f>SUM(C66:C68)</f>
        <v>977858.67000000016</v>
      </c>
      <c r="D16" s="154">
        <f t="shared" ref="D16:N16" si="18">SUM(D66:D68)</f>
        <v>2283723.4300000002</v>
      </c>
      <c r="E16" s="154">
        <f t="shared" si="18"/>
        <v>1031020.49</v>
      </c>
      <c r="F16" s="154">
        <f t="shared" si="18"/>
        <v>36054.26</v>
      </c>
      <c r="G16" s="154">
        <f t="shared" si="18"/>
        <v>12432535.404390311</v>
      </c>
      <c r="H16" s="154">
        <f t="shared" si="18"/>
        <v>30375199.506899118</v>
      </c>
      <c r="I16" s="154">
        <f t="shared" si="18"/>
        <v>17835344.331593022</v>
      </c>
      <c r="J16" s="154">
        <f t="shared" si="18"/>
        <v>5790374.7160655726</v>
      </c>
      <c r="K16" s="154">
        <f t="shared" si="18"/>
        <v>3108972.3374547549</v>
      </c>
      <c r="L16" s="154">
        <f t="shared" si="18"/>
        <v>7924836.9130837703</v>
      </c>
      <c r="M16" s="154">
        <f t="shared" si="18"/>
        <v>6229676.3029700927</v>
      </c>
      <c r="N16" s="154">
        <f t="shared" si="18"/>
        <v>2644778.1052261</v>
      </c>
      <c r="O16" s="87"/>
      <c r="P16" s="87"/>
      <c r="Q16" s="87"/>
      <c r="R16" s="88"/>
      <c r="S16" s="89"/>
      <c r="T16" s="89"/>
      <c r="U16" s="89"/>
      <c r="V16" s="89"/>
      <c r="W16" s="90"/>
      <c r="X16" s="89"/>
      <c r="Y16" s="89"/>
      <c r="Z16" s="91"/>
    </row>
    <row r="17" spans="1:26" ht="15" customHeight="1" x14ac:dyDescent="0.25">
      <c r="B17" s="152" t="s">
        <v>112</v>
      </c>
      <c r="C17" s="154">
        <f>SUM(C69:C71)</f>
        <v>1024639</v>
      </c>
      <c r="D17" s="154">
        <f t="shared" ref="D17:N17" si="19">SUM(D69:D71)</f>
        <v>2063677</v>
      </c>
      <c r="E17" s="154">
        <f t="shared" si="19"/>
        <v>1017433</v>
      </c>
      <c r="F17" s="154">
        <f t="shared" si="19"/>
        <v>31561</v>
      </c>
      <c r="G17" s="154">
        <f t="shared" si="19"/>
        <v>13634828</v>
      </c>
      <c r="H17" s="154">
        <f t="shared" si="19"/>
        <v>27992597</v>
      </c>
      <c r="I17" s="154">
        <f t="shared" si="19"/>
        <v>17999345</v>
      </c>
      <c r="J17" s="154">
        <f t="shared" si="19"/>
        <v>5670920</v>
      </c>
      <c r="K17" s="154">
        <f t="shared" si="19"/>
        <v>2760462</v>
      </c>
      <c r="L17" s="154">
        <f t="shared" si="19"/>
        <v>5024824</v>
      </c>
      <c r="M17" s="154">
        <f t="shared" si="19"/>
        <v>4706109</v>
      </c>
      <c r="N17" s="154">
        <f t="shared" si="19"/>
        <v>2884566</v>
      </c>
      <c r="O17" s="87"/>
      <c r="P17" s="87"/>
      <c r="Q17" s="87"/>
      <c r="R17" s="88"/>
      <c r="S17" s="89"/>
      <c r="T17" s="89"/>
      <c r="U17" s="89"/>
      <c r="V17" s="89"/>
      <c r="W17" s="90"/>
      <c r="X17" s="89"/>
      <c r="Y17" s="89"/>
      <c r="Z17" s="91"/>
    </row>
    <row r="18" spans="1:26" ht="15" customHeight="1" x14ac:dyDescent="0.25">
      <c r="B18" s="152" t="s">
        <v>113</v>
      </c>
      <c r="C18" s="154">
        <f>SUM(C72:C74)</f>
        <v>1043669.62</v>
      </c>
      <c r="D18" s="154">
        <f t="shared" ref="D18:N18" si="20">SUM(D72:D74)</f>
        <v>2138161.0100000002</v>
      </c>
      <c r="E18" s="154">
        <f t="shared" si="20"/>
        <v>1040370.15</v>
      </c>
      <c r="F18" s="154">
        <f t="shared" si="20"/>
        <v>38434.22</v>
      </c>
      <c r="G18" s="154">
        <f t="shared" si="20"/>
        <v>14440036.748763211</v>
      </c>
      <c r="H18" s="154">
        <f t="shared" si="20"/>
        <v>29255888.240138181</v>
      </c>
      <c r="I18" s="154">
        <f t="shared" si="20"/>
        <v>18519540.818704259</v>
      </c>
      <c r="J18" s="154">
        <f t="shared" si="20"/>
        <v>5672565.2956996597</v>
      </c>
      <c r="K18" s="154">
        <f t="shared" si="20"/>
        <v>3447165.3390862038</v>
      </c>
      <c r="L18" s="154">
        <f t="shared" si="20"/>
        <v>3512539.493016405</v>
      </c>
      <c r="M18" s="154">
        <f t="shared" si="20"/>
        <v>4733928.0765098771</v>
      </c>
      <c r="N18" s="154">
        <f t="shared" si="20"/>
        <v>2146477.7017320301</v>
      </c>
      <c r="O18" s="87"/>
      <c r="P18" s="87"/>
      <c r="Q18" s="87"/>
      <c r="R18" s="88"/>
      <c r="S18" s="89"/>
      <c r="T18" s="89"/>
      <c r="U18" s="89"/>
      <c r="V18" s="89"/>
      <c r="W18" s="90"/>
      <c r="X18" s="89"/>
      <c r="Y18" s="89"/>
      <c r="Z18" s="91"/>
    </row>
    <row r="19" spans="1:26" ht="15" customHeight="1" x14ac:dyDescent="0.25">
      <c r="B19" s="152" t="s">
        <v>114</v>
      </c>
      <c r="C19" s="154">
        <f>SUM(C75:C77)</f>
        <v>989457.26</v>
      </c>
      <c r="D19" s="154">
        <f t="shared" ref="D19:N19" si="21">SUM(D75:D77)</f>
        <v>1910293.5700000003</v>
      </c>
      <c r="E19" s="154">
        <f t="shared" si="21"/>
        <v>1067119.949999999</v>
      </c>
      <c r="F19" s="154">
        <f t="shared" si="21"/>
        <v>34108.130000000005</v>
      </c>
      <c r="G19" s="154">
        <f t="shared" si="21"/>
        <v>14323334.035205439</v>
      </c>
      <c r="H19" s="154">
        <f t="shared" si="21"/>
        <v>28916093.366604019</v>
      </c>
      <c r="I19" s="154">
        <f t="shared" si="21"/>
        <v>19517976.42323735</v>
      </c>
      <c r="J19" s="154">
        <f t="shared" si="21"/>
        <v>5072931.1409253096</v>
      </c>
      <c r="K19" s="154">
        <f t="shared" si="21"/>
        <v>2096167.8884965722</v>
      </c>
      <c r="L19" s="154">
        <f t="shared" si="21"/>
        <v>4943287.9901192719</v>
      </c>
      <c r="M19" s="154">
        <f t="shared" si="21"/>
        <v>4703929.4851572998</v>
      </c>
      <c r="N19" s="154">
        <f t="shared" si="21"/>
        <v>1981709.7403169242</v>
      </c>
      <c r="O19" s="87"/>
      <c r="P19" s="87"/>
      <c r="Q19" s="87"/>
      <c r="R19" s="88"/>
      <c r="S19" s="89"/>
      <c r="T19" s="89"/>
      <c r="U19" s="89"/>
      <c r="V19" s="89"/>
      <c r="W19" s="90"/>
      <c r="X19" s="89"/>
      <c r="Y19" s="89"/>
      <c r="Z19" s="91"/>
    </row>
    <row r="20" spans="1:26" ht="15" customHeight="1" x14ac:dyDescent="0.25">
      <c r="B20" s="152" t="s">
        <v>115</v>
      </c>
      <c r="C20" s="154">
        <f>SUM(C78:C80)</f>
        <v>854273.06</v>
      </c>
      <c r="D20" s="154">
        <f t="shared" ref="D20:N20" si="22">SUM(D78:D80)</f>
        <v>1873228.0499999998</v>
      </c>
      <c r="E20" s="154">
        <f t="shared" si="22"/>
        <v>1153114.58</v>
      </c>
      <c r="F20" s="154">
        <f t="shared" si="22"/>
        <v>37277.769999999997</v>
      </c>
      <c r="G20" s="154">
        <f t="shared" si="22"/>
        <v>13269815.163408</v>
      </c>
      <c r="H20" s="154">
        <f t="shared" si="22"/>
        <v>29869936.061130151</v>
      </c>
      <c r="I20" s="154">
        <f t="shared" si="22"/>
        <v>22065438.468920119</v>
      </c>
      <c r="J20" s="154">
        <f t="shared" si="22"/>
        <v>5637536.5633964902</v>
      </c>
      <c r="K20" s="154">
        <f t="shared" si="22"/>
        <v>3569309.5448056632</v>
      </c>
      <c r="L20" s="154">
        <f t="shared" si="22"/>
        <v>5648940.7017615903</v>
      </c>
      <c r="M20" s="154">
        <f t="shared" si="22"/>
        <v>3399728.882046307</v>
      </c>
      <c r="N20" s="154">
        <f t="shared" si="22"/>
        <v>2049799.518514741</v>
      </c>
      <c r="O20" s="87"/>
      <c r="P20" s="87"/>
      <c r="Q20" s="87"/>
      <c r="R20" s="88"/>
      <c r="S20" s="89"/>
      <c r="T20" s="89"/>
      <c r="U20" s="89"/>
      <c r="V20" s="89"/>
      <c r="W20" s="90"/>
      <c r="X20" s="89"/>
      <c r="Y20" s="89"/>
      <c r="Z20" s="91"/>
    </row>
    <row r="21" spans="1:26" ht="15" customHeight="1" x14ac:dyDescent="0.25">
      <c r="B21" s="152" t="s">
        <v>116</v>
      </c>
      <c r="C21" s="154">
        <f>SUM(C81:C83)</f>
        <v>920825.83000000007</v>
      </c>
      <c r="D21" s="154">
        <f t="shared" ref="D21:N21" si="23">SUM(D81:D83)</f>
        <v>1961461.1600000001</v>
      </c>
      <c r="E21" s="154">
        <f t="shared" si="23"/>
        <v>1125652.7299999997</v>
      </c>
      <c r="F21" s="154">
        <f t="shared" si="23"/>
        <v>35384.53</v>
      </c>
      <c r="G21" s="154">
        <f t="shared" si="23"/>
        <v>14383167.165046822</v>
      </c>
      <c r="H21" s="154">
        <f t="shared" si="23"/>
        <v>31523104.525485098</v>
      </c>
      <c r="I21" s="154">
        <f t="shared" si="23"/>
        <v>22158821.40376842</v>
      </c>
      <c r="J21" s="154">
        <f t="shared" si="23"/>
        <v>5857940.036192609</v>
      </c>
      <c r="K21" s="154">
        <f t="shared" si="23"/>
        <v>4415623.0265423711</v>
      </c>
      <c r="L21" s="154">
        <f t="shared" si="23"/>
        <v>6585916.6701181456</v>
      </c>
      <c r="M21" s="154">
        <f t="shared" si="23"/>
        <v>5986804.2250661608</v>
      </c>
      <c r="N21" s="154">
        <f t="shared" si="23"/>
        <v>2284445.1266206708</v>
      </c>
      <c r="O21" s="87"/>
      <c r="P21" s="87"/>
      <c r="Q21" s="87"/>
      <c r="R21" s="88"/>
      <c r="S21" s="89"/>
      <c r="T21" s="89"/>
      <c r="U21" s="89"/>
      <c r="V21" s="89"/>
      <c r="W21" s="90"/>
      <c r="X21" s="89"/>
      <c r="Y21" s="89"/>
      <c r="Z21" s="91"/>
    </row>
    <row r="22" spans="1:26" ht="15" customHeight="1" x14ac:dyDescent="0.25">
      <c r="B22" s="152" t="s">
        <v>117</v>
      </c>
      <c r="C22" s="154">
        <f>SUM(C84:C86)</f>
        <v>998225.06</v>
      </c>
      <c r="D22" s="154">
        <f t="shared" ref="D22:N22" si="24">SUM(D84:D86)</f>
        <v>1822518.02</v>
      </c>
      <c r="E22" s="154">
        <f t="shared" si="24"/>
        <v>1101802.8</v>
      </c>
      <c r="F22" s="154">
        <f t="shared" si="24"/>
        <v>32858.46</v>
      </c>
      <c r="G22" s="154">
        <f t="shared" si="24"/>
        <v>16697822.18221641</v>
      </c>
      <c r="H22" s="154">
        <f t="shared" si="24"/>
        <v>31057408.343197003</v>
      </c>
      <c r="I22" s="154">
        <f t="shared" si="24"/>
        <v>23058081.923954882</v>
      </c>
      <c r="J22" s="154">
        <f t="shared" si="24"/>
        <v>5026235.5681354105</v>
      </c>
      <c r="K22" s="154">
        <f t="shared" si="24"/>
        <v>3459622.2603953318</v>
      </c>
      <c r="L22" s="154">
        <f t="shared" si="24"/>
        <v>6516793.9652752699</v>
      </c>
      <c r="M22" s="154">
        <f t="shared" si="24"/>
        <v>4773672.2936279494</v>
      </c>
      <c r="N22" s="154">
        <f t="shared" si="24"/>
        <v>1698591.1803626758</v>
      </c>
      <c r="O22" s="87"/>
      <c r="P22" s="87"/>
      <c r="Q22" s="87"/>
      <c r="R22" s="88"/>
      <c r="S22" s="89"/>
      <c r="T22" s="89"/>
      <c r="U22" s="89"/>
      <c r="V22" s="89"/>
      <c r="W22" s="90"/>
      <c r="X22" s="89"/>
      <c r="Y22" s="89"/>
      <c r="Z22" s="91"/>
    </row>
    <row r="23" spans="1:26" ht="15" customHeight="1" x14ac:dyDescent="0.25">
      <c r="B23" s="153"/>
      <c r="C23" s="28"/>
      <c r="D23" s="93"/>
      <c r="E23" s="93"/>
      <c r="F23" s="28"/>
      <c r="G23" s="28"/>
      <c r="H23" s="28"/>
      <c r="I23" s="28"/>
      <c r="J23" s="28"/>
      <c r="K23" s="28"/>
      <c r="L23" s="28"/>
      <c r="M23" s="28"/>
      <c r="N23" s="28"/>
      <c r="O23" s="87"/>
      <c r="P23" s="87"/>
      <c r="Q23" s="87"/>
      <c r="R23" s="88"/>
      <c r="S23" s="89"/>
      <c r="T23" s="89"/>
      <c r="U23" s="89"/>
      <c r="V23" s="89"/>
      <c r="W23" s="90"/>
      <c r="X23" s="89"/>
      <c r="Y23" s="89"/>
      <c r="Z23" s="91"/>
    </row>
    <row r="24" spans="1:26" ht="15" customHeight="1" thickBot="1" x14ac:dyDescent="0.3">
      <c r="B24" s="153"/>
      <c r="C24" s="28"/>
      <c r="D24" s="93"/>
      <c r="E24" s="93"/>
      <c r="F24" s="28"/>
      <c r="G24" s="28"/>
      <c r="H24" s="28"/>
      <c r="I24" s="28"/>
      <c r="J24" s="28"/>
      <c r="K24" s="28"/>
      <c r="L24" s="28"/>
      <c r="M24" s="28"/>
      <c r="N24" s="28"/>
      <c r="O24" s="87"/>
      <c r="P24" s="87"/>
      <c r="Q24" s="87"/>
      <c r="R24" s="88"/>
      <c r="S24" s="89"/>
      <c r="T24" s="89"/>
      <c r="U24" s="89"/>
      <c r="V24" s="89"/>
      <c r="W24" s="90"/>
      <c r="X24" s="89"/>
      <c r="Y24" s="89"/>
      <c r="Z24" s="91"/>
    </row>
    <row r="25" spans="1:26" ht="15" customHeight="1" x14ac:dyDescent="0.25">
      <c r="B25" s="5"/>
      <c r="C25" s="119" t="s">
        <v>2</v>
      </c>
      <c r="D25" s="120"/>
      <c r="E25" s="120"/>
      <c r="F25" s="121"/>
      <c r="G25" s="122" t="s">
        <v>10</v>
      </c>
      <c r="H25" s="123"/>
      <c r="I25" s="123"/>
      <c r="J25" s="124"/>
      <c r="K25" s="125" t="s">
        <v>11</v>
      </c>
      <c r="L25" s="126"/>
      <c r="M25" s="126"/>
      <c r="N25" s="127"/>
      <c r="O25" s="142" t="s">
        <v>0</v>
      </c>
      <c r="P25" s="143"/>
      <c r="Q25" s="143"/>
      <c r="R25" s="144"/>
      <c r="S25" s="145" t="s">
        <v>12</v>
      </c>
      <c r="T25" s="146"/>
      <c r="U25" s="146"/>
      <c r="V25" s="147"/>
      <c r="W25" s="148" t="s">
        <v>13</v>
      </c>
      <c r="X25" s="149"/>
      <c r="Y25" s="149"/>
      <c r="Z25" s="150"/>
    </row>
    <row r="26" spans="1:26" s="3" customFormat="1" ht="30.95" customHeight="1" x14ac:dyDescent="0.25">
      <c r="A26" s="3" t="s">
        <v>44</v>
      </c>
      <c r="B26" s="6" t="s">
        <v>3</v>
      </c>
      <c r="C26" s="8" t="s">
        <v>6</v>
      </c>
      <c r="D26" s="4" t="s">
        <v>7</v>
      </c>
      <c r="E26" s="4" t="s">
        <v>8</v>
      </c>
      <c r="F26" s="9" t="s">
        <v>9</v>
      </c>
      <c r="G26" s="8" t="s">
        <v>6</v>
      </c>
      <c r="H26" s="4" t="s">
        <v>7</v>
      </c>
      <c r="I26" s="4" t="s">
        <v>8</v>
      </c>
      <c r="J26" s="9" t="s">
        <v>9</v>
      </c>
      <c r="K26" s="52" t="s">
        <v>6</v>
      </c>
      <c r="L26" s="4" t="s">
        <v>7</v>
      </c>
      <c r="M26" s="4" t="s">
        <v>8</v>
      </c>
      <c r="N26" s="11" t="s">
        <v>9</v>
      </c>
      <c r="O26" s="8" t="s">
        <v>6</v>
      </c>
      <c r="P26" s="4" t="s">
        <v>7</v>
      </c>
      <c r="Q26" s="4" t="s">
        <v>8</v>
      </c>
      <c r="R26" s="9" t="s">
        <v>9</v>
      </c>
      <c r="S26" s="52" t="s">
        <v>6</v>
      </c>
      <c r="T26" s="4" t="s">
        <v>7</v>
      </c>
      <c r="U26" s="4" t="s">
        <v>8</v>
      </c>
      <c r="V26" s="11" t="s">
        <v>9</v>
      </c>
      <c r="W26" s="8" t="s">
        <v>6</v>
      </c>
      <c r="X26" s="4" t="s">
        <v>7</v>
      </c>
      <c r="Y26" s="4" t="s">
        <v>8</v>
      </c>
      <c r="Z26" s="9" t="s">
        <v>9</v>
      </c>
    </row>
    <row r="27" spans="1:26" ht="15" customHeight="1" x14ac:dyDescent="0.25">
      <c r="B27" s="2">
        <v>43101</v>
      </c>
      <c r="C27" s="10">
        <v>436618.04</v>
      </c>
      <c r="D27" s="7">
        <v>937424.93</v>
      </c>
      <c r="E27" s="7">
        <v>329208.93</v>
      </c>
      <c r="F27" s="66">
        <v>12744.07</v>
      </c>
      <c r="G27" s="10">
        <v>4548727.5407407396</v>
      </c>
      <c r="H27" s="7">
        <v>11171994.496296292</v>
      </c>
      <c r="I27" s="7">
        <v>5674184.9037037035</v>
      </c>
      <c r="J27" s="66">
        <v>1955470.9629629632</v>
      </c>
      <c r="K27" s="60">
        <v>571642.93333333265</v>
      </c>
      <c r="L27" s="7">
        <v>2337746.0592592563</v>
      </c>
      <c r="M27" s="7">
        <v>2030664.4962962964</v>
      </c>
      <c r="N27" s="12">
        <v>881761.53333333379</v>
      </c>
      <c r="O27" s="14">
        <f>K27/G27</f>
        <v>0.1256709548359195</v>
      </c>
      <c r="P27" s="13">
        <f t="shared" ref="P27:R42" si="25">L27/H27</f>
        <v>0.20925055593558153</v>
      </c>
      <c r="Q27" s="13">
        <f t="shared" si="25"/>
        <v>0.35787774469084066</v>
      </c>
      <c r="R27" s="57">
        <f t="shared" si="25"/>
        <v>0.45092028980950632</v>
      </c>
      <c r="S27" s="53">
        <f>G27/C27</f>
        <v>10.418093445567983</v>
      </c>
      <c r="T27" s="17">
        <f t="shared" ref="T27:V42" si="26">H27/D27</f>
        <v>11.917748439116391</v>
      </c>
      <c r="U27" s="17">
        <f t="shared" si="26"/>
        <v>17.235817095556015</v>
      </c>
      <c r="V27" s="19">
        <f t="shared" si="26"/>
        <v>153.44163700944543</v>
      </c>
      <c r="W27" s="22">
        <f>S27*O27</f>
        <v>1.3092517508743631</v>
      </c>
      <c r="X27" s="21">
        <f t="shared" ref="X27:Z42" si="27">T27*P27</f>
        <v>2.4937954863855141</v>
      </c>
      <c r="Y27" s="21">
        <f t="shared" si="27"/>
        <v>6.1683153500614223</v>
      </c>
      <c r="Z27" s="23">
        <f t="shared" si="27"/>
        <v>69.189947429144198</v>
      </c>
    </row>
    <row r="28" spans="1:26" ht="15" customHeight="1" x14ac:dyDescent="0.25">
      <c r="B28" s="2">
        <v>43132</v>
      </c>
      <c r="C28" s="10">
        <v>192028.3</v>
      </c>
      <c r="D28" s="7">
        <v>807932.54</v>
      </c>
      <c r="E28" s="7">
        <v>294549.09999999998</v>
      </c>
      <c r="F28" s="66">
        <v>9147.89</v>
      </c>
      <c r="G28" s="10">
        <v>2184750.3499964653</v>
      </c>
      <c r="H28" s="7">
        <v>9976240.8399915136</v>
      </c>
      <c r="I28" s="7">
        <v>4614046.0934738033</v>
      </c>
      <c r="J28" s="66">
        <v>1314491.3738245072</v>
      </c>
      <c r="K28" s="60">
        <v>359068.42254118726</v>
      </c>
      <c r="L28" s="7">
        <v>2568928.6077918382</v>
      </c>
      <c r="M28" s="7">
        <v>1133021.9401824221</v>
      </c>
      <c r="N28" s="12">
        <v>682379.57293360704</v>
      </c>
      <c r="O28" s="14">
        <f t="shared" ref="O28:R50" si="28">K28/G28</f>
        <v>0.16435215242865997</v>
      </c>
      <c r="P28" s="13">
        <f t="shared" si="25"/>
        <v>0.25750467024551338</v>
      </c>
      <c r="Q28" s="13">
        <f t="shared" si="25"/>
        <v>0.24555930244931676</v>
      </c>
      <c r="R28" s="57">
        <f t="shared" si="25"/>
        <v>0.51912061693354938</v>
      </c>
      <c r="S28" s="53">
        <f t="shared" ref="S28:V50" si="29">G28/C28</f>
        <v>11.377231116436825</v>
      </c>
      <c r="T28" s="17">
        <f t="shared" si="26"/>
        <v>12.347863647120233</v>
      </c>
      <c r="U28" s="17">
        <f t="shared" si="26"/>
        <v>15.664777429208929</v>
      </c>
      <c r="V28" s="19">
        <f t="shared" si="26"/>
        <v>143.69339528836784</v>
      </c>
      <c r="W28" s="22">
        <f t="shared" ref="W28:Z50" si="30">S28*O28</f>
        <v>1.8698724226647183</v>
      </c>
      <c r="X28" s="21">
        <f t="shared" si="27"/>
        <v>3.1796325566882579</v>
      </c>
      <c r="Y28" s="21">
        <f t="shared" si="27"/>
        <v>3.8466318185403461</v>
      </c>
      <c r="Z28" s="23">
        <f t="shared" si="27"/>
        <v>74.59420401137389</v>
      </c>
    </row>
    <row r="29" spans="1:26" ht="15" customHeight="1" x14ac:dyDescent="0.25">
      <c r="B29" s="2">
        <v>43160</v>
      </c>
      <c r="C29" s="10">
        <v>189213.85</v>
      </c>
      <c r="D29" s="7">
        <v>898159.64</v>
      </c>
      <c r="E29" s="7">
        <v>371052.56</v>
      </c>
      <c r="F29" s="66">
        <v>10215.799999999999</v>
      </c>
      <c r="G29" s="10">
        <v>2541651.7008270402</v>
      </c>
      <c r="H29" s="7">
        <v>10771964.077669904</v>
      </c>
      <c r="I29" s="7">
        <v>6003133.2038834961</v>
      </c>
      <c r="J29" s="66">
        <v>1665396.0230133052</v>
      </c>
      <c r="K29" s="60">
        <v>776761.07874865131</v>
      </c>
      <c r="L29" s="7">
        <v>2802033.8870909754</v>
      </c>
      <c r="M29" s="7">
        <v>1828497.6267529675</v>
      </c>
      <c r="N29" s="12">
        <v>832967.99712333758</v>
      </c>
      <c r="O29" s="14">
        <f t="shared" si="28"/>
        <v>0.30561271573752508</v>
      </c>
      <c r="P29" s="13">
        <f t="shared" si="25"/>
        <v>0.26012283989133822</v>
      </c>
      <c r="Q29" s="13">
        <f t="shared" si="25"/>
        <v>0.30459054707799776</v>
      </c>
      <c r="R29" s="57">
        <f t="shared" si="25"/>
        <v>0.50016211496422125</v>
      </c>
      <c r="S29" s="53">
        <f t="shared" si="29"/>
        <v>13.432693752740828</v>
      </c>
      <c r="T29" s="17">
        <f t="shared" si="26"/>
        <v>11.993373558479986</v>
      </c>
      <c r="U29" s="17">
        <f t="shared" si="26"/>
        <v>16.178659982519715</v>
      </c>
      <c r="V29" s="19">
        <f t="shared" si="26"/>
        <v>163.02159625416564</v>
      </c>
      <c r="W29" s="22">
        <f t="shared" si="30"/>
        <v>4.1052020174456114</v>
      </c>
      <c r="X29" s="21">
        <f t="shared" si="27"/>
        <v>3.1197503899094987</v>
      </c>
      <c r="Y29" s="21">
        <f t="shared" si="27"/>
        <v>4.9278668950645894</v>
      </c>
      <c r="Z29" s="23">
        <f t="shared" si="27"/>
        <v>81.537226367326852</v>
      </c>
    </row>
    <row r="30" spans="1:26" ht="15" customHeight="1" x14ac:dyDescent="0.25">
      <c r="B30" s="2">
        <v>43191</v>
      </c>
      <c r="C30" s="10">
        <v>328409.45</v>
      </c>
      <c r="D30" s="7">
        <v>877529.47</v>
      </c>
      <c r="E30" s="7">
        <v>303650.41000000003</v>
      </c>
      <c r="F30" s="66">
        <v>9917.7800000000007</v>
      </c>
      <c r="G30" s="10">
        <v>3629566.1081003984</v>
      </c>
      <c r="H30" s="7">
        <v>10812665.124073016</v>
      </c>
      <c r="I30" s="7">
        <v>5082302.2104962924</v>
      </c>
      <c r="J30" s="66">
        <v>1555913.3485453506</v>
      </c>
      <c r="K30" s="60">
        <v>174090.02424415224</v>
      </c>
      <c r="L30" s="7">
        <v>3502207.4800342256</v>
      </c>
      <c r="M30" s="7">
        <v>1495896.0924130068</v>
      </c>
      <c r="N30" s="12">
        <v>729308.24301197915</v>
      </c>
      <c r="O30" s="14">
        <f t="shared" si="28"/>
        <v>4.7964417525175072E-2</v>
      </c>
      <c r="P30" s="13">
        <f t="shared" si="25"/>
        <v>0.32389863552113612</v>
      </c>
      <c r="Q30" s="13">
        <f t="shared" si="25"/>
        <v>0.29433434503827566</v>
      </c>
      <c r="R30" s="57">
        <f t="shared" si="25"/>
        <v>0.46873320014499625</v>
      </c>
      <c r="S30" s="53">
        <f t="shared" si="29"/>
        <v>11.05195391941492</v>
      </c>
      <c r="T30" s="17">
        <f t="shared" si="26"/>
        <v>12.321711684592218</v>
      </c>
      <c r="U30" s="17">
        <f t="shared" si="26"/>
        <v>16.737346774853002</v>
      </c>
      <c r="V30" s="19">
        <f t="shared" si="26"/>
        <v>156.88121218108796</v>
      </c>
      <c r="W30" s="22">
        <f t="shared" si="30"/>
        <v>0.53010053225981235</v>
      </c>
      <c r="X30" s="21">
        <f t="shared" si="27"/>
        <v>3.9909856019242591</v>
      </c>
      <c r="Y30" s="21">
        <f t="shared" si="27"/>
        <v>4.9263760006548534</v>
      </c>
      <c r="Z30" s="23">
        <f t="shared" si="27"/>
        <v>73.535432628267529</v>
      </c>
    </row>
    <row r="31" spans="1:26" ht="15" customHeight="1" x14ac:dyDescent="0.25">
      <c r="B31" s="2">
        <v>43221</v>
      </c>
      <c r="C31" s="10">
        <v>284278.89</v>
      </c>
      <c r="D31" s="7">
        <v>809771.76</v>
      </c>
      <c r="E31" s="7">
        <v>287116.7</v>
      </c>
      <c r="F31" s="66">
        <v>10707.45</v>
      </c>
      <c r="G31" s="10">
        <v>3312215.3868485992</v>
      </c>
      <c r="H31" s="7">
        <v>10113022.180287413</v>
      </c>
      <c r="I31" s="7">
        <v>4911719.1174335899</v>
      </c>
      <c r="J31" s="66">
        <v>1675487.5090724342</v>
      </c>
      <c r="K31" s="60">
        <v>655676.03425751231</v>
      </c>
      <c r="L31" s="7">
        <v>2639626.9632747839</v>
      </c>
      <c r="M31" s="7">
        <v>1346657.4103643484</v>
      </c>
      <c r="N31" s="12">
        <v>723827.27536652598</v>
      </c>
      <c r="O31" s="14">
        <f t="shared" si="28"/>
        <v>0.19795694351910911</v>
      </c>
      <c r="P31" s="13">
        <f t="shared" si="25"/>
        <v>0.26101267417568003</v>
      </c>
      <c r="Q31" s="13">
        <f t="shared" si="25"/>
        <v>0.27417231689502375</v>
      </c>
      <c r="R31" s="57">
        <f t="shared" si="25"/>
        <v>0.43200995020681693</v>
      </c>
      <c r="S31" s="53">
        <f t="shared" si="29"/>
        <v>11.651288587937708</v>
      </c>
      <c r="T31" s="17">
        <f t="shared" si="26"/>
        <v>12.488731615297887</v>
      </c>
      <c r="U31" s="17">
        <f t="shared" si="26"/>
        <v>17.107047822135005</v>
      </c>
      <c r="V31" s="19">
        <f t="shared" si="26"/>
        <v>156.47866757000349</v>
      </c>
      <c r="W31" s="22">
        <f t="shared" si="30"/>
        <v>2.3064534769272256</v>
      </c>
      <c r="X31" s="21">
        <f t="shared" si="27"/>
        <v>3.2597172359712614</v>
      </c>
      <c r="Y31" s="21">
        <f t="shared" si="27"/>
        <v>4.6902789366287241</v>
      </c>
      <c r="Z31" s="23">
        <f t="shared" si="27"/>
        <v>67.600341385346269</v>
      </c>
    </row>
    <row r="32" spans="1:26" ht="15" customHeight="1" x14ac:dyDescent="0.25">
      <c r="B32" s="2">
        <v>43252</v>
      </c>
      <c r="C32" s="10">
        <v>380238.69</v>
      </c>
      <c r="D32" s="7">
        <v>851750.58</v>
      </c>
      <c r="E32" s="7">
        <v>315113.44</v>
      </c>
      <c r="F32" s="66">
        <v>10893.73</v>
      </c>
      <c r="G32" s="10">
        <v>4343712.9554351084</v>
      </c>
      <c r="H32" s="7">
        <v>10672718.992773265</v>
      </c>
      <c r="I32" s="7">
        <v>5230276.1592893703</v>
      </c>
      <c r="J32" s="66">
        <v>1560935.2679915687</v>
      </c>
      <c r="K32" s="60">
        <v>790509.07859078445</v>
      </c>
      <c r="L32" s="7">
        <v>2781262.5112917838</v>
      </c>
      <c r="M32" s="7">
        <v>1350737.1725383918</v>
      </c>
      <c r="N32" s="12">
        <v>681958.81511592888</v>
      </c>
      <c r="O32" s="14">
        <f t="shared" si="28"/>
        <v>0.18198925359505008</v>
      </c>
      <c r="P32" s="13">
        <f t="shared" si="25"/>
        <v>0.26059549709638552</v>
      </c>
      <c r="Q32" s="13">
        <f t="shared" si="25"/>
        <v>0.25825350926057306</v>
      </c>
      <c r="R32" s="57">
        <f t="shared" si="25"/>
        <v>0.43689115692375557</v>
      </c>
      <c r="S32" s="53">
        <f t="shared" si="29"/>
        <v>11.423648012870832</v>
      </c>
      <c r="T32" s="17">
        <f t="shared" si="26"/>
        <v>12.53033369554414</v>
      </c>
      <c r="U32" s="17">
        <f t="shared" si="26"/>
        <v>16.598073885040797</v>
      </c>
      <c r="V32" s="19">
        <f t="shared" si="26"/>
        <v>143.28749363088389</v>
      </c>
      <c r="W32" s="22">
        <f t="shared" si="30"/>
        <v>2.0789811751949396</v>
      </c>
      <c r="X32" s="21">
        <f t="shared" si="27"/>
        <v>3.2653485381739147</v>
      </c>
      <c r="Y32" s="21">
        <f t="shared" si="27"/>
        <v>4.2865108277780593</v>
      </c>
      <c r="Z32" s="23">
        <f t="shared" si="27"/>
        <v>62.601038865102119</v>
      </c>
    </row>
    <row r="33" spans="2:26" ht="15" customHeight="1" x14ac:dyDescent="0.25">
      <c r="B33" s="2">
        <v>43282</v>
      </c>
      <c r="C33" s="10">
        <v>323549.15999999997</v>
      </c>
      <c r="D33" s="7">
        <v>886830.06</v>
      </c>
      <c r="E33" s="7">
        <v>360159.68</v>
      </c>
      <c r="F33" s="66">
        <v>9000.48</v>
      </c>
      <c r="G33" s="10">
        <v>3696257.4748315802</v>
      </c>
      <c r="H33" s="7">
        <v>10983933.38127318</v>
      </c>
      <c r="I33" s="7">
        <v>5796986.4355461355</v>
      </c>
      <c r="J33" s="66">
        <v>1370024.782378321</v>
      </c>
      <c r="K33" s="60">
        <v>644591.22700779699</v>
      </c>
      <c r="L33" s="7">
        <v>2837752.4487169753</v>
      </c>
      <c r="M33" s="7">
        <v>1564231.5721747018</v>
      </c>
      <c r="N33" s="12">
        <v>596235.55370524561</v>
      </c>
      <c r="O33" s="14">
        <f t="shared" si="28"/>
        <v>0.17439023969431885</v>
      </c>
      <c r="P33" s="13">
        <f t="shared" si="25"/>
        <v>0.25835484886999954</v>
      </c>
      <c r="Q33" s="13">
        <f t="shared" si="25"/>
        <v>0.26983529969694248</v>
      </c>
      <c r="R33" s="57">
        <f t="shared" si="25"/>
        <v>0.43520056087613168</v>
      </c>
      <c r="S33" s="53">
        <f t="shared" si="29"/>
        <v>11.424098504324908</v>
      </c>
      <c r="T33" s="17">
        <f t="shared" si="26"/>
        <v>12.385612392607868</v>
      </c>
      <c r="U33" s="17">
        <f t="shared" si="26"/>
        <v>16.095600805581945</v>
      </c>
      <c r="V33" s="19">
        <f t="shared" si="26"/>
        <v>152.21685758740878</v>
      </c>
      <c r="W33" s="22">
        <f t="shared" si="30"/>
        <v>1.9922512764607303</v>
      </c>
      <c r="X33" s="21">
        <f t="shared" si="27"/>
        <v>3.1998830178545994</v>
      </c>
      <c r="Y33" s="21">
        <f t="shared" si="27"/>
        <v>4.3431612671765532</v>
      </c>
      <c r="Z33" s="23">
        <f t="shared" si="27"/>
        <v>66.244861796842557</v>
      </c>
    </row>
    <row r="34" spans="2:26" ht="15" customHeight="1" x14ac:dyDescent="0.25">
      <c r="B34" s="2">
        <v>43313</v>
      </c>
      <c r="C34" s="10">
        <v>317175.28999999998</v>
      </c>
      <c r="D34" s="7">
        <v>853010.67</v>
      </c>
      <c r="E34" s="7">
        <v>325569.04000000004</v>
      </c>
      <c r="F34" s="66">
        <v>10571.07</v>
      </c>
      <c r="G34" s="10">
        <v>3647068.225437928</v>
      </c>
      <c r="H34" s="7">
        <v>10544353.206397563</v>
      </c>
      <c r="I34" s="7">
        <v>5309134.4325971082</v>
      </c>
      <c r="J34" s="66">
        <v>1582519.5201827874</v>
      </c>
      <c r="K34" s="60">
        <v>803879.90860624495</v>
      </c>
      <c r="L34" s="7">
        <v>2413166.7326732669</v>
      </c>
      <c r="M34" s="7">
        <v>1229855.9786747927</v>
      </c>
      <c r="N34" s="12">
        <v>680567.79131759307</v>
      </c>
      <c r="O34" s="14">
        <f t="shared" si="28"/>
        <v>0.22041811639257658</v>
      </c>
      <c r="P34" s="13">
        <f t="shared" si="25"/>
        <v>0.22885867776215321</v>
      </c>
      <c r="Q34" s="13">
        <f t="shared" si="25"/>
        <v>0.23164905584678802</v>
      </c>
      <c r="R34" s="57">
        <f t="shared" si="25"/>
        <v>0.43005333118354505</v>
      </c>
      <c r="S34" s="53">
        <f t="shared" si="29"/>
        <v>11.498588762819223</v>
      </c>
      <c r="T34" s="17">
        <f t="shared" si="26"/>
        <v>12.361337996390553</v>
      </c>
      <c r="U34" s="17">
        <f t="shared" si="26"/>
        <v>16.307246022524463</v>
      </c>
      <c r="V34" s="19">
        <f t="shared" si="26"/>
        <v>149.70287020923971</v>
      </c>
      <c r="W34" s="22">
        <f t="shared" si="30"/>
        <v>2.5344972762734606</v>
      </c>
      <c r="X34" s="21">
        <f t="shared" si="27"/>
        <v>2.828999469225006</v>
      </c>
      <c r="Y34" s="21">
        <f t="shared" si="27"/>
        <v>3.7775581445790811</v>
      </c>
      <c r="Z34" s="23">
        <f t="shared" si="27"/>
        <v>64.380218021221424</v>
      </c>
    </row>
    <row r="35" spans="2:26" ht="15" customHeight="1" x14ac:dyDescent="0.25">
      <c r="B35" s="2">
        <v>43344</v>
      </c>
      <c r="C35" s="10">
        <v>327138.21000000002</v>
      </c>
      <c r="D35" s="7">
        <v>906768.2</v>
      </c>
      <c r="E35" s="7">
        <v>369355.99</v>
      </c>
      <c r="F35" s="66">
        <v>9417.56</v>
      </c>
      <c r="G35" s="10">
        <v>3757426.704065165</v>
      </c>
      <c r="H35" s="7">
        <v>10461777.583954509</v>
      </c>
      <c r="I35" s="7">
        <v>5661811.227234304</v>
      </c>
      <c r="J35" s="66">
        <v>1478406.0477983556</v>
      </c>
      <c r="K35" s="60">
        <v>717411.55767309514</v>
      </c>
      <c r="L35" s="7">
        <v>1642271.997233538</v>
      </c>
      <c r="M35" s="7">
        <v>1187941.2510566353</v>
      </c>
      <c r="N35" s="12">
        <v>723071.29793283646</v>
      </c>
      <c r="O35" s="14">
        <f t="shared" si="28"/>
        <v>0.19093161734783184</v>
      </c>
      <c r="P35" s="13">
        <f t="shared" si="25"/>
        <v>0.15697829399014673</v>
      </c>
      <c r="Q35" s="13">
        <f t="shared" si="25"/>
        <v>0.20981647098059888</v>
      </c>
      <c r="R35" s="57">
        <f t="shared" si="25"/>
        <v>0.48908843345820674</v>
      </c>
      <c r="S35" s="53">
        <f t="shared" si="29"/>
        <v>11.48574696934719</v>
      </c>
      <c r="T35" s="17">
        <f t="shared" si="26"/>
        <v>11.537433253564153</v>
      </c>
      <c r="U35" s="17">
        <f t="shared" si="26"/>
        <v>15.328873446006126</v>
      </c>
      <c r="V35" s="19">
        <f t="shared" si="26"/>
        <v>156.98397969307928</v>
      </c>
      <c r="W35" s="22">
        <f t="shared" si="30"/>
        <v>2.1929922453054171</v>
      </c>
      <c r="X35" s="21">
        <f t="shared" si="27"/>
        <v>1.8111265891696888</v>
      </c>
      <c r="Y35" s="21">
        <f t="shared" si="27"/>
        <v>3.2162501305492173</v>
      </c>
      <c r="Z35" s="23">
        <f t="shared" si="27"/>
        <v>76.779048706123078</v>
      </c>
    </row>
    <row r="36" spans="2:26" ht="15" customHeight="1" x14ac:dyDescent="0.25">
      <c r="B36" s="2">
        <v>43374</v>
      </c>
      <c r="C36" s="10">
        <v>336089.71</v>
      </c>
      <c r="D36" s="7">
        <v>819510.95</v>
      </c>
      <c r="E36" s="7">
        <v>302836.61</v>
      </c>
      <c r="F36" s="66">
        <v>9750.7000000000007</v>
      </c>
      <c r="G36" s="10">
        <v>4006909.7130581546</v>
      </c>
      <c r="H36" s="7">
        <v>10587765.01457726</v>
      </c>
      <c r="I36" s="7">
        <v>5345276.9142243369</v>
      </c>
      <c r="J36" s="66">
        <v>1443879.9907933092</v>
      </c>
      <c r="K36" s="60">
        <v>995033.70415835374</v>
      </c>
      <c r="L36" s="7">
        <v>2626523.3926653368</v>
      </c>
      <c r="M36" s="7">
        <v>1790886.7116771524</v>
      </c>
      <c r="N36" s="12">
        <v>599735.26929568744</v>
      </c>
      <c r="O36" s="14">
        <f t="shared" si="28"/>
        <v>0.24832945472058662</v>
      </c>
      <c r="P36" s="13">
        <f t="shared" si="25"/>
        <v>0.24807156081091081</v>
      </c>
      <c r="Q36" s="13">
        <f t="shared" si="25"/>
        <v>0.33504096053684645</v>
      </c>
      <c r="R36" s="57">
        <f t="shared" si="25"/>
        <v>0.41536365426476729</v>
      </c>
      <c r="S36" s="53">
        <f t="shared" si="29"/>
        <v>11.922143385639966</v>
      </c>
      <c r="T36" s="17">
        <f t="shared" si="26"/>
        <v>12.919613843570072</v>
      </c>
      <c r="U36" s="17">
        <f t="shared" si="26"/>
        <v>17.650695912308414</v>
      </c>
      <c r="V36" s="19">
        <f t="shared" si="26"/>
        <v>148.07962410835214</v>
      </c>
      <c r="W36" s="22">
        <f t="shared" si="30"/>
        <v>2.9606193660566213</v>
      </c>
      <c r="X36" s="21">
        <f t="shared" si="27"/>
        <v>3.2049887712486784</v>
      </c>
      <c r="Y36" s="21">
        <f t="shared" si="27"/>
        <v>5.9137061126036006</v>
      </c>
      <c r="Z36" s="23">
        <f t="shared" si="27"/>
        <v>61.506893791798277</v>
      </c>
    </row>
    <row r="37" spans="2:26" ht="15" customHeight="1" x14ac:dyDescent="0.25">
      <c r="B37" s="2">
        <v>43405</v>
      </c>
      <c r="C37" s="10">
        <v>480843.81</v>
      </c>
      <c r="D37" s="7">
        <v>646637.75</v>
      </c>
      <c r="E37" s="7">
        <v>323693.04000000004</v>
      </c>
      <c r="F37" s="66">
        <v>9787.1200000000008</v>
      </c>
      <c r="G37" s="10">
        <v>5446589.6994019514</v>
      </c>
      <c r="H37" s="7">
        <v>8840305.7129367329</v>
      </c>
      <c r="I37" s="7">
        <v>5723001.2905256543</v>
      </c>
      <c r="J37" s="66">
        <v>1400047.340258105</v>
      </c>
      <c r="K37" s="60">
        <v>845984.63172804506</v>
      </c>
      <c r="L37" s="7">
        <v>2287588.1334592379</v>
      </c>
      <c r="M37" s="7">
        <v>1560712.5275417061</v>
      </c>
      <c r="N37" s="12">
        <v>491915.80893925065</v>
      </c>
      <c r="O37" s="14">
        <f t="shared" si="28"/>
        <v>0.15532373070454272</v>
      </c>
      <c r="P37" s="13">
        <f t="shared" si="25"/>
        <v>0.25876798922367872</v>
      </c>
      <c r="Q37" s="13">
        <f t="shared" si="25"/>
        <v>0.27270874988713406</v>
      </c>
      <c r="R37" s="57">
        <f t="shared" si="25"/>
        <v>0.35135655402092603</v>
      </c>
      <c r="S37" s="53">
        <f t="shared" si="29"/>
        <v>11.327149452962598</v>
      </c>
      <c r="T37" s="17">
        <f t="shared" si="26"/>
        <v>13.671187172318247</v>
      </c>
      <c r="U37" s="17">
        <f t="shared" si="26"/>
        <v>17.68033471008723</v>
      </c>
      <c r="V37" s="19">
        <f t="shared" si="26"/>
        <v>143.04998204355365</v>
      </c>
      <c r="W37" s="22">
        <f t="shared" si="30"/>
        <v>1.759375111282071</v>
      </c>
      <c r="X37" s="21">
        <f t="shared" si="27"/>
        <v>3.5376656148813428</v>
      </c>
      <c r="Y37" s="21">
        <f t="shared" si="27"/>
        <v>4.8215819763739933</v>
      </c>
      <c r="Z37" s="23">
        <f t="shared" si="27"/>
        <v>50.261548743578359</v>
      </c>
    </row>
    <row r="38" spans="2:26" ht="15" customHeight="1" x14ac:dyDescent="0.25">
      <c r="B38" s="2">
        <v>43435</v>
      </c>
      <c r="C38" s="10">
        <v>353047.18</v>
      </c>
      <c r="D38" s="7">
        <v>840327.13</v>
      </c>
      <c r="E38" s="7">
        <v>348863.15</v>
      </c>
      <c r="F38" s="66">
        <v>10089.51</v>
      </c>
      <c r="G38" s="10">
        <v>4341221.4224239113</v>
      </c>
      <c r="H38" s="7">
        <v>10392952.531100852</v>
      </c>
      <c r="I38" s="7">
        <v>6123771.7236522976</v>
      </c>
      <c r="J38" s="66">
        <v>1504932.0710429545</v>
      </c>
      <c r="K38" s="60">
        <v>1076408.3483295524</v>
      </c>
      <c r="L38" s="7">
        <v>929050.40294186701</v>
      </c>
      <c r="M38" s="7">
        <v>1199200.8371801907</v>
      </c>
      <c r="N38" s="12">
        <v>689799.67138721549</v>
      </c>
      <c r="O38" s="14">
        <f t="shared" si="28"/>
        <v>0.24795057510071492</v>
      </c>
      <c r="P38" s="13">
        <f t="shared" si="25"/>
        <v>8.9392345453487718E-2</v>
      </c>
      <c r="Q38" s="13">
        <f t="shared" si="25"/>
        <v>0.19582716196758745</v>
      </c>
      <c r="R38" s="57">
        <f t="shared" si="25"/>
        <v>0.45835934037153425</v>
      </c>
      <c r="S38" s="53">
        <f t="shared" si="29"/>
        <v>12.296434211495221</v>
      </c>
      <c r="T38" s="17">
        <f t="shared" si="26"/>
        <v>12.367746036119115</v>
      </c>
      <c r="U38" s="17">
        <f t="shared" si="26"/>
        <v>17.55350693718238</v>
      </c>
      <c r="V38" s="19">
        <f t="shared" si="26"/>
        <v>149.15809301372954</v>
      </c>
      <c r="W38" s="22">
        <f t="shared" si="30"/>
        <v>3.0489079344283461</v>
      </c>
      <c r="X38" s="21">
        <f t="shared" si="27"/>
        <v>1.1055818261417634</v>
      </c>
      <c r="Y38" s="21">
        <f t="shared" si="27"/>
        <v>3.437453446086784</v>
      </c>
      <c r="Z38" s="23">
        <f t="shared" si="27"/>
        <v>68.36800512484902</v>
      </c>
    </row>
    <row r="39" spans="2:26" ht="15" customHeight="1" x14ac:dyDescent="0.25">
      <c r="B39" s="2">
        <v>43466</v>
      </c>
      <c r="C39" s="10">
        <v>401603.8</v>
      </c>
      <c r="D39" s="7">
        <v>1010358.33</v>
      </c>
      <c r="E39" s="7">
        <v>310620.44</v>
      </c>
      <c r="F39" s="66">
        <v>11486.66</v>
      </c>
      <c r="G39" s="10">
        <v>4709186.468178953</v>
      </c>
      <c r="H39" s="7">
        <v>12584971.84152489</v>
      </c>
      <c r="I39" s="7">
        <v>5406627.8197857589</v>
      </c>
      <c r="J39" s="66">
        <v>1693390.9026465025</v>
      </c>
      <c r="K39" s="60">
        <v>54787.051039697486</v>
      </c>
      <c r="L39" s="7">
        <v>4143084.664461249</v>
      </c>
      <c r="M39" s="7">
        <v>1747647.1802142402</v>
      </c>
      <c r="N39" s="12">
        <v>692438.16162570845</v>
      </c>
      <c r="O39" s="14">
        <f t="shared" si="28"/>
        <v>1.1634079773630984E-2</v>
      </c>
      <c r="P39" s="13">
        <f t="shared" si="25"/>
        <v>0.3292088942774497</v>
      </c>
      <c r="Q39" s="13">
        <f t="shared" si="25"/>
        <v>0.32324162832489767</v>
      </c>
      <c r="R39" s="57">
        <f t="shared" si="25"/>
        <v>0.40890627234594035</v>
      </c>
      <c r="S39" s="53">
        <f t="shared" si="29"/>
        <v>11.725950970033036</v>
      </c>
      <c r="T39" s="17">
        <f t="shared" si="26"/>
        <v>12.455949011203669</v>
      </c>
      <c r="U39" s="17">
        <f t="shared" si="26"/>
        <v>17.405898400587414</v>
      </c>
      <c r="V39" s="19">
        <f t="shared" si="26"/>
        <v>147.4223928144911</v>
      </c>
      <c r="W39" s="22">
        <f t="shared" si="30"/>
        <v>0.13642064900704998</v>
      </c>
      <c r="X39" s="21">
        <f t="shared" si="27"/>
        <v>4.1006092011546533</v>
      </c>
      <c r="Y39" s="21">
        <f t="shared" si="27"/>
        <v>5.6263109414636077</v>
      </c>
      <c r="Z39" s="23">
        <f t="shared" si="27"/>
        <v>60.281941106092496</v>
      </c>
    </row>
    <row r="40" spans="2:26" ht="15" customHeight="1" x14ac:dyDescent="0.25">
      <c r="B40" s="2">
        <v>43497</v>
      </c>
      <c r="C40" s="10">
        <v>328739.43</v>
      </c>
      <c r="D40" s="7">
        <v>616256.16</v>
      </c>
      <c r="E40" s="7">
        <v>288477.39</v>
      </c>
      <c r="F40" s="66">
        <v>9678.98</v>
      </c>
      <c r="G40" s="10">
        <v>3815772.6197741833</v>
      </c>
      <c r="H40" s="7">
        <v>8104341.8294171505</v>
      </c>
      <c r="I40" s="7">
        <v>5152040.9444613988</v>
      </c>
      <c r="J40" s="66">
        <v>1470247.0247177295</v>
      </c>
      <c r="K40" s="60">
        <v>689458.61306072562</v>
      </c>
      <c r="L40" s="7">
        <v>2294801.9377479409</v>
      </c>
      <c r="M40" s="7">
        <v>1816974.549893196</v>
      </c>
      <c r="N40" s="12">
        <v>628536.32895941404</v>
      </c>
      <c r="O40" s="14">
        <f t="shared" si="28"/>
        <v>0.18068650356360272</v>
      </c>
      <c r="P40" s="13">
        <f t="shared" si="25"/>
        <v>0.28315710097743729</v>
      </c>
      <c r="Q40" s="13">
        <f t="shared" si="25"/>
        <v>0.35267082879970102</v>
      </c>
      <c r="R40" s="57">
        <f t="shared" si="25"/>
        <v>0.42750389451057436</v>
      </c>
      <c r="S40" s="53">
        <f t="shared" si="29"/>
        <v>11.607286110382875</v>
      </c>
      <c r="T40" s="17">
        <f t="shared" si="26"/>
        <v>13.150930336204915</v>
      </c>
      <c r="U40" s="17">
        <f t="shared" si="26"/>
        <v>17.859427196222896</v>
      </c>
      <c r="V40" s="19">
        <f t="shared" si="26"/>
        <v>151.9010293148379</v>
      </c>
      <c r="W40" s="22">
        <f t="shared" si="30"/>
        <v>2.0972799431474516</v>
      </c>
      <c r="X40" s="21">
        <f t="shared" si="27"/>
        <v>3.7237793091560185</v>
      </c>
      <c r="Y40" s="21">
        <f t="shared" si="27"/>
        <v>6.2984989911798497</v>
      </c>
      <c r="Z40" s="23">
        <f t="shared" si="27"/>
        <v>64.938281612258123</v>
      </c>
    </row>
    <row r="41" spans="2:26" ht="15" customHeight="1" x14ac:dyDescent="0.25">
      <c r="B41" s="2">
        <v>43525</v>
      </c>
      <c r="C41" s="10">
        <v>331702.49</v>
      </c>
      <c r="D41" s="7">
        <v>806926.82</v>
      </c>
      <c r="E41" s="7">
        <v>330604.37</v>
      </c>
      <c r="F41" s="66">
        <v>10440.879999999999</v>
      </c>
      <c r="G41" s="10">
        <v>3949732.2212203182</v>
      </c>
      <c r="H41" s="7">
        <v>10435646.663660955</v>
      </c>
      <c r="I41" s="7">
        <v>5815846.896603547</v>
      </c>
      <c r="J41" s="66">
        <v>1594735.001502855</v>
      </c>
      <c r="K41" s="60">
        <v>1428235.1743312287</v>
      </c>
      <c r="L41" s="7">
        <v>1950596.1602043863</v>
      </c>
      <c r="M41" s="7">
        <v>1733235.9558160515</v>
      </c>
      <c r="N41" s="12">
        <v>785308.96453261154</v>
      </c>
      <c r="O41" s="14">
        <f t="shared" si="28"/>
        <v>0.36160303897512269</v>
      </c>
      <c r="P41" s="13">
        <f t="shared" si="25"/>
        <v>0.186916654336023</v>
      </c>
      <c r="Q41" s="13">
        <f t="shared" si="25"/>
        <v>0.29801952950794847</v>
      </c>
      <c r="R41" s="57">
        <f t="shared" si="25"/>
        <v>0.49243853291772477</v>
      </c>
      <c r="S41" s="53">
        <f t="shared" si="29"/>
        <v>11.907454240757488</v>
      </c>
      <c r="T41" s="17">
        <f t="shared" si="26"/>
        <v>12.932581251495588</v>
      </c>
      <c r="U41" s="17">
        <f t="shared" si="26"/>
        <v>17.591560863528656</v>
      </c>
      <c r="V41" s="19">
        <f t="shared" si="26"/>
        <v>152.73952018439587</v>
      </c>
      <c r="W41" s="22">
        <f t="shared" si="30"/>
        <v>4.30577163991512</v>
      </c>
      <c r="X41" s="21">
        <f t="shared" si="27"/>
        <v>2.4173148194583325</v>
      </c>
      <c r="Y41" s="21">
        <f t="shared" si="27"/>
        <v>5.2426286918592497</v>
      </c>
      <c r="Z41" s="23">
        <f t="shared" si="27"/>
        <v>75.214825238161112</v>
      </c>
    </row>
    <row r="42" spans="2:26" ht="15" customHeight="1" x14ac:dyDescent="0.25">
      <c r="B42" s="2">
        <v>43556</v>
      </c>
      <c r="C42" s="10">
        <v>273171.65000000002</v>
      </c>
      <c r="D42" s="7">
        <v>797913.33</v>
      </c>
      <c r="E42" s="7">
        <v>329004.82</v>
      </c>
      <c r="F42" s="66">
        <v>8903.7199999999993</v>
      </c>
      <c r="G42" s="10">
        <v>3451855.8875489663</v>
      </c>
      <c r="H42" s="7">
        <v>10156238.013672326</v>
      </c>
      <c r="I42" s="7">
        <v>5773613.0501574604</v>
      </c>
      <c r="J42" s="66">
        <v>1394516.8369306396</v>
      </c>
      <c r="K42" s="60">
        <v>932546.02504032548</v>
      </c>
      <c r="L42" s="7">
        <v>1980369.0375604895</v>
      </c>
      <c r="M42" s="7">
        <v>1632921.0922497876</v>
      </c>
      <c r="N42" s="12">
        <v>602035.35601812718</v>
      </c>
      <c r="O42" s="14">
        <f t="shared" si="28"/>
        <v>0.27015786736754283</v>
      </c>
      <c r="P42" s="13">
        <f t="shared" si="25"/>
        <v>0.19499041228597805</v>
      </c>
      <c r="Q42" s="13">
        <f t="shared" si="25"/>
        <v>0.28282482356611238</v>
      </c>
      <c r="R42" s="57">
        <f t="shared" si="25"/>
        <v>0.43171608981302761</v>
      </c>
      <c r="S42" s="53">
        <f t="shared" si="29"/>
        <v>12.63621568178457</v>
      </c>
      <c r="T42" s="17">
        <f t="shared" si="26"/>
        <v>12.728497735051407</v>
      </c>
      <c r="U42" s="17">
        <f t="shared" si="26"/>
        <v>17.548718739614394</v>
      </c>
      <c r="V42" s="19">
        <f t="shared" si="26"/>
        <v>156.62182064694753</v>
      </c>
      <c r="W42" s="22">
        <f t="shared" si="30"/>
        <v>3.4137730801872208</v>
      </c>
      <c r="X42" s="21">
        <f t="shared" si="27"/>
        <v>2.4819350211388116</v>
      </c>
      <c r="Y42" s="21">
        <f t="shared" si="27"/>
        <v>4.963213281342771</v>
      </c>
      <c r="Z42" s="23">
        <f t="shared" si="27"/>
        <v>67.616159989097497</v>
      </c>
    </row>
    <row r="43" spans="2:26" ht="15" customHeight="1" x14ac:dyDescent="0.25">
      <c r="B43" s="2">
        <v>43586</v>
      </c>
      <c r="C43" s="10">
        <v>271058</v>
      </c>
      <c r="D43" s="7">
        <v>765247.31</v>
      </c>
      <c r="E43" s="7">
        <v>327226.71999999997</v>
      </c>
      <c r="F43" s="66">
        <v>9715.94</v>
      </c>
      <c r="G43" s="10">
        <v>3613047.2235112153</v>
      </c>
      <c r="H43" s="7">
        <v>9926534.1531322524</v>
      </c>
      <c r="I43" s="7">
        <v>5464626.8909512768</v>
      </c>
      <c r="J43" s="66">
        <v>1440893.1554524361</v>
      </c>
      <c r="K43" s="60">
        <v>1473492.9930394439</v>
      </c>
      <c r="L43" s="7">
        <v>2859265.9396751756</v>
      </c>
      <c r="M43" s="7">
        <v>1844296.7053364282</v>
      </c>
      <c r="N43" s="12">
        <v>645838.48414539814</v>
      </c>
      <c r="O43" s="14">
        <f t="shared" si="28"/>
        <v>0.40782555607105531</v>
      </c>
      <c r="P43" s="13">
        <f t="shared" si="28"/>
        <v>0.28804272423451571</v>
      </c>
      <c r="Q43" s="13">
        <f t="shared" si="28"/>
        <v>0.3374972787969015</v>
      </c>
      <c r="R43" s="57">
        <f t="shared" si="28"/>
        <v>0.44822093970083909</v>
      </c>
      <c r="S43" s="53">
        <f t="shared" si="29"/>
        <v>13.329424785511645</v>
      </c>
      <c r="T43" s="17">
        <f t="shared" si="29"/>
        <v>12.971668143638755</v>
      </c>
      <c r="U43" s="17">
        <f t="shared" si="29"/>
        <v>16.699818679083656</v>
      </c>
      <c r="V43" s="19">
        <f t="shared" si="29"/>
        <v>148.30198163558399</v>
      </c>
      <c r="W43" s="22">
        <f t="shared" si="30"/>
        <v>5.4360800752585936</v>
      </c>
      <c r="X43" s="21">
        <f t="shared" si="30"/>
        <v>3.7363946299597903</v>
      </c>
      <c r="Y43" s="21">
        <f t="shared" si="30"/>
        <v>5.6361433605924001</v>
      </c>
      <c r="Z43" s="23">
        <f t="shared" si="30"/>
        <v>66.472053568198035</v>
      </c>
    </row>
    <row r="44" spans="2:26" ht="15" customHeight="1" x14ac:dyDescent="0.25">
      <c r="B44" s="2">
        <v>43617</v>
      </c>
      <c r="C44" s="10">
        <v>391118.77</v>
      </c>
      <c r="D44" s="7">
        <v>797591.52</v>
      </c>
      <c r="E44" s="7">
        <v>317785.07</v>
      </c>
      <c r="F44" s="66">
        <v>8736.16</v>
      </c>
      <c r="G44" s="10">
        <v>4951230.5051145833</v>
      </c>
      <c r="H44" s="7">
        <v>10072351.003092535</v>
      </c>
      <c r="I44" s="7">
        <v>5485281.0007136604</v>
      </c>
      <c r="J44" s="66">
        <v>1241119.5622868924</v>
      </c>
      <c r="K44" s="60">
        <v>1327038.4981365483</v>
      </c>
      <c r="L44" s="7">
        <v>2314128.8319720845</v>
      </c>
      <c r="M44" s="7">
        <v>1494530.2989453636</v>
      </c>
      <c r="N44" s="12">
        <v>484879.69233209116</v>
      </c>
      <c r="O44" s="14">
        <f t="shared" si="28"/>
        <v>0.26802195873646517</v>
      </c>
      <c r="P44" s="13">
        <f t="shared" si="28"/>
        <v>0.2297506144555102</v>
      </c>
      <c r="Q44" s="13">
        <f t="shared" si="28"/>
        <v>0.27246193927912138</v>
      </c>
      <c r="R44" s="57">
        <f t="shared" si="28"/>
        <v>0.3906792762484943</v>
      </c>
      <c r="S44" s="53">
        <f t="shared" si="29"/>
        <v>12.659148281517103</v>
      </c>
      <c r="T44" s="17">
        <f t="shared" si="29"/>
        <v>12.628457989488822</v>
      </c>
      <c r="U44" s="17">
        <f t="shared" si="29"/>
        <v>17.260977681278924</v>
      </c>
      <c r="V44" s="19">
        <f t="shared" si="29"/>
        <v>142.06694500637494</v>
      </c>
      <c r="W44" s="22">
        <f t="shared" si="30"/>
        <v>3.3929297183475708</v>
      </c>
      <c r="X44" s="21">
        <f t="shared" si="30"/>
        <v>2.9013959827106541</v>
      </c>
      <c r="Y44" s="21">
        <f t="shared" si="30"/>
        <v>4.7029594528948877</v>
      </c>
      <c r="Z44" s="23">
        <f t="shared" si="30"/>
        <v>55.502611253925203</v>
      </c>
    </row>
    <row r="45" spans="2:26" ht="15" customHeight="1" x14ac:dyDescent="0.25">
      <c r="B45" s="2">
        <v>43647</v>
      </c>
      <c r="C45" s="10">
        <v>287598.07</v>
      </c>
      <c r="D45" s="7">
        <v>660707.47</v>
      </c>
      <c r="E45" s="7">
        <v>316861.48</v>
      </c>
      <c r="F45" s="66">
        <v>10896.82</v>
      </c>
      <c r="G45" s="10">
        <v>3611526.1366322604</v>
      </c>
      <c r="H45" s="7">
        <v>8414661.2875265945</v>
      </c>
      <c r="I45" s="7">
        <v>5414932.6530612241</v>
      </c>
      <c r="J45" s="66">
        <v>1415825.3329130881</v>
      </c>
      <c r="K45" s="60">
        <v>1095001.0322275641</v>
      </c>
      <c r="L45" s="7">
        <v>2333677.2988732168</v>
      </c>
      <c r="M45" s="7">
        <v>1464471.814671814</v>
      </c>
      <c r="N45" s="12">
        <v>504493.13686864718</v>
      </c>
      <c r="O45" s="14">
        <f t="shared" si="28"/>
        <v>0.30319620869438035</v>
      </c>
      <c r="P45" s="13">
        <f t="shared" si="28"/>
        <v>0.2773346685186871</v>
      </c>
      <c r="Q45" s="13">
        <f t="shared" si="28"/>
        <v>0.270450605483321</v>
      </c>
      <c r="R45" s="57">
        <f t="shared" si="28"/>
        <v>0.35632441738462384</v>
      </c>
      <c r="S45" s="53">
        <f t="shared" si="29"/>
        <v>12.557546497555634</v>
      </c>
      <c r="T45" s="17">
        <f t="shared" si="29"/>
        <v>12.735834949053315</v>
      </c>
      <c r="U45" s="17">
        <f t="shared" si="29"/>
        <v>17.089274004089184</v>
      </c>
      <c r="V45" s="19">
        <f t="shared" si="29"/>
        <v>129.93013860126973</v>
      </c>
      <c r="W45" s="22">
        <f t="shared" si="30"/>
        <v>3.807400488562263</v>
      </c>
      <c r="X45" s="21">
        <f t="shared" si="30"/>
        <v>3.5320885639044111</v>
      </c>
      <c r="Y45" s="21">
        <f t="shared" si="30"/>
        <v>4.621804501676297</v>
      </c>
      <c r="Z45" s="23">
        <f t="shared" si="30"/>
        <v>46.297280937800863</v>
      </c>
    </row>
    <row r="46" spans="2:26" ht="15" customHeight="1" x14ac:dyDescent="0.25">
      <c r="B46" s="2">
        <v>43678</v>
      </c>
      <c r="C46" s="10">
        <v>431864.4</v>
      </c>
      <c r="D46" s="7">
        <v>783478.96</v>
      </c>
      <c r="E46" s="7">
        <v>313907.73</v>
      </c>
      <c r="F46" s="66">
        <v>11325.12</v>
      </c>
      <c r="G46" s="10">
        <v>5627492.5679012351</v>
      </c>
      <c r="H46" s="7">
        <v>9990865.6131687239</v>
      </c>
      <c r="I46" s="7">
        <v>5377437.5308641978</v>
      </c>
      <c r="J46" s="66">
        <v>1498557.7119341563</v>
      </c>
      <c r="K46" s="60">
        <v>2024831.3333333344</v>
      </c>
      <c r="L46" s="7">
        <v>3305443.0370370373</v>
      </c>
      <c r="M46" s="7">
        <v>1838253.2921810709</v>
      </c>
      <c r="N46" s="12">
        <v>439216.63374485594</v>
      </c>
      <c r="O46" s="14">
        <f t="shared" si="28"/>
        <v>0.35981057440800712</v>
      </c>
      <c r="P46" s="13">
        <f t="shared" si="28"/>
        <v>0.33084651170567353</v>
      </c>
      <c r="Q46" s="13">
        <f t="shared" si="28"/>
        <v>0.34184558753686695</v>
      </c>
      <c r="R46" s="57">
        <f t="shared" si="28"/>
        <v>0.2930929054296938</v>
      </c>
      <c r="S46" s="53">
        <f t="shared" si="29"/>
        <v>13.030693356297103</v>
      </c>
      <c r="T46" s="17">
        <f t="shared" si="29"/>
        <v>12.751925863036226</v>
      </c>
      <c r="U46" s="17">
        <f t="shared" si="29"/>
        <v>17.130631128020319</v>
      </c>
      <c r="V46" s="19">
        <f t="shared" si="29"/>
        <v>132.3215746883173</v>
      </c>
      <c r="W46" s="22">
        <f t="shared" si="30"/>
        <v>4.6885812614638631</v>
      </c>
      <c r="X46" s="21">
        <f t="shared" si="30"/>
        <v>4.2189301893148956</v>
      </c>
      <c r="Y46" s="21">
        <f t="shared" si="30"/>
        <v>5.8560306628354475</v>
      </c>
      <c r="Z46" s="23">
        <f t="shared" si="30"/>
        <v>38.78251477643115</v>
      </c>
    </row>
    <row r="47" spans="2:26" ht="15" customHeight="1" x14ac:dyDescent="0.25">
      <c r="B47" s="2">
        <v>43709</v>
      </c>
      <c r="C47" s="10">
        <v>255384.27</v>
      </c>
      <c r="D47" s="7">
        <v>890667.09</v>
      </c>
      <c r="E47" s="7">
        <v>333909.98</v>
      </c>
      <c r="F47" s="66">
        <v>8813.64</v>
      </c>
      <c r="G47" s="10">
        <v>3413342.2684652088</v>
      </c>
      <c r="H47" s="7">
        <v>10866585.417009378</v>
      </c>
      <c r="I47" s="7">
        <v>5672375.9417667389</v>
      </c>
      <c r="J47" s="66">
        <v>1405585.7460108569</v>
      </c>
      <c r="K47" s="60">
        <v>1462410.7912485613</v>
      </c>
      <c r="L47" s="7">
        <v>3400683.5334759015</v>
      </c>
      <c r="M47" s="7">
        <v>1914951.4558315517</v>
      </c>
      <c r="N47" s="12">
        <v>633146.92383615719</v>
      </c>
      <c r="O47" s="14">
        <f t="shared" si="28"/>
        <v>0.42843953996624151</v>
      </c>
      <c r="P47" s="13">
        <f t="shared" si="28"/>
        <v>0.31294867734190346</v>
      </c>
      <c r="Q47" s="13">
        <f t="shared" si="28"/>
        <v>0.33759247897012867</v>
      </c>
      <c r="R47" s="57">
        <f t="shared" si="28"/>
        <v>0.45045058662060927</v>
      </c>
      <c r="S47" s="53">
        <f t="shared" si="29"/>
        <v>13.36551491000291</v>
      </c>
      <c r="T47" s="17">
        <f t="shared" si="29"/>
        <v>12.200501780086405</v>
      </c>
      <c r="U47" s="17">
        <f t="shared" si="29"/>
        <v>16.987740054270734</v>
      </c>
      <c r="V47" s="19">
        <f t="shared" si="29"/>
        <v>159.47846134070113</v>
      </c>
      <c r="W47" s="22">
        <f t="shared" si="30"/>
        <v>5.7263150594535883</v>
      </c>
      <c r="X47" s="21">
        <f t="shared" si="30"/>
        <v>3.8181308949855794</v>
      </c>
      <c r="Y47" s="21">
        <f t="shared" si="30"/>
        <v>5.7349332770214057</v>
      </c>
      <c r="Z47" s="23">
        <f t="shared" si="30"/>
        <v>71.837166464270979</v>
      </c>
    </row>
    <row r="48" spans="2:26" ht="15" customHeight="1" x14ac:dyDescent="0.25">
      <c r="B48" s="2">
        <v>43739</v>
      </c>
      <c r="C48" s="10">
        <v>267763.19</v>
      </c>
      <c r="D48" s="7">
        <v>906876.82</v>
      </c>
      <c r="E48" s="7">
        <v>300038.13</v>
      </c>
      <c r="F48" s="66">
        <v>9990.19</v>
      </c>
      <c r="G48" s="10">
        <v>3471471.2716621915</v>
      </c>
      <c r="H48" s="7">
        <v>11174978.439508582</v>
      </c>
      <c r="I48" s="7">
        <v>5290303.2462777626</v>
      </c>
      <c r="J48" s="66">
        <v>1322679.1961597917</v>
      </c>
      <c r="K48" s="60">
        <v>1676828.500528842</v>
      </c>
      <c r="L48" s="7">
        <v>2199824.6603205586</v>
      </c>
      <c r="M48" s="7">
        <v>1798550.5979985346</v>
      </c>
      <c r="N48" s="12">
        <v>444848.78366284276</v>
      </c>
      <c r="O48" s="14">
        <f t="shared" si="28"/>
        <v>0.48303107509973769</v>
      </c>
      <c r="P48" s="13">
        <f t="shared" si="28"/>
        <v>0.19685269839476269</v>
      </c>
      <c r="Q48" s="13">
        <f t="shared" si="28"/>
        <v>0.33997117259090731</v>
      </c>
      <c r="R48" s="57">
        <f t="shared" si="28"/>
        <v>0.33632401942541856</v>
      </c>
      <c r="S48" s="53">
        <f t="shared" si="29"/>
        <v>12.964706880218268</v>
      </c>
      <c r="T48" s="17">
        <f t="shared" si="29"/>
        <v>12.322487677553145</v>
      </c>
      <c r="U48" s="17">
        <f t="shared" si="29"/>
        <v>17.632103113953423</v>
      </c>
      <c r="V48" s="19">
        <f t="shared" si="29"/>
        <v>132.39780185960342</v>
      </c>
      <c r="W48" s="22">
        <f t="shared" si="30"/>
        <v>6.2623563027047959</v>
      </c>
      <c r="X48" s="21">
        <f t="shared" si="30"/>
        <v>2.4257149502625488</v>
      </c>
      <c r="Y48" s="21">
        <f t="shared" si="30"/>
        <v>5.9944067708945337</v>
      </c>
      <c r="Z48" s="23">
        <f t="shared" si="30"/>
        <v>44.528560884511975</v>
      </c>
    </row>
    <row r="49" spans="2:26" ht="15" customHeight="1" x14ac:dyDescent="0.25">
      <c r="B49" s="2">
        <v>43770</v>
      </c>
      <c r="C49" s="10">
        <v>413931.06</v>
      </c>
      <c r="D49" s="7">
        <v>685296.08</v>
      </c>
      <c r="E49" s="7">
        <v>279978.05</v>
      </c>
      <c r="F49" s="66">
        <v>9839.24</v>
      </c>
      <c r="G49" s="10">
        <v>5061305.0612308169</v>
      </c>
      <c r="H49" s="7">
        <v>8735499.2326771058</v>
      </c>
      <c r="I49" s="7">
        <v>4898298.0235622386</v>
      </c>
      <c r="J49" s="66">
        <v>1400515.8580065104</v>
      </c>
      <c r="K49" s="60">
        <v>1812756.0610758022</v>
      </c>
      <c r="L49" s="7">
        <v>2846704.7589521026</v>
      </c>
      <c r="M49" s="7">
        <v>1946048.7676329257</v>
      </c>
      <c r="N49" s="12">
        <v>543493.17935203819</v>
      </c>
      <c r="O49" s="14">
        <f t="shared" si="28"/>
        <v>0.35815981039383804</v>
      </c>
      <c r="P49" s="13">
        <f t="shared" si="28"/>
        <v>0.32587774128619473</v>
      </c>
      <c r="Q49" s="13">
        <f t="shared" si="28"/>
        <v>0.39729080555569812</v>
      </c>
      <c r="R49" s="57">
        <f t="shared" si="28"/>
        <v>0.38806642298620209</v>
      </c>
      <c r="S49" s="53">
        <f t="shared" si="29"/>
        <v>12.22741067372624</v>
      </c>
      <c r="T49" s="17">
        <f t="shared" si="29"/>
        <v>12.747043923959271</v>
      </c>
      <c r="U49" s="17">
        <f t="shared" si="29"/>
        <v>17.495293018728571</v>
      </c>
      <c r="V49" s="19">
        <f t="shared" si="29"/>
        <v>142.33984108594876</v>
      </c>
      <c r="W49" s="22">
        <f t="shared" si="30"/>
        <v>4.3793670885093814</v>
      </c>
      <c r="X49" s="21">
        <f t="shared" si="30"/>
        <v>4.1539778820157602</v>
      </c>
      <c r="Y49" s="21">
        <f t="shared" si="30"/>
        <v>6.9507190568436554</v>
      </c>
      <c r="Z49" s="23">
        <f t="shared" si="30"/>
        <v>55.237312978648582</v>
      </c>
    </row>
    <row r="50" spans="2:26" ht="15" customHeight="1" x14ac:dyDescent="0.25">
      <c r="B50" s="2">
        <v>43800</v>
      </c>
      <c r="C50" s="32">
        <v>446590.81</v>
      </c>
      <c r="D50" s="33">
        <v>858726.26</v>
      </c>
      <c r="E50" s="33">
        <v>342049.97000000003</v>
      </c>
      <c r="F50" s="67">
        <v>9711.09</v>
      </c>
      <c r="G50" s="32">
        <v>5399635.9224051321</v>
      </c>
      <c r="H50" s="33">
        <v>11126009.606615659</v>
      </c>
      <c r="I50" s="33">
        <v>5962225.8134322595</v>
      </c>
      <c r="J50" s="67">
        <v>1366126.0452894352</v>
      </c>
      <c r="K50" s="61">
        <v>1300069.7580956803</v>
      </c>
      <c r="L50" s="33">
        <v>2768576.9302109908</v>
      </c>
      <c r="M50" s="33">
        <v>1620112.1415874488</v>
      </c>
      <c r="N50" s="34">
        <v>449271.39655305684</v>
      </c>
      <c r="O50" s="35">
        <f t="shared" si="28"/>
        <v>0.24076989204053537</v>
      </c>
      <c r="P50" s="36">
        <f t="shared" si="28"/>
        <v>0.24883826529906658</v>
      </c>
      <c r="Q50" s="36">
        <f t="shared" si="28"/>
        <v>0.27172941654398741</v>
      </c>
      <c r="R50" s="58">
        <f t="shared" si="28"/>
        <v>0.32886525961656171</v>
      </c>
      <c r="S50" s="54">
        <f t="shared" si="29"/>
        <v>12.090790498812844</v>
      </c>
      <c r="T50" s="37">
        <f t="shared" si="29"/>
        <v>12.95641012144622</v>
      </c>
      <c r="U50" s="37">
        <f t="shared" si="29"/>
        <v>17.430861968595579</v>
      </c>
      <c r="V50" s="38">
        <f t="shared" si="29"/>
        <v>140.67690087203755</v>
      </c>
      <c r="W50" s="39">
        <f t="shared" si="30"/>
        <v>2.9110983230838992</v>
      </c>
      <c r="X50" s="40">
        <f t="shared" si="30"/>
        <v>3.224050619123946</v>
      </c>
      <c r="Y50" s="40">
        <f t="shared" si="30"/>
        <v>4.7364779525852567</v>
      </c>
      <c r="Z50" s="41">
        <f t="shared" si="30"/>
        <v>46.263745527335942</v>
      </c>
    </row>
    <row r="51" spans="2:26" ht="15" customHeight="1" x14ac:dyDescent="0.25">
      <c r="B51" s="2">
        <v>43831</v>
      </c>
      <c r="C51" s="79">
        <v>412407.23</v>
      </c>
      <c r="D51" s="79">
        <v>883131.67</v>
      </c>
      <c r="E51" s="79">
        <v>407234.46799999988</v>
      </c>
      <c r="F51" s="79">
        <v>11036.842999999997</v>
      </c>
      <c r="G51" s="79">
        <v>5309210.1136450311</v>
      </c>
      <c r="H51" s="79">
        <v>10464373.815879798</v>
      </c>
      <c r="I51" s="79">
        <v>6865400.7932270635</v>
      </c>
      <c r="J51" s="79">
        <v>1601283.2507055146</v>
      </c>
      <c r="K51" s="79">
        <v>1995812.0662039509</v>
      </c>
      <c r="L51" s="79">
        <v>2497595.5152162323</v>
      </c>
      <c r="M51" s="79">
        <v>2613619.3577911686</v>
      </c>
      <c r="N51" s="79">
        <v>618782.09900083893</v>
      </c>
      <c r="O51" s="35">
        <f t="shared" ref="O51:R66" si="31">K51/G51</f>
        <v>0.37591506523250573</v>
      </c>
      <c r="P51" s="36">
        <f t="shared" si="31"/>
        <v>0.23867606023650501</v>
      </c>
      <c r="Q51" s="36">
        <f t="shared" si="31"/>
        <v>0.3806943595149736</v>
      </c>
      <c r="R51" s="58">
        <f t="shared" si="31"/>
        <v>0.38642888366452827</v>
      </c>
      <c r="S51" s="54">
        <f t="shared" ref="S51:V66" si="32">G51/C51</f>
        <v>12.873707654555501</v>
      </c>
      <c r="T51" s="37">
        <f t="shared" si="32"/>
        <v>11.849166065893433</v>
      </c>
      <c r="U51" s="37">
        <f t="shared" si="32"/>
        <v>16.858594575612067</v>
      </c>
      <c r="V51" s="38">
        <f t="shared" si="32"/>
        <v>145.08526131118427</v>
      </c>
      <c r="W51" s="39">
        <f t="shared" ref="W51:Z66" si="33">S51*O51</f>
        <v>4.8394206527464396</v>
      </c>
      <c r="X51" s="40">
        <f t="shared" si="33"/>
        <v>2.828112273695532</v>
      </c>
      <c r="Y51" s="40">
        <f t="shared" si="33"/>
        <v>6.4179718642852439</v>
      </c>
      <c r="Z51" s="41">
        <f t="shared" si="33"/>
        <v>56.065135564657311</v>
      </c>
    </row>
    <row r="52" spans="2:26" ht="15" customHeight="1" x14ac:dyDescent="0.25">
      <c r="B52" s="2">
        <v>43862</v>
      </c>
      <c r="C52" s="79">
        <v>367661.78</v>
      </c>
      <c r="D52" s="79">
        <v>717539.69</v>
      </c>
      <c r="E52" s="79">
        <v>311813.26900000009</v>
      </c>
      <c r="F52" s="79">
        <v>8582.4629999999997</v>
      </c>
      <c r="G52" s="79">
        <v>4480950.1145912902</v>
      </c>
      <c r="H52" s="79">
        <v>9299039.9847211614</v>
      </c>
      <c r="I52" s="79">
        <v>5157771.9174942719</v>
      </c>
      <c r="J52" s="79">
        <v>1238749.8166539345</v>
      </c>
      <c r="K52" s="79">
        <v>1569777.1275783035</v>
      </c>
      <c r="L52" s="79">
        <v>3084859.6867838046</v>
      </c>
      <c r="M52" s="79">
        <v>2227423.3766233781</v>
      </c>
      <c r="N52" s="79">
        <v>518763.17799847241</v>
      </c>
      <c r="O52" s="35">
        <f t="shared" si="31"/>
        <v>0.35032238418960476</v>
      </c>
      <c r="P52" s="36">
        <f t="shared" si="31"/>
        <v>0.3317395872963661</v>
      </c>
      <c r="Q52" s="36">
        <f t="shared" si="31"/>
        <v>0.4318576727032738</v>
      </c>
      <c r="R52" s="58">
        <f t="shared" si="31"/>
        <v>0.41877962040772398</v>
      </c>
      <c r="S52" s="54">
        <f t="shared" si="32"/>
        <v>12.187696296828269</v>
      </c>
      <c r="T52" s="37">
        <f t="shared" si="32"/>
        <v>12.959617585364738</v>
      </c>
      <c r="U52" s="37">
        <f t="shared" si="32"/>
        <v>16.541220115601529</v>
      </c>
      <c r="V52" s="38">
        <f t="shared" si="32"/>
        <v>144.33500227777674</v>
      </c>
      <c r="W52" s="39">
        <f t="shared" si="33"/>
        <v>4.2696228244836965</v>
      </c>
      <c r="X52" s="40">
        <f t="shared" si="33"/>
        <v>4.2992181892876271</v>
      </c>
      <c r="Y52" s="40">
        <f t="shared" si="33"/>
        <v>7.1434528227962542</v>
      </c>
      <c r="Z52" s="41">
        <f t="shared" si="33"/>
        <v>60.444557465435317</v>
      </c>
    </row>
    <row r="53" spans="2:26" ht="15" customHeight="1" x14ac:dyDescent="0.25">
      <c r="B53" s="2">
        <v>43891</v>
      </c>
      <c r="C53" s="79">
        <v>541914.31999999995</v>
      </c>
      <c r="D53" s="79">
        <v>1209271.3899999999</v>
      </c>
      <c r="E53" s="79">
        <v>503923.72399999987</v>
      </c>
      <c r="F53" s="79">
        <v>13964.519999999999</v>
      </c>
      <c r="G53" s="79">
        <v>7019300.9830693612</v>
      </c>
      <c r="H53" s="79">
        <v>15698052.508387294</v>
      </c>
      <c r="I53" s="79">
        <v>8982075.9772177543</v>
      </c>
      <c r="J53" s="79">
        <v>1953343.5827416705</v>
      </c>
      <c r="K53" s="79">
        <v>2489830.0226261998</v>
      </c>
      <c r="L53" s="79">
        <v>4860070.3362721344</v>
      </c>
      <c r="M53" s="79">
        <v>3547577.6780837919</v>
      </c>
      <c r="N53" s="79">
        <v>730054.84902863333</v>
      </c>
      <c r="O53" s="35">
        <f t="shared" si="31"/>
        <v>0.3547119618651059</v>
      </c>
      <c r="P53" s="36">
        <f t="shared" si="31"/>
        <v>0.30959702381397014</v>
      </c>
      <c r="Q53" s="36">
        <f t="shared" si="31"/>
        <v>0.39496188710515373</v>
      </c>
      <c r="R53" s="58">
        <f t="shared" si="31"/>
        <v>0.3737462551283191</v>
      </c>
      <c r="S53" s="54">
        <f t="shared" si="32"/>
        <v>12.952787413090251</v>
      </c>
      <c r="T53" s="37">
        <f t="shared" si="32"/>
        <v>12.981413963979827</v>
      </c>
      <c r="U53" s="37">
        <f t="shared" si="32"/>
        <v>17.824276868571793</v>
      </c>
      <c r="V53" s="38">
        <f t="shared" si="32"/>
        <v>139.87903506469758</v>
      </c>
      <c r="W53" s="39">
        <f t="shared" si="33"/>
        <v>4.5945086349188928</v>
      </c>
      <c r="X53" s="40">
        <f t="shared" si="33"/>
        <v>4.0190071281452671</v>
      </c>
      <c r="Y53" s="40">
        <f t="shared" si="33"/>
        <v>7.0399100282958553</v>
      </c>
      <c r="Z53" s="41">
        <f t="shared" si="33"/>
        <v>52.279265526393552</v>
      </c>
    </row>
    <row r="54" spans="2:26" ht="15" customHeight="1" x14ac:dyDescent="0.25">
      <c r="B54" s="2">
        <v>43922</v>
      </c>
      <c r="C54" s="79">
        <v>599070.69999999995</v>
      </c>
      <c r="D54" s="79">
        <v>1013797.83</v>
      </c>
      <c r="E54" s="79">
        <v>416565.95199999999</v>
      </c>
      <c r="F54" s="79">
        <v>12323.506999999998</v>
      </c>
      <c r="G54" s="79">
        <v>8669065.8979114611</v>
      </c>
      <c r="H54" s="79">
        <v>15286427.699379086</v>
      </c>
      <c r="I54" s="79">
        <v>8290884.694782679</v>
      </c>
      <c r="J54" s="79">
        <v>2446558.2775582615</v>
      </c>
      <c r="K54" s="79">
        <v>4152904.2335295575</v>
      </c>
      <c r="L54" s="79">
        <v>6740186.3881945051</v>
      </c>
      <c r="M54" s="79">
        <v>3910514.4504475449</v>
      </c>
      <c r="N54" s="79">
        <v>1452846.1172486092</v>
      </c>
      <c r="O54" s="35">
        <f t="shared" si="31"/>
        <v>0.47904864058422597</v>
      </c>
      <c r="P54" s="36">
        <f t="shared" si="31"/>
        <v>0.44092619418651241</v>
      </c>
      <c r="Q54" s="36">
        <f t="shared" si="31"/>
        <v>0.47166431501675193</v>
      </c>
      <c r="R54" s="58">
        <f t="shared" si="31"/>
        <v>0.59383262216773891</v>
      </c>
      <c r="S54" s="54">
        <f t="shared" si="32"/>
        <v>14.470856107486915</v>
      </c>
      <c r="T54" s="37">
        <f t="shared" si="32"/>
        <v>15.078378792129676</v>
      </c>
      <c r="U54" s="37">
        <f t="shared" si="32"/>
        <v>19.902934109177217</v>
      </c>
      <c r="V54" s="38">
        <f t="shared" si="32"/>
        <v>198.52776304328484</v>
      </c>
      <c r="W54" s="39">
        <f t="shared" si="33"/>
        <v>6.9322439463815506</v>
      </c>
      <c r="X54" s="40">
        <f t="shared" si="33"/>
        <v>6.6484521753163603</v>
      </c>
      <c r="Y54" s="40">
        <f t="shared" si="33"/>
        <v>9.3875037834286204</v>
      </c>
      <c r="Z54" s="41">
        <f t="shared" si="33"/>
        <v>117.89226210108936</v>
      </c>
    </row>
    <row r="55" spans="2:26" ht="15" customHeight="1" x14ac:dyDescent="0.25">
      <c r="B55" s="2">
        <v>43952</v>
      </c>
      <c r="C55" s="79">
        <v>329714.55</v>
      </c>
      <c r="D55" s="79">
        <v>519665.21</v>
      </c>
      <c r="E55" s="79">
        <v>215373.60800000004</v>
      </c>
      <c r="F55" s="79">
        <v>10595.669999999998</v>
      </c>
      <c r="G55" s="79">
        <v>4250448.2794577694</v>
      </c>
      <c r="H55" s="79">
        <v>6748806.834041873</v>
      </c>
      <c r="I55" s="79">
        <v>4125686.2196197971</v>
      </c>
      <c r="J55" s="79">
        <v>1997849.9879682369</v>
      </c>
      <c r="K55" s="79">
        <v>1902245.3998556195</v>
      </c>
      <c r="L55" s="79">
        <v>2203957.2711959593</v>
      </c>
      <c r="M55" s="79">
        <v>1864515.5289965512</v>
      </c>
      <c r="N55" s="79">
        <v>1174580.4443731459</v>
      </c>
      <c r="O55" s="35">
        <f t="shared" si="31"/>
        <v>0.44753994750367587</v>
      </c>
      <c r="P55" s="36">
        <f t="shared" si="31"/>
        <v>0.32656991456310586</v>
      </c>
      <c r="Q55" s="36">
        <f t="shared" si="31"/>
        <v>0.4519285834511127</v>
      </c>
      <c r="R55" s="58">
        <f t="shared" si="31"/>
        <v>0.58792224213373734</v>
      </c>
      <c r="S55" s="54">
        <f t="shared" si="32"/>
        <v>12.891297273528783</v>
      </c>
      <c r="T55" s="37">
        <f t="shared" si="32"/>
        <v>12.986835955483478</v>
      </c>
      <c r="U55" s="37">
        <f t="shared" si="32"/>
        <v>19.155950712493038</v>
      </c>
      <c r="V55" s="38">
        <f t="shared" si="32"/>
        <v>188.55343625917354</v>
      </c>
      <c r="W55" s="39">
        <f t="shared" si="33"/>
        <v>5.769370505049352</v>
      </c>
      <c r="X55" s="40">
        <f t="shared" si="33"/>
        <v>4.2411099084273109</v>
      </c>
      <c r="Y55" s="40">
        <f t="shared" si="33"/>
        <v>8.657121670156311</v>
      </c>
      <c r="Z55" s="41">
        <f t="shared" si="33"/>
        <v>110.85475900751403</v>
      </c>
    </row>
    <row r="56" spans="2:26" ht="15" customHeight="1" x14ac:dyDescent="0.25">
      <c r="B56" s="2">
        <v>43983</v>
      </c>
      <c r="C56" s="79">
        <v>335433.19</v>
      </c>
      <c r="D56" s="79">
        <v>474750.52</v>
      </c>
      <c r="E56" s="79">
        <v>240885.11400000003</v>
      </c>
      <c r="F56" s="79">
        <v>8346.4439999999977</v>
      </c>
      <c r="G56" s="79">
        <v>4326826.6493969066</v>
      </c>
      <c r="H56" s="79">
        <v>6611193.2566987779</v>
      </c>
      <c r="I56" s="79">
        <v>4334369.2949081194</v>
      </c>
      <c r="J56" s="79">
        <v>1440101.5947543108</v>
      </c>
      <c r="K56" s="79">
        <v>1819168.4206265674</v>
      </c>
      <c r="L56" s="79">
        <v>2216699.9109528055</v>
      </c>
      <c r="M56" s="79">
        <v>1567162.4220837047</v>
      </c>
      <c r="N56" s="79">
        <v>787256.20497045259</v>
      </c>
      <c r="O56" s="35">
        <f t="shared" si="31"/>
        <v>0.42043940468013241</v>
      </c>
      <c r="P56" s="36">
        <f t="shared" si="31"/>
        <v>0.33529498002599439</v>
      </c>
      <c r="Q56" s="36">
        <f t="shared" si="31"/>
        <v>0.36156642765182878</v>
      </c>
      <c r="R56" s="58">
        <f t="shared" si="31"/>
        <v>0.54666712948454366</v>
      </c>
      <c r="S56" s="54">
        <f t="shared" si="32"/>
        <v>12.89922040629583</v>
      </c>
      <c r="T56" s="37">
        <f t="shared" si="32"/>
        <v>13.925615619544297</v>
      </c>
      <c r="U56" s="37">
        <f t="shared" si="32"/>
        <v>17.993512438083322</v>
      </c>
      <c r="V56" s="38">
        <f t="shared" si="32"/>
        <v>172.54073648062709</v>
      </c>
      <c r="W56" s="39">
        <f t="shared" si="33"/>
        <v>5.4233405484608346</v>
      </c>
      <c r="X56" s="40">
        <f t="shared" si="33"/>
        <v>4.6691890110047805</v>
      </c>
      <c r="Y56" s="40">
        <f t="shared" si="33"/>
        <v>6.5058500131465342</v>
      </c>
      <c r="Z56" s="41">
        <f t="shared" si="33"/>
        <v>94.322349131013496</v>
      </c>
    </row>
    <row r="57" spans="2:26" ht="15" customHeight="1" x14ac:dyDescent="0.25">
      <c r="B57" s="2">
        <v>44013</v>
      </c>
      <c r="C57" s="79">
        <v>402725.5</v>
      </c>
      <c r="D57" s="79">
        <v>861240.09</v>
      </c>
      <c r="E57" s="79">
        <v>316391.46299999999</v>
      </c>
      <c r="F57" s="79">
        <v>12462.186</v>
      </c>
      <c r="G57" s="79">
        <v>5056658.7211194271</v>
      </c>
      <c r="H57" s="79">
        <v>10274127.098926134</v>
      </c>
      <c r="I57" s="79">
        <v>5468428.7015945325</v>
      </c>
      <c r="J57" s="79">
        <v>1965906.8418483566</v>
      </c>
      <c r="K57" s="79">
        <v>2287069.4354051412</v>
      </c>
      <c r="L57" s="79">
        <v>2752563.1630328712</v>
      </c>
      <c r="M57" s="79">
        <v>1742074.829157175</v>
      </c>
      <c r="N57" s="79">
        <v>1000478.9293849659</v>
      </c>
      <c r="O57" s="35">
        <f t="shared" si="31"/>
        <v>0.45228866758459763</v>
      </c>
      <c r="P57" s="36">
        <f t="shared" si="31"/>
        <v>0.26791211910553187</v>
      </c>
      <c r="Q57" s="36">
        <f t="shared" si="31"/>
        <v>0.31856954240789598</v>
      </c>
      <c r="R57" s="58">
        <f t="shared" si="31"/>
        <v>0.50891471970478008</v>
      </c>
      <c r="S57" s="54">
        <f t="shared" si="32"/>
        <v>12.556092725986876</v>
      </c>
      <c r="T57" s="37">
        <f t="shared" si="32"/>
        <v>11.929457555704513</v>
      </c>
      <c r="U57" s="37">
        <f t="shared" si="32"/>
        <v>17.283742897938218</v>
      </c>
      <c r="V57" s="38">
        <f t="shared" si="32"/>
        <v>157.74975929972132</v>
      </c>
      <c r="W57" s="39">
        <f t="shared" si="33"/>
        <v>5.6789784491052622</v>
      </c>
      <c r="X57" s="40">
        <f t="shared" si="33"/>
        <v>3.1960462535282943</v>
      </c>
      <c r="Y57" s="40">
        <f t="shared" si="33"/>
        <v>5.5060740660918999</v>
      </c>
      <c r="Z57" s="41">
        <f t="shared" si="33"/>
        <v>80.281174537514204</v>
      </c>
    </row>
    <row r="58" spans="2:26" ht="15" customHeight="1" x14ac:dyDescent="0.25">
      <c r="B58" s="2">
        <v>44044</v>
      </c>
      <c r="C58" s="79">
        <v>359248.55</v>
      </c>
      <c r="D58" s="79">
        <v>756617.31</v>
      </c>
      <c r="E58" s="79">
        <v>324591.35700000002</v>
      </c>
      <c r="F58" s="79">
        <v>11727.864000000003</v>
      </c>
      <c r="G58" s="79">
        <v>4504245.8889991604</v>
      </c>
      <c r="H58" s="79">
        <v>9910288.1059622876</v>
      </c>
      <c r="I58" s="79">
        <v>5446416.7570043514</v>
      </c>
      <c r="J58" s="79">
        <v>1711981.9909916783</v>
      </c>
      <c r="K58" s="79">
        <v>1694822.238338805</v>
      </c>
      <c r="L58" s="79">
        <v>2720956.4088861756</v>
      </c>
      <c r="M58" s="79">
        <v>1869196.8318192232</v>
      </c>
      <c r="N58" s="79">
        <v>682269.74578212027</v>
      </c>
      <c r="O58" s="35">
        <f t="shared" si="31"/>
        <v>0.37627213968893541</v>
      </c>
      <c r="P58" s="36">
        <f t="shared" si="31"/>
        <v>0.27455875952276071</v>
      </c>
      <c r="Q58" s="36">
        <f t="shared" si="31"/>
        <v>0.34319753981649442</v>
      </c>
      <c r="R58" s="58">
        <f t="shared" si="31"/>
        <v>0.39852623997925962</v>
      </c>
      <c r="S58" s="54">
        <f t="shared" si="32"/>
        <v>12.537965397491961</v>
      </c>
      <c r="T58" s="37">
        <f t="shared" si="32"/>
        <v>13.098151436638803</v>
      </c>
      <c r="U58" s="37">
        <f t="shared" si="32"/>
        <v>16.779303082319444</v>
      </c>
      <c r="V58" s="38">
        <f t="shared" si="32"/>
        <v>145.9756005860639</v>
      </c>
      <c r="W58" s="39">
        <f t="shared" si="33"/>
        <v>4.7176870674601341</v>
      </c>
      <c r="X58" s="40">
        <f t="shared" si="33"/>
        <v>3.5962122104848158</v>
      </c>
      <c r="Y58" s="40">
        <f t="shared" si="33"/>
        <v>5.7586155376873549</v>
      </c>
      <c r="Z58" s="41">
        <f t="shared" si="33"/>
        <v>58.175107230278257</v>
      </c>
    </row>
    <row r="59" spans="2:26" ht="15" customHeight="1" x14ac:dyDescent="0.25">
      <c r="B59" s="2">
        <v>44075</v>
      </c>
      <c r="C59" s="79">
        <v>439334.28</v>
      </c>
      <c r="D59" s="79">
        <v>966149.09</v>
      </c>
      <c r="E59" s="79">
        <v>397837.7759999999</v>
      </c>
      <c r="F59" s="79">
        <v>10969.904</v>
      </c>
      <c r="G59" s="79">
        <v>5746944.0515433038</v>
      </c>
      <c r="H59" s="79">
        <v>12937826.813005697</v>
      </c>
      <c r="I59" s="79">
        <v>6529464.1744081527</v>
      </c>
      <c r="J59" s="79">
        <v>1666543.6020377583</v>
      </c>
      <c r="K59" s="79">
        <v>2810078.3563080626</v>
      </c>
      <c r="L59" s="79">
        <v>3033661.1702127708</v>
      </c>
      <c r="M59" s="79">
        <v>2095682.3718909209</v>
      </c>
      <c r="N59" s="79">
        <v>708325.83907701517</v>
      </c>
      <c r="O59" s="35">
        <f t="shared" si="31"/>
        <v>0.4889691514490096</v>
      </c>
      <c r="P59" s="36">
        <f t="shared" si="31"/>
        <v>0.23447996437571691</v>
      </c>
      <c r="Q59" s="36">
        <f t="shared" si="31"/>
        <v>0.32095778702712291</v>
      </c>
      <c r="R59" s="58">
        <f t="shared" si="31"/>
        <v>0.42502688691187746</v>
      </c>
      <c r="S59" s="54">
        <f t="shared" si="32"/>
        <v>13.081028076259615</v>
      </c>
      <c r="T59" s="37">
        <f t="shared" si="32"/>
        <v>13.391128705617989</v>
      </c>
      <c r="U59" s="37">
        <f t="shared" si="32"/>
        <v>16.412378532922812</v>
      </c>
      <c r="V59" s="38">
        <f t="shared" si="32"/>
        <v>151.91961589069132</v>
      </c>
      <c r="W59" s="39">
        <f t="shared" si="33"/>
        <v>6.3962191985293346</v>
      </c>
      <c r="X59" s="40">
        <f t="shared" si="33"/>
        <v>3.1399513818439462</v>
      </c>
      <c r="Y59" s="40">
        <f t="shared" si="33"/>
        <v>5.267680693778364</v>
      </c>
      <c r="Z59" s="41">
        <f t="shared" si="33"/>
        <v>64.569921402868715</v>
      </c>
    </row>
    <row r="60" spans="2:26" ht="15" customHeight="1" x14ac:dyDescent="0.25">
      <c r="B60" s="2">
        <v>44105</v>
      </c>
      <c r="C60" s="79">
        <v>548392.14</v>
      </c>
      <c r="D60" s="79">
        <v>1020166.5</v>
      </c>
      <c r="E60" s="79">
        <v>484578.97100000008</v>
      </c>
      <c r="F60" s="79">
        <v>9262.6819999999971</v>
      </c>
      <c r="G60" s="79">
        <v>7142031.5183571838</v>
      </c>
      <c r="H60" s="79">
        <v>13258144.251711262</v>
      </c>
      <c r="I60" s="79">
        <v>7793103.57809583</v>
      </c>
      <c r="J60" s="79">
        <v>1620383.5329807091</v>
      </c>
      <c r="K60" s="79">
        <v>2273719.2361543211</v>
      </c>
      <c r="L60" s="79">
        <v>4516050.0544492835</v>
      </c>
      <c r="M60" s="79">
        <v>2491692.7504667076</v>
      </c>
      <c r="N60" s="79">
        <v>759210.36092097044</v>
      </c>
      <c r="O60" s="35">
        <f t="shared" si="31"/>
        <v>0.31835749118583057</v>
      </c>
      <c r="P60" s="36">
        <f t="shared" si="31"/>
        <v>0.34062459788566452</v>
      </c>
      <c r="Q60" s="36">
        <f t="shared" si="31"/>
        <v>0.31973048035318541</v>
      </c>
      <c r="R60" s="58">
        <f t="shared" si="31"/>
        <v>0.46853744528272057</v>
      </c>
      <c r="S60" s="54">
        <f t="shared" si="32"/>
        <v>13.023584762460644</v>
      </c>
      <c r="T60" s="37">
        <f t="shared" si="32"/>
        <v>12.996059223382911</v>
      </c>
      <c r="U60" s="37">
        <f t="shared" si="32"/>
        <v>16.082215788303014</v>
      </c>
      <c r="V60" s="38">
        <f t="shared" si="32"/>
        <v>174.93675514075832</v>
      </c>
      <c r="W60" s="39">
        <f t="shared" si="33"/>
        <v>4.1461557712229817</v>
      </c>
      <c r="X60" s="40">
        <f t="shared" si="33"/>
        <v>4.4267774470630856</v>
      </c>
      <c r="Y60" s="40">
        <f t="shared" si="33"/>
        <v>5.1419745791377052</v>
      </c>
      <c r="Z60" s="41">
        <f t="shared" si="33"/>
        <v>81.964420339699743</v>
      </c>
    </row>
    <row r="61" spans="2:26" ht="15" customHeight="1" x14ac:dyDescent="0.25">
      <c r="B61" s="2">
        <v>44136</v>
      </c>
      <c r="C61" s="79">
        <v>393729.34</v>
      </c>
      <c r="D61" s="79">
        <v>713447.25</v>
      </c>
      <c r="E61" s="79">
        <v>337797.57500000001</v>
      </c>
      <c r="F61" s="79">
        <v>7256.3890000000019</v>
      </c>
      <c r="G61" s="79">
        <v>5285283.3577769184</v>
      </c>
      <c r="H61" s="79">
        <v>9435715.7313778456</v>
      </c>
      <c r="I61" s="79">
        <v>6273582.5318409875</v>
      </c>
      <c r="J61" s="79">
        <v>1046964.1914318794</v>
      </c>
      <c r="K61" s="79">
        <v>2071979.7221150121</v>
      </c>
      <c r="L61" s="79">
        <v>3022696.4646854494</v>
      </c>
      <c r="M61" s="79">
        <v>2502074.241605558</v>
      </c>
      <c r="N61" s="79">
        <v>374454.75106136617</v>
      </c>
      <c r="O61" s="35">
        <f t="shared" si="31"/>
        <v>0.3920281244838541</v>
      </c>
      <c r="P61" s="36">
        <f t="shared" si="31"/>
        <v>0.32034628328550352</v>
      </c>
      <c r="Q61" s="36">
        <f t="shared" si="31"/>
        <v>0.39882702250373081</v>
      </c>
      <c r="R61" s="58">
        <f t="shared" si="31"/>
        <v>0.35765764877712153</v>
      </c>
      <c r="S61" s="54">
        <f t="shared" si="32"/>
        <v>13.423646197605995</v>
      </c>
      <c r="T61" s="37">
        <f t="shared" si="32"/>
        <v>13.225526808573228</v>
      </c>
      <c r="U61" s="37">
        <f t="shared" si="32"/>
        <v>18.572017670171217</v>
      </c>
      <c r="V61" s="38">
        <f t="shared" si="32"/>
        <v>144.2817069801356</v>
      </c>
      <c r="W61" s="39">
        <f t="shared" si="33"/>
        <v>5.2624468425822979</v>
      </c>
      <c r="X61" s="40">
        <f t="shared" si="33"/>
        <v>4.2367483576192209</v>
      </c>
      <c r="Y61" s="40">
        <f t="shared" si="33"/>
        <v>7.4070225092810622</v>
      </c>
      <c r="Z61" s="41">
        <f t="shared" si="33"/>
        <v>51.603456080064902</v>
      </c>
    </row>
    <row r="62" spans="2:26" ht="15" customHeight="1" thickBot="1" x14ac:dyDescent="0.3">
      <c r="B62" s="2">
        <v>44166</v>
      </c>
      <c r="C62" s="80">
        <v>385489.32</v>
      </c>
      <c r="D62" s="80">
        <v>533986.21</v>
      </c>
      <c r="E62" s="80">
        <v>319269.054</v>
      </c>
      <c r="F62" s="80">
        <v>8465.6759999999995</v>
      </c>
      <c r="G62" s="80">
        <v>4781630.0804450801</v>
      </c>
      <c r="H62" s="80">
        <v>6912410.8863995196</v>
      </c>
      <c r="I62" s="80">
        <v>5644394.1884068865</v>
      </c>
      <c r="J62" s="80">
        <v>1332406.3228328698</v>
      </c>
      <c r="K62" s="80">
        <v>779253.81550259469</v>
      </c>
      <c r="L62" s="80">
        <v>474695.15074054722</v>
      </c>
      <c r="M62" s="80">
        <v>1516458.8527178406</v>
      </c>
      <c r="N62" s="80">
        <v>568892.85016164207</v>
      </c>
      <c r="O62" s="15">
        <f t="shared" si="31"/>
        <v>0.16296823518185263</v>
      </c>
      <c r="P62" s="16">
        <f t="shared" si="31"/>
        <v>6.8672878181262539E-2</v>
      </c>
      <c r="Q62" s="16">
        <f t="shared" si="31"/>
        <v>0.26866636207522859</v>
      </c>
      <c r="R62" s="69">
        <f t="shared" si="31"/>
        <v>0.42696648943552112</v>
      </c>
      <c r="S62" s="70">
        <f t="shared" si="32"/>
        <v>12.404053322268643</v>
      </c>
      <c r="T62" s="18">
        <f t="shared" si="32"/>
        <v>12.944923964234057</v>
      </c>
      <c r="U62" s="18">
        <f t="shared" si="32"/>
        <v>17.679114582796007</v>
      </c>
      <c r="V62" s="20">
        <f t="shared" si="32"/>
        <v>157.38924131196021</v>
      </c>
      <c r="W62" s="24">
        <f t="shared" si="33"/>
        <v>2.0214666790317168</v>
      </c>
      <c r="X62" s="25">
        <f t="shared" si="33"/>
        <v>0.88896518646155154</v>
      </c>
      <c r="Y62" s="25">
        <f t="shared" si="33"/>
        <v>4.7497833996709256</v>
      </c>
      <c r="Z62" s="26">
        <f t="shared" si="33"/>
        <v>67.199931837887746</v>
      </c>
    </row>
    <row r="63" spans="2:26" ht="15" customHeight="1" thickBot="1" x14ac:dyDescent="0.3">
      <c r="B63" s="2">
        <v>44197</v>
      </c>
      <c r="C63" s="79">
        <v>503884.19</v>
      </c>
      <c r="D63" s="79">
        <v>809498.95</v>
      </c>
      <c r="E63" s="79">
        <v>399149</v>
      </c>
      <c r="F63" s="79">
        <v>13602.02</v>
      </c>
      <c r="G63" s="80">
        <v>6223519.0441230433</v>
      </c>
      <c r="H63" s="80">
        <v>10639611.27670509</v>
      </c>
      <c r="I63" s="79">
        <v>6708931.8185155271</v>
      </c>
      <c r="J63" s="79">
        <v>2146902.6870273845</v>
      </c>
      <c r="K63" s="79">
        <v>2373576.5362308184</v>
      </c>
      <c r="L63" s="79">
        <v>2832670.3472579136</v>
      </c>
      <c r="M63" s="79">
        <v>2198669.312091623</v>
      </c>
      <c r="N63" s="79">
        <v>974406.21099772444</v>
      </c>
      <c r="O63" s="15">
        <f t="shared" si="31"/>
        <v>0.38138816952319288</v>
      </c>
      <c r="P63" s="16">
        <f t="shared" si="31"/>
        <v>0.2662381428783876</v>
      </c>
      <c r="Q63" s="16">
        <f t="shared" si="31"/>
        <v>0.32772270930279307</v>
      </c>
      <c r="R63" s="69">
        <f t="shared" si="31"/>
        <v>0.45386603542189125</v>
      </c>
      <c r="S63" s="70">
        <f t="shared" si="32"/>
        <v>12.351090126727421</v>
      </c>
      <c r="T63" s="18">
        <f t="shared" si="32"/>
        <v>13.14345284413907</v>
      </c>
      <c r="U63" s="18">
        <f t="shared" si="32"/>
        <v>16.808088755115325</v>
      </c>
      <c r="V63" s="20">
        <f t="shared" si="32"/>
        <v>157.83704824925888</v>
      </c>
      <c r="W63" s="24">
        <f t="shared" si="33"/>
        <v>4.7105596550485513</v>
      </c>
      <c r="X63" s="25">
        <f t="shared" si="33"/>
        <v>3.4992884762332475</v>
      </c>
      <c r="Y63" s="25">
        <f t="shared" si="33"/>
        <v>5.5083923850282046</v>
      </c>
      <c r="Z63" s="26">
        <f t="shared" si="33"/>
        <v>71.636875331584889</v>
      </c>
    </row>
    <row r="64" spans="2:26" ht="15" customHeight="1" thickBot="1" x14ac:dyDescent="0.3">
      <c r="B64" s="2">
        <v>44228</v>
      </c>
      <c r="C64" s="79">
        <v>425680.19</v>
      </c>
      <c r="D64" s="79">
        <v>653733.56999999995</v>
      </c>
      <c r="E64" s="79">
        <v>267448</v>
      </c>
      <c r="F64" s="79">
        <v>8275.6</v>
      </c>
      <c r="G64" s="80">
        <v>5981956.2258088086</v>
      </c>
      <c r="H64" s="80">
        <v>8984015.7744833138</v>
      </c>
      <c r="I64" s="79">
        <v>4942134.6089242678</v>
      </c>
      <c r="J64" s="79">
        <v>1435710.603958227</v>
      </c>
      <c r="K64" s="79">
        <v>2091420.9961294106</v>
      </c>
      <c r="L64" s="79">
        <v>2724260.8559117806</v>
      </c>
      <c r="M64" s="79">
        <v>2304058.5116482871</v>
      </c>
      <c r="N64" s="79">
        <v>673493.92390272417</v>
      </c>
      <c r="O64" s="15">
        <f t="shared" si="31"/>
        <v>0.3496215814997265</v>
      </c>
      <c r="P64" s="16">
        <f t="shared" si="31"/>
        <v>0.30323420219823216</v>
      </c>
      <c r="Q64" s="16">
        <f t="shared" si="31"/>
        <v>0.46620715418955394</v>
      </c>
      <c r="R64" s="69">
        <f t="shared" si="31"/>
        <v>0.46910144847151936</v>
      </c>
      <c r="S64" s="70">
        <f t="shared" si="32"/>
        <v>14.052700516340233</v>
      </c>
      <c r="T64" s="18">
        <f t="shared" si="32"/>
        <v>13.742625722101611</v>
      </c>
      <c r="U64" s="18">
        <f t="shared" si="32"/>
        <v>18.478861718630416</v>
      </c>
      <c r="V64" s="20">
        <f t="shared" si="32"/>
        <v>173.48719173935748</v>
      </c>
      <c r="W64" s="24">
        <f t="shared" si="33"/>
        <v>4.9131273788648953</v>
      </c>
      <c r="X64" s="25">
        <f t="shared" si="33"/>
        <v>4.1672341469503857</v>
      </c>
      <c r="Y64" s="25">
        <f t="shared" si="33"/>
        <v>8.6149775345049768</v>
      </c>
      <c r="Z64" s="26">
        <f t="shared" si="33"/>
        <v>81.383092936188802</v>
      </c>
    </row>
    <row r="65" spans="1:26" ht="15" customHeight="1" x14ac:dyDescent="0.25">
      <c r="B65" s="2">
        <v>44256</v>
      </c>
      <c r="C65" s="80">
        <v>405828.07</v>
      </c>
      <c r="D65" s="80">
        <v>753965.21</v>
      </c>
      <c r="E65" s="80">
        <v>341356</v>
      </c>
      <c r="F65" s="80">
        <v>13781.5</v>
      </c>
      <c r="G65" s="80">
        <v>5247089.9239270855</v>
      </c>
      <c r="H65" s="80">
        <v>10682616.413090283</v>
      </c>
      <c r="I65" s="80">
        <v>5873174.1208554609</v>
      </c>
      <c r="J65" s="80">
        <v>2341005.9925362426</v>
      </c>
      <c r="K65" s="79">
        <v>1558949.7990526776</v>
      </c>
      <c r="L65" s="79">
        <v>4309884.5485861925</v>
      </c>
      <c r="M65" s="79">
        <v>2339535.6681498475</v>
      </c>
      <c r="N65" s="79">
        <v>1046028.290512416</v>
      </c>
      <c r="O65" s="35">
        <f t="shared" si="31"/>
        <v>0.29710750561825916</v>
      </c>
      <c r="P65" s="36">
        <f t="shared" si="31"/>
        <v>0.40344840457857672</v>
      </c>
      <c r="Q65" s="36">
        <f t="shared" si="31"/>
        <v>0.39834263721932373</v>
      </c>
      <c r="R65" s="58">
        <f t="shared" si="31"/>
        <v>0.44682854031447844</v>
      </c>
      <c r="S65" s="54">
        <f t="shared" si="32"/>
        <v>12.929342033751103</v>
      </c>
      <c r="T65" s="37">
        <f t="shared" si="32"/>
        <v>14.168580023858507</v>
      </c>
      <c r="U65" s="37">
        <f t="shared" si="32"/>
        <v>17.205422259621805</v>
      </c>
      <c r="V65" s="38">
        <f t="shared" si="32"/>
        <v>169.86583409180733</v>
      </c>
      <c r="W65" s="39">
        <f t="shared" si="33"/>
        <v>3.8414045609331002</v>
      </c>
      <c r="X65" s="40">
        <f t="shared" si="33"/>
        <v>5.716291005769607</v>
      </c>
      <c r="Y65" s="40">
        <f t="shared" si="33"/>
        <v>6.8536532773698058</v>
      </c>
      <c r="Z65" s="41">
        <f t="shared" si="33"/>
        <v>75.900902696543639</v>
      </c>
    </row>
    <row r="66" spans="1:26" ht="15" customHeight="1" x14ac:dyDescent="0.25">
      <c r="B66" s="2">
        <v>44287</v>
      </c>
      <c r="C66" s="79">
        <f>'Anaplan '!C3</f>
        <v>381054.15</v>
      </c>
      <c r="D66" s="79">
        <f>'Anaplan '!C6</f>
        <v>790843.98</v>
      </c>
      <c r="E66" s="79">
        <f>'Anaplan '!C21</f>
        <v>330926.37999999995</v>
      </c>
      <c r="F66" s="79">
        <f>'Anaplan '!C27</f>
        <v>12861.94</v>
      </c>
      <c r="G66" s="80">
        <f>'Anaplan '!C4</f>
        <v>4758063.0536130536</v>
      </c>
      <c r="H66" s="80">
        <f>'Anaplan '!C7</f>
        <v>10384510.62062937</v>
      </c>
      <c r="I66" s="79">
        <f>'Anaplan '!C22</f>
        <v>5458992.7156177144</v>
      </c>
      <c r="J66" s="79">
        <f>'Anaplan '!C28</f>
        <v>2035774.7013403259</v>
      </c>
      <c r="K66" s="79">
        <f>'Anaplan '!C5</f>
        <v>1548342.3004079256</v>
      </c>
      <c r="L66" s="79">
        <f>'Anaplan '!C8</f>
        <v>2957553.1905594394</v>
      </c>
      <c r="M66" s="79">
        <f>'Anaplan '!C23</f>
        <v>1701092.8394522131</v>
      </c>
      <c r="N66" s="79">
        <f>'Anaplan '!C29</f>
        <v>881717.6427738925</v>
      </c>
      <c r="O66" s="35">
        <f t="shared" si="31"/>
        <v>0.32541441400869747</v>
      </c>
      <c r="P66" s="36">
        <f t="shared" si="31"/>
        <v>0.28480429156518039</v>
      </c>
      <c r="Q66" s="36">
        <f t="shared" si="31"/>
        <v>0.31161295280455881</v>
      </c>
      <c r="R66" s="58">
        <f t="shared" si="31"/>
        <v>0.43311160227768908</v>
      </c>
      <c r="S66" s="54">
        <f t="shared" si="32"/>
        <v>12.486579803980755</v>
      </c>
      <c r="T66" s="37">
        <f t="shared" si="32"/>
        <v>13.130922006423278</v>
      </c>
      <c r="U66" s="37">
        <f>I66/D67</f>
        <v>6.4709496535117905</v>
      </c>
      <c r="V66" s="38">
        <f t="shared" si="32"/>
        <v>158.27897668161458</v>
      </c>
      <c r="W66" s="39">
        <f t="shared" si="33"/>
        <v>4.0633130498852337</v>
      </c>
      <c r="X66" s="40">
        <f t="shared" si="33"/>
        <v>3.7397429396370185</v>
      </c>
      <c r="Y66" s="40">
        <f t="shared" si="33"/>
        <v>2.0164317289804456</v>
      </c>
      <c r="Z66" s="41">
        <f t="shared" si="33"/>
        <v>68.552461197447073</v>
      </c>
    </row>
    <row r="67" spans="1:26" ht="15" customHeight="1" x14ac:dyDescent="0.25">
      <c r="B67" s="2">
        <v>44317</v>
      </c>
      <c r="C67" s="79">
        <f>'Anaplan '!D3</f>
        <v>332729.95</v>
      </c>
      <c r="D67" s="79">
        <f>'Anaplan '!D6</f>
        <v>843615.39</v>
      </c>
      <c r="E67" s="79">
        <f>'Anaplan '!D21</f>
        <v>355616.42</v>
      </c>
      <c r="F67" s="79">
        <f>'Anaplan '!D27</f>
        <v>11031.36</v>
      </c>
      <c r="G67" s="80">
        <f>'Anaplan '!D4</f>
        <v>4165226.3037084867</v>
      </c>
      <c r="H67" s="80">
        <f>'Anaplan '!D7</f>
        <v>10835137.744781582</v>
      </c>
      <c r="I67" s="79">
        <f>'Anaplan '!D22</f>
        <v>6297482.6052650455</v>
      </c>
      <c r="J67" s="79">
        <f>'Anaplan '!D28</f>
        <v>1621528.7210386628</v>
      </c>
      <c r="K67" s="80">
        <f>'Anaplan '!D5</f>
        <v>887570.46122946776</v>
      </c>
      <c r="L67" s="80">
        <f>'Anaplan '!D8</f>
        <v>2654842.9883078709</v>
      </c>
      <c r="M67" s="80">
        <f>'Anaplan '!D23</f>
        <v>2454410.4153217124</v>
      </c>
      <c r="N67" s="80">
        <f>'Anaplan '!D29</f>
        <v>655198.73753676191</v>
      </c>
      <c r="O67" s="35">
        <f t="shared" ref="O67:R82" si="34">K67/G67</f>
        <v>0.21309057335953732</v>
      </c>
      <c r="P67" s="36">
        <f t="shared" si="34"/>
        <v>0.24502161863022889</v>
      </c>
      <c r="Q67" s="36">
        <f t="shared" si="34"/>
        <v>0.38974469151684338</v>
      </c>
      <c r="R67" s="58">
        <f t="shared" si="34"/>
        <v>0.40406236968598208</v>
      </c>
      <c r="S67" s="54">
        <f t="shared" ref="S67:V82" si="35">G67/C67</f>
        <v>12.518338982434514</v>
      </c>
      <c r="T67" s="37">
        <f t="shared" si="35"/>
        <v>12.843693788921492</v>
      </c>
      <c r="U67" s="37">
        <f t="shared" si="35"/>
        <v>17.708638440443909</v>
      </c>
      <c r="V67" s="38">
        <f t="shared" si="35"/>
        <v>146.9926392610397</v>
      </c>
      <c r="W67" s="39">
        <f t="shared" ref="W67:Z82" si="36">S67*O67</f>
        <v>2.6675400312760176</v>
      </c>
      <c r="X67" s="40">
        <f t="shared" si="36"/>
        <v>3.1469826413525612</v>
      </c>
      <c r="Y67" s="40">
        <f t="shared" si="36"/>
        <v>6.9018478261541256</v>
      </c>
      <c r="Z67" s="41">
        <f t="shared" si="36"/>
        <v>59.394194146212428</v>
      </c>
    </row>
    <row r="68" spans="1:26" ht="15" customHeight="1" x14ac:dyDescent="0.25">
      <c r="B68" s="2">
        <v>44348</v>
      </c>
      <c r="C68" s="80">
        <f>'Anaplan '!E3</f>
        <v>264074.57</v>
      </c>
      <c r="D68" s="80">
        <f>'Anaplan '!E6</f>
        <v>649264.06000000006</v>
      </c>
      <c r="E68" s="80">
        <f>'Anaplan '!E21</f>
        <v>344477.69</v>
      </c>
      <c r="F68" s="80">
        <f>'Anaplan '!E27</f>
        <v>12160.96</v>
      </c>
      <c r="G68" s="80">
        <f>'Anaplan '!E4</f>
        <v>3509246.047068771</v>
      </c>
      <c r="H68" s="80">
        <f>'Anaplan '!E7</f>
        <v>9155551.1414881628</v>
      </c>
      <c r="I68" s="80">
        <f>'Anaplan '!E22</f>
        <v>6078869.0107102599</v>
      </c>
      <c r="J68" s="80">
        <f>'Anaplan '!E28</f>
        <v>2133071.2936865841</v>
      </c>
      <c r="K68" s="80">
        <f>'Anaplan '!E5</f>
        <v>673059.57581736171</v>
      </c>
      <c r="L68" s="80">
        <f>'Anaplan '!E8</f>
        <v>2312440.73421646</v>
      </c>
      <c r="M68" s="80">
        <f>'Anaplan '!E23</f>
        <v>2074173.0481961675</v>
      </c>
      <c r="N68" s="80">
        <f>'Anaplan '!E29</f>
        <v>1107861.7249154455</v>
      </c>
      <c r="O68" s="35">
        <f t="shared" si="34"/>
        <v>0.19179606296901294</v>
      </c>
      <c r="P68" s="36">
        <f t="shared" si="34"/>
        <v>0.25257253206065222</v>
      </c>
      <c r="Q68" s="36">
        <f t="shared" si="34"/>
        <v>0.34121035418623363</v>
      </c>
      <c r="R68" s="58">
        <f t="shared" si="34"/>
        <v>0.51937397882315017</v>
      </c>
      <c r="S68" s="54">
        <f t="shared" si="35"/>
        <v>13.288845067772982</v>
      </c>
      <c r="T68" s="37">
        <f t="shared" si="35"/>
        <v>14.101429149625442</v>
      </c>
      <c r="U68" s="37">
        <f t="shared" si="35"/>
        <v>17.646626144962422</v>
      </c>
      <c r="V68" s="38">
        <f t="shared" si="35"/>
        <v>175.40319955715538</v>
      </c>
      <c r="W68" s="39">
        <f t="shared" si="36"/>
        <v>2.548748165404044</v>
      </c>
      <c r="X68" s="40">
        <f t="shared" si="36"/>
        <v>3.5616336659947878</v>
      </c>
      <c r="Y68" s="40">
        <f t="shared" si="36"/>
        <v>6.0212115571146789</v>
      </c>
      <c r="Z68" s="41">
        <f t="shared" si="36"/>
        <v>91.099857652310803</v>
      </c>
    </row>
    <row r="69" spans="1:26" ht="15" customHeight="1" x14ac:dyDescent="0.25">
      <c r="B69" s="2">
        <v>44378</v>
      </c>
      <c r="C69" s="81">
        <v>320687</v>
      </c>
      <c r="D69" s="81">
        <v>744136</v>
      </c>
      <c r="E69" s="81">
        <v>336974</v>
      </c>
      <c r="F69" s="81">
        <v>9266</v>
      </c>
      <c r="G69" s="81">
        <v>3964076</v>
      </c>
      <c r="H69" s="81">
        <v>10482931</v>
      </c>
      <c r="I69" s="81">
        <v>6613492</v>
      </c>
      <c r="J69" s="81">
        <v>1454945</v>
      </c>
      <c r="K69" s="81">
        <v>435933</v>
      </c>
      <c r="L69" s="81">
        <v>2422209</v>
      </c>
      <c r="M69" s="81">
        <v>2223471</v>
      </c>
      <c r="N69" s="81">
        <v>623439</v>
      </c>
      <c r="O69" s="35">
        <f t="shared" si="34"/>
        <v>0.10997089864069205</v>
      </c>
      <c r="P69" s="36">
        <f t="shared" si="34"/>
        <v>0.23106219052667618</v>
      </c>
      <c r="Q69" s="36">
        <f t="shared" si="34"/>
        <v>0.33620226651820251</v>
      </c>
      <c r="R69" s="58">
        <f t="shared" si="34"/>
        <v>0.42849660983748528</v>
      </c>
      <c r="S69" s="54">
        <f t="shared" si="35"/>
        <v>12.361199549716702</v>
      </c>
      <c r="T69" s="37">
        <f t="shared" si="35"/>
        <v>14.08738590795231</v>
      </c>
      <c r="U69" s="37">
        <f t="shared" si="35"/>
        <v>19.626119522574442</v>
      </c>
      <c r="V69" s="38">
        <f t="shared" si="35"/>
        <v>157.01974962227499</v>
      </c>
      <c r="W69" s="39">
        <f t="shared" si="36"/>
        <v>1.3593722227592637</v>
      </c>
      <c r="X69" s="40">
        <f t="shared" si="36"/>
        <v>3.2550622466860899</v>
      </c>
      <c r="Y69" s="40">
        <f t="shared" si="36"/>
        <v>6.5983458664466701</v>
      </c>
      <c r="Z69" s="41">
        <f t="shared" si="36"/>
        <v>67.282430390675586</v>
      </c>
    </row>
    <row r="70" spans="1:26" ht="15" customHeight="1" x14ac:dyDescent="0.25">
      <c r="B70" s="2">
        <v>44409</v>
      </c>
      <c r="C70" s="81">
        <v>409339</v>
      </c>
      <c r="D70" s="81">
        <v>634463</v>
      </c>
      <c r="E70" s="81">
        <v>318592</v>
      </c>
      <c r="F70" s="81">
        <v>10843</v>
      </c>
      <c r="G70" s="81">
        <v>5722346</v>
      </c>
      <c r="H70" s="81">
        <v>8246046</v>
      </c>
      <c r="I70" s="81">
        <v>5503961</v>
      </c>
      <c r="J70" s="81">
        <v>2600912</v>
      </c>
      <c r="K70" s="81">
        <v>1904818</v>
      </c>
      <c r="L70" s="81">
        <v>1185133</v>
      </c>
      <c r="M70" s="81">
        <v>1338597</v>
      </c>
      <c r="N70" s="81">
        <v>1679102</v>
      </c>
      <c r="O70" s="35">
        <f t="shared" si="34"/>
        <v>0.33287361512218938</v>
      </c>
      <c r="P70" s="36">
        <f t="shared" si="34"/>
        <v>0.14372136657981291</v>
      </c>
      <c r="Q70" s="36">
        <f t="shared" si="34"/>
        <v>0.24320612010150508</v>
      </c>
      <c r="R70" s="58">
        <f t="shared" si="34"/>
        <v>0.64558201123298287</v>
      </c>
      <c r="S70" s="54">
        <f t="shared" si="35"/>
        <v>13.979479111445526</v>
      </c>
      <c r="T70" s="37">
        <f t="shared" si="35"/>
        <v>12.996890283594158</v>
      </c>
      <c r="U70" s="37">
        <f t="shared" si="35"/>
        <v>17.27589205002009</v>
      </c>
      <c r="V70" s="38">
        <f t="shared" si="35"/>
        <v>239.8701466383842</v>
      </c>
      <c r="W70" s="39">
        <f t="shared" si="36"/>
        <v>4.6533997493520038</v>
      </c>
      <c r="X70" s="40">
        <f t="shared" si="36"/>
        <v>1.8679308328460447</v>
      </c>
      <c r="Y70" s="40">
        <f t="shared" si="36"/>
        <v>4.2016026767778225</v>
      </c>
      <c r="Z70" s="41">
        <f t="shared" si="36"/>
        <v>154.85585170155861</v>
      </c>
    </row>
    <row r="71" spans="1:26" ht="15" customHeight="1" x14ac:dyDescent="0.25">
      <c r="B71" s="2">
        <v>44440</v>
      </c>
      <c r="C71" s="81">
        <v>294613</v>
      </c>
      <c r="D71" s="81">
        <v>685078</v>
      </c>
      <c r="E71" s="81">
        <v>361867</v>
      </c>
      <c r="F71" s="81">
        <v>11452</v>
      </c>
      <c r="G71" s="81">
        <v>3948406</v>
      </c>
      <c r="H71" s="81">
        <v>9263620</v>
      </c>
      <c r="I71" s="81">
        <v>5881892</v>
      </c>
      <c r="J71" s="81">
        <v>1615063</v>
      </c>
      <c r="K71" s="81">
        <v>419711</v>
      </c>
      <c r="L71" s="81">
        <v>1417482</v>
      </c>
      <c r="M71" s="81">
        <v>1144041</v>
      </c>
      <c r="N71" s="81">
        <v>582025</v>
      </c>
      <c r="O71" s="35">
        <f t="shared" si="34"/>
        <v>0.10629884566075525</v>
      </c>
      <c r="P71" s="36">
        <f t="shared" si="34"/>
        <v>0.15301599158860144</v>
      </c>
      <c r="Q71" s="36">
        <f t="shared" si="34"/>
        <v>0.1945022111932691</v>
      </c>
      <c r="R71" s="58">
        <f t="shared" si="34"/>
        <v>0.36037293901228623</v>
      </c>
      <c r="S71" s="54">
        <f t="shared" si="35"/>
        <v>13.402008736885337</v>
      </c>
      <c r="T71" s="37">
        <f t="shared" si="35"/>
        <v>13.521993116112325</v>
      </c>
      <c r="U71" s="37">
        <f t="shared" si="35"/>
        <v>16.254292322870004</v>
      </c>
      <c r="V71" s="38">
        <f t="shared" si="35"/>
        <v>141.0289032483409</v>
      </c>
      <c r="W71" s="39">
        <f t="shared" si="36"/>
        <v>1.4246180582662678</v>
      </c>
      <c r="X71" s="40">
        <f t="shared" si="36"/>
        <v>2.0690811849161701</v>
      </c>
      <c r="Y71" s="40">
        <f t="shared" si="36"/>
        <v>3.161495798179994</v>
      </c>
      <c r="Z71" s="41">
        <f t="shared" si="36"/>
        <v>50.823000349283966</v>
      </c>
    </row>
    <row r="72" spans="1:26" ht="15" customHeight="1" x14ac:dyDescent="0.25">
      <c r="A72" t="s">
        <v>40</v>
      </c>
      <c r="B72" s="2">
        <v>44470</v>
      </c>
      <c r="C72" s="82">
        <v>364682.48</v>
      </c>
      <c r="D72" s="82">
        <v>704034.84</v>
      </c>
      <c r="E72" s="82">
        <v>380959.9</v>
      </c>
      <c r="F72" s="82">
        <v>11557.89</v>
      </c>
      <c r="G72" s="82">
        <v>4773350.19368295</v>
      </c>
      <c r="H72" s="82">
        <v>9670331.3319427893</v>
      </c>
      <c r="I72" s="82">
        <v>6649226.5271156104</v>
      </c>
      <c r="J72" s="82">
        <v>1687553.97050059</v>
      </c>
      <c r="K72" s="82">
        <v>1629253.9556018999</v>
      </c>
      <c r="L72" s="82">
        <v>2586362.0157926101</v>
      </c>
      <c r="M72" s="82">
        <v>2479062.7756257402</v>
      </c>
      <c r="N72" s="82">
        <v>637534.90017878404</v>
      </c>
      <c r="O72" s="35">
        <f t="shared" si="34"/>
        <v>0.34132294709029604</v>
      </c>
      <c r="P72" s="36">
        <f t="shared" si="34"/>
        <v>0.2674532988595133</v>
      </c>
      <c r="Q72" s="36">
        <f t="shared" si="34"/>
        <v>0.37283475988013015</v>
      </c>
      <c r="R72" s="58">
        <f t="shared" si="34"/>
        <v>0.37778637680528104</v>
      </c>
      <c r="S72" s="54">
        <f t="shared" si="35"/>
        <v>13.089058168308361</v>
      </c>
      <c r="T72" s="37">
        <f t="shared" si="35"/>
        <v>13.73558634107197</v>
      </c>
      <c r="U72" s="37">
        <f t="shared" si="35"/>
        <v>17.453875137817942</v>
      </c>
      <c r="V72" s="38">
        <f t="shared" si="35"/>
        <v>146.00882777916991</v>
      </c>
      <c r="W72" s="39">
        <f t="shared" si="36"/>
        <v>4.4675959086433217</v>
      </c>
      <c r="X72" s="40">
        <f t="shared" si="36"/>
        <v>3.6736278786893704</v>
      </c>
      <c r="Y72" s="40">
        <f t="shared" si="36"/>
        <v>6.5074113459861262</v>
      </c>
      <c r="Z72" s="41">
        <f t="shared" si="36"/>
        <v>55.160146028278866</v>
      </c>
    </row>
    <row r="73" spans="1:26" ht="15" customHeight="1" x14ac:dyDescent="0.25">
      <c r="A73" t="s">
        <v>40</v>
      </c>
      <c r="B73" s="2">
        <v>44501</v>
      </c>
      <c r="C73" s="82">
        <v>334829.5</v>
      </c>
      <c r="D73" s="82">
        <v>672558.05</v>
      </c>
      <c r="E73" s="82">
        <v>325538.86</v>
      </c>
      <c r="F73" s="82">
        <v>15681.93</v>
      </c>
      <c r="G73" s="82">
        <v>4544417.4716843199</v>
      </c>
      <c r="H73" s="82">
        <v>9409098.0051150899</v>
      </c>
      <c r="I73" s="82">
        <v>5897892.7438801602</v>
      </c>
      <c r="J73" s="82">
        <v>2301339.36426744</v>
      </c>
      <c r="K73" s="82">
        <v>941873.02886371897</v>
      </c>
      <c r="L73" s="82">
        <v>1353441.0084033599</v>
      </c>
      <c r="M73" s="82">
        <v>1432660.3872853401</v>
      </c>
      <c r="N73" s="82">
        <v>860465.36353671795</v>
      </c>
      <c r="O73" s="35">
        <f t="shared" si="34"/>
        <v>0.20725935386271366</v>
      </c>
      <c r="P73" s="36">
        <f t="shared" si="34"/>
        <v>0.14384386342533426</v>
      </c>
      <c r="Q73" s="36">
        <f t="shared" si="34"/>
        <v>0.2429105528872009</v>
      </c>
      <c r="R73" s="58">
        <f t="shared" si="34"/>
        <v>0.37389764278012966</v>
      </c>
      <c r="S73" s="54">
        <f t="shared" si="35"/>
        <v>13.572332998389687</v>
      </c>
      <c r="T73" s="37">
        <f t="shared" si="35"/>
        <v>13.990016185391118</v>
      </c>
      <c r="U73" s="37">
        <f t="shared" si="35"/>
        <v>18.117323209524542</v>
      </c>
      <c r="V73" s="38">
        <f t="shared" si="35"/>
        <v>146.7510290039198</v>
      </c>
      <c r="W73" s="39">
        <f t="shared" si="36"/>
        <v>2.8129929676558336</v>
      </c>
      <c r="X73" s="40">
        <f t="shared" si="36"/>
        <v>2.0123779774896158</v>
      </c>
      <c r="Y73" s="40">
        <f t="shared" si="36"/>
        <v>4.400888997661724</v>
      </c>
      <c r="Z73" s="41">
        <f t="shared" si="36"/>
        <v>54.869863820124053</v>
      </c>
    </row>
    <row r="74" spans="1:26" ht="15" customHeight="1" x14ac:dyDescent="0.25">
      <c r="A74" t="s">
        <v>40</v>
      </c>
      <c r="B74" s="2">
        <v>44531</v>
      </c>
      <c r="C74" s="82">
        <v>344157.64</v>
      </c>
      <c r="D74" s="82">
        <v>761568.12</v>
      </c>
      <c r="E74" s="82">
        <v>333871.39</v>
      </c>
      <c r="F74" s="82">
        <v>11194.4</v>
      </c>
      <c r="G74" s="82">
        <v>5122269.0833959403</v>
      </c>
      <c r="H74" s="82">
        <v>10176458.903080299</v>
      </c>
      <c r="I74" s="82">
        <v>5972421.5477084899</v>
      </c>
      <c r="J74" s="82">
        <v>1683671.9609316301</v>
      </c>
      <c r="K74" s="82">
        <v>876038.35462058499</v>
      </c>
      <c r="L74" s="82">
        <v>-427263.53117956501</v>
      </c>
      <c r="M74" s="82">
        <v>822204.91359879705</v>
      </c>
      <c r="N74" s="82">
        <v>648477.43801652803</v>
      </c>
      <c r="O74" s="35">
        <f t="shared" si="34"/>
        <v>0.17102544601967548</v>
      </c>
      <c r="P74" s="36">
        <f t="shared" si="34"/>
        <v>-4.1985481909649056E-2</v>
      </c>
      <c r="Q74" s="36">
        <f t="shared" si="34"/>
        <v>0.13766692572366432</v>
      </c>
      <c r="R74" s="58">
        <f t="shared" si="34"/>
        <v>0.3851566415928816</v>
      </c>
      <c r="S74" s="54">
        <f t="shared" si="35"/>
        <v>14.883496654021512</v>
      </c>
      <c r="T74" s="37">
        <f t="shared" si="35"/>
        <v>13.362506433541755</v>
      </c>
      <c r="U74" s="37">
        <f t="shared" si="35"/>
        <v>17.888389741057146</v>
      </c>
      <c r="V74" s="38">
        <f t="shared" si="35"/>
        <v>150.40305518220094</v>
      </c>
      <c r="W74" s="39">
        <f t="shared" si="36"/>
        <v>2.5454566535863767</v>
      </c>
      <c r="X74" s="40">
        <f t="shared" si="36"/>
        <v>-0.5610312721330365</v>
      </c>
      <c r="Y74" s="40">
        <f t="shared" si="36"/>
        <v>2.4626396217980728</v>
      </c>
      <c r="Z74" s="41">
        <f t="shared" si="36"/>
        <v>57.928735619285362</v>
      </c>
    </row>
    <row r="75" spans="1:26" ht="15" customHeight="1" x14ac:dyDescent="0.25">
      <c r="B75" s="2">
        <v>44562</v>
      </c>
      <c r="C75" s="82">
        <v>437484.74</v>
      </c>
      <c r="D75" s="82">
        <v>746124.63</v>
      </c>
      <c r="E75" s="82">
        <v>364937.74</v>
      </c>
      <c r="F75" s="82">
        <v>12414.66</v>
      </c>
      <c r="G75" s="82">
        <v>5888731.0444444399</v>
      </c>
      <c r="H75" s="82">
        <v>10645996.7999999</v>
      </c>
      <c r="I75" s="82">
        <v>5993799.5037037004</v>
      </c>
      <c r="J75" s="82">
        <v>1800146.8074074001</v>
      </c>
      <c r="K75" s="82">
        <v>920212.27407407505</v>
      </c>
      <c r="L75" s="82">
        <v>2377312.69629629</v>
      </c>
      <c r="M75" s="82">
        <v>1905251.74074074</v>
      </c>
      <c r="N75" s="82">
        <v>678613.74074073997</v>
      </c>
      <c r="O75" s="35">
        <f t="shared" si="34"/>
        <v>0.15626665017113048</v>
      </c>
      <c r="P75" s="36">
        <f t="shared" si="34"/>
        <v>0.22330578723227798</v>
      </c>
      <c r="Q75" s="36">
        <f t="shared" si="34"/>
        <v>0.31787044921396573</v>
      </c>
      <c r="R75" s="58">
        <f t="shared" si="34"/>
        <v>0.37697688763400927</v>
      </c>
      <c r="S75" s="54">
        <f t="shared" si="35"/>
        <v>13.460426172680766</v>
      </c>
      <c r="T75" s="37">
        <f t="shared" si="35"/>
        <v>14.26838945123672</v>
      </c>
      <c r="U75" s="37">
        <f t="shared" si="35"/>
        <v>16.424170061730806</v>
      </c>
      <c r="V75" s="38">
        <f t="shared" si="35"/>
        <v>145.0017002001988</v>
      </c>
      <c r="W75" s="39">
        <f t="shared" si="36"/>
        <v>2.1034157078806341</v>
      </c>
      <c r="X75" s="40">
        <f t="shared" si="36"/>
        <v>3.1862139389451465</v>
      </c>
      <c r="Y75" s="40">
        <f t="shared" si="36"/>
        <v>5.2207583154889381</v>
      </c>
      <c r="Z75" s="41">
        <f t="shared" si="36"/>
        <v>54.66228964311064</v>
      </c>
    </row>
    <row r="76" spans="1:26" ht="15" customHeight="1" x14ac:dyDescent="0.25">
      <c r="B76" s="2">
        <v>44593</v>
      </c>
      <c r="C76" s="82">
        <v>282211.89</v>
      </c>
      <c r="D76" s="82">
        <v>483998.26</v>
      </c>
      <c r="E76" s="82">
        <v>333251.27999999898</v>
      </c>
      <c r="F76" s="82">
        <v>10755.85</v>
      </c>
      <c r="G76" s="82">
        <v>4083624.2403882002</v>
      </c>
      <c r="H76" s="82">
        <v>7180020.6644270197</v>
      </c>
      <c r="I76" s="82">
        <v>6375890.86972751</v>
      </c>
      <c r="J76" s="82">
        <v>1637340.0671892499</v>
      </c>
      <c r="K76" s="82">
        <v>597400.03732736001</v>
      </c>
      <c r="L76" s="82">
        <v>490414.16200074198</v>
      </c>
      <c r="M76" s="82">
        <v>1398894.5949981301</v>
      </c>
      <c r="N76" s="82">
        <v>654596.84210526303</v>
      </c>
      <c r="O76" s="35">
        <f t="shared" si="34"/>
        <v>0.14629162776998542</v>
      </c>
      <c r="P76" s="36">
        <f t="shared" si="34"/>
        <v>6.830261149950019E-2</v>
      </c>
      <c r="Q76" s="36">
        <f t="shared" si="34"/>
        <v>0.2194037858521119</v>
      </c>
      <c r="R76" s="58">
        <f t="shared" si="34"/>
        <v>0.3997928440296345</v>
      </c>
      <c r="S76" s="54">
        <f t="shared" si="35"/>
        <v>14.470064462515028</v>
      </c>
      <c r="T76" s="37">
        <f t="shared" si="35"/>
        <v>14.83480677064215</v>
      </c>
      <c r="U76" s="37">
        <f t="shared" si="35"/>
        <v>19.132382236393898</v>
      </c>
      <c r="V76" s="38">
        <f t="shared" si="35"/>
        <v>152.22786364529534</v>
      </c>
      <c r="W76" s="39">
        <f t="shared" si="36"/>
        <v>2.1168492841579427</v>
      </c>
      <c r="X76" s="40">
        <f t="shared" si="36"/>
        <v>1.0132560435253257</v>
      </c>
      <c r="Y76" s="40">
        <f t="shared" si="36"/>
        <v>4.1977170950345162</v>
      </c>
      <c r="Z76" s="41">
        <f t="shared" si="36"/>
        <v>60.85961054730803</v>
      </c>
    </row>
    <row r="77" spans="1:26" ht="15" customHeight="1" x14ac:dyDescent="0.25">
      <c r="B77" s="2">
        <v>44621</v>
      </c>
      <c r="C77" s="82">
        <v>269760.63</v>
      </c>
      <c r="D77" s="82">
        <v>680170.68</v>
      </c>
      <c r="E77" s="82">
        <v>368930.93</v>
      </c>
      <c r="F77" s="82">
        <v>10937.62</v>
      </c>
      <c r="G77" s="82">
        <v>4350978.7503728</v>
      </c>
      <c r="H77" s="82">
        <v>11090075.902177099</v>
      </c>
      <c r="I77" s="82">
        <v>7148286.0498061404</v>
      </c>
      <c r="J77" s="82">
        <v>1635444.2663286601</v>
      </c>
      <c r="K77" s="82">
        <v>578555.57709513698</v>
      </c>
      <c r="L77" s="82">
        <v>2075561.1318222401</v>
      </c>
      <c r="M77" s="82">
        <v>1399783.1494184299</v>
      </c>
      <c r="N77" s="82">
        <v>648499.15747092105</v>
      </c>
      <c r="O77" s="35">
        <f t="shared" si="34"/>
        <v>0.13297136352264768</v>
      </c>
      <c r="P77" s="36">
        <f t="shared" si="34"/>
        <v>0.18715481752607172</v>
      </c>
      <c r="Q77" s="36">
        <f t="shared" si="34"/>
        <v>0.19582080790630807</v>
      </c>
      <c r="R77" s="58">
        <f t="shared" si="34"/>
        <v>0.39652782477675591</v>
      </c>
      <c r="S77" s="54">
        <f t="shared" si="35"/>
        <v>16.129035398430084</v>
      </c>
      <c r="T77" s="37">
        <f t="shared" si="35"/>
        <v>16.304842634759115</v>
      </c>
      <c r="U77" s="37">
        <f t="shared" si="35"/>
        <v>19.375675684893487</v>
      </c>
      <c r="V77" s="38">
        <f t="shared" si="35"/>
        <v>149.5246924219949</v>
      </c>
      <c r="W77" s="39">
        <f t="shared" si="36"/>
        <v>2.1446998292342991</v>
      </c>
      <c r="X77" s="40">
        <f t="shared" si="36"/>
        <v>3.0515298480996567</v>
      </c>
      <c r="Y77" s="40">
        <f t="shared" si="36"/>
        <v>3.7941604663464514</v>
      </c>
      <c r="Z77" s="41">
        <f t="shared" si="36"/>
        <v>59.290701036507116</v>
      </c>
    </row>
    <row r="78" spans="1:26" ht="15" customHeight="1" x14ac:dyDescent="0.25">
      <c r="B78" s="2">
        <v>44652</v>
      </c>
      <c r="C78" s="82">
        <v>269098.45</v>
      </c>
      <c r="D78" s="82">
        <v>656620.76</v>
      </c>
      <c r="E78" s="82">
        <v>389819.52</v>
      </c>
      <c r="F78" s="82">
        <v>11617.73</v>
      </c>
      <c r="G78" s="82">
        <v>4165101.5760621298</v>
      </c>
      <c r="H78" s="82">
        <v>10637382.2293284</v>
      </c>
      <c r="I78" s="82">
        <v>7810325.88701081</v>
      </c>
      <c r="J78" s="82">
        <v>1723154.4007918299</v>
      </c>
      <c r="K78" s="82">
        <v>899874.19674128306</v>
      </c>
      <c r="L78" s="82">
        <v>1260467.90010659</v>
      </c>
      <c r="M78" s="82">
        <v>1843860.13400334</v>
      </c>
      <c r="N78" s="82">
        <v>623315.09060453798</v>
      </c>
      <c r="O78" s="35">
        <f t="shared" si="34"/>
        <v>0.21605096065677795</v>
      </c>
      <c r="P78" s="36">
        <f t="shared" si="34"/>
        <v>0.11849418145672581</v>
      </c>
      <c r="Q78" s="36">
        <f t="shared" si="34"/>
        <v>0.2360797949634631</v>
      </c>
      <c r="R78" s="58">
        <f t="shared" si="34"/>
        <v>0.36172910002615555</v>
      </c>
      <c r="S78" s="54">
        <f t="shared" si="35"/>
        <v>15.477984269556847</v>
      </c>
      <c r="T78" s="37">
        <f t="shared" si="35"/>
        <v>16.200191765682828</v>
      </c>
      <c r="U78" s="37">
        <f t="shared" si="35"/>
        <v>20.035748561310655</v>
      </c>
      <c r="V78" s="38">
        <f t="shared" si="35"/>
        <v>148.32109205428512</v>
      </c>
      <c r="W78" s="39">
        <f t="shared" si="36"/>
        <v>3.3440333704682543</v>
      </c>
      <c r="X78" s="40">
        <f t="shared" si="36"/>
        <v>1.9196284627165763</v>
      </c>
      <c r="Y78" s="40">
        <f t="shared" si="36"/>
        <v>4.73003541229372</v>
      </c>
      <c r="Z78" s="41">
        <f t="shared" si="36"/>
        <v>53.652055143693126</v>
      </c>
    </row>
    <row r="79" spans="1:26" ht="15" customHeight="1" x14ac:dyDescent="0.25">
      <c r="B79" s="2">
        <v>44682</v>
      </c>
      <c r="C79" s="82">
        <v>284753.08</v>
      </c>
      <c r="D79" s="82">
        <v>660379.18999999994</v>
      </c>
      <c r="E79" s="82">
        <v>423669.14</v>
      </c>
      <c r="F79" s="82">
        <v>11335.47</v>
      </c>
      <c r="G79" s="82">
        <v>4284215.6973506203</v>
      </c>
      <c r="H79" s="82">
        <v>10148551.619062699</v>
      </c>
      <c r="I79" s="82">
        <v>7986327.1938897204</v>
      </c>
      <c r="J79" s="82">
        <v>1685688.0658763601</v>
      </c>
      <c r="K79" s="82">
        <v>1119661.1106691</v>
      </c>
      <c r="L79" s="82">
        <v>2138541.5546185002</v>
      </c>
      <c r="M79" s="82">
        <v>881780.44394939905</v>
      </c>
      <c r="N79" s="82">
        <v>586055.89147903502</v>
      </c>
      <c r="O79" s="35">
        <f t="shared" si="34"/>
        <v>0.26134564404903887</v>
      </c>
      <c r="P79" s="36">
        <f t="shared" si="34"/>
        <v>0.21072381901290577</v>
      </c>
      <c r="Q79" s="36">
        <f t="shared" si="34"/>
        <v>0.11041125946155107</v>
      </c>
      <c r="R79" s="58">
        <f t="shared" si="34"/>
        <v>0.34766568224729927</v>
      </c>
      <c r="S79" s="54">
        <f t="shared" si="35"/>
        <v>15.045370878343512</v>
      </c>
      <c r="T79" s="37">
        <f t="shared" si="35"/>
        <v>15.367764116041725</v>
      </c>
      <c r="U79" s="37">
        <f t="shared" si="35"/>
        <v>18.85038687002249</v>
      </c>
      <c r="V79" s="38">
        <f t="shared" si="35"/>
        <v>148.70914623534446</v>
      </c>
      <c r="W79" s="39">
        <f t="shared" si="36"/>
        <v>3.9320421421573388</v>
      </c>
      <c r="X79" s="40">
        <f t="shared" si="36"/>
        <v>3.2383539442218043</v>
      </c>
      <c r="Y79" s="40">
        <f t="shared" si="36"/>
        <v>2.0812949556566687</v>
      </c>
      <c r="Z79" s="41">
        <f t="shared" si="36"/>
        <v>51.701066782324425</v>
      </c>
    </row>
    <row r="80" spans="1:26" ht="15" customHeight="1" x14ac:dyDescent="0.25">
      <c r="B80" s="2">
        <v>44713</v>
      </c>
      <c r="C80" s="82">
        <v>300421.53000000003</v>
      </c>
      <c r="D80" s="82">
        <v>556228.1</v>
      </c>
      <c r="E80" s="82">
        <v>339625.92</v>
      </c>
      <c r="F80" s="82">
        <v>14324.57</v>
      </c>
      <c r="G80" s="82">
        <v>4820497.8899952499</v>
      </c>
      <c r="H80" s="82">
        <v>9084002.2127390504</v>
      </c>
      <c r="I80" s="82">
        <v>6268785.3880195897</v>
      </c>
      <c r="J80" s="82">
        <v>2228694.0967283002</v>
      </c>
      <c r="K80" s="82">
        <v>1549774.23739528</v>
      </c>
      <c r="L80" s="82">
        <v>2249931.2470364999</v>
      </c>
      <c r="M80" s="82">
        <v>674088.304093568</v>
      </c>
      <c r="N80" s="82">
        <v>840428.53643116797</v>
      </c>
      <c r="O80" s="35">
        <f t="shared" si="34"/>
        <v>0.32149671522764783</v>
      </c>
      <c r="P80" s="36">
        <f t="shared" si="34"/>
        <v>0.2476806141549904</v>
      </c>
      <c r="Q80" s="36">
        <f t="shared" si="34"/>
        <v>0.10753092702484801</v>
      </c>
      <c r="R80" s="58">
        <f t="shared" si="34"/>
        <v>0.37709461234043218</v>
      </c>
      <c r="S80" s="54">
        <f t="shared" si="35"/>
        <v>16.045780373980683</v>
      </c>
      <c r="T80" s="37">
        <f t="shared" si="35"/>
        <v>16.331433476192682</v>
      </c>
      <c r="U80" s="37">
        <f t="shared" si="35"/>
        <v>18.457912128790376</v>
      </c>
      <c r="V80" s="38">
        <f t="shared" si="35"/>
        <v>155.58541001428316</v>
      </c>
      <c r="W80" s="39">
        <f t="shared" si="36"/>
        <v>5.1586656834990485</v>
      </c>
      <c r="X80" s="40">
        <f t="shared" si="36"/>
        <v>4.0449794734147737</v>
      </c>
      <c r="Y80" s="40">
        <f t="shared" si="36"/>
        <v>1.984796402152015</v>
      </c>
      <c r="Z80" s="41">
        <f t="shared" si="36"/>
        <v>58.670419875163304</v>
      </c>
    </row>
    <row r="81" spans="1:26" ht="15" customHeight="1" x14ac:dyDescent="0.25">
      <c r="A81" t="s">
        <v>39</v>
      </c>
      <c r="B81" s="2">
        <v>44743</v>
      </c>
      <c r="C81" s="82">
        <v>259929.68</v>
      </c>
      <c r="D81" s="82">
        <v>671374.59</v>
      </c>
      <c r="E81" s="82">
        <v>324539.93</v>
      </c>
      <c r="F81" s="82">
        <v>10534.32</v>
      </c>
      <c r="G81" s="82">
        <v>4132031.6666666679</v>
      </c>
      <c r="H81" s="82">
        <v>10863649.10891089</v>
      </c>
      <c r="I81" s="82">
        <v>6392586.3613861399</v>
      </c>
      <c r="J81" s="82">
        <v>1878151.3861386136</v>
      </c>
      <c r="K81" s="82">
        <v>849829.20792079298</v>
      </c>
      <c r="L81" s="82">
        <v>2544792.2772277212</v>
      </c>
      <c r="M81" s="82">
        <v>1584177.5082508256</v>
      </c>
      <c r="N81" s="82">
        <v>864797.73102310218</v>
      </c>
      <c r="O81" s="35">
        <f t="shared" si="34"/>
        <v>0.20566860965186037</v>
      </c>
      <c r="P81" s="36">
        <f t="shared" si="34"/>
        <v>0.23424838668071113</v>
      </c>
      <c r="Q81" s="36">
        <f t="shared" si="34"/>
        <v>0.24781479962788014</v>
      </c>
      <c r="R81" s="58">
        <f t="shared" si="34"/>
        <v>0.46045155752917427</v>
      </c>
      <c r="S81" s="54">
        <f t="shared" si="35"/>
        <v>15.896728940945367</v>
      </c>
      <c r="T81" s="37">
        <f t="shared" si="35"/>
        <v>16.18120386252761</v>
      </c>
      <c r="U81" s="37">
        <f t="shared" si="35"/>
        <v>19.697380107853416</v>
      </c>
      <c r="V81" s="38">
        <f t="shared" si="35"/>
        <v>178.28881087138168</v>
      </c>
      <c r="W81" s="39">
        <f t="shared" si="36"/>
        <v>3.2694581392967246</v>
      </c>
      <c r="X81" s="40">
        <f t="shared" si="36"/>
        <v>3.790420899348784</v>
      </c>
      <c r="Y81" s="40">
        <f t="shared" si="36"/>
        <v>4.8813023046218866</v>
      </c>
      <c r="Z81" s="41">
        <f t="shared" si="36"/>
        <v>82.093360655752079</v>
      </c>
    </row>
    <row r="82" spans="1:26" ht="15" customHeight="1" x14ac:dyDescent="0.25">
      <c r="A82" t="s">
        <v>39</v>
      </c>
      <c r="B82" s="2">
        <v>44774</v>
      </c>
      <c r="C82" s="82">
        <v>346721.37</v>
      </c>
      <c r="D82" s="82">
        <v>672351.93</v>
      </c>
      <c r="E82" s="82">
        <v>379391.91999999993</v>
      </c>
      <c r="F82" s="82">
        <v>12433.79</v>
      </c>
      <c r="G82" s="82">
        <v>5338345.459770116</v>
      </c>
      <c r="H82" s="82">
        <v>10681401.371100163</v>
      </c>
      <c r="I82" s="82">
        <v>7453932.7257799665</v>
      </c>
      <c r="J82" s="82">
        <v>1995310.2545155995</v>
      </c>
      <c r="K82" s="82">
        <v>2232951.3218390811</v>
      </c>
      <c r="L82" s="82">
        <v>2237669.3349753674</v>
      </c>
      <c r="M82" s="82">
        <v>2120450.8866995065</v>
      </c>
      <c r="N82" s="82">
        <v>821914.29392446636</v>
      </c>
      <c r="O82" s="35">
        <f t="shared" si="34"/>
        <v>0.41828527933732451</v>
      </c>
      <c r="P82" s="36">
        <f t="shared" si="34"/>
        <v>0.20949211224565115</v>
      </c>
      <c r="Q82" s="36">
        <f t="shared" si="34"/>
        <v>0.28447411114481536</v>
      </c>
      <c r="R82" s="58">
        <f t="shared" si="34"/>
        <v>0.41192305410368479</v>
      </c>
      <c r="S82" s="54">
        <f t="shared" si="35"/>
        <v>15.396643880849098</v>
      </c>
      <c r="T82" s="37">
        <f t="shared" si="35"/>
        <v>15.886622607151827</v>
      </c>
      <c r="U82" s="37">
        <f t="shared" si="35"/>
        <v>19.647051855453242</v>
      </c>
      <c r="V82" s="38">
        <f t="shared" si="35"/>
        <v>160.47482340586413</v>
      </c>
      <c r="W82" s="39">
        <f t="shared" si="36"/>
        <v>6.4401894865582729</v>
      </c>
      <c r="X82" s="40">
        <f t="shared" si="36"/>
        <v>3.3281221264217495</v>
      </c>
      <c r="Y82" s="40">
        <f t="shared" si="36"/>
        <v>5.5890776131961566</v>
      </c>
      <c r="Z82" s="41">
        <f t="shared" si="36"/>
        <v>66.103279364093027</v>
      </c>
    </row>
    <row r="83" spans="1:26" ht="15" customHeight="1" x14ac:dyDescent="0.25">
      <c r="A83" t="s">
        <v>39</v>
      </c>
      <c r="B83" s="2">
        <v>44805</v>
      </c>
      <c r="C83" s="82">
        <v>314174.78000000003</v>
      </c>
      <c r="D83" s="82">
        <v>617734.64</v>
      </c>
      <c r="E83" s="82">
        <v>421720.87999999995</v>
      </c>
      <c r="F83" s="82">
        <v>12416.42</v>
      </c>
      <c r="G83" s="82">
        <v>4912790.0386100383</v>
      </c>
      <c r="H83" s="82">
        <v>9978054.045474045</v>
      </c>
      <c r="I83" s="82">
        <v>8312302.3166023148</v>
      </c>
      <c r="J83" s="82">
        <v>1984478.3955383962</v>
      </c>
      <c r="K83" s="82">
        <v>1332842.4967824966</v>
      </c>
      <c r="L83" s="82">
        <v>1803455.0579150571</v>
      </c>
      <c r="M83" s="82">
        <v>2282175.8301158291</v>
      </c>
      <c r="N83" s="83">
        <v>597733.10167310224</v>
      </c>
      <c r="O83" s="13">
        <f t="shared" ref="O83:R86" si="37">K83/G83</f>
        <v>0.27130052094788765</v>
      </c>
      <c r="P83" s="13">
        <f t="shared" si="37"/>
        <v>0.18074216171770366</v>
      </c>
      <c r="Q83" s="13">
        <f t="shared" si="37"/>
        <v>0.27455399757990001</v>
      </c>
      <c r="R83" s="13">
        <f t="shared" si="37"/>
        <v>0.30120413657158263</v>
      </c>
      <c r="S83" s="17">
        <f t="shared" ref="S83:V86" si="38">G83/C83</f>
        <v>15.637124146661415</v>
      </c>
      <c r="T83" s="17">
        <f t="shared" si="38"/>
        <v>16.152654229450441</v>
      </c>
      <c r="U83" s="17">
        <f t="shared" si="38"/>
        <v>19.710435766429956</v>
      </c>
      <c r="V83" s="17">
        <f t="shared" si="38"/>
        <v>159.82693848455483</v>
      </c>
      <c r="W83" s="21">
        <f t="shared" ref="W83:Z86" si="39">S83*O83</f>
        <v>4.242359927116035</v>
      </c>
      <c r="X83" s="21">
        <f t="shared" si="39"/>
        <v>2.9194656429094814</v>
      </c>
      <c r="Y83" s="21">
        <f t="shared" si="39"/>
        <v>5.4115789337151847</v>
      </c>
      <c r="Z83" s="21">
        <f t="shared" si="39"/>
        <v>48.140535007119787</v>
      </c>
    </row>
    <row r="84" spans="1:26" ht="15" customHeight="1" x14ac:dyDescent="0.25">
      <c r="A84" t="s">
        <v>41</v>
      </c>
      <c r="B84" s="2">
        <v>44835</v>
      </c>
      <c r="C84" s="86">
        <v>417451.87</v>
      </c>
      <c r="D84" s="86">
        <v>666220.71</v>
      </c>
      <c r="E84" s="86">
        <v>390498.2</v>
      </c>
      <c r="F84" s="86">
        <v>12252.41</v>
      </c>
      <c r="G84" s="86">
        <v>6430995.06261825</v>
      </c>
      <c r="H84" s="86">
        <v>10662977.106045499</v>
      </c>
      <c r="I84" s="86">
        <v>7491253.3741778499</v>
      </c>
      <c r="J84" s="86">
        <v>1875269.4837372701</v>
      </c>
      <c r="K84" s="86">
        <v>1832286.9988287201</v>
      </c>
      <c r="L84" s="86">
        <v>3046852.55428416</v>
      </c>
      <c r="M84" s="86">
        <v>1151542.24704928</v>
      </c>
      <c r="N84" s="86">
        <v>629153.54536444705</v>
      </c>
      <c r="O84" s="13">
        <f t="shared" si="37"/>
        <v>0.28491500630739736</v>
      </c>
      <c r="P84" s="13">
        <f t="shared" si="37"/>
        <v>0.28574126381240295</v>
      </c>
      <c r="Q84" s="13">
        <f t="shared" si="37"/>
        <v>0.1537182350577829</v>
      </c>
      <c r="R84" s="13">
        <f t="shared" si="37"/>
        <v>0.335500337855758</v>
      </c>
      <c r="S84" s="17">
        <f t="shared" si="38"/>
        <v>15.405356939994663</v>
      </c>
      <c r="T84" s="17">
        <f t="shared" si="38"/>
        <v>16.005172078852816</v>
      </c>
      <c r="U84" s="17">
        <f t="shared" si="38"/>
        <v>19.183835864487595</v>
      </c>
      <c r="V84" s="17">
        <f t="shared" si="38"/>
        <v>153.0531123050298</v>
      </c>
      <c r="W84" s="21">
        <f t="shared" si="39"/>
        <v>4.3892173697262873</v>
      </c>
      <c r="X84" s="21">
        <f t="shared" si="39"/>
        <v>4.5733380973463884</v>
      </c>
      <c r="Y84" s="21">
        <f t="shared" si="39"/>
        <v>2.94890539072723</v>
      </c>
      <c r="Z84" s="21">
        <f t="shared" si="39"/>
        <v>51.349370888212768</v>
      </c>
    </row>
    <row r="85" spans="1:26" ht="15" customHeight="1" x14ac:dyDescent="0.25">
      <c r="A85" t="s">
        <v>41</v>
      </c>
      <c r="B85" s="2">
        <v>44866</v>
      </c>
      <c r="C85" s="86">
        <v>293353.59999999998</v>
      </c>
      <c r="D85" s="86">
        <v>573766.31000000006</v>
      </c>
      <c r="E85" s="86">
        <v>363980.03</v>
      </c>
      <c r="F85" s="86">
        <v>10258.299999999999</v>
      </c>
      <c r="G85" s="86">
        <v>5338048.9456924004</v>
      </c>
      <c r="H85" s="86">
        <v>9918674.7052241992</v>
      </c>
      <c r="I85" s="86">
        <v>7987702.2463206798</v>
      </c>
      <c r="J85" s="86">
        <v>1626401.6438591899</v>
      </c>
      <c r="K85" s="86">
        <v>1368118.6074532999</v>
      </c>
      <c r="L85" s="86">
        <v>2255959.4543420202</v>
      </c>
      <c r="M85" s="86">
        <v>2101841.59566228</v>
      </c>
      <c r="N85" s="86">
        <v>584633.03210258996</v>
      </c>
      <c r="O85" s="13">
        <f t="shared" si="37"/>
        <v>0.25629562811658346</v>
      </c>
      <c r="P85" s="13">
        <f t="shared" si="37"/>
        <v>0.22744565391924779</v>
      </c>
      <c r="Q85" s="13">
        <f t="shared" si="37"/>
        <v>0.26313469516598931</v>
      </c>
      <c r="R85" s="13">
        <f t="shared" si="37"/>
        <v>0.35946411780262938</v>
      </c>
      <c r="S85" s="17">
        <f t="shared" si="38"/>
        <v>18.196636910855709</v>
      </c>
      <c r="T85" s="17">
        <f t="shared" si="38"/>
        <v>17.286959049973149</v>
      </c>
      <c r="U85" s="17">
        <f t="shared" si="38"/>
        <v>21.945440925208668</v>
      </c>
      <c r="V85" s="17">
        <f t="shared" si="38"/>
        <v>158.54494836953396</v>
      </c>
      <c r="W85" s="21">
        <f t="shared" si="39"/>
        <v>4.6637184866771708</v>
      </c>
      <c r="X85" s="21">
        <f t="shared" si="39"/>
        <v>3.9318437053964015</v>
      </c>
      <c r="Y85" s="21">
        <f t="shared" si="39"/>
        <v>5.7746069081380096</v>
      </c>
      <c r="Z85" s="21">
        <f t="shared" si="39"/>
        <v>56.991219997717948</v>
      </c>
    </row>
    <row r="86" spans="1:26" ht="15" customHeight="1" x14ac:dyDescent="0.25">
      <c r="A86" t="s">
        <v>41</v>
      </c>
      <c r="B86" s="2">
        <v>44896</v>
      </c>
      <c r="C86" s="86">
        <v>287419.59000000003</v>
      </c>
      <c r="D86" s="86">
        <v>582531</v>
      </c>
      <c r="E86" s="86">
        <v>347324.57</v>
      </c>
      <c r="F86" s="86">
        <v>10347.75</v>
      </c>
      <c r="G86" s="86">
        <v>4928778.17390576</v>
      </c>
      <c r="H86" s="86">
        <v>10475756.531927301</v>
      </c>
      <c r="I86" s="86">
        <v>7579126.3034563502</v>
      </c>
      <c r="J86" s="86">
        <v>1524564.44053895</v>
      </c>
      <c r="K86" s="86">
        <v>259216.65411331199</v>
      </c>
      <c r="L86" s="86">
        <v>1213981.9566490899</v>
      </c>
      <c r="M86" s="86">
        <v>1520288.4509163899</v>
      </c>
      <c r="N86" s="86">
        <v>484804.60289563902</v>
      </c>
      <c r="O86" s="13">
        <f t="shared" si="37"/>
        <v>5.2592477276756484E-2</v>
      </c>
      <c r="P86" s="13">
        <f t="shared" si="37"/>
        <v>0.11588489604060556</v>
      </c>
      <c r="Q86" s="13">
        <f t="shared" si="37"/>
        <v>0.20058887925156815</v>
      </c>
      <c r="R86" s="13">
        <f t="shared" si="37"/>
        <v>0.31799548120396626</v>
      </c>
      <c r="S86" s="17">
        <f t="shared" si="38"/>
        <v>17.148372433158642</v>
      </c>
      <c r="T86" s="17">
        <f t="shared" si="38"/>
        <v>17.983174340811562</v>
      </c>
      <c r="U86" s="17">
        <f t="shared" si="38"/>
        <v>21.821451627958108</v>
      </c>
      <c r="V86" s="17">
        <f t="shared" si="38"/>
        <v>147.33294102959098</v>
      </c>
      <c r="W86" s="21">
        <f t="shared" si="39"/>
        <v>0.90187538752425311</v>
      </c>
      <c r="X86" s="21">
        <f t="shared" si="39"/>
        <v>2.0839782889650333</v>
      </c>
      <c r="Y86" s="21">
        <f t="shared" si="39"/>
        <v>4.3771405256944247</v>
      </c>
      <c r="Z86" s="21">
        <f t="shared" si="39"/>
        <v>46.851209479900369</v>
      </c>
    </row>
    <row r="88" spans="1:26" ht="15" customHeight="1" x14ac:dyDescent="0.25">
      <c r="A88" t="s">
        <v>40</v>
      </c>
      <c r="C88" s="98">
        <f>SUM(C72:C74)</f>
        <v>1043669.62</v>
      </c>
      <c r="D88" s="98">
        <f t="shared" ref="D88:N88" si="40">SUM(D72:D74)</f>
        <v>2138161.0100000002</v>
      </c>
      <c r="E88" s="98">
        <f t="shared" si="40"/>
        <v>1040370.15</v>
      </c>
      <c r="F88" s="98">
        <f t="shared" si="40"/>
        <v>38434.22</v>
      </c>
      <c r="G88" s="98">
        <f t="shared" si="40"/>
        <v>14440036.748763211</v>
      </c>
      <c r="H88" s="98">
        <f t="shared" si="40"/>
        <v>29255888.240138181</v>
      </c>
      <c r="I88" s="98">
        <f t="shared" si="40"/>
        <v>18519540.818704259</v>
      </c>
      <c r="J88" s="98">
        <f t="shared" si="40"/>
        <v>5672565.2956996597</v>
      </c>
      <c r="K88" s="98">
        <f t="shared" si="40"/>
        <v>3447165.3390862038</v>
      </c>
      <c r="L88" s="98">
        <f t="shared" si="40"/>
        <v>3512539.493016405</v>
      </c>
      <c r="M88" s="98">
        <f t="shared" si="40"/>
        <v>4733928.0765098771</v>
      </c>
      <c r="N88" s="98">
        <f t="shared" si="40"/>
        <v>2146477.7017320301</v>
      </c>
    </row>
    <row r="89" spans="1:26" ht="15" customHeight="1" x14ac:dyDescent="0.25">
      <c r="A89" t="s">
        <v>39</v>
      </c>
      <c r="C89" s="98">
        <f>SUM(C81:C83)</f>
        <v>920825.83000000007</v>
      </c>
      <c r="D89" s="98">
        <f t="shared" ref="D89:N89" si="41">SUM(D81:D83)</f>
        <v>1961461.1600000001</v>
      </c>
      <c r="E89" s="98">
        <f t="shared" si="41"/>
        <v>1125652.7299999997</v>
      </c>
      <c r="F89" s="98">
        <f t="shared" si="41"/>
        <v>35384.53</v>
      </c>
      <c r="G89" s="98">
        <f t="shared" si="41"/>
        <v>14383167.165046822</v>
      </c>
      <c r="H89" s="98">
        <f t="shared" si="41"/>
        <v>31523104.525485098</v>
      </c>
      <c r="I89" s="98">
        <f t="shared" si="41"/>
        <v>22158821.40376842</v>
      </c>
      <c r="J89" s="98">
        <f t="shared" si="41"/>
        <v>5857940.036192609</v>
      </c>
      <c r="K89" s="98">
        <f t="shared" si="41"/>
        <v>4415623.0265423711</v>
      </c>
      <c r="L89" s="98">
        <f t="shared" si="41"/>
        <v>6585916.6701181456</v>
      </c>
      <c r="M89" s="98">
        <f t="shared" si="41"/>
        <v>5986804.2250661608</v>
      </c>
      <c r="N89" s="98">
        <f t="shared" si="41"/>
        <v>2284445.1266206708</v>
      </c>
    </row>
    <row r="90" spans="1:26" ht="15" customHeight="1" x14ac:dyDescent="0.25">
      <c r="A90" t="s">
        <v>41</v>
      </c>
      <c r="C90" s="99">
        <f>SUM(C84:C86)</f>
        <v>998225.06</v>
      </c>
      <c r="D90" s="99">
        <f t="shared" ref="D90:N90" si="42">SUM(D84:D86)</f>
        <v>1822518.02</v>
      </c>
      <c r="E90" s="99">
        <f t="shared" si="42"/>
        <v>1101802.8</v>
      </c>
      <c r="F90" s="99">
        <f t="shared" si="42"/>
        <v>32858.46</v>
      </c>
      <c r="G90" s="99">
        <f t="shared" si="42"/>
        <v>16697822.18221641</v>
      </c>
      <c r="H90" s="99">
        <f t="shared" si="42"/>
        <v>31057408.343197003</v>
      </c>
      <c r="I90" s="99">
        <f t="shared" si="42"/>
        <v>23058081.923954882</v>
      </c>
      <c r="J90" s="99">
        <f t="shared" si="42"/>
        <v>5026235.5681354105</v>
      </c>
      <c r="K90" s="99">
        <f t="shared" si="42"/>
        <v>3459622.2603953318</v>
      </c>
      <c r="L90" s="99">
        <f t="shared" si="42"/>
        <v>6516793.9652752699</v>
      </c>
      <c r="M90" s="99">
        <f t="shared" si="42"/>
        <v>4773672.2936279494</v>
      </c>
      <c r="N90" s="99">
        <f t="shared" si="42"/>
        <v>1698591.1803626758</v>
      </c>
    </row>
    <row r="92" spans="1:26" ht="15" customHeight="1" x14ac:dyDescent="0.25">
      <c r="C92" s="85"/>
      <c r="E92" s="85"/>
    </row>
  </sheetData>
  <mergeCells count="42">
    <mergeCell ref="W2:Z2"/>
    <mergeCell ref="C2:F2"/>
    <mergeCell ref="G2:J2"/>
    <mergeCell ref="K2:N2"/>
    <mergeCell ref="O2:R2"/>
    <mergeCell ref="S2:V2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6:Z6"/>
    <mergeCell ref="C5:F5"/>
    <mergeCell ref="G5:J5"/>
    <mergeCell ref="K5:N5"/>
    <mergeCell ref="O5:R5"/>
    <mergeCell ref="S5:V5"/>
    <mergeCell ref="W5:Z5"/>
    <mergeCell ref="C6:F6"/>
    <mergeCell ref="G6:J6"/>
    <mergeCell ref="K6:N6"/>
    <mergeCell ref="O6:R6"/>
    <mergeCell ref="S6:V6"/>
    <mergeCell ref="W25:Z25"/>
    <mergeCell ref="C7:F7"/>
    <mergeCell ref="G7:J7"/>
    <mergeCell ref="K7:N7"/>
    <mergeCell ref="O7:R7"/>
    <mergeCell ref="S7:V7"/>
    <mergeCell ref="W7:Z7"/>
    <mergeCell ref="C25:F25"/>
    <mergeCell ref="G25:J25"/>
    <mergeCell ref="K25:N25"/>
    <mergeCell ref="O25:R25"/>
    <mergeCell ref="S25:V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768A-64EF-45D7-9498-D6374A81DEF0}">
  <dimension ref="A1:AA92"/>
  <sheetViews>
    <sheetView showGridLines="0" tabSelected="1" zoomScale="80" zoomScaleNormal="80" workbookViewId="0">
      <selection activeCell="A17" sqref="A17"/>
    </sheetView>
  </sheetViews>
  <sheetFormatPr defaultColWidth="11.42578125" defaultRowHeight="15" customHeight="1" x14ac:dyDescent="0.25"/>
  <cols>
    <col min="1" max="1" width="15.140625" bestFit="1" customWidth="1"/>
    <col min="2" max="2" width="26.5703125" bestFit="1" customWidth="1"/>
    <col min="3" max="3" width="13.85546875" bestFit="1" customWidth="1"/>
    <col min="4" max="4" width="14.85546875" bestFit="1" customWidth="1"/>
    <col min="5" max="5" width="15.140625" bestFit="1" customWidth="1"/>
    <col min="6" max="6" width="12.85546875" bestFit="1" customWidth="1"/>
    <col min="7" max="7" width="14.85546875" bestFit="1" customWidth="1"/>
    <col min="8" max="8" width="15.85546875" bestFit="1" customWidth="1"/>
    <col min="9" max="14" width="14.85546875" bestFit="1" customWidth="1"/>
    <col min="15" max="15" width="12.42578125" bestFit="1" customWidth="1"/>
    <col min="16" max="16" width="9.5703125" bestFit="1" customWidth="1"/>
    <col min="17" max="17" width="9.28515625" bestFit="1" customWidth="1"/>
    <col min="18" max="18" width="9.85546875" customWidth="1"/>
    <col min="19" max="19" width="7.42578125" bestFit="1" customWidth="1"/>
    <col min="20" max="20" width="9.5703125" bestFit="1" customWidth="1"/>
    <col min="21" max="21" width="9.28515625" bestFit="1" customWidth="1"/>
    <col min="22" max="23" width="7.42578125" bestFit="1" customWidth="1"/>
    <col min="24" max="24" width="9.5703125" bestFit="1" customWidth="1"/>
    <col min="25" max="25" width="9.28515625" bestFit="1" customWidth="1"/>
    <col min="26" max="26" width="7.42578125" bestFit="1" customWidth="1"/>
  </cols>
  <sheetData>
    <row r="1" spans="1:27" ht="15" customHeight="1" thickBot="1" x14ac:dyDescent="0.3">
      <c r="B1" t="s">
        <v>4</v>
      </c>
      <c r="C1" t="s">
        <v>5</v>
      </c>
    </row>
    <row r="2" spans="1:27" ht="15" customHeight="1" thickBot="1" x14ac:dyDescent="0.3">
      <c r="B2" s="45" t="s">
        <v>1</v>
      </c>
      <c r="C2" s="119" t="s">
        <v>2</v>
      </c>
      <c r="D2" s="120"/>
      <c r="E2" s="120"/>
      <c r="F2" s="121"/>
      <c r="G2" s="122" t="s">
        <v>10</v>
      </c>
      <c r="H2" s="123"/>
      <c r="I2" s="123"/>
      <c r="J2" s="124"/>
      <c r="K2" s="125" t="s">
        <v>11</v>
      </c>
      <c r="L2" s="126"/>
      <c r="M2" s="126"/>
      <c r="N2" s="127"/>
      <c r="O2" s="128" t="s">
        <v>0</v>
      </c>
      <c r="P2" s="129"/>
      <c r="Q2" s="129"/>
      <c r="R2" s="130"/>
      <c r="S2" s="131" t="s">
        <v>12</v>
      </c>
      <c r="T2" s="132"/>
      <c r="U2" s="132"/>
      <c r="V2" s="133"/>
      <c r="W2" s="116" t="s">
        <v>13</v>
      </c>
      <c r="X2" s="117"/>
      <c r="Y2" s="117"/>
      <c r="Z2" s="118"/>
      <c r="AA2" t="s">
        <v>38</v>
      </c>
    </row>
    <row r="3" spans="1:27" ht="15" customHeight="1" x14ac:dyDescent="0.25">
      <c r="B3" s="31" t="s">
        <v>14</v>
      </c>
      <c r="C3" s="108">
        <f>SUM(C9:F9)</f>
        <v>18137696.07</v>
      </c>
      <c r="D3" s="109"/>
      <c r="E3" s="109"/>
      <c r="F3" s="110"/>
      <c r="G3" s="108">
        <f>SUM(G9:J9)</f>
        <v>254768938.37242258</v>
      </c>
      <c r="H3" s="109"/>
      <c r="I3" s="109"/>
      <c r="J3" s="110"/>
      <c r="K3" s="111">
        <f>SUM(K9:N9)</f>
        <v>63811048.011966944</v>
      </c>
      <c r="L3" s="109"/>
      <c r="M3" s="109"/>
      <c r="N3" s="112"/>
      <c r="O3" s="139">
        <f>K3/G3</f>
        <v>0.25046635755371255</v>
      </c>
      <c r="P3" s="140"/>
      <c r="Q3" s="140"/>
      <c r="R3" s="141"/>
      <c r="S3" s="134">
        <f>G3/C3</f>
        <v>14.046378183269589</v>
      </c>
      <c r="T3" s="135"/>
      <c r="U3" s="135"/>
      <c r="V3" s="136"/>
      <c r="W3" s="137">
        <f>K3/C3</f>
        <v>3.518145180385468</v>
      </c>
      <c r="X3" s="135"/>
      <c r="Y3" s="135"/>
      <c r="Z3" s="138"/>
    </row>
    <row r="4" spans="1:27" ht="15" customHeight="1" x14ac:dyDescent="0.25">
      <c r="B4" s="31" t="s">
        <v>15</v>
      </c>
      <c r="C4" s="108">
        <f t="shared" ref="C4:C7" si="0">SUM(C10:F10)</f>
        <v>17590574.68</v>
      </c>
      <c r="D4" s="109"/>
      <c r="E4" s="109"/>
      <c r="F4" s="110"/>
      <c r="G4" s="108">
        <f t="shared" ref="G4:G7" si="1">SUM(G10:J10)</f>
        <v>255622083.44013962</v>
      </c>
      <c r="H4" s="109"/>
      <c r="I4" s="109"/>
      <c r="J4" s="110"/>
      <c r="K4" s="111">
        <f t="shared" ref="K4:K7" si="2">SUM(K10:N10)</f>
        <v>75380113.515638262</v>
      </c>
      <c r="L4" s="109"/>
      <c r="M4" s="109"/>
      <c r="N4" s="112"/>
      <c r="O4" s="113">
        <f t="shared" ref="O4:O7" si="3">K4/G4</f>
        <v>0.29488889418777631</v>
      </c>
      <c r="P4" s="114"/>
      <c r="Q4" s="114"/>
      <c r="R4" s="115"/>
      <c r="S4" s="111">
        <f t="shared" ref="S4:S7" si="4">G4/C4</f>
        <v>14.531764202722433</v>
      </c>
      <c r="T4" s="109"/>
      <c r="U4" s="109"/>
      <c r="V4" s="112"/>
      <c r="W4" s="108">
        <f t="shared" ref="W4:W7" si="5">K4/C4</f>
        <v>4.285255876338331</v>
      </c>
      <c r="X4" s="109"/>
      <c r="Y4" s="109"/>
      <c r="Z4" s="110"/>
    </row>
    <row r="5" spans="1:27" ht="15" customHeight="1" x14ac:dyDescent="0.25">
      <c r="B5" s="31" t="s">
        <v>16</v>
      </c>
      <c r="C5" s="108">
        <f t="shared" si="0"/>
        <v>19186140.138999999</v>
      </c>
      <c r="D5" s="109"/>
      <c r="E5" s="109"/>
      <c r="F5" s="110"/>
      <c r="G5" s="108">
        <f t="shared" si="1"/>
        <v>288342654.46390927</v>
      </c>
      <c r="H5" s="109"/>
      <c r="I5" s="109"/>
      <c r="J5" s="110"/>
      <c r="K5" s="111">
        <f t="shared" si="2"/>
        <v>101294559.65555847</v>
      </c>
      <c r="L5" s="109"/>
      <c r="M5" s="109"/>
      <c r="N5" s="112"/>
      <c r="O5" s="113">
        <f t="shared" si="3"/>
        <v>0.3512992548531772</v>
      </c>
      <c r="P5" s="114"/>
      <c r="Q5" s="114"/>
      <c r="R5" s="115"/>
      <c r="S5" s="111">
        <f t="shared" si="4"/>
        <v>15.028695317292621</v>
      </c>
      <c r="T5" s="109"/>
      <c r="U5" s="109"/>
      <c r="V5" s="112"/>
      <c r="W5" s="108">
        <f t="shared" si="5"/>
        <v>5.2795694663803303</v>
      </c>
      <c r="X5" s="109"/>
      <c r="Y5" s="109"/>
      <c r="Z5" s="110"/>
    </row>
    <row r="6" spans="1:27" ht="15" customHeight="1" x14ac:dyDescent="0.25">
      <c r="B6" s="31" t="s">
        <v>36</v>
      </c>
      <c r="C6" s="108">
        <f t="shared" si="0"/>
        <v>17322804.150000002</v>
      </c>
      <c r="D6" s="109"/>
      <c r="E6" s="109"/>
      <c r="F6" s="110"/>
      <c r="G6" s="108">
        <f t="shared" si="1"/>
        <v>270825843.55220807</v>
      </c>
      <c r="H6" s="109"/>
      <c r="I6" s="109"/>
      <c r="J6" s="110"/>
      <c r="K6" s="111">
        <f t="shared" si="2"/>
        <v>74551290.269550651</v>
      </c>
      <c r="L6" s="109"/>
      <c r="M6" s="109"/>
      <c r="N6" s="112"/>
      <c r="O6" s="113">
        <f t="shared" si="3"/>
        <v>0.27527391511725924</v>
      </c>
      <c r="P6" s="114"/>
      <c r="Q6" s="114"/>
      <c r="R6" s="115"/>
      <c r="S6" s="111">
        <f t="shared" si="4"/>
        <v>15.634064855037227</v>
      </c>
      <c r="T6" s="109"/>
      <c r="U6" s="109"/>
      <c r="V6" s="112"/>
      <c r="W6" s="108">
        <f t="shared" si="5"/>
        <v>4.3036502418432434</v>
      </c>
      <c r="X6" s="109"/>
      <c r="Y6" s="109"/>
      <c r="Z6" s="110"/>
    </row>
    <row r="7" spans="1:27" ht="15" customHeight="1" x14ac:dyDescent="0.25">
      <c r="B7" s="31" t="s">
        <v>37</v>
      </c>
      <c r="C7" s="108">
        <f t="shared" si="0"/>
        <v>15917600.960000001</v>
      </c>
      <c r="D7" s="109"/>
      <c r="E7" s="109"/>
      <c r="F7" s="110"/>
      <c r="G7" s="108">
        <f t="shared" si="1"/>
        <v>288435642.37082356</v>
      </c>
      <c r="H7" s="109"/>
      <c r="I7" s="109"/>
      <c r="J7" s="110"/>
      <c r="K7" s="111">
        <f t="shared" si="2"/>
        <v>64114342.499226943</v>
      </c>
      <c r="L7" s="109"/>
      <c r="M7" s="109"/>
      <c r="N7" s="112"/>
      <c r="O7" s="113">
        <f t="shared" si="3"/>
        <v>0.22228300903533679</v>
      </c>
      <c r="P7" s="114"/>
      <c r="Q7" s="114"/>
      <c r="R7" s="115"/>
      <c r="S7" s="111">
        <f t="shared" si="4"/>
        <v>18.120547379950374</v>
      </c>
      <c r="T7" s="109"/>
      <c r="U7" s="109"/>
      <c r="V7" s="112"/>
      <c r="W7" s="108">
        <f t="shared" si="5"/>
        <v>4.0278897969827572</v>
      </c>
      <c r="X7" s="109"/>
      <c r="Y7" s="109"/>
      <c r="Z7" s="110"/>
    </row>
    <row r="8" spans="1:27" ht="15" customHeight="1" x14ac:dyDescent="0.25">
      <c r="B8" s="27"/>
      <c r="C8" s="68"/>
      <c r="D8" s="28"/>
      <c r="E8" s="29"/>
      <c r="F8" s="63"/>
      <c r="G8" s="62"/>
      <c r="H8" s="30"/>
      <c r="I8" s="29"/>
      <c r="J8" s="63"/>
      <c r="O8" s="46"/>
      <c r="R8" s="47"/>
      <c r="W8" s="46"/>
      <c r="Z8" s="47"/>
    </row>
    <row r="9" spans="1:27" ht="15" customHeight="1" x14ac:dyDescent="0.25">
      <c r="B9" s="27">
        <v>2018</v>
      </c>
      <c r="C9" s="64">
        <f>SUM(C27:C38)</f>
        <v>3948630.58</v>
      </c>
      <c r="D9" s="1">
        <f t="shared" ref="D9:N9" si="6">SUM(D27:D38)</f>
        <v>10135653.680000002</v>
      </c>
      <c r="E9" s="1">
        <f t="shared" si="6"/>
        <v>3931168.6499999994</v>
      </c>
      <c r="F9" s="65">
        <f t="shared" si="6"/>
        <v>122243.15999999997</v>
      </c>
      <c r="G9" s="64">
        <f t="shared" si="6"/>
        <v>45456097.281167045</v>
      </c>
      <c r="H9" s="1">
        <f t="shared" si="6"/>
        <v>125329693.14133149</v>
      </c>
      <c r="I9" s="1">
        <f t="shared" si="6"/>
        <v>65475643.712060086</v>
      </c>
      <c r="J9" s="65">
        <f t="shared" si="6"/>
        <v>18507504.237863965</v>
      </c>
      <c r="K9" s="59">
        <f t="shared" si="6"/>
        <v>8411056.949218709</v>
      </c>
      <c r="L9" s="1">
        <f t="shared" si="6"/>
        <v>29368158.616433084</v>
      </c>
      <c r="M9" s="1">
        <f t="shared" si="6"/>
        <v>17718303.616852611</v>
      </c>
      <c r="N9" s="50">
        <f t="shared" si="6"/>
        <v>8313528.8294625403</v>
      </c>
      <c r="O9" s="55">
        <f>K9/G9</f>
        <v>0.18503693568747048</v>
      </c>
      <c r="P9" s="42">
        <f t="shared" ref="P9:R13" si="7">L9/H9</f>
        <v>0.2343272203125501</v>
      </c>
      <c r="Q9" s="42">
        <f t="shared" si="7"/>
        <v>0.27060907861817696</v>
      </c>
      <c r="R9" s="56">
        <f t="shared" si="7"/>
        <v>0.44919772664183066</v>
      </c>
      <c r="S9" s="51">
        <f>G9/C9</f>
        <v>11.51186376142765</v>
      </c>
      <c r="T9" s="43">
        <f t="shared" ref="T9:V13" si="8">H9/D9</f>
        <v>12.365230413173654</v>
      </c>
      <c r="U9" s="43">
        <f t="shared" si="8"/>
        <v>16.655516346789167</v>
      </c>
      <c r="V9" s="44">
        <f t="shared" si="8"/>
        <v>151.39909863148145</v>
      </c>
      <c r="W9" s="48">
        <f>K9/C9</f>
        <v>2.1301199944662104</v>
      </c>
      <c r="X9" s="43">
        <f t="shared" ref="X9:Z13" si="9">L9/D9</f>
        <v>2.8975100712431878</v>
      </c>
      <c r="Y9" s="43">
        <f t="shared" si="9"/>
        <v>4.5071339325146003</v>
      </c>
      <c r="Z9" s="49">
        <f t="shared" si="9"/>
        <v>68.008130920883772</v>
      </c>
    </row>
    <row r="10" spans="1:27" ht="15" customHeight="1" x14ac:dyDescent="0.25">
      <c r="B10" s="27">
        <v>2019</v>
      </c>
      <c r="C10" s="64">
        <f>SUM(C39:C50)</f>
        <v>4100525.94</v>
      </c>
      <c r="D10" s="1">
        <f t="shared" ref="D10:N10" si="10">SUM(D39:D50)</f>
        <v>9580046.1500000004</v>
      </c>
      <c r="E10" s="1">
        <f t="shared" si="10"/>
        <v>3790464.15</v>
      </c>
      <c r="F10" s="65">
        <f t="shared" si="10"/>
        <v>119538.44</v>
      </c>
      <c r="G10" s="64">
        <f t="shared" si="10"/>
        <v>51075598.153645061</v>
      </c>
      <c r="H10" s="1">
        <f t="shared" si="10"/>
        <v>121588683.10100615</v>
      </c>
      <c r="I10" s="1">
        <f t="shared" si="10"/>
        <v>65713609.811637521</v>
      </c>
      <c r="J10" s="65">
        <f t="shared" si="10"/>
        <v>17244192.373850893</v>
      </c>
      <c r="K10" s="59">
        <f t="shared" si="10"/>
        <v>15277455.831157755</v>
      </c>
      <c r="L10" s="1">
        <f t="shared" si="10"/>
        <v>32397156.790491134</v>
      </c>
      <c r="M10" s="1">
        <f t="shared" si="10"/>
        <v>20851993.852358408</v>
      </c>
      <c r="N10" s="50">
        <f t="shared" si="10"/>
        <v>6853507.0416309498</v>
      </c>
      <c r="O10" s="55">
        <f t="shared" ref="O10:O13" si="11">K10/G10</f>
        <v>0.29911457493263766</v>
      </c>
      <c r="P10" s="42">
        <f t="shared" si="7"/>
        <v>0.26644878424728202</v>
      </c>
      <c r="Q10" s="42">
        <f t="shared" si="7"/>
        <v>0.3173162136752018</v>
      </c>
      <c r="R10" s="56">
        <f t="shared" si="7"/>
        <v>0.39743856325933902</v>
      </c>
      <c r="S10" s="51">
        <f t="shared" ref="S10:S13" si="12">G10/C10</f>
        <v>12.45586515022633</v>
      </c>
      <c r="T10" s="43">
        <f t="shared" si="8"/>
        <v>12.691868201595891</v>
      </c>
      <c r="U10" s="43">
        <f t="shared" si="8"/>
        <v>17.336560170774209</v>
      </c>
      <c r="V10" s="44">
        <f t="shared" si="8"/>
        <v>144.25646155204043</v>
      </c>
      <c r="W10" s="48">
        <f t="shared" ref="W10:W13" si="13">K10/C10</f>
        <v>3.7257308098282036</v>
      </c>
      <c r="X10" s="43">
        <f t="shared" si="9"/>
        <v>3.3817328521419632</v>
      </c>
      <c r="Y10" s="43">
        <f t="shared" si="9"/>
        <v>5.5011716315423822</v>
      </c>
      <c r="Z10" s="49">
        <f t="shared" si="9"/>
        <v>57.333080820119029</v>
      </c>
    </row>
    <row r="11" spans="1:27" ht="15" customHeight="1" x14ac:dyDescent="0.25">
      <c r="B11" s="27">
        <v>2020</v>
      </c>
      <c r="C11" s="64">
        <f>SUM(C51:C62)</f>
        <v>5115120.8999999994</v>
      </c>
      <c r="D11" s="1">
        <f t="shared" ref="D11:N11" si="14">SUM(D51:D62)</f>
        <v>9669762.7600000016</v>
      </c>
      <c r="E11" s="1">
        <f t="shared" si="14"/>
        <v>4276262.3310000002</v>
      </c>
      <c r="F11" s="65">
        <f t="shared" si="14"/>
        <v>124994.14799999999</v>
      </c>
      <c r="G11" s="64">
        <f t="shared" si="14"/>
        <v>66572595.65631289</v>
      </c>
      <c r="H11" s="1">
        <f t="shared" si="14"/>
        <v>126836406.98649076</v>
      </c>
      <c r="I11" s="1">
        <f t="shared" si="14"/>
        <v>74911578.828600422</v>
      </c>
      <c r="J11" s="65">
        <f t="shared" si="14"/>
        <v>20022072.992505182</v>
      </c>
      <c r="K11" s="59">
        <f t="shared" si="14"/>
        <v>25846660.074244134</v>
      </c>
      <c r="L11" s="1">
        <f t="shared" si="14"/>
        <v>38123991.520622544</v>
      </c>
      <c r="M11" s="1">
        <f t="shared" si="14"/>
        <v>27947992.691683561</v>
      </c>
      <c r="N11" s="50">
        <f t="shared" si="14"/>
        <v>9375915.3690082338</v>
      </c>
      <c r="O11" s="55">
        <f t="shared" si="11"/>
        <v>0.38824774397681411</v>
      </c>
      <c r="P11" s="42">
        <f t="shared" si="7"/>
        <v>0.30057609188411571</v>
      </c>
      <c r="Q11" s="42">
        <f t="shared" si="7"/>
        <v>0.3730797445296043</v>
      </c>
      <c r="R11" s="56">
        <f t="shared" si="7"/>
        <v>0.46827895255990226</v>
      </c>
      <c r="S11" s="51">
        <f t="shared" si="12"/>
        <v>13.014862592263048</v>
      </c>
      <c r="T11" s="43">
        <f t="shared" si="8"/>
        <v>13.116806496138974</v>
      </c>
      <c r="U11" s="43">
        <f t="shared" si="8"/>
        <v>17.518003581198073</v>
      </c>
      <c r="V11" s="44">
        <f t="shared" si="8"/>
        <v>160.18408311807673</v>
      </c>
      <c r="W11" s="48">
        <f t="shared" si="13"/>
        <v>5.0529910396143594</v>
      </c>
      <c r="X11" s="43">
        <f t="shared" si="9"/>
        <v>3.9425984346096343</v>
      </c>
      <c r="Y11" s="43">
        <f t="shared" si="9"/>
        <v>6.5356123007420708</v>
      </c>
      <c r="Z11" s="49">
        <f t="shared" si="9"/>
        <v>75.010834659301281</v>
      </c>
    </row>
    <row r="12" spans="1:27" ht="15" customHeight="1" x14ac:dyDescent="0.25">
      <c r="A12" s="155">
        <f>SUM(C12:D12)</f>
        <v>13084318.91</v>
      </c>
      <c r="B12" s="27">
        <v>2021</v>
      </c>
      <c r="C12" s="1">
        <f>SUM(C63:C74)</f>
        <v>4381559.74</v>
      </c>
      <c r="D12" s="1">
        <f t="shared" ref="D12:N12" si="15">SUM(D63:D74)</f>
        <v>8702759.1699999999</v>
      </c>
      <c r="E12" s="1">
        <f t="shared" si="15"/>
        <v>4096776.6399999997</v>
      </c>
      <c r="F12" s="1">
        <f t="shared" si="15"/>
        <v>141708.6</v>
      </c>
      <c r="G12" s="1">
        <f t="shared" si="15"/>
        <v>57959965.34701246</v>
      </c>
      <c r="H12" s="1">
        <f t="shared" si="15"/>
        <v>117929928.21131597</v>
      </c>
      <c r="I12" s="1">
        <f t="shared" si="15"/>
        <v>71878470.698592544</v>
      </c>
      <c r="J12" s="1">
        <f t="shared" si="15"/>
        <v>23057479.29528708</v>
      </c>
      <c r="K12" s="1">
        <f t="shared" si="15"/>
        <v>15340547.007953864</v>
      </c>
      <c r="L12" s="1">
        <f t="shared" si="15"/>
        <v>26329016.157856058</v>
      </c>
      <c r="M12" s="1">
        <f t="shared" si="15"/>
        <v>22511976.871369727</v>
      </c>
      <c r="N12" s="1">
        <f t="shared" si="15"/>
        <v>10369750.232370995</v>
      </c>
      <c r="O12" s="84">
        <f t="shared" si="11"/>
        <v>0.26467488232797209</v>
      </c>
      <c r="P12" s="42">
        <f t="shared" si="7"/>
        <v>0.22325983367578831</v>
      </c>
      <c r="Q12" s="42">
        <f t="shared" si="7"/>
        <v>0.31319498943945306</v>
      </c>
      <c r="R12" s="56">
        <f t="shared" si="7"/>
        <v>0.44973477367452558</v>
      </c>
      <c r="S12" s="51">
        <f t="shared" si="12"/>
        <v>13.228158187114541</v>
      </c>
      <c r="T12" s="43">
        <f t="shared" si="8"/>
        <v>13.550866559405891</v>
      </c>
      <c r="U12" s="43">
        <f t="shared" si="8"/>
        <v>17.54512803963668</v>
      </c>
      <c r="V12" s="44">
        <f t="shared" si="8"/>
        <v>162.71051506603749</v>
      </c>
      <c r="W12" s="48">
        <f t="shared" si="13"/>
        <v>3.5011612115903419</v>
      </c>
      <c r="X12" s="43">
        <f t="shared" si="9"/>
        <v>3.0253642142157608</v>
      </c>
      <c r="Y12" s="43">
        <f t="shared" si="9"/>
        <v>5.4950461910878623</v>
      </c>
      <c r="Z12" s="49">
        <f t="shared" si="9"/>
        <v>73.176576667689858</v>
      </c>
    </row>
    <row r="13" spans="1:27" ht="15" customHeight="1" x14ac:dyDescent="0.25">
      <c r="A13" s="155">
        <f>SUM(C13:D13)</f>
        <v>11330282.01</v>
      </c>
      <c r="B13" s="27">
        <v>2022</v>
      </c>
      <c r="C13" s="1">
        <f>SUM(C75:C86)</f>
        <v>3762781.2100000004</v>
      </c>
      <c r="D13" s="1">
        <f t="shared" ref="D13:N13" si="16">SUM(D75:D86)</f>
        <v>7567500.7999999989</v>
      </c>
      <c r="E13" s="1">
        <f t="shared" si="16"/>
        <v>4447690.0599999996</v>
      </c>
      <c r="F13" s="1">
        <f t="shared" si="16"/>
        <v>139628.89000000001</v>
      </c>
      <c r="G13" s="1">
        <f t="shared" si="16"/>
        <v>58674138.545876667</v>
      </c>
      <c r="H13" s="1">
        <f t="shared" si="16"/>
        <v>121366542.29641627</v>
      </c>
      <c r="I13" s="1">
        <f t="shared" si="16"/>
        <v>86800318.219880775</v>
      </c>
      <c r="J13" s="1">
        <f t="shared" si="16"/>
        <v>21594643.308649819</v>
      </c>
      <c r="K13" s="1">
        <f t="shared" si="16"/>
        <v>13540722.720239937</v>
      </c>
      <c r="L13" s="1">
        <f t="shared" si="16"/>
        <v>23694939.327274278</v>
      </c>
      <c r="M13" s="1">
        <f t="shared" si="16"/>
        <v>18864134.885897718</v>
      </c>
      <c r="N13" s="1">
        <f t="shared" si="16"/>
        <v>8014545.565815012</v>
      </c>
      <c r="O13" s="84">
        <f t="shared" si="11"/>
        <v>0.23077838134176601</v>
      </c>
      <c r="P13" s="42">
        <f t="shared" si="7"/>
        <v>0.19523452575095687</v>
      </c>
      <c r="Q13" s="42">
        <f t="shared" si="7"/>
        <v>0.21732794617309445</v>
      </c>
      <c r="R13" s="56">
        <f t="shared" si="7"/>
        <v>0.3711358160106657</v>
      </c>
      <c r="S13" s="51">
        <f t="shared" si="12"/>
        <v>15.593289981873982</v>
      </c>
      <c r="T13" s="43">
        <f t="shared" si="8"/>
        <v>16.037863160373409</v>
      </c>
      <c r="U13" s="43">
        <f t="shared" si="8"/>
        <v>19.515819908521408</v>
      </c>
      <c r="V13" s="44">
        <f t="shared" si="8"/>
        <v>154.65741587324669</v>
      </c>
      <c r="W13" s="48">
        <f t="shared" si="13"/>
        <v>3.5985942218096532</v>
      </c>
      <c r="X13" s="43">
        <f t="shared" si="9"/>
        <v>3.1311446081742442</v>
      </c>
      <c r="Y13" s="43">
        <f t="shared" si="9"/>
        <v>4.2413330586029456</v>
      </c>
      <c r="Z13" s="49">
        <f t="shared" si="9"/>
        <v>57.398906242218288</v>
      </c>
    </row>
    <row r="14" spans="1:27" ht="15" customHeight="1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87"/>
      <c r="P14" s="87"/>
      <c r="Q14" s="87"/>
      <c r="R14" s="88"/>
      <c r="S14" s="89"/>
      <c r="T14" s="89"/>
      <c r="U14" s="89"/>
      <c r="V14" s="89"/>
      <c r="W14" s="90"/>
      <c r="X14" s="89"/>
      <c r="Y14" s="89"/>
      <c r="Z14" s="91"/>
    </row>
    <row r="15" spans="1:27" ht="15" customHeight="1" x14ac:dyDescent="0.25">
      <c r="B15" s="152" t="s">
        <v>110</v>
      </c>
      <c r="C15" s="154">
        <f>SUM(C63:C65)</f>
        <v>1335392.45</v>
      </c>
      <c r="D15" s="154">
        <f t="shared" ref="D15:N15" si="17">SUM(D63:D65)</f>
        <v>2217197.73</v>
      </c>
      <c r="E15" s="154">
        <f>SUM(C15:D15)</f>
        <v>3552590.1799999997</v>
      </c>
      <c r="F15" s="154"/>
      <c r="G15" s="154">
        <f t="shared" si="17"/>
        <v>17452565.193858936</v>
      </c>
      <c r="H15" s="154">
        <f t="shared" si="17"/>
        <v>30306243.464278683</v>
      </c>
      <c r="I15" s="154">
        <f>SUM(G15:H15)</f>
        <v>47758808.658137619</v>
      </c>
      <c r="J15" s="154"/>
      <c r="K15" s="154">
        <f t="shared" si="17"/>
        <v>6023947.3314129058</v>
      </c>
      <c r="L15" s="154">
        <f t="shared" si="17"/>
        <v>9866815.7517558858</v>
      </c>
      <c r="M15" s="154">
        <f>SUM(K15:L15)</f>
        <v>15890763.083168792</v>
      </c>
      <c r="N15" s="154"/>
      <c r="O15" s="87"/>
      <c r="P15" s="87"/>
      <c r="Q15" s="87"/>
      <c r="R15" s="88"/>
      <c r="S15" s="89"/>
      <c r="T15" s="89"/>
      <c r="U15" s="89"/>
      <c r="V15" s="89"/>
      <c r="W15" s="90"/>
      <c r="X15" s="89"/>
      <c r="Y15" s="89"/>
      <c r="Z15" s="91"/>
    </row>
    <row r="16" spans="1:27" ht="15" customHeight="1" x14ac:dyDescent="0.25">
      <c r="A16" s="155">
        <f>SUM(G12:H12)</f>
        <v>175889893.55832845</v>
      </c>
      <c r="B16" s="152" t="s">
        <v>111</v>
      </c>
      <c r="C16" s="154">
        <f>SUM(C66:C68)</f>
        <v>977858.67000000016</v>
      </c>
      <c r="D16" s="154">
        <f t="shared" ref="D16:N16" si="18">SUM(D66:D68)</f>
        <v>2283723.4300000002</v>
      </c>
      <c r="E16" s="154">
        <f t="shared" ref="E16:E22" si="19">SUM(C16:D16)</f>
        <v>3261582.1000000006</v>
      </c>
      <c r="F16" s="154"/>
      <c r="G16" s="154">
        <f t="shared" si="18"/>
        <v>12432535.404390311</v>
      </c>
      <c r="H16" s="154">
        <f t="shared" si="18"/>
        <v>30375199.506899118</v>
      </c>
      <c r="I16" s="154">
        <f t="shared" ref="I16:I22" si="20">SUM(G16:H16)</f>
        <v>42807734.911289431</v>
      </c>
      <c r="J16" s="154"/>
      <c r="K16" s="154">
        <f t="shared" si="18"/>
        <v>3108972.3374547549</v>
      </c>
      <c r="L16" s="154">
        <f t="shared" si="18"/>
        <v>7924836.9130837703</v>
      </c>
      <c r="M16" s="154">
        <f t="shared" ref="M16:M22" si="21">SUM(K16:L16)</f>
        <v>11033809.250538524</v>
      </c>
      <c r="N16" s="154"/>
      <c r="O16" s="87"/>
      <c r="P16" s="87"/>
      <c r="Q16" s="87"/>
      <c r="R16" s="88"/>
      <c r="S16" s="89"/>
      <c r="T16" s="89"/>
      <c r="U16" s="89"/>
      <c r="V16" s="89"/>
      <c r="W16" s="90"/>
      <c r="X16" s="89"/>
      <c r="Y16" s="89"/>
      <c r="Z16" s="91"/>
    </row>
    <row r="17" spans="1:26" ht="15" customHeight="1" x14ac:dyDescent="0.25">
      <c r="A17" s="155">
        <f>SUM(G13:H13)</f>
        <v>180040680.84229293</v>
      </c>
      <c r="B17" s="152" t="s">
        <v>112</v>
      </c>
      <c r="C17" s="154">
        <f>SUM(C69:C71)</f>
        <v>1024639</v>
      </c>
      <c r="D17" s="154">
        <f t="shared" ref="D17:N17" si="22">SUM(D69:D71)</f>
        <v>2063677</v>
      </c>
      <c r="E17" s="154">
        <f t="shared" si="19"/>
        <v>3088316</v>
      </c>
      <c r="F17" s="154"/>
      <c r="G17" s="154">
        <f t="shared" si="22"/>
        <v>13634828</v>
      </c>
      <c r="H17" s="154">
        <f t="shared" si="22"/>
        <v>27992597</v>
      </c>
      <c r="I17" s="154">
        <f t="shared" si="20"/>
        <v>41627425</v>
      </c>
      <c r="J17" s="154"/>
      <c r="K17" s="154">
        <f t="shared" si="22"/>
        <v>2760462</v>
      </c>
      <c r="L17" s="154">
        <f t="shared" si="22"/>
        <v>5024824</v>
      </c>
      <c r="M17" s="154">
        <f t="shared" si="21"/>
        <v>7785286</v>
      </c>
      <c r="N17" s="154"/>
      <c r="O17" s="87"/>
      <c r="P17" s="87"/>
      <c r="Q17" s="87"/>
      <c r="R17" s="88"/>
      <c r="S17" s="89"/>
      <c r="T17" s="89"/>
      <c r="U17" s="89"/>
      <c r="V17" s="89"/>
      <c r="W17" s="90"/>
      <c r="X17" s="89"/>
      <c r="Y17" s="89"/>
      <c r="Z17" s="91"/>
    </row>
    <row r="18" spans="1:26" ht="15" customHeight="1" x14ac:dyDescent="0.25">
      <c r="B18" s="152" t="s">
        <v>113</v>
      </c>
      <c r="C18" s="154">
        <f>SUM(C72:C74)</f>
        <v>1043669.62</v>
      </c>
      <c r="D18" s="154">
        <f t="shared" ref="D18:N18" si="23">SUM(D72:D74)</f>
        <v>2138161.0100000002</v>
      </c>
      <c r="E18" s="154">
        <f t="shared" si="19"/>
        <v>3181830.6300000004</v>
      </c>
      <c r="F18" s="154"/>
      <c r="G18" s="154">
        <f t="shared" si="23"/>
        <v>14440036.748763211</v>
      </c>
      <c r="H18" s="154">
        <f t="shared" si="23"/>
        <v>29255888.240138181</v>
      </c>
      <c r="I18" s="154">
        <f t="shared" si="20"/>
        <v>43695924.988901392</v>
      </c>
      <c r="J18" s="154"/>
      <c r="K18" s="154">
        <f t="shared" si="23"/>
        <v>3447165.3390862038</v>
      </c>
      <c r="L18" s="154">
        <f t="shared" si="23"/>
        <v>3512539.493016405</v>
      </c>
      <c r="M18" s="154">
        <f t="shared" si="21"/>
        <v>6959704.8321026089</v>
      </c>
      <c r="N18" s="154"/>
      <c r="O18" s="87"/>
      <c r="P18" s="87"/>
      <c r="Q18" s="87"/>
      <c r="R18" s="88"/>
      <c r="S18" s="89"/>
      <c r="T18" s="89"/>
      <c r="U18" s="89"/>
      <c r="V18" s="89"/>
      <c r="W18" s="90"/>
      <c r="X18" s="89"/>
      <c r="Y18" s="89"/>
      <c r="Z18" s="91"/>
    </row>
    <row r="19" spans="1:26" ht="15" customHeight="1" x14ac:dyDescent="0.25">
      <c r="A19" s="155">
        <f>SUM(K12:L12)</f>
        <v>41669563.165809922</v>
      </c>
      <c r="B19" s="152" t="s">
        <v>114</v>
      </c>
      <c r="C19" s="154">
        <f>SUM(C75:C77)</f>
        <v>989457.26</v>
      </c>
      <c r="D19" s="154">
        <f t="shared" ref="D19:N19" si="24">SUM(D75:D77)</f>
        <v>1910293.5700000003</v>
      </c>
      <c r="E19" s="154">
        <f t="shared" si="19"/>
        <v>2899750.83</v>
      </c>
      <c r="F19" s="154"/>
      <c r="G19" s="154">
        <f t="shared" si="24"/>
        <v>14323334.035205439</v>
      </c>
      <c r="H19" s="154">
        <f t="shared" si="24"/>
        <v>28916093.366604019</v>
      </c>
      <c r="I19" s="154">
        <f t="shared" si="20"/>
        <v>43239427.401809454</v>
      </c>
      <c r="J19" s="154"/>
      <c r="K19" s="154">
        <f t="shared" si="24"/>
        <v>2096167.8884965722</v>
      </c>
      <c r="L19" s="154">
        <f t="shared" si="24"/>
        <v>4943287.9901192719</v>
      </c>
      <c r="M19" s="154">
        <f t="shared" si="21"/>
        <v>7039455.8786158441</v>
      </c>
      <c r="N19" s="154"/>
      <c r="O19" s="87"/>
      <c r="P19" s="87"/>
      <c r="Q19" s="87"/>
      <c r="R19" s="88"/>
      <c r="S19" s="89"/>
      <c r="T19" s="89"/>
      <c r="U19" s="89"/>
      <c r="V19" s="89"/>
      <c r="W19" s="90"/>
      <c r="X19" s="89"/>
      <c r="Y19" s="89"/>
      <c r="Z19" s="91"/>
    </row>
    <row r="20" spans="1:26" ht="15" customHeight="1" x14ac:dyDescent="0.25">
      <c r="A20" s="155">
        <f>SUM(K13:L13)</f>
        <v>37235662.047514215</v>
      </c>
      <c r="B20" s="152" t="s">
        <v>115</v>
      </c>
      <c r="C20" s="154">
        <f>SUM(C78:C80)</f>
        <v>854273.06</v>
      </c>
      <c r="D20" s="154">
        <f t="shared" ref="D20:N20" si="25">SUM(D78:D80)</f>
        <v>1873228.0499999998</v>
      </c>
      <c r="E20" s="154">
        <f t="shared" si="19"/>
        <v>2727501.11</v>
      </c>
      <c r="F20" s="154"/>
      <c r="G20" s="154">
        <f t="shared" si="25"/>
        <v>13269815.163408</v>
      </c>
      <c r="H20" s="154">
        <f t="shared" si="25"/>
        <v>29869936.061130151</v>
      </c>
      <c r="I20" s="154">
        <f t="shared" si="20"/>
        <v>43139751.224538147</v>
      </c>
      <c r="J20" s="154"/>
      <c r="K20" s="154">
        <f t="shared" si="25"/>
        <v>3569309.5448056632</v>
      </c>
      <c r="L20" s="154">
        <f t="shared" si="25"/>
        <v>5648940.7017615903</v>
      </c>
      <c r="M20" s="154">
        <f t="shared" si="21"/>
        <v>9218250.246567253</v>
      </c>
      <c r="N20" s="154"/>
      <c r="O20" s="87"/>
      <c r="P20" s="87"/>
      <c r="Q20" s="87"/>
      <c r="R20" s="88"/>
      <c r="S20" s="89"/>
      <c r="T20" s="89"/>
      <c r="U20" s="89"/>
      <c r="V20" s="89"/>
      <c r="W20" s="90"/>
      <c r="X20" s="89"/>
      <c r="Y20" s="89"/>
      <c r="Z20" s="91"/>
    </row>
    <row r="21" spans="1:26" ht="15" customHeight="1" x14ac:dyDescent="0.25">
      <c r="B21" s="152" t="s">
        <v>116</v>
      </c>
      <c r="C21" s="154">
        <f>SUM(C81:C83)</f>
        <v>920825.83000000007</v>
      </c>
      <c r="D21" s="154">
        <f t="shared" ref="D21:N21" si="26">SUM(D81:D83)</f>
        <v>1961461.1600000001</v>
      </c>
      <c r="E21" s="154">
        <f t="shared" si="19"/>
        <v>2882286.99</v>
      </c>
      <c r="F21" s="154"/>
      <c r="G21" s="154">
        <f t="shared" si="26"/>
        <v>14383167.165046822</v>
      </c>
      <c r="H21" s="154">
        <f t="shared" si="26"/>
        <v>31523104.525485098</v>
      </c>
      <c r="I21" s="154">
        <f t="shared" si="20"/>
        <v>45906271.690531924</v>
      </c>
      <c r="J21" s="154"/>
      <c r="K21" s="154">
        <f t="shared" si="26"/>
        <v>4415623.0265423711</v>
      </c>
      <c r="L21" s="154">
        <f t="shared" si="26"/>
        <v>6585916.6701181456</v>
      </c>
      <c r="M21" s="154">
        <f t="shared" si="21"/>
        <v>11001539.696660517</v>
      </c>
      <c r="N21" s="154"/>
      <c r="O21" s="87"/>
      <c r="P21" s="87"/>
      <c r="Q21" s="87"/>
      <c r="R21" s="88"/>
      <c r="S21" s="89"/>
      <c r="T21" s="89"/>
      <c r="U21" s="89"/>
      <c r="V21" s="89"/>
      <c r="W21" s="90"/>
      <c r="X21" s="89"/>
      <c r="Y21" s="89"/>
      <c r="Z21" s="91"/>
    </row>
    <row r="22" spans="1:26" ht="15" customHeight="1" x14ac:dyDescent="0.25">
      <c r="B22" s="152" t="s">
        <v>117</v>
      </c>
      <c r="C22" s="154">
        <f>SUM(C84:C86)</f>
        <v>998225.06</v>
      </c>
      <c r="D22" s="154">
        <f t="shared" ref="D22:N22" si="27">SUM(D84:D86)</f>
        <v>1822518.02</v>
      </c>
      <c r="E22" s="154">
        <f t="shared" si="19"/>
        <v>2820743.08</v>
      </c>
      <c r="F22" s="154"/>
      <c r="G22" s="154">
        <f t="shared" si="27"/>
        <v>16697822.18221641</v>
      </c>
      <c r="H22" s="154">
        <f t="shared" si="27"/>
        <v>31057408.343197003</v>
      </c>
      <c r="I22" s="154">
        <f t="shared" si="20"/>
        <v>47755230.525413409</v>
      </c>
      <c r="J22" s="154"/>
      <c r="K22" s="154">
        <f t="shared" si="27"/>
        <v>3459622.2603953318</v>
      </c>
      <c r="L22" s="154">
        <f t="shared" si="27"/>
        <v>6516793.9652752699</v>
      </c>
      <c r="M22" s="154">
        <f t="shared" si="21"/>
        <v>9976416.2256706022</v>
      </c>
      <c r="N22" s="154"/>
      <c r="O22" s="87"/>
      <c r="P22" s="87"/>
      <c r="Q22" s="87"/>
      <c r="R22" s="88"/>
      <c r="S22" s="89"/>
      <c r="T22" s="89"/>
      <c r="U22" s="89"/>
      <c r="V22" s="89"/>
      <c r="W22" s="90"/>
      <c r="X22" s="89"/>
      <c r="Y22" s="89"/>
      <c r="Z22" s="91"/>
    </row>
    <row r="23" spans="1:26" ht="15" customHeight="1" x14ac:dyDescent="0.25">
      <c r="B23" s="153"/>
      <c r="C23" s="28"/>
      <c r="D23" s="93"/>
      <c r="E23" s="93"/>
      <c r="F23" s="28"/>
      <c r="G23" s="28"/>
      <c r="H23" s="28"/>
      <c r="I23" s="28"/>
      <c r="J23" s="28"/>
      <c r="K23" s="28"/>
      <c r="L23" s="28"/>
      <c r="M23" s="28"/>
      <c r="N23" s="28"/>
      <c r="O23" s="87"/>
      <c r="P23" s="87"/>
      <c r="Q23" s="87"/>
      <c r="R23" s="88"/>
      <c r="S23" s="89"/>
      <c r="T23" s="89"/>
      <c r="U23" s="89"/>
      <c r="V23" s="89"/>
      <c r="W23" s="90"/>
      <c r="X23" s="89"/>
      <c r="Y23" s="89"/>
      <c r="Z23" s="91"/>
    </row>
    <row r="24" spans="1:26" ht="15" customHeight="1" thickBot="1" x14ac:dyDescent="0.3">
      <c r="B24" s="153"/>
      <c r="C24" s="28"/>
      <c r="D24" s="93"/>
      <c r="E24" s="93"/>
      <c r="F24" s="28"/>
      <c r="G24" s="28"/>
      <c r="H24" s="28"/>
      <c r="I24" s="28"/>
      <c r="J24" s="28"/>
      <c r="K24" s="28"/>
      <c r="L24" s="28"/>
      <c r="M24" s="28"/>
      <c r="N24" s="28"/>
      <c r="O24" s="87"/>
      <c r="P24" s="87"/>
      <c r="Q24" s="87"/>
      <c r="R24" s="88"/>
      <c r="S24" s="89"/>
      <c r="T24" s="89"/>
      <c r="U24" s="89"/>
      <c r="V24" s="89"/>
      <c r="W24" s="90"/>
      <c r="X24" s="89"/>
      <c r="Y24" s="89"/>
      <c r="Z24" s="91"/>
    </row>
    <row r="25" spans="1:26" ht="15" customHeight="1" x14ac:dyDescent="0.25">
      <c r="B25" s="5"/>
      <c r="C25" s="119" t="s">
        <v>2</v>
      </c>
      <c r="D25" s="120"/>
      <c r="E25" s="120"/>
      <c r="F25" s="121"/>
      <c r="G25" s="122" t="s">
        <v>10</v>
      </c>
      <c r="H25" s="123"/>
      <c r="I25" s="123"/>
      <c r="J25" s="124"/>
      <c r="K25" s="125" t="s">
        <v>11</v>
      </c>
      <c r="L25" s="126"/>
      <c r="M25" s="126"/>
      <c r="N25" s="127"/>
      <c r="O25" s="142" t="s">
        <v>0</v>
      </c>
      <c r="P25" s="143"/>
      <c r="Q25" s="143"/>
      <c r="R25" s="144"/>
      <c r="S25" s="145" t="s">
        <v>12</v>
      </c>
      <c r="T25" s="146"/>
      <c r="U25" s="146"/>
      <c r="V25" s="147"/>
      <c r="W25" s="148" t="s">
        <v>13</v>
      </c>
      <c r="X25" s="149"/>
      <c r="Y25" s="149"/>
      <c r="Z25" s="150"/>
    </row>
    <row r="26" spans="1:26" s="3" customFormat="1" ht="30.95" customHeight="1" x14ac:dyDescent="0.25">
      <c r="A26" s="3" t="s">
        <v>44</v>
      </c>
      <c r="B26" s="6" t="s">
        <v>3</v>
      </c>
      <c r="C26" s="8" t="s">
        <v>6</v>
      </c>
      <c r="D26" s="4" t="s">
        <v>7</v>
      </c>
      <c r="E26" s="4" t="s">
        <v>8</v>
      </c>
      <c r="F26" s="9" t="s">
        <v>9</v>
      </c>
      <c r="G26" s="8" t="s">
        <v>6</v>
      </c>
      <c r="H26" s="4" t="s">
        <v>7</v>
      </c>
      <c r="I26" s="4" t="s">
        <v>8</v>
      </c>
      <c r="J26" s="9" t="s">
        <v>9</v>
      </c>
      <c r="K26" s="52" t="s">
        <v>6</v>
      </c>
      <c r="L26" s="4" t="s">
        <v>7</v>
      </c>
      <c r="M26" s="4" t="s">
        <v>8</v>
      </c>
      <c r="N26" s="11" t="s">
        <v>9</v>
      </c>
      <c r="O26" s="8" t="s">
        <v>6</v>
      </c>
      <c r="P26" s="4" t="s">
        <v>7</v>
      </c>
      <c r="Q26" s="4" t="s">
        <v>8</v>
      </c>
      <c r="R26" s="9" t="s">
        <v>9</v>
      </c>
      <c r="S26" s="52" t="s">
        <v>6</v>
      </c>
      <c r="T26" s="4" t="s">
        <v>7</v>
      </c>
      <c r="U26" s="4" t="s">
        <v>8</v>
      </c>
      <c r="V26" s="11" t="s">
        <v>9</v>
      </c>
      <c r="W26" s="8" t="s">
        <v>6</v>
      </c>
      <c r="X26" s="4" t="s">
        <v>7</v>
      </c>
      <c r="Y26" s="4" t="s">
        <v>8</v>
      </c>
      <c r="Z26" s="9" t="s">
        <v>9</v>
      </c>
    </row>
    <row r="27" spans="1:26" ht="15" customHeight="1" x14ac:dyDescent="0.25">
      <c r="B27" s="2">
        <v>43101</v>
      </c>
      <c r="C27" s="10">
        <v>436618.04</v>
      </c>
      <c r="D27" s="7">
        <v>937424.93</v>
      </c>
      <c r="E27" s="7">
        <v>329208.93</v>
      </c>
      <c r="F27" s="66">
        <v>12744.07</v>
      </c>
      <c r="G27" s="10">
        <v>4548727.5407407396</v>
      </c>
      <c r="H27" s="7">
        <v>11171994.496296292</v>
      </c>
      <c r="I27" s="7">
        <v>5674184.9037037035</v>
      </c>
      <c r="J27" s="66">
        <v>1955470.9629629632</v>
      </c>
      <c r="K27" s="60">
        <v>571642.93333333265</v>
      </c>
      <c r="L27" s="7">
        <v>2337746.0592592563</v>
      </c>
      <c r="M27" s="7">
        <v>2030664.4962962964</v>
      </c>
      <c r="N27" s="12">
        <v>881761.53333333379</v>
      </c>
      <c r="O27" s="14">
        <f>K27/G27</f>
        <v>0.1256709548359195</v>
      </c>
      <c r="P27" s="13">
        <f t="shared" ref="P27:R42" si="28">L27/H27</f>
        <v>0.20925055593558153</v>
      </c>
      <c r="Q27" s="13">
        <f t="shared" si="28"/>
        <v>0.35787774469084066</v>
      </c>
      <c r="R27" s="57">
        <f t="shared" si="28"/>
        <v>0.45092028980950632</v>
      </c>
      <c r="S27" s="53">
        <f>G27/C27</f>
        <v>10.418093445567983</v>
      </c>
      <c r="T27" s="17">
        <f t="shared" ref="T27:V42" si="29">H27/D27</f>
        <v>11.917748439116391</v>
      </c>
      <c r="U27" s="17">
        <f t="shared" si="29"/>
        <v>17.235817095556015</v>
      </c>
      <c r="V27" s="19">
        <f t="shared" si="29"/>
        <v>153.44163700944543</v>
      </c>
      <c r="W27" s="22">
        <f>S27*O27</f>
        <v>1.3092517508743631</v>
      </c>
      <c r="X27" s="21">
        <f t="shared" ref="X27:Z42" si="30">T27*P27</f>
        <v>2.4937954863855141</v>
      </c>
      <c r="Y27" s="21">
        <f t="shared" si="30"/>
        <v>6.1683153500614223</v>
      </c>
      <c r="Z27" s="23">
        <f t="shared" si="30"/>
        <v>69.189947429144198</v>
      </c>
    </row>
    <row r="28" spans="1:26" ht="15" customHeight="1" x14ac:dyDescent="0.25">
      <c r="B28" s="2">
        <v>43132</v>
      </c>
      <c r="C28" s="10">
        <v>192028.3</v>
      </c>
      <c r="D28" s="7">
        <v>807932.54</v>
      </c>
      <c r="E28" s="7">
        <v>294549.09999999998</v>
      </c>
      <c r="F28" s="66">
        <v>9147.89</v>
      </c>
      <c r="G28" s="10">
        <v>2184750.3499964653</v>
      </c>
      <c r="H28" s="7">
        <v>9976240.8399915136</v>
      </c>
      <c r="I28" s="7">
        <v>4614046.0934738033</v>
      </c>
      <c r="J28" s="66">
        <v>1314491.3738245072</v>
      </c>
      <c r="K28" s="60">
        <v>359068.42254118726</v>
      </c>
      <c r="L28" s="7">
        <v>2568928.6077918382</v>
      </c>
      <c r="M28" s="7">
        <v>1133021.9401824221</v>
      </c>
      <c r="N28" s="12">
        <v>682379.57293360704</v>
      </c>
      <c r="O28" s="14">
        <f t="shared" ref="O28:R50" si="31">K28/G28</f>
        <v>0.16435215242865997</v>
      </c>
      <c r="P28" s="13">
        <f t="shared" si="28"/>
        <v>0.25750467024551338</v>
      </c>
      <c r="Q28" s="13">
        <f t="shared" si="28"/>
        <v>0.24555930244931676</v>
      </c>
      <c r="R28" s="57">
        <f t="shared" si="28"/>
        <v>0.51912061693354938</v>
      </c>
      <c r="S28" s="53">
        <f t="shared" ref="S28:V50" si="32">G28/C28</f>
        <v>11.377231116436825</v>
      </c>
      <c r="T28" s="17">
        <f t="shared" si="29"/>
        <v>12.347863647120233</v>
      </c>
      <c r="U28" s="17">
        <f t="shared" si="29"/>
        <v>15.664777429208929</v>
      </c>
      <c r="V28" s="19">
        <f t="shared" si="29"/>
        <v>143.69339528836784</v>
      </c>
      <c r="W28" s="22">
        <f t="shared" ref="W28:Z50" si="33">S28*O28</f>
        <v>1.8698724226647183</v>
      </c>
      <c r="X28" s="21">
        <f t="shared" si="30"/>
        <v>3.1796325566882579</v>
      </c>
      <c r="Y28" s="21">
        <f t="shared" si="30"/>
        <v>3.8466318185403461</v>
      </c>
      <c r="Z28" s="23">
        <f t="shared" si="30"/>
        <v>74.59420401137389</v>
      </c>
    </row>
    <row r="29" spans="1:26" ht="15" customHeight="1" x14ac:dyDescent="0.25">
      <c r="B29" s="2">
        <v>43160</v>
      </c>
      <c r="C29" s="10">
        <v>189213.85</v>
      </c>
      <c r="D29" s="7">
        <v>898159.64</v>
      </c>
      <c r="E29" s="7">
        <v>371052.56</v>
      </c>
      <c r="F29" s="66">
        <v>10215.799999999999</v>
      </c>
      <c r="G29" s="10">
        <v>2541651.7008270402</v>
      </c>
      <c r="H29" s="7">
        <v>10771964.077669904</v>
      </c>
      <c r="I29" s="7">
        <v>6003133.2038834961</v>
      </c>
      <c r="J29" s="66">
        <v>1665396.0230133052</v>
      </c>
      <c r="K29" s="60">
        <v>776761.07874865131</v>
      </c>
      <c r="L29" s="7">
        <v>2802033.8870909754</v>
      </c>
      <c r="M29" s="7">
        <v>1828497.6267529675</v>
      </c>
      <c r="N29" s="12">
        <v>832967.99712333758</v>
      </c>
      <c r="O29" s="14">
        <f t="shared" si="31"/>
        <v>0.30561271573752508</v>
      </c>
      <c r="P29" s="13">
        <f t="shared" si="28"/>
        <v>0.26012283989133822</v>
      </c>
      <c r="Q29" s="13">
        <f t="shared" si="28"/>
        <v>0.30459054707799776</v>
      </c>
      <c r="R29" s="57">
        <f t="shared" si="28"/>
        <v>0.50016211496422125</v>
      </c>
      <c r="S29" s="53">
        <f t="shared" si="32"/>
        <v>13.432693752740828</v>
      </c>
      <c r="T29" s="17">
        <f t="shared" si="29"/>
        <v>11.993373558479986</v>
      </c>
      <c r="U29" s="17">
        <f t="shared" si="29"/>
        <v>16.178659982519715</v>
      </c>
      <c r="V29" s="19">
        <f t="shared" si="29"/>
        <v>163.02159625416564</v>
      </c>
      <c r="W29" s="22">
        <f t="shared" si="33"/>
        <v>4.1052020174456114</v>
      </c>
      <c r="X29" s="21">
        <f t="shared" si="30"/>
        <v>3.1197503899094987</v>
      </c>
      <c r="Y29" s="21">
        <f t="shared" si="30"/>
        <v>4.9278668950645894</v>
      </c>
      <c r="Z29" s="23">
        <f t="shared" si="30"/>
        <v>81.537226367326852</v>
      </c>
    </row>
    <row r="30" spans="1:26" ht="15" customHeight="1" x14ac:dyDescent="0.25">
      <c r="B30" s="2">
        <v>43191</v>
      </c>
      <c r="C30" s="10">
        <v>328409.45</v>
      </c>
      <c r="D30" s="7">
        <v>877529.47</v>
      </c>
      <c r="E30" s="7">
        <v>303650.41000000003</v>
      </c>
      <c r="F30" s="66">
        <v>9917.7800000000007</v>
      </c>
      <c r="G30" s="10">
        <v>3629566.1081003984</v>
      </c>
      <c r="H30" s="7">
        <v>10812665.124073016</v>
      </c>
      <c r="I30" s="7">
        <v>5082302.2104962924</v>
      </c>
      <c r="J30" s="66">
        <v>1555913.3485453506</v>
      </c>
      <c r="K30" s="60">
        <v>174090.02424415224</v>
      </c>
      <c r="L30" s="7">
        <v>3502207.4800342256</v>
      </c>
      <c r="M30" s="7">
        <v>1495896.0924130068</v>
      </c>
      <c r="N30" s="12">
        <v>729308.24301197915</v>
      </c>
      <c r="O30" s="14">
        <f t="shared" si="31"/>
        <v>4.7964417525175072E-2</v>
      </c>
      <c r="P30" s="13">
        <f t="shared" si="28"/>
        <v>0.32389863552113612</v>
      </c>
      <c r="Q30" s="13">
        <f t="shared" si="28"/>
        <v>0.29433434503827566</v>
      </c>
      <c r="R30" s="57">
        <f t="shared" si="28"/>
        <v>0.46873320014499625</v>
      </c>
      <c r="S30" s="53">
        <f t="shared" si="32"/>
        <v>11.05195391941492</v>
      </c>
      <c r="T30" s="17">
        <f t="shared" si="29"/>
        <v>12.321711684592218</v>
      </c>
      <c r="U30" s="17">
        <f t="shared" si="29"/>
        <v>16.737346774853002</v>
      </c>
      <c r="V30" s="19">
        <f t="shared" si="29"/>
        <v>156.88121218108796</v>
      </c>
      <c r="W30" s="22">
        <f t="shared" si="33"/>
        <v>0.53010053225981235</v>
      </c>
      <c r="X30" s="21">
        <f t="shared" si="30"/>
        <v>3.9909856019242591</v>
      </c>
      <c r="Y30" s="21">
        <f t="shared" si="30"/>
        <v>4.9263760006548534</v>
      </c>
      <c r="Z30" s="23">
        <f t="shared" si="30"/>
        <v>73.535432628267529</v>
      </c>
    </row>
    <row r="31" spans="1:26" ht="15" customHeight="1" x14ac:dyDescent="0.25">
      <c r="B31" s="2">
        <v>43221</v>
      </c>
      <c r="C31" s="10">
        <v>284278.89</v>
      </c>
      <c r="D31" s="7">
        <v>809771.76</v>
      </c>
      <c r="E31" s="7">
        <v>287116.7</v>
      </c>
      <c r="F31" s="66">
        <v>10707.45</v>
      </c>
      <c r="G31" s="10">
        <v>3312215.3868485992</v>
      </c>
      <c r="H31" s="7">
        <v>10113022.180287413</v>
      </c>
      <c r="I31" s="7">
        <v>4911719.1174335899</v>
      </c>
      <c r="J31" s="66">
        <v>1675487.5090724342</v>
      </c>
      <c r="K31" s="60">
        <v>655676.03425751231</v>
      </c>
      <c r="L31" s="7">
        <v>2639626.9632747839</v>
      </c>
      <c r="M31" s="7">
        <v>1346657.4103643484</v>
      </c>
      <c r="N31" s="12">
        <v>723827.27536652598</v>
      </c>
      <c r="O31" s="14">
        <f t="shared" si="31"/>
        <v>0.19795694351910911</v>
      </c>
      <c r="P31" s="13">
        <f t="shared" si="28"/>
        <v>0.26101267417568003</v>
      </c>
      <c r="Q31" s="13">
        <f t="shared" si="28"/>
        <v>0.27417231689502375</v>
      </c>
      <c r="R31" s="57">
        <f t="shared" si="28"/>
        <v>0.43200995020681693</v>
      </c>
      <c r="S31" s="53">
        <f t="shared" si="32"/>
        <v>11.651288587937708</v>
      </c>
      <c r="T31" s="17">
        <f t="shared" si="29"/>
        <v>12.488731615297887</v>
      </c>
      <c r="U31" s="17">
        <f t="shared" si="29"/>
        <v>17.107047822135005</v>
      </c>
      <c r="V31" s="19">
        <f t="shared" si="29"/>
        <v>156.47866757000349</v>
      </c>
      <c r="W31" s="22">
        <f t="shared" si="33"/>
        <v>2.3064534769272256</v>
      </c>
      <c r="X31" s="21">
        <f t="shared" si="30"/>
        <v>3.2597172359712614</v>
      </c>
      <c r="Y31" s="21">
        <f t="shared" si="30"/>
        <v>4.6902789366287241</v>
      </c>
      <c r="Z31" s="23">
        <f t="shared" si="30"/>
        <v>67.600341385346269</v>
      </c>
    </row>
    <row r="32" spans="1:26" ht="15" customHeight="1" x14ac:dyDescent="0.25">
      <c r="B32" s="2">
        <v>43252</v>
      </c>
      <c r="C32" s="10">
        <v>380238.69</v>
      </c>
      <c r="D32" s="7">
        <v>851750.58</v>
      </c>
      <c r="E32" s="7">
        <v>315113.44</v>
      </c>
      <c r="F32" s="66">
        <v>10893.73</v>
      </c>
      <c r="G32" s="10">
        <v>4343712.9554351084</v>
      </c>
      <c r="H32" s="7">
        <v>10672718.992773265</v>
      </c>
      <c r="I32" s="7">
        <v>5230276.1592893703</v>
      </c>
      <c r="J32" s="66">
        <v>1560935.2679915687</v>
      </c>
      <c r="K32" s="60">
        <v>790509.07859078445</v>
      </c>
      <c r="L32" s="7">
        <v>2781262.5112917838</v>
      </c>
      <c r="M32" s="7">
        <v>1350737.1725383918</v>
      </c>
      <c r="N32" s="12">
        <v>681958.81511592888</v>
      </c>
      <c r="O32" s="14">
        <f t="shared" si="31"/>
        <v>0.18198925359505008</v>
      </c>
      <c r="P32" s="13">
        <f t="shared" si="28"/>
        <v>0.26059549709638552</v>
      </c>
      <c r="Q32" s="13">
        <f t="shared" si="28"/>
        <v>0.25825350926057306</v>
      </c>
      <c r="R32" s="57">
        <f t="shared" si="28"/>
        <v>0.43689115692375557</v>
      </c>
      <c r="S32" s="53">
        <f t="shared" si="32"/>
        <v>11.423648012870832</v>
      </c>
      <c r="T32" s="17">
        <f t="shared" si="29"/>
        <v>12.53033369554414</v>
      </c>
      <c r="U32" s="17">
        <f t="shared" si="29"/>
        <v>16.598073885040797</v>
      </c>
      <c r="V32" s="19">
        <f t="shared" si="29"/>
        <v>143.28749363088389</v>
      </c>
      <c r="W32" s="22">
        <f t="shared" si="33"/>
        <v>2.0789811751949396</v>
      </c>
      <c r="X32" s="21">
        <f t="shared" si="30"/>
        <v>3.2653485381739147</v>
      </c>
      <c r="Y32" s="21">
        <f t="shared" si="30"/>
        <v>4.2865108277780593</v>
      </c>
      <c r="Z32" s="23">
        <f t="shared" si="30"/>
        <v>62.601038865102119</v>
      </c>
    </row>
    <row r="33" spans="2:26" ht="15" customHeight="1" x14ac:dyDescent="0.25">
      <c r="B33" s="2">
        <v>43282</v>
      </c>
      <c r="C33" s="10">
        <v>323549.15999999997</v>
      </c>
      <c r="D33" s="7">
        <v>886830.06</v>
      </c>
      <c r="E33" s="7">
        <v>360159.68</v>
      </c>
      <c r="F33" s="66">
        <v>9000.48</v>
      </c>
      <c r="G33" s="10">
        <v>3696257.4748315802</v>
      </c>
      <c r="H33" s="7">
        <v>10983933.38127318</v>
      </c>
      <c r="I33" s="7">
        <v>5796986.4355461355</v>
      </c>
      <c r="J33" s="66">
        <v>1370024.782378321</v>
      </c>
      <c r="K33" s="60">
        <v>644591.22700779699</v>
      </c>
      <c r="L33" s="7">
        <v>2837752.4487169753</v>
      </c>
      <c r="M33" s="7">
        <v>1564231.5721747018</v>
      </c>
      <c r="N33" s="12">
        <v>596235.55370524561</v>
      </c>
      <c r="O33" s="14">
        <f t="shared" si="31"/>
        <v>0.17439023969431885</v>
      </c>
      <c r="P33" s="13">
        <f t="shared" si="28"/>
        <v>0.25835484886999954</v>
      </c>
      <c r="Q33" s="13">
        <f t="shared" si="28"/>
        <v>0.26983529969694248</v>
      </c>
      <c r="R33" s="57">
        <f t="shared" si="28"/>
        <v>0.43520056087613168</v>
      </c>
      <c r="S33" s="53">
        <f t="shared" si="32"/>
        <v>11.424098504324908</v>
      </c>
      <c r="T33" s="17">
        <f t="shared" si="29"/>
        <v>12.385612392607868</v>
      </c>
      <c r="U33" s="17">
        <f t="shared" si="29"/>
        <v>16.095600805581945</v>
      </c>
      <c r="V33" s="19">
        <f t="shared" si="29"/>
        <v>152.21685758740878</v>
      </c>
      <c r="W33" s="22">
        <f t="shared" si="33"/>
        <v>1.9922512764607303</v>
      </c>
      <c r="X33" s="21">
        <f t="shared" si="30"/>
        <v>3.1998830178545994</v>
      </c>
      <c r="Y33" s="21">
        <f t="shared" si="30"/>
        <v>4.3431612671765532</v>
      </c>
      <c r="Z33" s="23">
        <f t="shared" si="30"/>
        <v>66.244861796842557</v>
      </c>
    </row>
    <row r="34" spans="2:26" ht="15" customHeight="1" x14ac:dyDescent="0.25">
      <c r="B34" s="2">
        <v>43313</v>
      </c>
      <c r="C34" s="10">
        <v>317175.28999999998</v>
      </c>
      <c r="D34" s="7">
        <v>853010.67</v>
      </c>
      <c r="E34" s="7">
        <v>325569.04000000004</v>
      </c>
      <c r="F34" s="66">
        <v>10571.07</v>
      </c>
      <c r="G34" s="10">
        <v>3647068.225437928</v>
      </c>
      <c r="H34" s="7">
        <v>10544353.206397563</v>
      </c>
      <c r="I34" s="7">
        <v>5309134.4325971082</v>
      </c>
      <c r="J34" s="66">
        <v>1582519.5201827874</v>
      </c>
      <c r="K34" s="60">
        <v>803879.90860624495</v>
      </c>
      <c r="L34" s="7">
        <v>2413166.7326732669</v>
      </c>
      <c r="M34" s="7">
        <v>1229855.9786747927</v>
      </c>
      <c r="N34" s="12">
        <v>680567.79131759307</v>
      </c>
      <c r="O34" s="14">
        <f t="shared" si="31"/>
        <v>0.22041811639257658</v>
      </c>
      <c r="P34" s="13">
        <f t="shared" si="28"/>
        <v>0.22885867776215321</v>
      </c>
      <c r="Q34" s="13">
        <f t="shared" si="28"/>
        <v>0.23164905584678802</v>
      </c>
      <c r="R34" s="57">
        <f t="shared" si="28"/>
        <v>0.43005333118354505</v>
      </c>
      <c r="S34" s="53">
        <f t="shared" si="32"/>
        <v>11.498588762819223</v>
      </c>
      <c r="T34" s="17">
        <f t="shared" si="29"/>
        <v>12.361337996390553</v>
      </c>
      <c r="U34" s="17">
        <f t="shared" si="29"/>
        <v>16.307246022524463</v>
      </c>
      <c r="V34" s="19">
        <f t="shared" si="29"/>
        <v>149.70287020923971</v>
      </c>
      <c r="W34" s="22">
        <f t="shared" si="33"/>
        <v>2.5344972762734606</v>
      </c>
      <c r="X34" s="21">
        <f t="shared" si="30"/>
        <v>2.828999469225006</v>
      </c>
      <c r="Y34" s="21">
        <f t="shared" si="30"/>
        <v>3.7775581445790811</v>
      </c>
      <c r="Z34" s="23">
        <f t="shared" si="30"/>
        <v>64.380218021221424</v>
      </c>
    </row>
    <row r="35" spans="2:26" ht="15" customHeight="1" x14ac:dyDescent="0.25">
      <c r="B35" s="2">
        <v>43344</v>
      </c>
      <c r="C35" s="10">
        <v>327138.21000000002</v>
      </c>
      <c r="D35" s="7">
        <v>906768.2</v>
      </c>
      <c r="E35" s="7">
        <v>369355.99</v>
      </c>
      <c r="F35" s="66">
        <v>9417.56</v>
      </c>
      <c r="G35" s="10">
        <v>3757426.704065165</v>
      </c>
      <c r="H35" s="7">
        <v>10461777.583954509</v>
      </c>
      <c r="I35" s="7">
        <v>5661811.227234304</v>
      </c>
      <c r="J35" s="66">
        <v>1478406.0477983556</v>
      </c>
      <c r="K35" s="60">
        <v>717411.55767309514</v>
      </c>
      <c r="L35" s="7">
        <v>1642271.997233538</v>
      </c>
      <c r="M35" s="7">
        <v>1187941.2510566353</v>
      </c>
      <c r="N35" s="12">
        <v>723071.29793283646</v>
      </c>
      <c r="O35" s="14">
        <f t="shared" si="31"/>
        <v>0.19093161734783184</v>
      </c>
      <c r="P35" s="13">
        <f t="shared" si="28"/>
        <v>0.15697829399014673</v>
      </c>
      <c r="Q35" s="13">
        <f t="shared" si="28"/>
        <v>0.20981647098059888</v>
      </c>
      <c r="R35" s="57">
        <f t="shared" si="28"/>
        <v>0.48908843345820674</v>
      </c>
      <c r="S35" s="53">
        <f t="shared" si="32"/>
        <v>11.48574696934719</v>
      </c>
      <c r="T35" s="17">
        <f t="shared" si="29"/>
        <v>11.537433253564153</v>
      </c>
      <c r="U35" s="17">
        <f t="shared" si="29"/>
        <v>15.328873446006126</v>
      </c>
      <c r="V35" s="19">
        <f t="shared" si="29"/>
        <v>156.98397969307928</v>
      </c>
      <c r="W35" s="22">
        <f t="shared" si="33"/>
        <v>2.1929922453054171</v>
      </c>
      <c r="X35" s="21">
        <f t="shared" si="30"/>
        <v>1.8111265891696888</v>
      </c>
      <c r="Y35" s="21">
        <f t="shared" si="30"/>
        <v>3.2162501305492173</v>
      </c>
      <c r="Z35" s="23">
        <f t="shared" si="30"/>
        <v>76.779048706123078</v>
      </c>
    </row>
    <row r="36" spans="2:26" ht="15" customHeight="1" x14ac:dyDescent="0.25">
      <c r="B36" s="2">
        <v>43374</v>
      </c>
      <c r="C36" s="10">
        <v>336089.71</v>
      </c>
      <c r="D36" s="7">
        <v>819510.95</v>
      </c>
      <c r="E36" s="7">
        <v>302836.61</v>
      </c>
      <c r="F36" s="66">
        <v>9750.7000000000007</v>
      </c>
      <c r="G36" s="10">
        <v>4006909.7130581546</v>
      </c>
      <c r="H36" s="7">
        <v>10587765.01457726</v>
      </c>
      <c r="I36" s="7">
        <v>5345276.9142243369</v>
      </c>
      <c r="J36" s="66">
        <v>1443879.9907933092</v>
      </c>
      <c r="K36" s="60">
        <v>995033.70415835374</v>
      </c>
      <c r="L36" s="7">
        <v>2626523.3926653368</v>
      </c>
      <c r="M36" s="7">
        <v>1790886.7116771524</v>
      </c>
      <c r="N36" s="12">
        <v>599735.26929568744</v>
      </c>
      <c r="O36" s="14">
        <f t="shared" si="31"/>
        <v>0.24832945472058662</v>
      </c>
      <c r="P36" s="13">
        <f t="shared" si="28"/>
        <v>0.24807156081091081</v>
      </c>
      <c r="Q36" s="13">
        <f t="shared" si="28"/>
        <v>0.33504096053684645</v>
      </c>
      <c r="R36" s="57">
        <f t="shared" si="28"/>
        <v>0.41536365426476729</v>
      </c>
      <c r="S36" s="53">
        <f t="shared" si="32"/>
        <v>11.922143385639966</v>
      </c>
      <c r="T36" s="17">
        <f t="shared" si="29"/>
        <v>12.919613843570072</v>
      </c>
      <c r="U36" s="17">
        <f t="shared" si="29"/>
        <v>17.650695912308414</v>
      </c>
      <c r="V36" s="19">
        <f t="shared" si="29"/>
        <v>148.07962410835214</v>
      </c>
      <c r="W36" s="22">
        <f t="shared" si="33"/>
        <v>2.9606193660566213</v>
      </c>
      <c r="X36" s="21">
        <f t="shared" si="30"/>
        <v>3.2049887712486784</v>
      </c>
      <c r="Y36" s="21">
        <f t="shared" si="30"/>
        <v>5.9137061126036006</v>
      </c>
      <c r="Z36" s="23">
        <f t="shared" si="30"/>
        <v>61.506893791798277</v>
      </c>
    </row>
    <row r="37" spans="2:26" ht="15" customHeight="1" x14ac:dyDescent="0.25">
      <c r="B37" s="2">
        <v>43405</v>
      </c>
      <c r="C37" s="10">
        <v>480843.81</v>
      </c>
      <c r="D37" s="7">
        <v>646637.75</v>
      </c>
      <c r="E37" s="7">
        <v>323693.04000000004</v>
      </c>
      <c r="F37" s="66">
        <v>9787.1200000000008</v>
      </c>
      <c r="G37" s="10">
        <v>5446589.6994019514</v>
      </c>
      <c r="H37" s="7">
        <v>8840305.7129367329</v>
      </c>
      <c r="I37" s="7">
        <v>5723001.2905256543</v>
      </c>
      <c r="J37" s="66">
        <v>1400047.340258105</v>
      </c>
      <c r="K37" s="60">
        <v>845984.63172804506</v>
      </c>
      <c r="L37" s="7">
        <v>2287588.1334592379</v>
      </c>
      <c r="M37" s="7">
        <v>1560712.5275417061</v>
      </c>
      <c r="N37" s="12">
        <v>491915.80893925065</v>
      </c>
      <c r="O37" s="14">
        <f t="shared" si="31"/>
        <v>0.15532373070454272</v>
      </c>
      <c r="P37" s="13">
        <f t="shared" si="28"/>
        <v>0.25876798922367872</v>
      </c>
      <c r="Q37" s="13">
        <f t="shared" si="28"/>
        <v>0.27270874988713406</v>
      </c>
      <c r="R37" s="57">
        <f t="shared" si="28"/>
        <v>0.35135655402092603</v>
      </c>
      <c r="S37" s="53">
        <f t="shared" si="32"/>
        <v>11.327149452962598</v>
      </c>
      <c r="T37" s="17">
        <f t="shared" si="29"/>
        <v>13.671187172318247</v>
      </c>
      <c r="U37" s="17">
        <f t="shared" si="29"/>
        <v>17.68033471008723</v>
      </c>
      <c r="V37" s="19">
        <f t="shared" si="29"/>
        <v>143.04998204355365</v>
      </c>
      <c r="W37" s="22">
        <f t="shared" si="33"/>
        <v>1.759375111282071</v>
      </c>
      <c r="X37" s="21">
        <f t="shared" si="30"/>
        <v>3.5376656148813428</v>
      </c>
      <c r="Y37" s="21">
        <f t="shared" si="30"/>
        <v>4.8215819763739933</v>
      </c>
      <c r="Z37" s="23">
        <f t="shared" si="30"/>
        <v>50.261548743578359</v>
      </c>
    </row>
    <row r="38" spans="2:26" ht="15" customHeight="1" x14ac:dyDescent="0.25">
      <c r="B38" s="2">
        <v>43435</v>
      </c>
      <c r="C38" s="10">
        <v>353047.18</v>
      </c>
      <c r="D38" s="7">
        <v>840327.13</v>
      </c>
      <c r="E38" s="7">
        <v>348863.15</v>
      </c>
      <c r="F38" s="66">
        <v>10089.51</v>
      </c>
      <c r="G38" s="10">
        <v>4341221.4224239113</v>
      </c>
      <c r="H38" s="7">
        <v>10392952.531100852</v>
      </c>
      <c r="I38" s="7">
        <v>6123771.7236522976</v>
      </c>
      <c r="J38" s="66">
        <v>1504932.0710429545</v>
      </c>
      <c r="K38" s="60">
        <v>1076408.3483295524</v>
      </c>
      <c r="L38" s="7">
        <v>929050.40294186701</v>
      </c>
      <c r="M38" s="7">
        <v>1199200.8371801907</v>
      </c>
      <c r="N38" s="12">
        <v>689799.67138721549</v>
      </c>
      <c r="O38" s="14">
        <f t="shared" si="31"/>
        <v>0.24795057510071492</v>
      </c>
      <c r="P38" s="13">
        <f t="shared" si="28"/>
        <v>8.9392345453487718E-2</v>
      </c>
      <c r="Q38" s="13">
        <f t="shared" si="28"/>
        <v>0.19582716196758745</v>
      </c>
      <c r="R38" s="57">
        <f t="shared" si="28"/>
        <v>0.45835934037153425</v>
      </c>
      <c r="S38" s="53">
        <f t="shared" si="32"/>
        <v>12.296434211495221</v>
      </c>
      <c r="T38" s="17">
        <f t="shared" si="29"/>
        <v>12.367746036119115</v>
      </c>
      <c r="U38" s="17">
        <f t="shared" si="29"/>
        <v>17.55350693718238</v>
      </c>
      <c r="V38" s="19">
        <f t="shared" si="29"/>
        <v>149.15809301372954</v>
      </c>
      <c r="W38" s="22">
        <f t="shared" si="33"/>
        <v>3.0489079344283461</v>
      </c>
      <c r="X38" s="21">
        <f t="shared" si="30"/>
        <v>1.1055818261417634</v>
      </c>
      <c r="Y38" s="21">
        <f t="shared" si="30"/>
        <v>3.437453446086784</v>
      </c>
      <c r="Z38" s="23">
        <f t="shared" si="30"/>
        <v>68.36800512484902</v>
      </c>
    </row>
    <row r="39" spans="2:26" ht="15" customHeight="1" x14ac:dyDescent="0.25">
      <c r="B39" s="2">
        <v>43466</v>
      </c>
      <c r="C39" s="10">
        <v>401603.8</v>
      </c>
      <c r="D39" s="7">
        <v>1010358.33</v>
      </c>
      <c r="E39" s="7">
        <v>310620.44</v>
      </c>
      <c r="F39" s="66">
        <v>11486.66</v>
      </c>
      <c r="G39" s="10">
        <v>4709186.468178953</v>
      </c>
      <c r="H39" s="7">
        <v>12584971.84152489</v>
      </c>
      <c r="I39" s="7">
        <v>5406627.8197857589</v>
      </c>
      <c r="J39" s="66">
        <v>1693390.9026465025</v>
      </c>
      <c r="K39" s="60">
        <v>54787.051039697486</v>
      </c>
      <c r="L39" s="7">
        <v>4143084.664461249</v>
      </c>
      <c r="M39" s="7">
        <v>1747647.1802142402</v>
      </c>
      <c r="N39" s="12">
        <v>692438.16162570845</v>
      </c>
      <c r="O39" s="14">
        <f t="shared" si="31"/>
        <v>1.1634079773630984E-2</v>
      </c>
      <c r="P39" s="13">
        <f t="shared" si="28"/>
        <v>0.3292088942774497</v>
      </c>
      <c r="Q39" s="13">
        <f t="shared" si="28"/>
        <v>0.32324162832489767</v>
      </c>
      <c r="R39" s="57">
        <f t="shared" si="28"/>
        <v>0.40890627234594035</v>
      </c>
      <c r="S39" s="53">
        <f t="shared" si="32"/>
        <v>11.725950970033036</v>
      </c>
      <c r="T39" s="17">
        <f t="shared" si="29"/>
        <v>12.455949011203669</v>
      </c>
      <c r="U39" s="17">
        <f t="shared" si="29"/>
        <v>17.405898400587414</v>
      </c>
      <c r="V39" s="19">
        <f t="shared" si="29"/>
        <v>147.4223928144911</v>
      </c>
      <c r="W39" s="22">
        <f t="shared" si="33"/>
        <v>0.13642064900704998</v>
      </c>
      <c r="X39" s="21">
        <f t="shared" si="30"/>
        <v>4.1006092011546533</v>
      </c>
      <c r="Y39" s="21">
        <f t="shared" si="30"/>
        <v>5.6263109414636077</v>
      </c>
      <c r="Z39" s="23">
        <f t="shared" si="30"/>
        <v>60.281941106092496</v>
      </c>
    </row>
    <row r="40" spans="2:26" ht="15" customHeight="1" x14ac:dyDescent="0.25">
      <c r="B40" s="2">
        <v>43497</v>
      </c>
      <c r="C40" s="10">
        <v>328739.43</v>
      </c>
      <c r="D40" s="7">
        <v>616256.16</v>
      </c>
      <c r="E40" s="7">
        <v>288477.39</v>
      </c>
      <c r="F40" s="66">
        <v>9678.98</v>
      </c>
      <c r="G40" s="10">
        <v>3815772.6197741833</v>
      </c>
      <c r="H40" s="7">
        <v>8104341.8294171505</v>
      </c>
      <c r="I40" s="7">
        <v>5152040.9444613988</v>
      </c>
      <c r="J40" s="66">
        <v>1470247.0247177295</v>
      </c>
      <c r="K40" s="60">
        <v>689458.61306072562</v>
      </c>
      <c r="L40" s="7">
        <v>2294801.9377479409</v>
      </c>
      <c r="M40" s="7">
        <v>1816974.549893196</v>
      </c>
      <c r="N40" s="12">
        <v>628536.32895941404</v>
      </c>
      <c r="O40" s="14">
        <f t="shared" si="31"/>
        <v>0.18068650356360272</v>
      </c>
      <c r="P40" s="13">
        <f t="shared" si="28"/>
        <v>0.28315710097743729</v>
      </c>
      <c r="Q40" s="13">
        <f t="shared" si="28"/>
        <v>0.35267082879970102</v>
      </c>
      <c r="R40" s="57">
        <f t="shared" si="28"/>
        <v>0.42750389451057436</v>
      </c>
      <c r="S40" s="53">
        <f t="shared" si="32"/>
        <v>11.607286110382875</v>
      </c>
      <c r="T40" s="17">
        <f t="shared" si="29"/>
        <v>13.150930336204915</v>
      </c>
      <c r="U40" s="17">
        <f t="shared" si="29"/>
        <v>17.859427196222896</v>
      </c>
      <c r="V40" s="19">
        <f t="shared" si="29"/>
        <v>151.9010293148379</v>
      </c>
      <c r="W40" s="22">
        <f t="shared" si="33"/>
        <v>2.0972799431474516</v>
      </c>
      <c r="X40" s="21">
        <f t="shared" si="30"/>
        <v>3.7237793091560185</v>
      </c>
      <c r="Y40" s="21">
        <f t="shared" si="30"/>
        <v>6.2984989911798497</v>
      </c>
      <c r="Z40" s="23">
        <f t="shared" si="30"/>
        <v>64.938281612258123</v>
      </c>
    </row>
    <row r="41" spans="2:26" ht="15" customHeight="1" x14ac:dyDescent="0.25">
      <c r="B41" s="2">
        <v>43525</v>
      </c>
      <c r="C41" s="10">
        <v>331702.49</v>
      </c>
      <c r="D41" s="7">
        <v>806926.82</v>
      </c>
      <c r="E41" s="7">
        <v>330604.37</v>
      </c>
      <c r="F41" s="66">
        <v>10440.879999999999</v>
      </c>
      <c r="G41" s="10">
        <v>3949732.2212203182</v>
      </c>
      <c r="H41" s="7">
        <v>10435646.663660955</v>
      </c>
      <c r="I41" s="7">
        <v>5815846.896603547</v>
      </c>
      <c r="J41" s="66">
        <v>1594735.001502855</v>
      </c>
      <c r="K41" s="60">
        <v>1428235.1743312287</v>
      </c>
      <c r="L41" s="7">
        <v>1950596.1602043863</v>
      </c>
      <c r="M41" s="7">
        <v>1733235.9558160515</v>
      </c>
      <c r="N41" s="12">
        <v>785308.96453261154</v>
      </c>
      <c r="O41" s="14">
        <f t="shared" si="31"/>
        <v>0.36160303897512269</v>
      </c>
      <c r="P41" s="13">
        <f t="shared" si="28"/>
        <v>0.186916654336023</v>
      </c>
      <c r="Q41" s="13">
        <f t="shared" si="28"/>
        <v>0.29801952950794847</v>
      </c>
      <c r="R41" s="57">
        <f t="shared" si="28"/>
        <v>0.49243853291772477</v>
      </c>
      <c r="S41" s="53">
        <f t="shared" si="32"/>
        <v>11.907454240757488</v>
      </c>
      <c r="T41" s="17">
        <f t="shared" si="29"/>
        <v>12.932581251495588</v>
      </c>
      <c r="U41" s="17">
        <f t="shared" si="29"/>
        <v>17.591560863528656</v>
      </c>
      <c r="V41" s="19">
        <f t="shared" si="29"/>
        <v>152.73952018439587</v>
      </c>
      <c r="W41" s="22">
        <f t="shared" si="33"/>
        <v>4.30577163991512</v>
      </c>
      <c r="X41" s="21">
        <f t="shared" si="30"/>
        <v>2.4173148194583325</v>
      </c>
      <c r="Y41" s="21">
        <f t="shared" si="30"/>
        <v>5.2426286918592497</v>
      </c>
      <c r="Z41" s="23">
        <f t="shared" si="30"/>
        <v>75.214825238161112</v>
      </c>
    </row>
    <row r="42" spans="2:26" ht="15" customHeight="1" x14ac:dyDescent="0.25">
      <c r="B42" s="2">
        <v>43556</v>
      </c>
      <c r="C42" s="10">
        <v>273171.65000000002</v>
      </c>
      <c r="D42" s="7">
        <v>797913.33</v>
      </c>
      <c r="E42" s="7">
        <v>329004.82</v>
      </c>
      <c r="F42" s="66">
        <v>8903.7199999999993</v>
      </c>
      <c r="G42" s="10">
        <v>3451855.8875489663</v>
      </c>
      <c r="H42" s="7">
        <v>10156238.013672326</v>
      </c>
      <c r="I42" s="7">
        <v>5773613.0501574604</v>
      </c>
      <c r="J42" s="66">
        <v>1394516.8369306396</v>
      </c>
      <c r="K42" s="60">
        <v>932546.02504032548</v>
      </c>
      <c r="L42" s="7">
        <v>1980369.0375604895</v>
      </c>
      <c r="M42" s="7">
        <v>1632921.0922497876</v>
      </c>
      <c r="N42" s="12">
        <v>602035.35601812718</v>
      </c>
      <c r="O42" s="14">
        <f t="shared" si="31"/>
        <v>0.27015786736754283</v>
      </c>
      <c r="P42" s="13">
        <f t="shared" si="28"/>
        <v>0.19499041228597805</v>
      </c>
      <c r="Q42" s="13">
        <f t="shared" si="28"/>
        <v>0.28282482356611238</v>
      </c>
      <c r="R42" s="57">
        <f t="shared" si="28"/>
        <v>0.43171608981302761</v>
      </c>
      <c r="S42" s="53">
        <f t="shared" si="32"/>
        <v>12.63621568178457</v>
      </c>
      <c r="T42" s="17">
        <f t="shared" si="29"/>
        <v>12.728497735051407</v>
      </c>
      <c r="U42" s="17">
        <f t="shared" si="29"/>
        <v>17.548718739614394</v>
      </c>
      <c r="V42" s="19">
        <f t="shared" si="29"/>
        <v>156.62182064694753</v>
      </c>
      <c r="W42" s="22">
        <f t="shared" si="33"/>
        <v>3.4137730801872208</v>
      </c>
      <c r="X42" s="21">
        <f t="shared" si="30"/>
        <v>2.4819350211388116</v>
      </c>
      <c r="Y42" s="21">
        <f t="shared" si="30"/>
        <v>4.963213281342771</v>
      </c>
      <c r="Z42" s="23">
        <f t="shared" si="30"/>
        <v>67.616159989097497</v>
      </c>
    </row>
    <row r="43" spans="2:26" ht="15" customHeight="1" x14ac:dyDescent="0.25">
      <c r="B43" s="2">
        <v>43586</v>
      </c>
      <c r="C43" s="10">
        <v>271058</v>
      </c>
      <c r="D43" s="7">
        <v>765247.31</v>
      </c>
      <c r="E43" s="7">
        <v>327226.71999999997</v>
      </c>
      <c r="F43" s="66">
        <v>9715.94</v>
      </c>
      <c r="G43" s="10">
        <v>3613047.2235112153</v>
      </c>
      <c r="H43" s="7">
        <v>9926534.1531322524</v>
      </c>
      <c r="I43" s="7">
        <v>5464626.8909512768</v>
      </c>
      <c r="J43" s="66">
        <v>1440893.1554524361</v>
      </c>
      <c r="K43" s="60">
        <v>1473492.9930394439</v>
      </c>
      <c r="L43" s="7">
        <v>2859265.9396751756</v>
      </c>
      <c r="M43" s="7">
        <v>1844296.7053364282</v>
      </c>
      <c r="N43" s="12">
        <v>645838.48414539814</v>
      </c>
      <c r="O43" s="14">
        <f t="shared" si="31"/>
        <v>0.40782555607105531</v>
      </c>
      <c r="P43" s="13">
        <f t="shared" si="31"/>
        <v>0.28804272423451571</v>
      </c>
      <c r="Q43" s="13">
        <f t="shared" si="31"/>
        <v>0.3374972787969015</v>
      </c>
      <c r="R43" s="57">
        <f t="shared" si="31"/>
        <v>0.44822093970083909</v>
      </c>
      <c r="S43" s="53">
        <f t="shared" si="32"/>
        <v>13.329424785511645</v>
      </c>
      <c r="T43" s="17">
        <f t="shared" si="32"/>
        <v>12.971668143638755</v>
      </c>
      <c r="U43" s="17">
        <f t="shared" si="32"/>
        <v>16.699818679083656</v>
      </c>
      <c r="V43" s="19">
        <f t="shared" si="32"/>
        <v>148.30198163558399</v>
      </c>
      <c r="W43" s="22">
        <f t="shared" si="33"/>
        <v>5.4360800752585936</v>
      </c>
      <c r="X43" s="21">
        <f t="shared" si="33"/>
        <v>3.7363946299597903</v>
      </c>
      <c r="Y43" s="21">
        <f t="shared" si="33"/>
        <v>5.6361433605924001</v>
      </c>
      <c r="Z43" s="23">
        <f t="shared" si="33"/>
        <v>66.472053568198035</v>
      </c>
    </row>
    <row r="44" spans="2:26" ht="15" customHeight="1" x14ac:dyDescent="0.25">
      <c r="B44" s="2">
        <v>43617</v>
      </c>
      <c r="C44" s="10">
        <v>391118.77</v>
      </c>
      <c r="D44" s="7">
        <v>797591.52</v>
      </c>
      <c r="E44" s="7">
        <v>317785.07</v>
      </c>
      <c r="F44" s="66">
        <v>8736.16</v>
      </c>
      <c r="G44" s="10">
        <v>4951230.5051145833</v>
      </c>
      <c r="H44" s="7">
        <v>10072351.003092535</v>
      </c>
      <c r="I44" s="7">
        <v>5485281.0007136604</v>
      </c>
      <c r="J44" s="66">
        <v>1241119.5622868924</v>
      </c>
      <c r="K44" s="60">
        <v>1327038.4981365483</v>
      </c>
      <c r="L44" s="7">
        <v>2314128.8319720845</v>
      </c>
      <c r="M44" s="7">
        <v>1494530.2989453636</v>
      </c>
      <c r="N44" s="12">
        <v>484879.69233209116</v>
      </c>
      <c r="O44" s="14">
        <f t="shared" si="31"/>
        <v>0.26802195873646517</v>
      </c>
      <c r="P44" s="13">
        <f t="shared" si="31"/>
        <v>0.2297506144555102</v>
      </c>
      <c r="Q44" s="13">
        <f t="shared" si="31"/>
        <v>0.27246193927912138</v>
      </c>
      <c r="R44" s="57">
        <f t="shared" si="31"/>
        <v>0.3906792762484943</v>
      </c>
      <c r="S44" s="53">
        <f t="shared" si="32"/>
        <v>12.659148281517103</v>
      </c>
      <c r="T44" s="17">
        <f t="shared" si="32"/>
        <v>12.628457989488822</v>
      </c>
      <c r="U44" s="17">
        <f t="shared" si="32"/>
        <v>17.260977681278924</v>
      </c>
      <c r="V44" s="19">
        <f t="shared" si="32"/>
        <v>142.06694500637494</v>
      </c>
      <c r="W44" s="22">
        <f t="shared" si="33"/>
        <v>3.3929297183475708</v>
      </c>
      <c r="X44" s="21">
        <f t="shared" si="33"/>
        <v>2.9013959827106541</v>
      </c>
      <c r="Y44" s="21">
        <f t="shared" si="33"/>
        <v>4.7029594528948877</v>
      </c>
      <c r="Z44" s="23">
        <f t="shared" si="33"/>
        <v>55.502611253925203</v>
      </c>
    </row>
    <row r="45" spans="2:26" ht="15" customHeight="1" x14ac:dyDescent="0.25">
      <c r="B45" s="2">
        <v>43647</v>
      </c>
      <c r="C45" s="10">
        <v>287598.07</v>
      </c>
      <c r="D45" s="7">
        <v>660707.47</v>
      </c>
      <c r="E45" s="7">
        <v>316861.48</v>
      </c>
      <c r="F45" s="66">
        <v>10896.82</v>
      </c>
      <c r="G45" s="10">
        <v>3611526.1366322604</v>
      </c>
      <c r="H45" s="7">
        <v>8414661.2875265945</v>
      </c>
      <c r="I45" s="7">
        <v>5414932.6530612241</v>
      </c>
      <c r="J45" s="66">
        <v>1415825.3329130881</v>
      </c>
      <c r="K45" s="60">
        <v>1095001.0322275641</v>
      </c>
      <c r="L45" s="7">
        <v>2333677.2988732168</v>
      </c>
      <c r="M45" s="7">
        <v>1464471.814671814</v>
      </c>
      <c r="N45" s="12">
        <v>504493.13686864718</v>
      </c>
      <c r="O45" s="14">
        <f t="shared" si="31"/>
        <v>0.30319620869438035</v>
      </c>
      <c r="P45" s="13">
        <f t="shared" si="31"/>
        <v>0.2773346685186871</v>
      </c>
      <c r="Q45" s="13">
        <f t="shared" si="31"/>
        <v>0.270450605483321</v>
      </c>
      <c r="R45" s="57">
        <f t="shared" si="31"/>
        <v>0.35632441738462384</v>
      </c>
      <c r="S45" s="53">
        <f t="shared" si="32"/>
        <v>12.557546497555634</v>
      </c>
      <c r="T45" s="17">
        <f t="shared" si="32"/>
        <v>12.735834949053315</v>
      </c>
      <c r="U45" s="17">
        <f t="shared" si="32"/>
        <v>17.089274004089184</v>
      </c>
      <c r="V45" s="19">
        <f t="shared" si="32"/>
        <v>129.93013860126973</v>
      </c>
      <c r="W45" s="22">
        <f t="shared" si="33"/>
        <v>3.807400488562263</v>
      </c>
      <c r="X45" s="21">
        <f t="shared" si="33"/>
        <v>3.5320885639044111</v>
      </c>
      <c r="Y45" s="21">
        <f t="shared" si="33"/>
        <v>4.621804501676297</v>
      </c>
      <c r="Z45" s="23">
        <f t="shared" si="33"/>
        <v>46.297280937800863</v>
      </c>
    </row>
    <row r="46" spans="2:26" ht="15" customHeight="1" x14ac:dyDescent="0.25">
      <c r="B46" s="2">
        <v>43678</v>
      </c>
      <c r="C46" s="10">
        <v>431864.4</v>
      </c>
      <c r="D46" s="7">
        <v>783478.96</v>
      </c>
      <c r="E46" s="7">
        <v>313907.73</v>
      </c>
      <c r="F46" s="66">
        <v>11325.12</v>
      </c>
      <c r="G46" s="10">
        <v>5627492.5679012351</v>
      </c>
      <c r="H46" s="7">
        <v>9990865.6131687239</v>
      </c>
      <c r="I46" s="7">
        <v>5377437.5308641978</v>
      </c>
      <c r="J46" s="66">
        <v>1498557.7119341563</v>
      </c>
      <c r="K46" s="60">
        <v>2024831.3333333344</v>
      </c>
      <c r="L46" s="7">
        <v>3305443.0370370373</v>
      </c>
      <c r="M46" s="7">
        <v>1838253.2921810709</v>
      </c>
      <c r="N46" s="12">
        <v>439216.63374485594</v>
      </c>
      <c r="O46" s="14">
        <f t="shared" si="31"/>
        <v>0.35981057440800712</v>
      </c>
      <c r="P46" s="13">
        <f t="shared" si="31"/>
        <v>0.33084651170567353</v>
      </c>
      <c r="Q46" s="13">
        <f t="shared" si="31"/>
        <v>0.34184558753686695</v>
      </c>
      <c r="R46" s="57">
        <f t="shared" si="31"/>
        <v>0.2930929054296938</v>
      </c>
      <c r="S46" s="53">
        <f t="shared" si="32"/>
        <v>13.030693356297103</v>
      </c>
      <c r="T46" s="17">
        <f t="shared" si="32"/>
        <v>12.751925863036226</v>
      </c>
      <c r="U46" s="17">
        <f t="shared" si="32"/>
        <v>17.130631128020319</v>
      </c>
      <c r="V46" s="19">
        <f t="shared" si="32"/>
        <v>132.3215746883173</v>
      </c>
      <c r="W46" s="22">
        <f t="shared" si="33"/>
        <v>4.6885812614638631</v>
      </c>
      <c r="X46" s="21">
        <f t="shared" si="33"/>
        <v>4.2189301893148956</v>
      </c>
      <c r="Y46" s="21">
        <f t="shared" si="33"/>
        <v>5.8560306628354475</v>
      </c>
      <c r="Z46" s="23">
        <f t="shared" si="33"/>
        <v>38.78251477643115</v>
      </c>
    </row>
    <row r="47" spans="2:26" ht="15" customHeight="1" x14ac:dyDescent="0.25">
      <c r="B47" s="2">
        <v>43709</v>
      </c>
      <c r="C47" s="10">
        <v>255384.27</v>
      </c>
      <c r="D47" s="7">
        <v>890667.09</v>
      </c>
      <c r="E47" s="7">
        <v>333909.98</v>
      </c>
      <c r="F47" s="66">
        <v>8813.64</v>
      </c>
      <c r="G47" s="10">
        <v>3413342.2684652088</v>
      </c>
      <c r="H47" s="7">
        <v>10866585.417009378</v>
      </c>
      <c r="I47" s="7">
        <v>5672375.9417667389</v>
      </c>
      <c r="J47" s="66">
        <v>1405585.7460108569</v>
      </c>
      <c r="K47" s="60">
        <v>1462410.7912485613</v>
      </c>
      <c r="L47" s="7">
        <v>3400683.5334759015</v>
      </c>
      <c r="M47" s="7">
        <v>1914951.4558315517</v>
      </c>
      <c r="N47" s="12">
        <v>633146.92383615719</v>
      </c>
      <c r="O47" s="14">
        <f t="shared" si="31"/>
        <v>0.42843953996624151</v>
      </c>
      <c r="P47" s="13">
        <f t="shared" si="31"/>
        <v>0.31294867734190346</v>
      </c>
      <c r="Q47" s="13">
        <f t="shared" si="31"/>
        <v>0.33759247897012867</v>
      </c>
      <c r="R47" s="57">
        <f t="shared" si="31"/>
        <v>0.45045058662060927</v>
      </c>
      <c r="S47" s="53">
        <f t="shared" si="32"/>
        <v>13.36551491000291</v>
      </c>
      <c r="T47" s="17">
        <f t="shared" si="32"/>
        <v>12.200501780086405</v>
      </c>
      <c r="U47" s="17">
        <f t="shared" si="32"/>
        <v>16.987740054270734</v>
      </c>
      <c r="V47" s="19">
        <f t="shared" si="32"/>
        <v>159.47846134070113</v>
      </c>
      <c r="W47" s="22">
        <f t="shared" si="33"/>
        <v>5.7263150594535883</v>
      </c>
      <c r="X47" s="21">
        <f t="shared" si="33"/>
        <v>3.8181308949855794</v>
      </c>
      <c r="Y47" s="21">
        <f t="shared" si="33"/>
        <v>5.7349332770214057</v>
      </c>
      <c r="Z47" s="23">
        <f t="shared" si="33"/>
        <v>71.837166464270979</v>
      </c>
    </row>
    <row r="48" spans="2:26" ht="15" customHeight="1" x14ac:dyDescent="0.25">
      <c r="B48" s="2">
        <v>43739</v>
      </c>
      <c r="C48" s="10">
        <v>267763.19</v>
      </c>
      <c r="D48" s="7">
        <v>906876.82</v>
      </c>
      <c r="E48" s="7">
        <v>300038.13</v>
      </c>
      <c r="F48" s="66">
        <v>9990.19</v>
      </c>
      <c r="G48" s="10">
        <v>3471471.2716621915</v>
      </c>
      <c r="H48" s="7">
        <v>11174978.439508582</v>
      </c>
      <c r="I48" s="7">
        <v>5290303.2462777626</v>
      </c>
      <c r="J48" s="66">
        <v>1322679.1961597917</v>
      </c>
      <c r="K48" s="60">
        <v>1676828.500528842</v>
      </c>
      <c r="L48" s="7">
        <v>2199824.6603205586</v>
      </c>
      <c r="M48" s="7">
        <v>1798550.5979985346</v>
      </c>
      <c r="N48" s="12">
        <v>444848.78366284276</v>
      </c>
      <c r="O48" s="14">
        <f t="shared" si="31"/>
        <v>0.48303107509973769</v>
      </c>
      <c r="P48" s="13">
        <f t="shared" si="31"/>
        <v>0.19685269839476269</v>
      </c>
      <c r="Q48" s="13">
        <f t="shared" si="31"/>
        <v>0.33997117259090731</v>
      </c>
      <c r="R48" s="57">
        <f t="shared" si="31"/>
        <v>0.33632401942541856</v>
      </c>
      <c r="S48" s="53">
        <f t="shared" si="32"/>
        <v>12.964706880218268</v>
      </c>
      <c r="T48" s="17">
        <f t="shared" si="32"/>
        <v>12.322487677553145</v>
      </c>
      <c r="U48" s="17">
        <f t="shared" si="32"/>
        <v>17.632103113953423</v>
      </c>
      <c r="V48" s="19">
        <f t="shared" si="32"/>
        <v>132.39780185960342</v>
      </c>
      <c r="W48" s="22">
        <f t="shared" si="33"/>
        <v>6.2623563027047959</v>
      </c>
      <c r="X48" s="21">
        <f t="shared" si="33"/>
        <v>2.4257149502625488</v>
      </c>
      <c r="Y48" s="21">
        <f t="shared" si="33"/>
        <v>5.9944067708945337</v>
      </c>
      <c r="Z48" s="23">
        <f t="shared" si="33"/>
        <v>44.528560884511975</v>
      </c>
    </row>
    <row r="49" spans="2:26" ht="15" customHeight="1" x14ac:dyDescent="0.25">
      <c r="B49" s="2">
        <v>43770</v>
      </c>
      <c r="C49" s="10">
        <v>413931.06</v>
      </c>
      <c r="D49" s="7">
        <v>685296.08</v>
      </c>
      <c r="E49" s="7">
        <v>279978.05</v>
      </c>
      <c r="F49" s="66">
        <v>9839.24</v>
      </c>
      <c r="G49" s="10">
        <v>5061305.0612308169</v>
      </c>
      <c r="H49" s="7">
        <v>8735499.2326771058</v>
      </c>
      <c r="I49" s="7">
        <v>4898298.0235622386</v>
      </c>
      <c r="J49" s="66">
        <v>1400515.8580065104</v>
      </c>
      <c r="K49" s="60">
        <v>1812756.0610758022</v>
      </c>
      <c r="L49" s="7">
        <v>2846704.7589521026</v>
      </c>
      <c r="M49" s="7">
        <v>1946048.7676329257</v>
      </c>
      <c r="N49" s="12">
        <v>543493.17935203819</v>
      </c>
      <c r="O49" s="14">
        <f t="shared" si="31"/>
        <v>0.35815981039383804</v>
      </c>
      <c r="P49" s="13">
        <f t="shared" si="31"/>
        <v>0.32587774128619473</v>
      </c>
      <c r="Q49" s="13">
        <f t="shared" si="31"/>
        <v>0.39729080555569812</v>
      </c>
      <c r="R49" s="57">
        <f t="shared" si="31"/>
        <v>0.38806642298620209</v>
      </c>
      <c r="S49" s="53">
        <f t="shared" si="32"/>
        <v>12.22741067372624</v>
      </c>
      <c r="T49" s="17">
        <f t="shared" si="32"/>
        <v>12.747043923959271</v>
      </c>
      <c r="U49" s="17">
        <f t="shared" si="32"/>
        <v>17.495293018728571</v>
      </c>
      <c r="V49" s="19">
        <f t="shared" si="32"/>
        <v>142.33984108594876</v>
      </c>
      <c r="W49" s="22">
        <f t="shared" si="33"/>
        <v>4.3793670885093814</v>
      </c>
      <c r="X49" s="21">
        <f t="shared" si="33"/>
        <v>4.1539778820157602</v>
      </c>
      <c r="Y49" s="21">
        <f t="shared" si="33"/>
        <v>6.9507190568436554</v>
      </c>
      <c r="Z49" s="23">
        <f t="shared" si="33"/>
        <v>55.237312978648582</v>
      </c>
    </row>
    <row r="50" spans="2:26" ht="15" customHeight="1" x14ac:dyDescent="0.25">
      <c r="B50" s="2">
        <v>43800</v>
      </c>
      <c r="C50" s="32">
        <v>446590.81</v>
      </c>
      <c r="D50" s="33">
        <v>858726.26</v>
      </c>
      <c r="E50" s="33">
        <v>342049.97000000003</v>
      </c>
      <c r="F50" s="67">
        <v>9711.09</v>
      </c>
      <c r="G50" s="32">
        <v>5399635.9224051321</v>
      </c>
      <c r="H50" s="33">
        <v>11126009.606615659</v>
      </c>
      <c r="I50" s="33">
        <v>5962225.8134322595</v>
      </c>
      <c r="J50" s="67">
        <v>1366126.0452894352</v>
      </c>
      <c r="K50" s="61">
        <v>1300069.7580956803</v>
      </c>
      <c r="L50" s="33">
        <v>2768576.9302109908</v>
      </c>
      <c r="M50" s="33">
        <v>1620112.1415874488</v>
      </c>
      <c r="N50" s="34">
        <v>449271.39655305684</v>
      </c>
      <c r="O50" s="35">
        <f t="shared" si="31"/>
        <v>0.24076989204053537</v>
      </c>
      <c r="P50" s="36">
        <f t="shared" si="31"/>
        <v>0.24883826529906658</v>
      </c>
      <c r="Q50" s="36">
        <f t="shared" si="31"/>
        <v>0.27172941654398741</v>
      </c>
      <c r="R50" s="58">
        <f t="shared" si="31"/>
        <v>0.32886525961656171</v>
      </c>
      <c r="S50" s="54">
        <f t="shared" si="32"/>
        <v>12.090790498812844</v>
      </c>
      <c r="T50" s="37">
        <f t="shared" si="32"/>
        <v>12.95641012144622</v>
      </c>
      <c r="U50" s="37">
        <f t="shared" si="32"/>
        <v>17.430861968595579</v>
      </c>
      <c r="V50" s="38">
        <f t="shared" si="32"/>
        <v>140.67690087203755</v>
      </c>
      <c r="W50" s="39">
        <f t="shared" si="33"/>
        <v>2.9110983230838992</v>
      </c>
      <c r="X50" s="40">
        <f t="shared" si="33"/>
        <v>3.224050619123946</v>
      </c>
      <c r="Y50" s="40">
        <f t="shared" si="33"/>
        <v>4.7364779525852567</v>
      </c>
      <c r="Z50" s="41">
        <f t="shared" si="33"/>
        <v>46.263745527335942</v>
      </c>
    </row>
    <row r="51" spans="2:26" ht="15" customHeight="1" x14ac:dyDescent="0.25">
      <c r="B51" s="2">
        <v>43831</v>
      </c>
      <c r="C51" s="79">
        <v>412407.23</v>
      </c>
      <c r="D51" s="79">
        <v>883131.67</v>
      </c>
      <c r="E51" s="79">
        <v>407234.46799999988</v>
      </c>
      <c r="F51" s="79">
        <v>11036.842999999997</v>
      </c>
      <c r="G51" s="79">
        <v>5309210.1136450311</v>
      </c>
      <c r="H51" s="79">
        <v>10464373.815879798</v>
      </c>
      <c r="I51" s="79">
        <v>6865400.7932270635</v>
      </c>
      <c r="J51" s="79">
        <v>1601283.2507055146</v>
      </c>
      <c r="K51" s="79">
        <v>1995812.0662039509</v>
      </c>
      <c r="L51" s="79">
        <v>2497595.5152162323</v>
      </c>
      <c r="M51" s="79">
        <v>2613619.3577911686</v>
      </c>
      <c r="N51" s="79">
        <v>618782.09900083893</v>
      </c>
      <c r="O51" s="35">
        <f t="shared" ref="O51:R66" si="34">K51/G51</f>
        <v>0.37591506523250573</v>
      </c>
      <c r="P51" s="36">
        <f t="shared" si="34"/>
        <v>0.23867606023650501</v>
      </c>
      <c r="Q51" s="36">
        <f t="shared" si="34"/>
        <v>0.3806943595149736</v>
      </c>
      <c r="R51" s="58">
        <f t="shared" si="34"/>
        <v>0.38642888366452827</v>
      </c>
      <c r="S51" s="54">
        <f t="shared" ref="S51:V66" si="35">G51/C51</f>
        <v>12.873707654555501</v>
      </c>
      <c r="T51" s="37">
        <f t="shared" si="35"/>
        <v>11.849166065893433</v>
      </c>
      <c r="U51" s="37">
        <f t="shared" si="35"/>
        <v>16.858594575612067</v>
      </c>
      <c r="V51" s="38">
        <f t="shared" si="35"/>
        <v>145.08526131118427</v>
      </c>
      <c r="W51" s="39">
        <f t="shared" ref="W51:Z66" si="36">S51*O51</f>
        <v>4.8394206527464396</v>
      </c>
      <c r="X51" s="40">
        <f t="shared" si="36"/>
        <v>2.828112273695532</v>
      </c>
      <c r="Y51" s="40">
        <f t="shared" si="36"/>
        <v>6.4179718642852439</v>
      </c>
      <c r="Z51" s="41">
        <f t="shared" si="36"/>
        <v>56.065135564657311</v>
      </c>
    </row>
    <row r="52" spans="2:26" ht="15" customHeight="1" x14ac:dyDescent="0.25">
      <c r="B52" s="2">
        <v>43862</v>
      </c>
      <c r="C52" s="79">
        <v>367661.78</v>
      </c>
      <c r="D52" s="79">
        <v>717539.69</v>
      </c>
      <c r="E52" s="79">
        <v>311813.26900000009</v>
      </c>
      <c r="F52" s="79">
        <v>8582.4629999999997</v>
      </c>
      <c r="G52" s="79">
        <v>4480950.1145912902</v>
      </c>
      <c r="H52" s="79">
        <v>9299039.9847211614</v>
      </c>
      <c r="I52" s="79">
        <v>5157771.9174942719</v>
      </c>
      <c r="J52" s="79">
        <v>1238749.8166539345</v>
      </c>
      <c r="K52" s="79">
        <v>1569777.1275783035</v>
      </c>
      <c r="L52" s="79">
        <v>3084859.6867838046</v>
      </c>
      <c r="M52" s="79">
        <v>2227423.3766233781</v>
      </c>
      <c r="N52" s="79">
        <v>518763.17799847241</v>
      </c>
      <c r="O52" s="35">
        <f t="shared" si="34"/>
        <v>0.35032238418960476</v>
      </c>
      <c r="P52" s="36">
        <f t="shared" si="34"/>
        <v>0.3317395872963661</v>
      </c>
      <c r="Q52" s="36">
        <f t="shared" si="34"/>
        <v>0.4318576727032738</v>
      </c>
      <c r="R52" s="58">
        <f t="shared" si="34"/>
        <v>0.41877962040772398</v>
      </c>
      <c r="S52" s="54">
        <f t="shared" si="35"/>
        <v>12.187696296828269</v>
      </c>
      <c r="T52" s="37">
        <f t="shared" si="35"/>
        <v>12.959617585364738</v>
      </c>
      <c r="U52" s="37">
        <f t="shared" si="35"/>
        <v>16.541220115601529</v>
      </c>
      <c r="V52" s="38">
        <f t="shared" si="35"/>
        <v>144.33500227777674</v>
      </c>
      <c r="W52" s="39">
        <f t="shared" si="36"/>
        <v>4.2696228244836965</v>
      </c>
      <c r="X52" s="40">
        <f t="shared" si="36"/>
        <v>4.2992181892876271</v>
      </c>
      <c r="Y52" s="40">
        <f t="shared" si="36"/>
        <v>7.1434528227962542</v>
      </c>
      <c r="Z52" s="41">
        <f t="shared" si="36"/>
        <v>60.444557465435317</v>
      </c>
    </row>
    <row r="53" spans="2:26" ht="15" customHeight="1" x14ac:dyDescent="0.25">
      <c r="B53" s="2">
        <v>43891</v>
      </c>
      <c r="C53" s="79">
        <v>541914.31999999995</v>
      </c>
      <c r="D53" s="79">
        <v>1209271.3899999999</v>
      </c>
      <c r="E53" s="79">
        <v>503923.72399999987</v>
      </c>
      <c r="F53" s="79">
        <v>13964.519999999999</v>
      </c>
      <c r="G53" s="79">
        <v>7019300.9830693612</v>
      </c>
      <c r="H53" s="79">
        <v>15698052.508387294</v>
      </c>
      <c r="I53" s="79">
        <v>8982075.9772177543</v>
      </c>
      <c r="J53" s="79">
        <v>1953343.5827416705</v>
      </c>
      <c r="K53" s="79">
        <v>2489830.0226261998</v>
      </c>
      <c r="L53" s="79">
        <v>4860070.3362721344</v>
      </c>
      <c r="M53" s="79">
        <v>3547577.6780837919</v>
      </c>
      <c r="N53" s="79">
        <v>730054.84902863333</v>
      </c>
      <c r="O53" s="35">
        <f t="shared" si="34"/>
        <v>0.3547119618651059</v>
      </c>
      <c r="P53" s="36">
        <f t="shared" si="34"/>
        <v>0.30959702381397014</v>
      </c>
      <c r="Q53" s="36">
        <f t="shared" si="34"/>
        <v>0.39496188710515373</v>
      </c>
      <c r="R53" s="58">
        <f t="shared" si="34"/>
        <v>0.3737462551283191</v>
      </c>
      <c r="S53" s="54">
        <f t="shared" si="35"/>
        <v>12.952787413090251</v>
      </c>
      <c r="T53" s="37">
        <f t="shared" si="35"/>
        <v>12.981413963979827</v>
      </c>
      <c r="U53" s="37">
        <f t="shared" si="35"/>
        <v>17.824276868571793</v>
      </c>
      <c r="V53" s="38">
        <f t="shared" si="35"/>
        <v>139.87903506469758</v>
      </c>
      <c r="W53" s="39">
        <f t="shared" si="36"/>
        <v>4.5945086349188928</v>
      </c>
      <c r="X53" s="40">
        <f t="shared" si="36"/>
        <v>4.0190071281452671</v>
      </c>
      <c r="Y53" s="40">
        <f t="shared" si="36"/>
        <v>7.0399100282958553</v>
      </c>
      <c r="Z53" s="41">
        <f t="shared" si="36"/>
        <v>52.279265526393552</v>
      </c>
    </row>
    <row r="54" spans="2:26" ht="15" customHeight="1" x14ac:dyDescent="0.25">
      <c r="B54" s="2">
        <v>43922</v>
      </c>
      <c r="C54" s="79">
        <v>599070.69999999995</v>
      </c>
      <c r="D54" s="79">
        <v>1013797.83</v>
      </c>
      <c r="E54" s="79">
        <v>416565.95199999999</v>
      </c>
      <c r="F54" s="79">
        <v>12323.506999999998</v>
      </c>
      <c r="G54" s="79">
        <v>8669065.8979114611</v>
      </c>
      <c r="H54" s="79">
        <v>15286427.699379086</v>
      </c>
      <c r="I54" s="79">
        <v>8290884.694782679</v>
      </c>
      <c r="J54" s="79">
        <v>2446558.2775582615</v>
      </c>
      <c r="K54" s="79">
        <v>4152904.2335295575</v>
      </c>
      <c r="L54" s="79">
        <v>6740186.3881945051</v>
      </c>
      <c r="M54" s="79">
        <v>3910514.4504475449</v>
      </c>
      <c r="N54" s="79">
        <v>1452846.1172486092</v>
      </c>
      <c r="O54" s="35">
        <f t="shared" si="34"/>
        <v>0.47904864058422597</v>
      </c>
      <c r="P54" s="36">
        <f t="shared" si="34"/>
        <v>0.44092619418651241</v>
      </c>
      <c r="Q54" s="36">
        <f t="shared" si="34"/>
        <v>0.47166431501675193</v>
      </c>
      <c r="R54" s="58">
        <f t="shared" si="34"/>
        <v>0.59383262216773891</v>
      </c>
      <c r="S54" s="54">
        <f t="shared" si="35"/>
        <v>14.470856107486915</v>
      </c>
      <c r="T54" s="37">
        <f t="shared" si="35"/>
        <v>15.078378792129676</v>
      </c>
      <c r="U54" s="37">
        <f t="shared" si="35"/>
        <v>19.902934109177217</v>
      </c>
      <c r="V54" s="38">
        <f t="shared" si="35"/>
        <v>198.52776304328484</v>
      </c>
      <c r="W54" s="39">
        <f t="shared" si="36"/>
        <v>6.9322439463815506</v>
      </c>
      <c r="X54" s="40">
        <f t="shared" si="36"/>
        <v>6.6484521753163603</v>
      </c>
      <c r="Y54" s="40">
        <f t="shared" si="36"/>
        <v>9.3875037834286204</v>
      </c>
      <c r="Z54" s="41">
        <f t="shared" si="36"/>
        <v>117.89226210108936</v>
      </c>
    </row>
    <row r="55" spans="2:26" ht="15" customHeight="1" x14ac:dyDescent="0.25">
      <c r="B55" s="2">
        <v>43952</v>
      </c>
      <c r="C55" s="79">
        <v>329714.55</v>
      </c>
      <c r="D55" s="79">
        <v>519665.21</v>
      </c>
      <c r="E55" s="79">
        <v>215373.60800000004</v>
      </c>
      <c r="F55" s="79">
        <v>10595.669999999998</v>
      </c>
      <c r="G55" s="79">
        <v>4250448.2794577694</v>
      </c>
      <c r="H55" s="79">
        <v>6748806.834041873</v>
      </c>
      <c r="I55" s="79">
        <v>4125686.2196197971</v>
      </c>
      <c r="J55" s="79">
        <v>1997849.9879682369</v>
      </c>
      <c r="K55" s="79">
        <v>1902245.3998556195</v>
      </c>
      <c r="L55" s="79">
        <v>2203957.2711959593</v>
      </c>
      <c r="M55" s="79">
        <v>1864515.5289965512</v>
      </c>
      <c r="N55" s="79">
        <v>1174580.4443731459</v>
      </c>
      <c r="O55" s="35">
        <f t="shared" si="34"/>
        <v>0.44753994750367587</v>
      </c>
      <c r="P55" s="36">
        <f t="shared" si="34"/>
        <v>0.32656991456310586</v>
      </c>
      <c r="Q55" s="36">
        <f t="shared" si="34"/>
        <v>0.4519285834511127</v>
      </c>
      <c r="R55" s="58">
        <f t="shared" si="34"/>
        <v>0.58792224213373734</v>
      </c>
      <c r="S55" s="54">
        <f t="shared" si="35"/>
        <v>12.891297273528783</v>
      </c>
      <c r="T55" s="37">
        <f t="shared" si="35"/>
        <v>12.986835955483478</v>
      </c>
      <c r="U55" s="37">
        <f t="shared" si="35"/>
        <v>19.155950712493038</v>
      </c>
      <c r="V55" s="38">
        <f t="shared" si="35"/>
        <v>188.55343625917354</v>
      </c>
      <c r="W55" s="39">
        <f t="shared" si="36"/>
        <v>5.769370505049352</v>
      </c>
      <c r="X55" s="40">
        <f t="shared" si="36"/>
        <v>4.2411099084273109</v>
      </c>
      <c r="Y55" s="40">
        <f t="shared" si="36"/>
        <v>8.657121670156311</v>
      </c>
      <c r="Z55" s="41">
        <f t="shared" si="36"/>
        <v>110.85475900751403</v>
      </c>
    </row>
    <row r="56" spans="2:26" ht="15" customHeight="1" x14ac:dyDescent="0.25">
      <c r="B56" s="2">
        <v>43983</v>
      </c>
      <c r="C56" s="79">
        <v>335433.19</v>
      </c>
      <c r="D56" s="79">
        <v>474750.52</v>
      </c>
      <c r="E56" s="79">
        <v>240885.11400000003</v>
      </c>
      <c r="F56" s="79">
        <v>8346.4439999999977</v>
      </c>
      <c r="G56" s="79">
        <v>4326826.6493969066</v>
      </c>
      <c r="H56" s="79">
        <v>6611193.2566987779</v>
      </c>
      <c r="I56" s="79">
        <v>4334369.2949081194</v>
      </c>
      <c r="J56" s="79">
        <v>1440101.5947543108</v>
      </c>
      <c r="K56" s="79">
        <v>1819168.4206265674</v>
      </c>
      <c r="L56" s="79">
        <v>2216699.9109528055</v>
      </c>
      <c r="M56" s="79">
        <v>1567162.4220837047</v>
      </c>
      <c r="N56" s="79">
        <v>787256.20497045259</v>
      </c>
      <c r="O56" s="35">
        <f t="shared" si="34"/>
        <v>0.42043940468013241</v>
      </c>
      <c r="P56" s="36">
        <f t="shared" si="34"/>
        <v>0.33529498002599439</v>
      </c>
      <c r="Q56" s="36">
        <f t="shared" si="34"/>
        <v>0.36156642765182878</v>
      </c>
      <c r="R56" s="58">
        <f t="shared" si="34"/>
        <v>0.54666712948454366</v>
      </c>
      <c r="S56" s="54">
        <f t="shared" si="35"/>
        <v>12.89922040629583</v>
      </c>
      <c r="T56" s="37">
        <f t="shared" si="35"/>
        <v>13.925615619544297</v>
      </c>
      <c r="U56" s="37">
        <f t="shared" si="35"/>
        <v>17.993512438083322</v>
      </c>
      <c r="V56" s="38">
        <f t="shared" si="35"/>
        <v>172.54073648062709</v>
      </c>
      <c r="W56" s="39">
        <f t="shared" si="36"/>
        <v>5.4233405484608346</v>
      </c>
      <c r="X56" s="40">
        <f t="shared" si="36"/>
        <v>4.6691890110047805</v>
      </c>
      <c r="Y56" s="40">
        <f t="shared" si="36"/>
        <v>6.5058500131465342</v>
      </c>
      <c r="Z56" s="41">
        <f t="shared" si="36"/>
        <v>94.322349131013496</v>
      </c>
    </row>
    <row r="57" spans="2:26" ht="15" customHeight="1" x14ac:dyDescent="0.25">
      <c r="B57" s="2">
        <v>44013</v>
      </c>
      <c r="C57" s="79">
        <v>402725.5</v>
      </c>
      <c r="D57" s="79">
        <v>861240.09</v>
      </c>
      <c r="E57" s="79">
        <v>316391.46299999999</v>
      </c>
      <c r="F57" s="79">
        <v>12462.186</v>
      </c>
      <c r="G57" s="79">
        <v>5056658.7211194271</v>
      </c>
      <c r="H57" s="79">
        <v>10274127.098926134</v>
      </c>
      <c r="I57" s="79">
        <v>5468428.7015945325</v>
      </c>
      <c r="J57" s="79">
        <v>1965906.8418483566</v>
      </c>
      <c r="K57" s="79">
        <v>2287069.4354051412</v>
      </c>
      <c r="L57" s="79">
        <v>2752563.1630328712</v>
      </c>
      <c r="M57" s="79">
        <v>1742074.829157175</v>
      </c>
      <c r="N57" s="79">
        <v>1000478.9293849659</v>
      </c>
      <c r="O57" s="35">
        <f t="shared" si="34"/>
        <v>0.45228866758459763</v>
      </c>
      <c r="P57" s="36">
        <f t="shared" si="34"/>
        <v>0.26791211910553187</v>
      </c>
      <c r="Q57" s="36">
        <f t="shared" si="34"/>
        <v>0.31856954240789598</v>
      </c>
      <c r="R57" s="58">
        <f t="shared" si="34"/>
        <v>0.50891471970478008</v>
      </c>
      <c r="S57" s="54">
        <f t="shared" si="35"/>
        <v>12.556092725986876</v>
      </c>
      <c r="T57" s="37">
        <f t="shared" si="35"/>
        <v>11.929457555704513</v>
      </c>
      <c r="U57" s="37">
        <f t="shared" si="35"/>
        <v>17.283742897938218</v>
      </c>
      <c r="V57" s="38">
        <f t="shared" si="35"/>
        <v>157.74975929972132</v>
      </c>
      <c r="W57" s="39">
        <f t="shared" si="36"/>
        <v>5.6789784491052622</v>
      </c>
      <c r="X57" s="40">
        <f t="shared" si="36"/>
        <v>3.1960462535282943</v>
      </c>
      <c r="Y57" s="40">
        <f t="shared" si="36"/>
        <v>5.5060740660918999</v>
      </c>
      <c r="Z57" s="41">
        <f t="shared" si="36"/>
        <v>80.281174537514204</v>
      </c>
    </row>
    <row r="58" spans="2:26" ht="15" customHeight="1" x14ac:dyDescent="0.25">
      <c r="B58" s="2">
        <v>44044</v>
      </c>
      <c r="C58" s="79">
        <v>359248.55</v>
      </c>
      <c r="D58" s="79">
        <v>756617.31</v>
      </c>
      <c r="E58" s="79">
        <v>324591.35700000002</v>
      </c>
      <c r="F58" s="79">
        <v>11727.864000000003</v>
      </c>
      <c r="G58" s="79">
        <v>4504245.8889991604</v>
      </c>
      <c r="H58" s="79">
        <v>9910288.1059622876</v>
      </c>
      <c r="I58" s="79">
        <v>5446416.7570043514</v>
      </c>
      <c r="J58" s="79">
        <v>1711981.9909916783</v>
      </c>
      <c r="K58" s="79">
        <v>1694822.238338805</v>
      </c>
      <c r="L58" s="79">
        <v>2720956.4088861756</v>
      </c>
      <c r="M58" s="79">
        <v>1869196.8318192232</v>
      </c>
      <c r="N58" s="79">
        <v>682269.74578212027</v>
      </c>
      <c r="O58" s="35">
        <f t="shared" si="34"/>
        <v>0.37627213968893541</v>
      </c>
      <c r="P58" s="36">
        <f t="shared" si="34"/>
        <v>0.27455875952276071</v>
      </c>
      <c r="Q58" s="36">
        <f t="shared" si="34"/>
        <v>0.34319753981649442</v>
      </c>
      <c r="R58" s="58">
        <f t="shared" si="34"/>
        <v>0.39852623997925962</v>
      </c>
      <c r="S58" s="54">
        <f t="shared" si="35"/>
        <v>12.537965397491961</v>
      </c>
      <c r="T58" s="37">
        <f t="shared" si="35"/>
        <v>13.098151436638803</v>
      </c>
      <c r="U58" s="37">
        <f t="shared" si="35"/>
        <v>16.779303082319444</v>
      </c>
      <c r="V58" s="38">
        <f t="shared" si="35"/>
        <v>145.9756005860639</v>
      </c>
      <c r="W58" s="39">
        <f t="shared" si="36"/>
        <v>4.7176870674601341</v>
      </c>
      <c r="X58" s="40">
        <f t="shared" si="36"/>
        <v>3.5962122104848158</v>
      </c>
      <c r="Y58" s="40">
        <f t="shared" si="36"/>
        <v>5.7586155376873549</v>
      </c>
      <c r="Z58" s="41">
        <f t="shared" si="36"/>
        <v>58.175107230278257</v>
      </c>
    </row>
    <row r="59" spans="2:26" ht="15" customHeight="1" x14ac:dyDescent="0.25">
      <c r="B59" s="2">
        <v>44075</v>
      </c>
      <c r="C59" s="79">
        <v>439334.28</v>
      </c>
      <c r="D59" s="79">
        <v>966149.09</v>
      </c>
      <c r="E59" s="79">
        <v>397837.7759999999</v>
      </c>
      <c r="F59" s="79">
        <v>10969.904</v>
      </c>
      <c r="G59" s="79">
        <v>5746944.0515433038</v>
      </c>
      <c r="H59" s="79">
        <v>12937826.813005697</v>
      </c>
      <c r="I59" s="79">
        <v>6529464.1744081527</v>
      </c>
      <c r="J59" s="79">
        <v>1666543.6020377583</v>
      </c>
      <c r="K59" s="79">
        <v>2810078.3563080626</v>
      </c>
      <c r="L59" s="79">
        <v>3033661.1702127708</v>
      </c>
      <c r="M59" s="79">
        <v>2095682.3718909209</v>
      </c>
      <c r="N59" s="79">
        <v>708325.83907701517</v>
      </c>
      <c r="O59" s="35">
        <f t="shared" si="34"/>
        <v>0.4889691514490096</v>
      </c>
      <c r="P59" s="36">
        <f t="shared" si="34"/>
        <v>0.23447996437571691</v>
      </c>
      <c r="Q59" s="36">
        <f t="shared" si="34"/>
        <v>0.32095778702712291</v>
      </c>
      <c r="R59" s="58">
        <f t="shared" si="34"/>
        <v>0.42502688691187746</v>
      </c>
      <c r="S59" s="54">
        <f t="shared" si="35"/>
        <v>13.081028076259615</v>
      </c>
      <c r="T59" s="37">
        <f t="shared" si="35"/>
        <v>13.391128705617989</v>
      </c>
      <c r="U59" s="37">
        <f t="shared" si="35"/>
        <v>16.412378532922812</v>
      </c>
      <c r="V59" s="38">
        <f t="shared" si="35"/>
        <v>151.91961589069132</v>
      </c>
      <c r="W59" s="39">
        <f t="shared" si="36"/>
        <v>6.3962191985293346</v>
      </c>
      <c r="X59" s="40">
        <f t="shared" si="36"/>
        <v>3.1399513818439462</v>
      </c>
      <c r="Y59" s="40">
        <f t="shared" si="36"/>
        <v>5.267680693778364</v>
      </c>
      <c r="Z59" s="41">
        <f t="shared" si="36"/>
        <v>64.569921402868715</v>
      </c>
    </row>
    <row r="60" spans="2:26" ht="15" customHeight="1" x14ac:dyDescent="0.25">
      <c r="B60" s="2">
        <v>44105</v>
      </c>
      <c r="C60" s="79">
        <v>548392.14</v>
      </c>
      <c r="D60" s="79">
        <v>1020166.5</v>
      </c>
      <c r="E60" s="79">
        <v>484578.97100000008</v>
      </c>
      <c r="F60" s="79">
        <v>9262.6819999999971</v>
      </c>
      <c r="G60" s="79">
        <v>7142031.5183571838</v>
      </c>
      <c r="H60" s="79">
        <v>13258144.251711262</v>
      </c>
      <c r="I60" s="79">
        <v>7793103.57809583</v>
      </c>
      <c r="J60" s="79">
        <v>1620383.5329807091</v>
      </c>
      <c r="K60" s="79">
        <v>2273719.2361543211</v>
      </c>
      <c r="L60" s="79">
        <v>4516050.0544492835</v>
      </c>
      <c r="M60" s="79">
        <v>2491692.7504667076</v>
      </c>
      <c r="N60" s="79">
        <v>759210.36092097044</v>
      </c>
      <c r="O60" s="35">
        <f t="shared" si="34"/>
        <v>0.31835749118583057</v>
      </c>
      <c r="P60" s="36">
        <f t="shared" si="34"/>
        <v>0.34062459788566452</v>
      </c>
      <c r="Q60" s="36">
        <f t="shared" si="34"/>
        <v>0.31973048035318541</v>
      </c>
      <c r="R60" s="58">
        <f t="shared" si="34"/>
        <v>0.46853744528272057</v>
      </c>
      <c r="S60" s="54">
        <f t="shared" si="35"/>
        <v>13.023584762460644</v>
      </c>
      <c r="T60" s="37">
        <f t="shared" si="35"/>
        <v>12.996059223382911</v>
      </c>
      <c r="U60" s="37">
        <f t="shared" si="35"/>
        <v>16.082215788303014</v>
      </c>
      <c r="V60" s="38">
        <f t="shared" si="35"/>
        <v>174.93675514075832</v>
      </c>
      <c r="W60" s="39">
        <f t="shared" si="36"/>
        <v>4.1461557712229817</v>
      </c>
      <c r="X60" s="40">
        <f t="shared" si="36"/>
        <v>4.4267774470630856</v>
      </c>
      <c r="Y60" s="40">
        <f t="shared" si="36"/>
        <v>5.1419745791377052</v>
      </c>
      <c r="Z60" s="41">
        <f t="shared" si="36"/>
        <v>81.964420339699743</v>
      </c>
    </row>
    <row r="61" spans="2:26" ht="15" customHeight="1" x14ac:dyDescent="0.25">
      <c r="B61" s="2">
        <v>44136</v>
      </c>
      <c r="C61" s="79">
        <v>393729.34</v>
      </c>
      <c r="D61" s="79">
        <v>713447.25</v>
      </c>
      <c r="E61" s="79">
        <v>337797.57500000001</v>
      </c>
      <c r="F61" s="79">
        <v>7256.3890000000019</v>
      </c>
      <c r="G61" s="79">
        <v>5285283.3577769184</v>
      </c>
      <c r="H61" s="79">
        <v>9435715.7313778456</v>
      </c>
      <c r="I61" s="79">
        <v>6273582.5318409875</v>
      </c>
      <c r="J61" s="79">
        <v>1046964.1914318794</v>
      </c>
      <c r="K61" s="79">
        <v>2071979.7221150121</v>
      </c>
      <c r="L61" s="79">
        <v>3022696.4646854494</v>
      </c>
      <c r="M61" s="79">
        <v>2502074.241605558</v>
      </c>
      <c r="N61" s="79">
        <v>374454.75106136617</v>
      </c>
      <c r="O61" s="35">
        <f t="shared" si="34"/>
        <v>0.3920281244838541</v>
      </c>
      <c r="P61" s="36">
        <f t="shared" si="34"/>
        <v>0.32034628328550352</v>
      </c>
      <c r="Q61" s="36">
        <f t="shared" si="34"/>
        <v>0.39882702250373081</v>
      </c>
      <c r="R61" s="58">
        <f t="shared" si="34"/>
        <v>0.35765764877712153</v>
      </c>
      <c r="S61" s="54">
        <f t="shared" si="35"/>
        <v>13.423646197605995</v>
      </c>
      <c r="T61" s="37">
        <f t="shared" si="35"/>
        <v>13.225526808573228</v>
      </c>
      <c r="U61" s="37">
        <f t="shared" si="35"/>
        <v>18.572017670171217</v>
      </c>
      <c r="V61" s="38">
        <f t="shared" si="35"/>
        <v>144.2817069801356</v>
      </c>
      <c r="W61" s="39">
        <f t="shared" si="36"/>
        <v>5.2624468425822979</v>
      </c>
      <c r="X61" s="40">
        <f t="shared" si="36"/>
        <v>4.2367483576192209</v>
      </c>
      <c r="Y61" s="40">
        <f t="shared" si="36"/>
        <v>7.4070225092810622</v>
      </c>
      <c r="Z61" s="41">
        <f t="shared" si="36"/>
        <v>51.603456080064902</v>
      </c>
    </row>
    <row r="62" spans="2:26" ht="15" customHeight="1" thickBot="1" x14ac:dyDescent="0.3">
      <c r="B62" s="2">
        <v>44166</v>
      </c>
      <c r="C62" s="80">
        <v>385489.32</v>
      </c>
      <c r="D62" s="80">
        <v>533986.21</v>
      </c>
      <c r="E62" s="80">
        <v>319269.054</v>
      </c>
      <c r="F62" s="80">
        <v>8465.6759999999995</v>
      </c>
      <c r="G62" s="80">
        <v>4781630.0804450801</v>
      </c>
      <c r="H62" s="80">
        <v>6912410.8863995196</v>
      </c>
      <c r="I62" s="80">
        <v>5644394.1884068865</v>
      </c>
      <c r="J62" s="80">
        <v>1332406.3228328698</v>
      </c>
      <c r="K62" s="80">
        <v>779253.81550259469</v>
      </c>
      <c r="L62" s="80">
        <v>474695.15074054722</v>
      </c>
      <c r="M62" s="80">
        <v>1516458.8527178406</v>
      </c>
      <c r="N62" s="80">
        <v>568892.85016164207</v>
      </c>
      <c r="O62" s="15">
        <f t="shared" si="34"/>
        <v>0.16296823518185263</v>
      </c>
      <c r="P62" s="16">
        <f t="shared" si="34"/>
        <v>6.8672878181262539E-2</v>
      </c>
      <c r="Q62" s="16">
        <f t="shared" si="34"/>
        <v>0.26866636207522859</v>
      </c>
      <c r="R62" s="69">
        <f t="shared" si="34"/>
        <v>0.42696648943552112</v>
      </c>
      <c r="S62" s="70">
        <f t="shared" si="35"/>
        <v>12.404053322268643</v>
      </c>
      <c r="T62" s="18">
        <f t="shared" si="35"/>
        <v>12.944923964234057</v>
      </c>
      <c r="U62" s="18">
        <f t="shared" si="35"/>
        <v>17.679114582796007</v>
      </c>
      <c r="V62" s="20">
        <f t="shared" si="35"/>
        <v>157.38924131196021</v>
      </c>
      <c r="W62" s="24">
        <f t="shared" si="36"/>
        <v>2.0214666790317168</v>
      </c>
      <c r="X62" s="25">
        <f t="shared" si="36"/>
        <v>0.88896518646155154</v>
      </c>
      <c r="Y62" s="25">
        <f t="shared" si="36"/>
        <v>4.7497833996709256</v>
      </c>
      <c r="Z62" s="26">
        <f t="shared" si="36"/>
        <v>67.199931837887746</v>
      </c>
    </row>
    <row r="63" spans="2:26" ht="15" customHeight="1" thickBot="1" x14ac:dyDescent="0.3">
      <c r="B63" s="2">
        <v>44197</v>
      </c>
      <c r="C63" s="79">
        <v>503884.19</v>
      </c>
      <c r="D63" s="79">
        <v>809498.95</v>
      </c>
      <c r="E63" s="79">
        <v>399149</v>
      </c>
      <c r="F63" s="79">
        <v>13602.02</v>
      </c>
      <c r="G63" s="80">
        <v>6223519.0441230433</v>
      </c>
      <c r="H63" s="80">
        <v>10639611.27670509</v>
      </c>
      <c r="I63" s="79">
        <v>6708931.8185155271</v>
      </c>
      <c r="J63" s="79">
        <v>2146902.6870273845</v>
      </c>
      <c r="K63" s="79">
        <v>2373576.5362308184</v>
      </c>
      <c r="L63" s="79">
        <v>2832670.3472579136</v>
      </c>
      <c r="M63" s="79">
        <v>2198669.312091623</v>
      </c>
      <c r="N63" s="79">
        <v>974406.21099772444</v>
      </c>
      <c r="O63" s="15">
        <f t="shared" si="34"/>
        <v>0.38138816952319288</v>
      </c>
      <c r="P63" s="16">
        <f t="shared" si="34"/>
        <v>0.2662381428783876</v>
      </c>
      <c r="Q63" s="16">
        <f t="shared" si="34"/>
        <v>0.32772270930279307</v>
      </c>
      <c r="R63" s="69">
        <f t="shared" si="34"/>
        <v>0.45386603542189125</v>
      </c>
      <c r="S63" s="70">
        <f t="shared" si="35"/>
        <v>12.351090126727421</v>
      </c>
      <c r="T63" s="18">
        <f t="shared" si="35"/>
        <v>13.14345284413907</v>
      </c>
      <c r="U63" s="18">
        <f t="shared" si="35"/>
        <v>16.808088755115325</v>
      </c>
      <c r="V63" s="20">
        <f t="shared" si="35"/>
        <v>157.83704824925888</v>
      </c>
      <c r="W63" s="24">
        <f t="shared" si="36"/>
        <v>4.7105596550485513</v>
      </c>
      <c r="X63" s="25">
        <f t="shared" si="36"/>
        <v>3.4992884762332475</v>
      </c>
      <c r="Y63" s="25">
        <f t="shared" si="36"/>
        <v>5.5083923850282046</v>
      </c>
      <c r="Z63" s="26">
        <f t="shared" si="36"/>
        <v>71.636875331584889</v>
      </c>
    </row>
    <row r="64" spans="2:26" ht="15" customHeight="1" thickBot="1" x14ac:dyDescent="0.3">
      <c r="B64" s="2">
        <v>44228</v>
      </c>
      <c r="C64" s="79">
        <v>425680.19</v>
      </c>
      <c r="D64" s="79">
        <v>653733.56999999995</v>
      </c>
      <c r="E64" s="79">
        <v>267448</v>
      </c>
      <c r="F64" s="79">
        <v>8275.6</v>
      </c>
      <c r="G64" s="80">
        <v>5981956.2258088086</v>
      </c>
      <c r="H64" s="80">
        <v>8984015.7744833138</v>
      </c>
      <c r="I64" s="79">
        <v>4942134.6089242678</v>
      </c>
      <c r="J64" s="79">
        <v>1435710.603958227</v>
      </c>
      <c r="K64" s="79">
        <v>2091420.9961294106</v>
      </c>
      <c r="L64" s="79">
        <v>2724260.8559117806</v>
      </c>
      <c r="M64" s="79">
        <v>2304058.5116482871</v>
      </c>
      <c r="N64" s="79">
        <v>673493.92390272417</v>
      </c>
      <c r="O64" s="15">
        <f t="shared" si="34"/>
        <v>0.3496215814997265</v>
      </c>
      <c r="P64" s="16">
        <f t="shared" si="34"/>
        <v>0.30323420219823216</v>
      </c>
      <c r="Q64" s="16">
        <f t="shared" si="34"/>
        <v>0.46620715418955394</v>
      </c>
      <c r="R64" s="69">
        <f t="shared" si="34"/>
        <v>0.46910144847151936</v>
      </c>
      <c r="S64" s="70">
        <f t="shared" si="35"/>
        <v>14.052700516340233</v>
      </c>
      <c r="T64" s="18">
        <f t="shared" si="35"/>
        <v>13.742625722101611</v>
      </c>
      <c r="U64" s="18">
        <f t="shared" si="35"/>
        <v>18.478861718630416</v>
      </c>
      <c r="V64" s="20">
        <f t="shared" si="35"/>
        <v>173.48719173935748</v>
      </c>
      <c r="W64" s="24">
        <f t="shared" si="36"/>
        <v>4.9131273788648953</v>
      </c>
      <c r="X64" s="25">
        <f t="shared" si="36"/>
        <v>4.1672341469503857</v>
      </c>
      <c r="Y64" s="25">
        <f t="shared" si="36"/>
        <v>8.6149775345049768</v>
      </c>
      <c r="Z64" s="26">
        <f t="shared" si="36"/>
        <v>81.383092936188802</v>
      </c>
    </row>
    <row r="65" spans="1:26" ht="15" customHeight="1" x14ac:dyDescent="0.25">
      <c r="B65" s="2">
        <v>44256</v>
      </c>
      <c r="C65" s="80">
        <v>405828.07</v>
      </c>
      <c r="D65" s="80">
        <v>753965.21</v>
      </c>
      <c r="E65" s="80">
        <v>341356</v>
      </c>
      <c r="F65" s="80">
        <v>13781.5</v>
      </c>
      <c r="G65" s="80">
        <v>5247089.9239270855</v>
      </c>
      <c r="H65" s="80">
        <v>10682616.413090283</v>
      </c>
      <c r="I65" s="80">
        <v>5873174.1208554609</v>
      </c>
      <c r="J65" s="80">
        <v>2341005.9925362426</v>
      </c>
      <c r="K65" s="79">
        <v>1558949.7990526776</v>
      </c>
      <c r="L65" s="79">
        <v>4309884.5485861925</v>
      </c>
      <c r="M65" s="79">
        <v>2339535.6681498475</v>
      </c>
      <c r="N65" s="79">
        <v>1046028.290512416</v>
      </c>
      <c r="O65" s="35">
        <f t="shared" si="34"/>
        <v>0.29710750561825916</v>
      </c>
      <c r="P65" s="36">
        <f t="shared" si="34"/>
        <v>0.40344840457857672</v>
      </c>
      <c r="Q65" s="36">
        <f t="shared" si="34"/>
        <v>0.39834263721932373</v>
      </c>
      <c r="R65" s="58">
        <f t="shared" si="34"/>
        <v>0.44682854031447844</v>
      </c>
      <c r="S65" s="54">
        <f t="shared" si="35"/>
        <v>12.929342033751103</v>
      </c>
      <c r="T65" s="37">
        <f t="shared" si="35"/>
        <v>14.168580023858507</v>
      </c>
      <c r="U65" s="37">
        <f t="shared" si="35"/>
        <v>17.205422259621805</v>
      </c>
      <c r="V65" s="38">
        <f t="shared" si="35"/>
        <v>169.86583409180733</v>
      </c>
      <c r="W65" s="39">
        <f t="shared" si="36"/>
        <v>3.8414045609331002</v>
      </c>
      <c r="X65" s="40">
        <f t="shared" si="36"/>
        <v>5.716291005769607</v>
      </c>
      <c r="Y65" s="40">
        <f t="shared" si="36"/>
        <v>6.8536532773698058</v>
      </c>
      <c r="Z65" s="41">
        <f t="shared" si="36"/>
        <v>75.900902696543639</v>
      </c>
    </row>
    <row r="66" spans="1:26" ht="15" customHeight="1" x14ac:dyDescent="0.25">
      <c r="B66" s="2">
        <v>44287</v>
      </c>
      <c r="C66" s="79">
        <f>'Anaplan '!C3</f>
        <v>381054.15</v>
      </c>
      <c r="D66" s="79">
        <f>'Anaplan '!C6</f>
        <v>790843.98</v>
      </c>
      <c r="E66" s="79">
        <f>'Anaplan '!C21</f>
        <v>330926.37999999995</v>
      </c>
      <c r="F66" s="79">
        <f>'Anaplan '!C27</f>
        <v>12861.94</v>
      </c>
      <c r="G66" s="80">
        <f>'Anaplan '!C4</f>
        <v>4758063.0536130536</v>
      </c>
      <c r="H66" s="80">
        <f>'Anaplan '!C7</f>
        <v>10384510.62062937</v>
      </c>
      <c r="I66" s="79">
        <f>'Anaplan '!C22</f>
        <v>5458992.7156177144</v>
      </c>
      <c r="J66" s="79">
        <f>'Anaplan '!C28</f>
        <v>2035774.7013403259</v>
      </c>
      <c r="K66" s="79">
        <f>'Anaplan '!C5</f>
        <v>1548342.3004079256</v>
      </c>
      <c r="L66" s="79">
        <f>'Anaplan '!C8</f>
        <v>2957553.1905594394</v>
      </c>
      <c r="M66" s="79">
        <f>'Anaplan '!C23</f>
        <v>1701092.8394522131</v>
      </c>
      <c r="N66" s="79">
        <f>'Anaplan '!C29</f>
        <v>881717.6427738925</v>
      </c>
      <c r="O66" s="35">
        <f t="shared" si="34"/>
        <v>0.32541441400869747</v>
      </c>
      <c r="P66" s="36">
        <f t="shared" si="34"/>
        <v>0.28480429156518039</v>
      </c>
      <c r="Q66" s="36">
        <f t="shared" si="34"/>
        <v>0.31161295280455881</v>
      </c>
      <c r="R66" s="58">
        <f t="shared" si="34"/>
        <v>0.43311160227768908</v>
      </c>
      <c r="S66" s="54">
        <f t="shared" si="35"/>
        <v>12.486579803980755</v>
      </c>
      <c r="T66" s="37">
        <f t="shared" si="35"/>
        <v>13.130922006423278</v>
      </c>
      <c r="U66" s="37">
        <f>I66/D67</f>
        <v>6.4709496535117905</v>
      </c>
      <c r="V66" s="38">
        <f t="shared" si="35"/>
        <v>158.27897668161458</v>
      </c>
      <c r="W66" s="39">
        <f t="shared" si="36"/>
        <v>4.0633130498852337</v>
      </c>
      <c r="X66" s="40">
        <f t="shared" si="36"/>
        <v>3.7397429396370185</v>
      </c>
      <c r="Y66" s="40">
        <f t="shared" si="36"/>
        <v>2.0164317289804456</v>
      </c>
      <c r="Z66" s="41">
        <f t="shared" si="36"/>
        <v>68.552461197447073</v>
      </c>
    </row>
    <row r="67" spans="1:26" ht="15" customHeight="1" x14ac:dyDescent="0.25">
      <c r="B67" s="2">
        <v>44317</v>
      </c>
      <c r="C67" s="79">
        <f>'Anaplan '!D3</f>
        <v>332729.95</v>
      </c>
      <c r="D67" s="79">
        <f>'Anaplan '!D6</f>
        <v>843615.39</v>
      </c>
      <c r="E67" s="79">
        <f>'Anaplan '!D21</f>
        <v>355616.42</v>
      </c>
      <c r="F67" s="79">
        <f>'Anaplan '!D27</f>
        <v>11031.36</v>
      </c>
      <c r="G67" s="80">
        <f>'Anaplan '!D4</f>
        <v>4165226.3037084867</v>
      </c>
      <c r="H67" s="80">
        <f>'Anaplan '!D7</f>
        <v>10835137.744781582</v>
      </c>
      <c r="I67" s="79">
        <f>'Anaplan '!D22</f>
        <v>6297482.6052650455</v>
      </c>
      <c r="J67" s="79">
        <f>'Anaplan '!D28</f>
        <v>1621528.7210386628</v>
      </c>
      <c r="K67" s="80">
        <f>'Anaplan '!D5</f>
        <v>887570.46122946776</v>
      </c>
      <c r="L67" s="80">
        <f>'Anaplan '!D8</f>
        <v>2654842.9883078709</v>
      </c>
      <c r="M67" s="80">
        <f>'Anaplan '!D23</f>
        <v>2454410.4153217124</v>
      </c>
      <c r="N67" s="80">
        <f>'Anaplan '!D29</f>
        <v>655198.73753676191</v>
      </c>
      <c r="O67" s="35">
        <f t="shared" ref="O67:R82" si="37">K67/G67</f>
        <v>0.21309057335953732</v>
      </c>
      <c r="P67" s="36">
        <f t="shared" si="37"/>
        <v>0.24502161863022889</v>
      </c>
      <c r="Q67" s="36">
        <f t="shared" si="37"/>
        <v>0.38974469151684338</v>
      </c>
      <c r="R67" s="58">
        <f t="shared" si="37"/>
        <v>0.40406236968598208</v>
      </c>
      <c r="S67" s="54">
        <f t="shared" ref="S67:V82" si="38">G67/C67</f>
        <v>12.518338982434514</v>
      </c>
      <c r="T67" s="37">
        <f t="shared" si="38"/>
        <v>12.843693788921492</v>
      </c>
      <c r="U67" s="37">
        <f t="shared" si="38"/>
        <v>17.708638440443909</v>
      </c>
      <c r="V67" s="38">
        <f t="shared" si="38"/>
        <v>146.9926392610397</v>
      </c>
      <c r="W67" s="39">
        <f t="shared" ref="W67:Z82" si="39">S67*O67</f>
        <v>2.6675400312760176</v>
      </c>
      <c r="X67" s="40">
        <f t="shared" si="39"/>
        <v>3.1469826413525612</v>
      </c>
      <c r="Y67" s="40">
        <f t="shared" si="39"/>
        <v>6.9018478261541256</v>
      </c>
      <c r="Z67" s="41">
        <f t="shared" si="39"/>
        <v>59.394194146212428</v>
      </c>
    </row>
    <row r="68" spans="1:26" ht="15" customHeight="1" x14ac:dyDescent="0.25">
      <c r="B68" s="2">
        <v>44348</v>
      </c>
      <c r="C68" s="80">
        <f>'Anaplan '!E3</f>
        <v>264074.57</v>
      </c>
      <c r="D68" s="80">
        <f>'Anaplan '!E6</f>
        <v>649264.06000000006</v>
      </c>
      <c r="E68" s="80">
        <f>'Anaplan '!E21</f>
        <v>344477.69</v>
      </c>
      <c r="F68" s="80">
        <f>'Anaplan '!E27</f>
        <v>12160.96</v>
      </c>
      <c r="G68" s="80">
        <f>'Anaplan '!E4</f>
        <v>3509246.047068771</v>
      </c>
      <c r="H68" s="80">
        <f>'Anaplan '!E7</f>
        <v>9155551.1414881628</v>
      </c>
      <c r="I68" s="80">
        <f>'Anaplan '!E22</f>
        <v>6078869.0107102599</v>
      </c>
      <c r="J68" s="80">
        <f>'Anaplan '!E28</f>
        <v>2133071.2936865841</v>
      </c>
      <c r="K68" s="80">
        <f>'Anaplan '!E5</f>
        <v>673059.57581736171</v>
      </c>
      <c r="L68" s="80">
        <f>'Anaplan '!E8</f>
        <v>2312440.73421646</v>
      </c>
      <c r="M68" s="80">
        <f>'Anaplan '!E23</f>
        <v>2074173.0481961675</v>
      </c>
      <c r="N68" s="80">
        <f>'Anaplan '!E29</f>
        <v>1107861.7249154455</v>
      </c>
      <c r="O68" s="35">
        <f t="shared" si="37"/>
        <v>0.19179606296901294</v>
      </c>
      <c r="P68" s="36">
        <f t="shared" si="37"/>
        <v>0.25257253206065222</v>
      </c>
      <c r="Q68" s="36">
        <f t="shared" si="37"/>
        <v>0.34121035418623363</v>
      </c>
      <c r="R68" s="58">
        <f t="shared" si="37"/>
        <v>0.51937397882315017</v>
      </c>
      <c r="S68" s="54">
        <f t="shared" si="38"/>
        <v>13.288845067772982</v>
      </c>
      <c r="T68" s="37">
        <f t="shared" si="38"/>
        <v>14.101429149625442</v>
      </c>
      <c r="U68" s="37">
        <f t="shared" si="38"/>
        <v>17.646626144962422</v>
      </c>
      <c r="V68" s="38">
        <f t="shared" si="38"/>
        <v>175.40319955715538</v>
      </c>
      <c r="W68" s="39">
        <f t="shared" si="39"/>
        <v>2.548748165404044</v>
      </c>
      <c r="X68" s="40">
        <f t="shared" si="39"/>
        <v>3.5616336659947878</v>
      </c>
      <c r="Y68" s="40">
        <f t="shared" si="39"/>
        <v>6.0212115571146789</v>
      </c>
      <c r="Z68" s="41">
        <f t="shared" si="39"/>
        <v>91.099857652310803</v>
      </c>
    </row>
    <row r="69" spans="1:26" ht="15" customHeight="1" x14ac:dyDescent="0.25">
      <c r="B69" s="2">
        <v>44378</v>
      </c>
      <c r="C69" s="81">
        <v>320687</v>
      </c>
      <c r="D69" s="81">
        <v>744136</v>
      </c>
      <c r="E69" s="81">
        <v>336974</v>
      </c>
      <c r="F69" s="81">
        <v>9266</v>
      </c>
      <c r="G69" s="81">
        <v>3964076</v>
      </c>
      <c r="H69" s="81">
        <v>10482931</v>
      </c>
      <c r="I69" s="81">
        <v>6613492</v>
      </c>
      <c r="J69" s="81">
        <v>1454945</v>
      </c>
      <c r="K69" s="81">
        <v>435933</v>
      </c>
      <c r="L69" s="81">
        <v>2422209</v>
      </c>
      <c r="M69" s="81">
        <v>2223471</v>
      </c>
      <c r="N69" s="81">
        <v>623439</v>
      </c>
      <c r="O69" s="35">
        <f t="shared" si="37"/>
        <v>0.10997089864069205</v>
      </c>
      <c r="P69" s="36">
        <f t="shared" si="37"/>
        <v>0.23106219052667618</v>
      </c>
      <c r="Q69" s="36">
        <f t="shared" si="37"/>
        <v>0.33620226651820251</v>
      </c>
      <c r="R69" s="58">
        <f t="shared" si="37"/>
        <v>0.42849660983748528</v>
      </c>
      <c r="S69" s="54">
        <f t="shared" si="38"/>
        <v>12.361199549716702</v>
      </c>
      <c r="T69" s="37">
        <f t="shared" si="38"/>
        <v>14.08738590795231</v>
      </c>
      <c r="U69" s="37">
        <f t="shared" si="38"/>
        <v>19.626119522574442</v>
      </c>
      <c r="V69" s="38">
        <f t="shared" si="38"/>
        <v>157.01974962227499</v>
      </c>
      <c r="W69" s="39">
        <f t="shared" si="39"/>
        <v>1.3593722227592637</v>
      </c>
      <c r="X69" s="40">
        <f t="shared" si="39"/>
        <v>3.2550622466860899</v>
      </c>
      <c r="Y69" s="40">
        <f t="shared" si="39"/>
        <v>6.5983458664466701</v>
      </c>
      <c r="Z69" s="41">
        <f t="shared" si="39"/>
        <v>67.282430390675586</v>
      </c>
    </row>
    <row r="70" spans="1:26" ht="15" customHeight="1" x14ac:dyDescent="0.25">
      <c r="B70" s="2">
        <v>44409</v>
      </c>
      <c r="C70" s="81">
        <v>409339</v>
      </c>
      <c r="D70" s="81">
        <v>634463</v>
      </c>
      <c r="E70" s="81">
        <v>318592</v>
      </c>
      <c r="F70" s="81">
        <v>10843</v>
      </c>
      <c r="G70" s="81">
        <v>5722346</v>
      </c>
      <c r="H70" s="81">
        <v>8246046</v>
      </c>
      <c r="I70" s="81">
        <v>5503961</v>
      </c>
      <c r="J70" s="81">
        <v>2600912</v>
      </c>
      <c r="K70" s="81">
        <v>1904818</v>
      </c>
      <c r="L70" s="81">
        <v>1185133</v>
      </c>
      <c r="M70" s="81">
        <v>1338597</v>
      </c>
      <c r="N70" s="81">
        <v>1679102</v>
      </c>
      <c r="O70" s="35">
        <f t="shared" si="37"/>
        <v>0.33287361512218938</v>
      </c>
      <c r="P70" s="36">
        <f t="shared" si="37"/>
        <v>0.14372136657981291</v>
      </c>
      <c r="Q70" s="36">
        <f t="shared" si="37"/>
        <v>0.24320612010150508</v>
      </c>
      <c r="R70" s="58">
        <f t="shared" si="37"/>
        <v>0.64558201123298287</v>
      </c>
      <c r="S70" s="54">
        <f t="shared" si="38"/>
        <v>13.979479111445526</v>
      </c>
      <c r="T70" s="37">
        <f t="shared" si="38"/>
        <v>12.996890283594158</v>
      </c>
      <c r="U70" s="37">
        <f t="shared" si="38"/>
        <v>17.27589205002009</v>
      </c>
      <c r="V70" s="38">
        <f t="shared" si="38"/>
        <v>239.8701466383842</v>
      </c>
      <c r="W70" s="39">
        <f t="shared" si="39"/>
        <v>4.6533997493520038</v>
      </c>
      <c r="X70" s="40">
        <f t="shared" si="39"/>
        <v>1.8679308328460447</v>
      </c>
      <c r="Y70" s="40">
        <f t="shared" si="39"/>
        <v>4.2016026767778225</v>
      </c>
      <c r="Z70" s="41">
        <f t="shared" si="39"/>
        <v>154.85585170155861</v>
      </c>
    </row>
    <row r="71" spans="1:26" ht="15" customHeight="1" x14ac:dyDescent="0.25">
      <c r="B71" s="2">
        <v>44440</v>
      </c>
      <c r="C71" s="81">
        <v>294613</v>
      </c>
      <c r="D71" s="81">
        <v>685078</v>
      </c>
      <c r="E71" s="81">
        <v>361867</v>
      </c>
      <c r="F71" s="81">
        <v>11452</v>
      </c>
      <c r="G71" s="81">
        <v>3948406</v>
      </c>
      <c r="H71" s="81">
        <v>9263620</v>
      </c>
      <c r="I71" s="81">
        <v>5881892</v>
      </c>
      <c r="J71" s="81">
        <v>1615063</v>
      </c>
      <c r="K71" s="81">
        <v>419711</v>
      </c>
      <c r="L71" s="81">
        <v>1417482</v>
      </c>
      <c r="M71" s="81">
        <v>1144041</v>
      </c>
      <c r="N71" s="81">
        <v>582025</v>
      </c>
      <c r="O71" s="35">
        <f t="shared" si="37"/>
        <v>0.10629884566075525</v>
      </c>
      <c r="P71" s="36">
        <f t="shared" si="37"/>
        <v>0.15301599158860144</v>
      </c>
      <c r="Q71" s="36">
        <f t="shared" si="37"/>
        <v>0.1945022111932691</v>
      </c>
      <c r="R71" s="58">
        <f t="shared" si="37"/>
        <v>0.36037293901228623</v>
      </c>
      <c r="S71" s="54">
        <f t="shared" si="38"/>
        <v>13.402008736885337</v>
      </c>
      <c r="T71" s="37">
        <f t="shared" si="38"/>
        <v>13.521993116112325</v>
      </c>
      <c r="U71" s="37">
        <f t="shared" si="38"/>
        <v>16.254292322870004</v>
      </c>
      <c r="V71" s="38">
        <f t="shared" si="38"/>
        <v>141.0289032483409</v>
      </c>
      <c r="W71" s="39">
        <f t="shared" si="39"/>
        <v>1.4246180582662678</v>
      </c>
      <c r="X71" s="40">
        <f t="shared" si="39"/>
        <v>2.0690811849161701</v>
      </c>
      <c r="Y71" s="40">
        <f t="shared" si="39"/>
        <v>3.161495798179994</v>
      </c>
      <c r="Z71" s="41">
        <f t="shared" si="39"/>
        <v>50.823000349283966</v>
      </c>
    </row>
    <row r="72" spans="1:26" ht="15" customHeight="1" x14ac:dyDescent="0.25">
      <c r="A72" t="s">
        <v>40</v>
      </c>
      <c r="B72" s="2">
        <v>44470</v>
      </c>
      <c r="C72" s="82">
        <v>364682.48</v>
      </c>
      <c r="D72" s="82">
        <v>704034.84</v>
      </c>
      <c r="E72" s="82">
        <v>380959.9</v>
      </c>
      <c r="F72" s="82">
        <v>11557.89</v>
      </c>
      <c r="G72" s="82">
        <v>4773350.19368295</v>
      </c>
      <c r="H72" s="82">
        <v>9670331.3319427893</v>
      </c>
      <c r="I72" s="82">
        <v>6649226.5271156104</v>
      </c>
      <c r="J72" s="82">
        <v>1687553.97050059</v>
      </c>
      <c r="K72" s="82">
        <v>1629253.9556018999</v>
      </c>
      <c r="L72" s="82">
        <v>2586362.0157926101</v>
      </c>
      <c r="M72" s="82">
        <v>2479062.7756257402</v>
      </c>
      <c r="N72" s="82">
        <v>637534.90017878404</v>
      </c>
      <c r="O72" s="35">
        <f t="shared" si="37"/>
        <v>0.34132294709029604</v>
      </c>
      <c r="P72" s="36">
        <f t="shared" si="37"/>
        <v>0.2674532988595133</v>
      </c>
      <c r="Q72" s="36">
        <f t="shared" si="37"/>
        <v>0.37283475988013015</v>
      </c>
      <c r="R72" s="58">
        <f t="shared" si="37"/>
        <v>0.37778637680528104</v>
      </c>
      <c r="S72" s="54">
        <f t="shared" si="38"/>
        <v>13.089058168308361</v>
      </c>
      <c r="T72" s="37">
        <f t="shared" si="38"/>
        <v>13.73558634107197</v>
      </c>
      <c r="U72" s="37">
        <f t="shared" si="38"/>
        <v>17.453875137817942</v>
      </c>
      <c r="V72" s="38">
        <f t="shared" si="38"/>
        <v>146.00882777916991</v>
      </c>
      <c r="W72" s="39">
        <f t="shared" si="39"/>
        <v>4.4675959086433217</v>
      </c>
      <c r="X72" s="40">
        <f t="shared" si="39"/>
        <v>3.6736278786893704</v>
      </c>
      <c r="Y72" s="40">
        <f t="shared" si="39"/>
        <v>6.5074113459861262</v>
      </c>
      <c r="Z72" s="41">
        <f t="shared" si="39"/>
        <v>55.160146028278866</v>
      </c>
    </row>
    <row r="73" spans="1:26" ht="15" customHeight="1" x14ac:dyDescent="0.25">
      <c r="A73" t="s">
        <v>40</v>
      </c>
      <c r="B73" s="2">
        <v>44501</v>
      </c>
      <c r="C73" s="82">
        <v>334829.5</v>
      </c>
      <c r="D73" s="82">
        <v>672558.05</v>
      </c>
      <c r="E73" s="82">
        <v>325538.86</v>
      </c>
      <c r="F73" s="82">
        <v>15681.93</v>
      </c>
      <c r="G73" s="82">
        <v>4544417.4716843199</v>
      </c>
      <c r="H73" s="82">
        <v>9409098.0051150899</v>
      </c>
      <c r="I73" s="82">
        <v>5897892.7438801602</v>
      </c>
      <c r="J73" s="82">
        <v>2301339.36426744</v>
      </c>
      <c r="K73" s="82">
        <v>941873.02886371897</v>
      </c>
      <c r="L73" s="82">
        <v>1353441.0084033599</v>
      </c>
      <c r="M73" s="82">
        <v>1432660.3872853401</v>
      </c>
      <c r="N73" s="82">
        <v>860465.36353671795</v>
      </c>
      <c r="O73" s="35">
        <f t="shared" si="37"/>
        <v>0.20725935386271366</v>
      </c>
      <c r="P73" s="36">
        <f t="shared" si="37"/>
        <v>0.14384386342533426</v>
      </c>
      <c r="Q73" s="36">
        <f t="shared" si="37"/>
        <v>0.2429105528872009</v>
      </c>
      <c r="R73" s="58">
        <f t="shared" si="37"/>
        <v>0.37389764278012966</v>
      </c>
      <c r="S73" s="54">
        <f t="shared" si="38"/>
        <v>13.572332998389687</v>
      </c>
      <c r="T73" s="37">
        <f t="shared" si="38"/>
        <v>13.990016185391118</v>
      </c>
      <c r="U73" s="37">
        <f t="shared" si="38"/>
        <v>18.117323209524542</v>
      </c>
      <c r="V73" s="38">
        <f t="shared" si="38"/>
        <v>146.7510290039198</v>
      </c>
      <c r="W73" s="39">
        <f t="shared" si="39"/>
        <v>2.8129929676558336</v>
      </c>
      <c r="X73" s="40">
        <f t="shared" si="39"/>
        <v>2.0123779774896158</v>
      </c>
      <c r="Y73" s="40">
        <f t="shared" si="39"/>
        <v>4.400888997661724</v>
      </c>
      <c r="Z73" s="41">
        <f t="shared" si="39"/>
        <v>54.869863820124053</v>
      </c>
    </row>
    <row r="74" spans="1:26" ht="15" customHeight="1" x14ac:dyDescent="0.25">
      <c r="A74" t="s">
        <v>40</v>
      </c>
      <c r="B74" s="2">
        <v>44531</v>
      </c>
      <c r="C74" s="82">
        <v>344157.64</v>
      </c>
      <c r="D74" s="82">
        <v>761568.12</v>
      </c>
      <c r="E74" s="82">
        <v>333871.39</v>
      </c>
      <c r="F74" s="82">
        <v>11194.4</v>
      </c>
      <c r="G74" s="82">
        <v>5122269.0833959403</v>
      </c>
      <c r="H74" s="82">
        <v>10176458.903080299</v>
      </c>
      <c r="I74" s="82">
        <v>5972421.5477084899</v>
      </c>
      <c r="J74" s="82">
        <v>1683671.9609316301</v>
      </c>
      <c r="K74" s="82">
        <v>876038.35462058499</v>
      </c>
      <c r="L74" s="82">
        <v>-427263.53117956501</v>
      </c>
      <c r="M74" s="82">
        <v>822204.91359879705</v>
      </c>
      <c r="N74" s="82">
        <v>648477.43801652803</v>
      </c>
      <c r="O74" s="35">
        <f t="shared" si="37"/>
        <v>0.17102544601967548</v>
      </c>
      <c r="P74" s="36">
        <f t="shared" si="37"/>
        <v>-4.1985481909649056E-2</v>
      </c>
      <c r="Q74" s="36">
        <f t="shared" si="37"/>
        <v>0.13766692572366432</v>
      </c>
      <c r="R74" s="58">
        <f t="shared" si="37"/>
        <v>0.3851566415928816</v>
      </c>
      <c r="S74" s="54">
        <f t="shared" si="38"/>
        <v>14.883496654021512</v>
      </c>
      <c r="T74" s="37">
        <f t="shared" si="38"/>
        <v>13.362506433541755</v>
      </c>
      <c r="U74" s="37">
        <f t="shared" si="38"/>
        <v>17.888389741057146</v>
      </c>
      <c r="V74" s="38">
        <f t="shared" si="38"/>
        <v>150.40305518220094</v>
      </c>
      <c r="W74" s="39">
        <f t="shared" si="39"/>
        <v>2.5454566535863767</v>
      </c>
      <c r="X74" s="40">
        <f t="shared" si="39"/>
        <v>-0.5610312721330365</v>
      </c>
      <c r="Y74" s="40">
        <f t="shared" si="39"/>
        <v>2.4626396217980728</v>
      </c>
      <c r="Z74" s="41">
        <f t="shared" si="39"/>
        <v>57.928735619285362</v>
      </c>
    </row>
    <row r="75" spans="1:26" ht="15" customHeight="1" x14ac:dyDescent="0.25">
      <c r="B75" s="2">
        <v>44562</v>
      </c>
      <c r="C75" s="82">
        <v>437484.74</v>
      </c>
      <c r="D75" s="82">
        <v>746124.63</v>
      </c>
      <c r="E75" s="82">
        <v>364937.74</v>
      </c>
      <c r="F75" s="82">
        <v>12414.66</v>
      </c>
      <c r="G75" s="82">
        <v>5888731.0444444399</v>
      </c>
      <c r="H75" s="82">
        <v>10645996.7999999</v>
      </c>
      <c r="I75" s="82">
        <v>5993799.5037037004</v>
      </c>
      <c r="J75" s="82">
        <v>1800146.8074074001</v>
      </c>
      <c r="K75" s="82">
        <v>920212.27407407505</v>
      </c>
      <c r="L75" s="82">
        <v>2377312.69629629</v>
      </c>
      <c r="M75" s="82">
        <v>1905251.74074074</v>
      </c>
      <c r="N75" s="82">
        <v>678613.74074073997</v>
      </c>
      <c r="O75" s="35">
        <f t="shared" si="37"/>
        <v>0.15626665017113048</v>
      </c>
      <c r="P75" s="36">
        <f t="shared" si="37"/>
        <v>0.22330578723227798</v>
      </c>
      <c r="Q75" s="36">
        <f t="shared" si="37"/>
        <v>0.31787044921396573</v>
      </c>
      <c r="R75" s="58">
        <f t="shared" si="37"/>
        <v>0.37697688763400927</v>
      </c>
      <c r="S75" s="54">
        <f t="shared" si="38"/>
        <v>13.460426172680766</v>
      </c>
      <c r="T75" s="37">
        <f t="shared" si="38"/>
        <v>14.26838945123672</v>
      </c>
      <c r="U75" s="37">
        <f t="shared" si="38"/>
        <v>16.424170061730806</v>
      </c>
      <c r="V75" s="38">
        <f t="shared" si="38"/>
        <v>145.0017002001988</v>
      </c>
      <c r="W75" s="39">
        <f t="shared" si="39"/>
        <v>2.1034157078806341</v>
      </c>
      <c r="X75" s="40">
        <f t="shared" si="39"/>
        <v>3.1862139389451465</v>
      </c>
      <c r="Y75" s="40">
        <f t="shared" si="39"/>
        <v>5.2207583154889381</v>
      </c>
      <c r="Z75" s="41">
        <f t="shared" si="39"/>
        <v>54.66228964311064</v>
      </c>
    </row>
    <row r="76" spans="1:26" ht="15" customHeight="1" x14ac:dyDescent="0.25">
      <c r="B76" s="2">
        <v>44593</v>
      </c>
      <c r="C76" s="82">
        <v>282211.89</v>
      </c>
      <c r="D76" s="82">
        <v>483998.26</v>
      </c>
      <c r="E76" s="82">
        <v>333251.27999999898</v>
      </c>
      <c r="F76" s="82">
        <v>10755.85</v>
      </c>
      <c r="G76" s="82">
        <v>4083624.2403882002</v>
      </c>
      <c r="H76" s="82">
        <v>7180020.6644270197</v>
      </c>
      <c r="I76" s="82">
        <v>6375890.86972751</v>
      </c>
      <c r="J76" s="82">
        <v>1637340.0671892499</v>
      </c>
      <c r="K76" s="82">
        <v>597400.03732736001</v>
      </c>
      <c r="L76" s="82">
        <v>490414.16200074198</v>
      </c>
      <c r="M76" s="82">
        <v>1398894.5949981301</v>
      </c>
      <c r="N76" s="82">
        <v>654596.84210526303</v>
      </c>
      <c r="O76" s="35">
        <f t="shared" si="37"/>
        <v>0.14629162776998542</v>
      </c>
      <c r="P76" s="36">
        <f t="shared" si="37"/>
        <v>6.830261149950019E-2</v>
      </c>
      <c r="Q76" s="36">
        <f t="shared" si="37"/>
        <v>0.2194037858521119</v>
      </c>
      <c r="R76" s="58">
        <f t="shared" si="37"/>
        <v>0.3997928440296345</v>
      </c>
      <c r="S76" s="54">
        <f t="shared" si="38"/>
        <v>14.470064462515028</v>
      </c>
      <c r="T76" s="37">
        <f t="shared" si="38"/>
        <v>14.83480677064215</v>
      </c>
      <c r="U76" s="37">
        <f t="shared" si="38"/>
        <v>19.132382236393898</v>
      </c>
      <c r="V76" s="38">
        <f t="shared" si="38"/>
        <v>152.22786364529534</v>
      </c>
      <c r="W76" s="39">
        <f t="shared" si="39"/>
        <v>2.1168492841579427</v>
      </c>
      <c r="X76" s="40">
        <f t="shared" si="39"/>
        <v>1.0132560435253257</v>
      </c>
      <c r="Y76" s="40">
        <f t="shared" si="39"/>
        <v>4.1977170950345162</v>
      </c>
      <c r="Z76" s="41">
        <f t="shared" si="39"/>
        <v>60.85961054730803</v>
      </c>
    </row>
    <row r="77" spans="1:26" ht="15" customHeight="1" x14ac:dyDescent="0.25">
      <c r="B77" s="2">
        <v>44621</v>
      </c>
      <c r="C77" s="82">
        <v>269760.63</v>
      </c>
      <c r="D77" s="82">
        <v>680170.68</v>
      </c>
      <c r="E77" s="82">
        <v>368930.93</v>
      </c>
      <c r="F77" s="82">
        <v>10937.62</v>
      </c>
      <c r="G77" s="82">
        <v>4350978.7503728</v>
      </c>
      <c r="H77" s="82">
        <v>11090075.902177099</v>
      </c>
      <c r="I77" s="82">
        <v>7148286.0498061404</v>
      </c>
      <c r="J77" s="82">
        <v>1635444.2663286601</v>
      </c>
      <c r="K77" s="82">
        <v>578555.57709513698</v>
      </c>
      <c r="L77" s="82">
        <v>2075561.1318222401</v>
      </c>
      <c r="M77" s="82">
        <v>1399783.1494184299</v>
      </c>
      <c r="N77" s="82">
        <v>648499.15747092105</v>
      </c>
      <c r="O77" s="35">
        <f t="shared" si="37"/>
        <v>0.13297136352264768</v>
      </c>
      <c r="P77" s="36">
        <f t="shared" si="37"/>
        <v>0.18715481752607172</v>
      </c>
      <c r="Q77" s="36">
        <f t="shared" si="37"/>
        <v>0.19582080790630807</v>
      </c>
      <c r="R77" s="58">
        <f t="shared" si="37"/>
        <v>0.39652782477675591</v>
      </c>
      <c r="S77" s="54">
        <f t="shared" si="38"/>
        <v>16.129035398430084</v>
      </c>
      <c r="T77" s="37">
        <f t="shared" si="38"/>
        <v>16.304842634759115</v>
      </c>
      <c r="U77" s="37">
        <f t="shared" si="38"/>
        <v>19.375675684893487</v>
      </c>
      <c r="V77" s="38">
        <f t="shared" si="38"/>
        <v>149.5246924219949</v>
      </c>
      <c r="W77" s="39">
        <f t="shared" si="39"/>
        <v>2.1446998292342991</v>
      </c>
      <c r="X77" s="40">
        <f t="shared" si="39"/>
        <v>3.0515298480996567</v>
      </c>
      <c r="Y77" s="40">
        <f t="shared" si="39"/>
        <v>3.7941604663464514</v>
      </c>
      <c r="Z77" s="41">
        <f t="shared" si="39"/>
        <v>59.290701036507116</v>
      </c>
    </row>
    <row r="78" spans="1:26" ht="15" customHeight="1" x14ac:dyDescent="0.25">
      <c r="B78" s="2">
        <v>44652</v>
      </c>
      <c r="C78" s="82">
        <v>269098.45</v>
      </c>
      <c r="D78" s="82">
        <v>656620.76</v>
      </c>
      <c r="E78" s="82">
        <v>389819.52</v>
      </c>
      <c r="F78" s="82">
        <v>11617.73</v>
      </c>
      <c r="G78" s="82">
        <v>4165101.5760621298</v>
      </c>
      <c r="H78" s="82">
        <v>10637382.2293284</v>
      </c>
      <c r="I78" s="82">
        <v>7810325.88701081</v>
      </c>
      <c r="J78" s="82">
        <v>1723154.4007918299</v>
      </c>
      <c r="K78" s="82">
        <v>899874.19674128306</v>
      </c>
      <c r="L78" s="82">
        <v>1260467.90010659</v>
      </c>
      <c r="M78" s="82">
        <v>1843860.13400334</v>
      </c>
      <c r="N78" s="82">
        <v>623315.09060453798</v>
      </c>
      <c r="O78" s="35">
        <f t="shared" si="37"/>
        <v>0.21605096065677795</v>
      </c>
      <c r="P78" s="36">
        <f t="shared" si="37"/>
        <v>0.11849418145672581</v>
      </c>
      <c r="Q78" s="36">
        <f t="shared" si="37"/>
        <v>0.2360797949634631</v>
      </c>
      <c r="R78" s="58">
        <f t="shared" si="37"/>
        <v>0.36172910002615555</v>
      </c>
      <c r="S78" s="54">
        <f t="shared" si="38"/>
        <v>15.477984269556847</v>
      </c>
      <c r="T78" s="37">
        <f t="shared" si="38"/>
        <v>16.200191765682828</v>
      </c>
      <c r="U78" s="37">
        <f t="shared" si="38"/>
        <v>20.035748561310655</v>
      </c>
      <c r="V78" s="38">
        <f t="shared" si="38"/>
        <v>148.32109205428512</v>
      </c>
      <c r="W78" s="39">
        <f t="shared" si="39"/>
        <v>3.3440333704682543</v>
      </c>
      <c r="X78" s="40">
        <f t="shared" si="39"/>
        <v>1.9196284627165763</v>
      </c>
      <c r="Y78" s="40">
        <f t="shared" si="39"/>
        <v>4.73003541229372</v>
      </c>
      <c r="Z78" s="41">
        <f t="shared" si="39"/>
        <v>53.652055143693126</v>
      </c>
    </row>
    <row r="79" spans="1:26" ht="15" customHeight="1" x14ac:dyDescent="0.25">
      <c r="B79" s="2">
        <v>44682</v>
      </c>
      <c r="C79" s="82">
        <v>284753.08</v>
      </c>
      <c r="D79" s="82">
        <v>660379.18999999994</v>
      </c>
      <c r="E79" s="82">
        <v>423669.14</v>
      </c>
      <c r="F79" s="82">
        <v>11335.47</v>
      </c>
      <c r="G79" s="82">
        <v>4284215.6973506203</v>
      </c>
      <c r="H79" s="82">
        <v>10148551.619062699</v>
      </c>
      <c r="I79" s="82">
        <v>7986327.1938897204</v>
      </c>
      <c r="J79" s="82">
        <v>1685688.0658763601</v>
      </c>
      <c r="K79" s="82">
        <v>1119661.1106691</v>
      </c>
      <c r="L79" s="82">
        <v>2138541.5546185002</v>
      </c>
      <c r="M79" s="82">
        <v>881780.44394939905</v>
      </c>
      <c r="N79" s="82">
        <v>586055.89147903502</v>
      </c>
      <c r="O79" s="35">
        <f t="shared" si="37"/>
        <v>0.26134564404903887</v>
      </c>
      <c r="P79" s="36">
        <f t="shared" si="37"/>
        <v>0.21072381901290577</v>
      </c>
      <c r="Q79" s="36">
        <f t="shared" si="37"/>
        <v>0.11041125946155107</v>
      </c>
      <c r="R79" s="58">
        <f t="shared" si="37"/>
        <v>0.34766568224729927</v>
      </c>
      <c r="S79" s="54">
        <f t="shared" si="38"/>
        <v>15.045370878343512</v>
      </c>
      <c r="T79" s="37">
        <f t="shared" si="38"/>
        <v>15.367764116041725</v>
      </c>
      <c r="U79" s="37">
        <f t="shared" si="38"/>
        <v>18.85038687002249</v>
      </c>
      <c r="V79" s="38">
        <f t="shared" si="38"/>
        <v>148.70914623534446</v>
      </c>
      <c r="W79" s="39">
        <f t="shared" si="39"/>
        <v>3.9320421421573388</v>
      </c>
      <c r="X79" s="40">
        <f t="shared" si="39"/>
        <v>3.2383539442218043</v>
      </c>
      <c r="Y79" s="40">
        <f t="shared" si="39"/>
        <v>2.0812949556566687</v>
      </c>
      <c r="Z79" s="41">
        <f t="shared" si="39"/>
        <v>51.701066782324425</v>
      </c>
    </row>
    <row r="80" spans="1:26" ht="15" customHeight="1" x14ac:dyDescent="0.25">
      <c r="B80" s="2">
        <v>44713</v>
      </c>
      <c r="C80" s="82">
        <v>300421.53000000003</v>
      </c>
      <c r="D80" s="82">
        <v>556228.1</v>
      </c>
      <c r="E80" s="82">
        <v>339625.92</v>
      </c>
      <c r="F80" s="82">
        <v>14324.57</v>
      </c>
      <c r="G80" s="82">
        <v>4820497.8899952499</v>
      </c>
      <c r="H80" s="82">
        <v>9084002.2127390504</v>
      </c>
      <c r="I80" s="82">
        <v>6268785.3880195897</v>
      </c>
      <c r="J80" s="82">
        <v>2228694.0967283002</v>
      </c>
      <c r="K80" s="82">
        <v>1549774.23739528</v>
      </c>
      <c r="L80" s="82">
        <v>2249931.2470364999</v>
      </c>
      <c r="M80" s="82">
        <v>674088.304093568</v>
      </c>
      <c r="N80" s="82">
        <v>840428.53643116797</v>
      </c>
      <c r="O80" s="35">
        <f t="shared" si="37"/>
        <v>0.32149671522764783</v>
      </c>
      <c r="P80" s="36">
        <f t="shared" si="37"/>
        <v>0.2476806141549904</v>
      </c>
      <c r="Q80" s="36">
        <f t="shared" si="37"/>
        <v>0.10753092702484801</v>
      </c>
      <c r="R80" s="58">
        <f t="shared" si="37"/>
        <v>0.37709461234043218</v>
      </c>
      <c r="S80" s="54">
        <f t="shared" si="38"/>
        <v>16.045780373980683</v>
      </c>
      <c r="T80" s="37">
        <f t="shared" si="38"/>
        <v>16.331433476192682</v>
      </c>
      <c r="U80" s="37">
        <f t="shared" si="38"/>
        <v>18.457912128790376</v>
      </c>
      <c r="V80" s="38">
        <f t="shared" si="38"/>
        <v>155.58541001428316</v>
      </c>
      <c r="W80" s="39">
        <f t="shared" si="39"/>
        <v>5.1586656834990485</v>
      </c>
      <c r="X80" s="40">
        <f t="shared" si="39"/>
        <v>4.0449794734147737</v>
      </c>
      <c r="Y80" s="40">
        <f t="shared" si="39"/>
        <v>1.984796402152015</v>
      </c>
      <c r="Z80" s="41">
        <f t="shared" si="39"/>
        <v>58.670419875163304</v>
      </c>
    </row>
    <row r="81" spans="1:26" ht="15" customHeight="1" x14ac:dyDescent="0.25">
      <c r="A81" t="s">
        <v>39</v>
      </c>
      <c r="B81" s="2">
        <v>44743</v>
      </c>
      <c r="C81" s="82">
        <v>259929.68</v>
      </c>
      <c r="D81" s="82">
        <v>671374.59</v>
      </c>
      <c r="E81" s="82">
        <v>324539.93</v>
      </c>
      <c r="F81" s="82">
        <v>10534.32</v>
      </c>
      <c r="G81" s="82">
        <v>4132031.6666666679</v>
      </c>
      <c r="H81" s="82">
        <v>10863649.10891089</v>
      </c>
      <c r="I81" s="82">
        <v>6392586.3613861399</v>
      </c>
      <c r="J81" s="82">
        <v>1878151.3861386136</v>
      </c>
      <c r="K81" s="82">
        <v>849829.20792079298</v>
      </c>
      <c r="L81" s="82">
        <v>2544792.2772277212</v>
      </c>
      <c r="M81" s="82">
        <v>1584177.5082508256</v>
      </c>
      <c r="N81" s="82">
        <v>864797.73102310218</v>
      </c>
      <c r="O81" s="35">
        <f t="shared" si="37"/>
        <v>0.20566860965186037</v>
      </c>
      <c r="P81" s="36">
        <f t="shared" si="37"/>
        <v>0.23424838668071113</v>
      </c>
      <c r="Q81" s="36">
        <f t="shared" si="37"/>
        <v>0.24781479962788014</v>
      </c>
      <c r="R81" s="58">
        <f t="shared" si="37"/>
        <v>0.46045155752917427</v>
      </c>
      <c r="S81" s="54">
        <f t="shared" si="38"/>
        <v>15.896728940945367</v>
      </c>
      <c r="T81" s="37">
        <f t="shared" si="38"/>
        <v>16.18120386252761</v>
      </c>
      <c r="U81" s="37">
        <f t="shared" si="38"/>
        <v>19.697380107853416</v>
      </c>
      <c r="V81" s="38">
        <f t="shared" si="38"/>
        <v>178.28881087138168</v>
      </c>
      <c r="W81" s="39">
        <f t="shared" si="39"/>
        <v>3.2694581392967246</v>
      </c>
      <c r="X81" s="40">
        <f t="shared" si="39"/>
        <v>3.790420899348784</v>
      </c>
      <c r="Y81" s="40">
        <f t="shared" si="39"/>
        <v>4.8813023046218866</v>
      </c>
      <c r="Z81" s="41">
        <f t="shared" si="39"/>
        <v>82.093360655752079</v>
      </c>
    </row>
    <row r="82" spans="1:26" ht="15" customHeight="1" x14ac:dyDescent="0.25">
      <c r="A82" t="s">
        <v>39</v>
      </c>
      <c r="B82" s="2">
        <v>44774</v>
      </c>
      <c r="C82" s="82">
        <v>346721.37</v>
      </c>
      <c r="D82" s="82">
        <v>672351.93</v>
      </c>
      <c r="E82" s="82">
        <v>379391.91999999993</v>
      </c>
      <c r="F82" s="82">
        <v>12433.79</v>
      </c>
      <c r="G82" s="82">
        <v>5338345.459770116</v>
      </c>
      <c r="H82" s="82">
        <v>10681401.371100163</v>
      </c>
      <c r="I82" s="82">
        <v>7453932.7257799665</v>
      </c>
      <c r="J82" s="82">
        <v>1995310.2545155995</v>
      </c>
      <c r="K82" s="82">
        <v>2232951.3218390811</v>
      </c>
      <c r="L82" s="82">
        <v>2237669.3349753674</v>
      </c>
      <c r="M82" s="82">
        <v>2120450.8866995065</v>
      </c>
      <c r="N82" s="82">
        <v>821914.29392446636</v>
      </c>
      <c r="O82" s="35">
        <f t="shared" si="37"/>
        <v>0.41828527933732451</v>
      </c>
      <c r="P82" s="36">
        <f t="shared" si="37"/>
        <v>0.20949211224565115</v>
      </c>
      <c r="Q82" s="36">
        <f t="shared" si="37"/>
        <v>0.28447411114481536</v>
      </c>
      <c r="R82" s="58">
        <f t="shared" si="37"/>
        <v>0.41192305410368479</v>
      </c>
      <c r="S82" s="54">
        <f t="shared" si="38"/>
        <v>15.396643880849098</v>
      </c>
      <c r="T82" s="37">
        <f t="shared" si="38"/>
        <v>15.886622607151827</v>
      </c>
      <c r="U82" s="37">
        <f t="shared" si="38"/>
        <v>19.647051855453242</v>
      </c>
      <c r="V82" s="38">
        <f t="shared" si="38"/>
        <v>160.47482340586413</v>
      </c>
      <c r="W82" s="39">
        <f t="shared" si="39"/>
        <v>6.4401894865582729</v>
      </c>
      <c r="X82" s="40">
        <f t="shared" si="39"/>
        <v>3.3281221264217495</v>
      </c>
      <c r="Y82" s="40">
        <f t="shared" si="39"/>
        <v>5.5890776131961566</v>
      </c>
      <c r="Z82" s="41">
        <f t="shared" si="39"/>
        <v>66.103279364093027</v>
      </c>
    </row>
    <row r="83" spans="1:26" ht="15" customHeight="1" x14ac:dyDescent="0.25">
      <c r="A83" t="s">
        <v>39</v>
      </c>
      <c r="B83" s="2">
        <v>44805</v>
      </c>
      <c r="C83" s="82">
        <v>314174.78000000003</v>
      </c>
      <c r="D83" s="82">
        <v>617734.64</v>
      </c>
      <c r="E83" s="82">
        <v>421720.87999999995</v>
      </c>
      <c r="F83" s="82">
        <v>12416.42</v>
      </c>
      <c r="G83" s="82">
        <v>4912790.0386100383</v>
      </c>
      <c r="H83" s="82">
        <v>9978054.045474045</v>
      </c>
      <c r="I83" s="82">
        <v>8312302.3166023148</v>
      </c>
      <c r="J83" s="82">
        <v>1984478.3955383962</v>
      </c>
      <c r="K83" s="82">
        <v>1332842.4967824966</v>
      </c>
      <c r="L83" s="82">
        <v>1803455.0579150571</v>
      </c>
      <c r="M83" s="82">
        <v>2282175.8301158291</v>
      </c>
      <c r="N83" s="83">
        <v>597733.10167310224</v>
      </c>
      <c r="O83" s="13">
        <f t="shared" ref="O83:R86" si="40">K83/G83</f>
        <v>0.27130052094788765</v>
      </c>
      <c r="P83" s="13">
        <f t="shared" si="40"/>
        <v>0.18074216171770366</v>
      </c>
      <c r="Q83" s="13">
        <f t="shared" si="40"/>
        <v>0.27455399757990001</v>
      </c>
      <c r="R83" s="13">
        <f t="shared" si="40"/>
        <v>0.30120413657158263</v>
      </c>
      <c r="S83" s="17">
        <f t="shared" ref="S83:V86" si="41">G83/C83</f>
        <v>15.637124146661415</v>
      </c>
      <c r="T83" s="17">
        <f t="shared" si="41"/>
        <v>16.152654229450441</v>
      </c>
      <c r="U83" s="17">
        <f t="shared" si="41"/>
        <v>19.710435766429956</v>
      </c>
      <c r="V83" s="17">
        <f t="shared" si="41"/>
        <v>159.82693848455483</v>
      </c>
      <c r="W83" s="21">
        <f t="shared" ref="W83:Z86" si="42">S83*O83</f>
        <v>4.242359927116035</v>
      </c>
      <c r="X83" s="21">
        <f t="shared" si="42"/>
        <v>2.9194656429094814</v>
      </c>
      <c r="Y83" s="21">
        <f t="shared" si="42"/>
        <v>5.4115789337151847</v>
      </c>
      <c r="Z83" s="21">
        <f t="shared" si="42"/>
        <v>48.140535007119787</v>
      </c>
    </row>
    <row r="84" spans="1:26" ht="15" customHeight="1" x14ac:dyDescent="0.25">
      <c r="A84" t="s">
        <v>41</v>
      </c>
      <c r="B84" s="2">
        <v>44835</v>
      </c>
      <c r="C84" s="86">
        <v>417451.87</v>
      </c>
      <c r="D84" s="86">
        <v>666220.71</v>
      </c>
      <c r="E84" s="86">
        <v>390498.2</v>
      </c>
      <c r="F84" s="86">
        <v>12252.41</v>
      </c>
      <c r="G84" s="86">
        <v>6430995.06261825</v>
      </c>
      <c r="H84" s="86">
        <v>10662977.106045499</v>
      </c>
      <c r="I84" s="86">
        <v>7491253.3741778499</v>
      </c>
      <c r="J84" s="86">
        <v>1875269.4837372701</v>
      </c>
      <c r="K84" s="86">
        <v>1832286.9988287201</v>
      </c>
      <c r="L84" s="86">
        <v>3046852.55428416</v>
      </c>
      <c r="M84" s="86">
        <v>1151542.24704928</v>
      </c>
      <c r="N84" s="86">
        <v>629153.54536444705</v>
      </c>
      <c r="O84" s="13">
        <f t="shared" si="40"/>
        <v>0.28491500630739736</v>
      </c>
      <c r="P84" s="13">
        <f t="shared" si="40"/>
        <v>0.28574126381240295</v>
      </c>
      <c r="Q84" s="13">
        <f t="shared" si="40"/>
        <v>0.1537182350577829</v>
      </c>
      <c r="R84" s="13">
        <f t="shared" si="40"/>
        <v>0.335500337855758</v>
      </c>
      <c r="S84" s="17">
        <f t="shared" si="41"/>
        <v>15.405356939994663</v>
      </c>
      <c r="T84" s="17">
        <f t="shared" si="41"/>
        <v>16.005172078852816</v>
      </c>
      <c r="U84" s="17">
        <f t="shared" si="41"/>
        <v>19.183835864487595</v>
      </c>
      <c r="V84" s="17">
        <f t="shared" si="41"/>
        <v>153.0531123050298</v>
      </c>
      <c r="W84" s="21">
        <f t="shared" si="42"/>
        <v>4.3892173697262873</v>
      </c>
      <c r="X84" s="21">
        <f t="shared" si="42"/>
        <v>4.5733380973463884</v>
      </c>
      <c r="Y84" s="21">
        <f t="shared" si="42"/>
        <v>2.94890539072723</v>
      </c>
      <c r="Z84" s="21">
        <f t="shared" si="42"/>
        <v>51.349370888212768</v>
      </c>
    </row>
    <row r="85" spans="1:26" ht="15" customHeight="1" x14ac:dyDescent="0.25">
      <c r="A85" t="s">
        <v>41</v>
      </c>
      <c r="B85" s="2">
        <v>44866</v>
      </c>
      <c r="C85" s="86">
        <v>293353.59999999998</v>
      </c>
      <c r="D85" s="86">
        <v>573766.31000000006</v>
      </c>
      <c r="E85" s="86">
        <v>363980.03</v>
      </c>
      <c r="F85" s="86">
        <v>10258.299999999999</v>
      </c>
      <c r="G85" s="86">
        <v>5338048.9456924004</v>
      </c>
      <c r="H85" s="86">
        <v>9918674.7052241992</v>
      </c>
      <c r="I85" s="86">
        <v>7987702.2463206798</v>
      </c>
      <c r="J85" s="86">
        <v>1626401.6438591899</v>
      </c>
      <c r="K85" s="86">
        <v>1368118.6074532999</v>
      </c>
      <c r="L85" s="86">
        <v>2255959.4543420202</v>
      </c>
      <c r="M85" s="86">
        <v>2101841.59566228</v>
      </c>
      <c r="N85" s="86">
        <v>584633.03210258996</v>
      </c>
      <c r="O85" s="13">
        <f t="shared" si="40"/>
        <v>0.25629562811658346</v>
      </c>
      <c r="P85" s="13">
        <f t="shared" si="40"/>
        <v>0.22744565391924779</v>
      </c>
      <c r="Q85" s="13">
        <f t="shared" si="40"/>
        <v>0.26313469516598931</v>
      </c>
      <c r="R85" s="13">
        <f t="shared" si="40"/>
        <v>0.35946411780262938</v>
      </c>
      <c r="S85" s="17">
        <f t="shared" si="41"/>
        <v>18.196636910855709</v>
      </c>
      <c r="T85" s="17">
        <f t="shared" si="41"/>
        <v>17.286959049973149</v>
      </c>
      <c r="U85" s="17">
        <f t="shared" si="41"/>
        <v>21.945440925208668</v>
      </c>
      <c r="V85" s="17">
        <f t="shared" si="41"/>
        <v>158.54494836953396</v>
      </c>
      <c r="W85" s="21">
        <f t="shared" si="42"/>
        <v>4.6637184866771708</v>
      </c>
      <c r="X85" s="21">
        <f t="shared" si="42"/>
        <v>3.9318437053964015</v>
      </c>
      <c r="Y85" s="21">
        <f t="shared" si="42"/>
        <v>5.7746069081380096</v>
      </c>
      <c r="Z85" s="21">
        <f t="shared" si="42"/>
        <v>56.991219997717948</v>
      </c>
    </row>
    <row r="86" spans="1:26" ht="15" customHeight="1" x14ac:dyDescent="0.25">
      <c r="A86" t="s">
        <v>41</v>
      </c>
      <c r="B86" s="2">
        <v>44896</v>
      </c>
      <c r="C86" s="86">
        <v>287419.59000000003</v>
      </c>
      <c r="D86" s="86">
        <v>582531</v>
      </c>
      <c r="E86" s="86">
        <v>347324.57</v>
      </c>
      <c r="F86" s="86">
        <v>10347.75</v>
      </c>
      <c r="G86" s="86">
        <v>4928778.17390576</v>
      </c>
      <c r="H86" s="86">
        <v>10475756.531927301</v>
      </c>
      <c r="I86" s="86">
        <v>7579126.3034563502</v>
      </c>
      <c r="J86" s="86">
        <v>1524564.44053895</v>
      </c>
      <c r="K86" s="86">
        <v>259216.65411331199</v>
      </c>
      <c r="L86" s="86">
        <v>1213981.9566490899</v>
      </c>
      <c r="M86" s="86">
        <v>1520288.4509163899</v>
      </c>
      <c r="N86" s="86">
        <v>484804.60289563902</v>
      </c>
      <c r="O86" s="13">
        <f t="shared" si="40"/>
        <v>5.2592477276756484E-2</v>
      </c>
      <c r="P86" s="13">
        <f t="shared" si="40"/>
        <v>0.11588489604060556</v>
      </c>
      <c r="Q86" s="13">
        <f t="shared" si="40"/>
        <v>0.20058887925156815</v>
      </c>
      <c r="R86" s="13">
        <f t="shared" si="40"/>
        <v>0.31799548120396626</v>
      </c>
      <c r="S86" s="17">
        <f t="shared" si="41"/>
        <v>17.148372433158642</v>
      </c>
      <c r="T86" s="17">
        <f t="shared" si="41"/>
        <v>17.983174340811562</v>
      </c>
      <c r="U86" s="17">
        <f t="shared" si="41"/>
        <v>21.821451627958108</v>
      </c>
      <c r="V86" s="17">
        <f t="shared" si="41"/>
        <v>147.33294102959098</v>
      </c>
      <c r="W86" s="21">
        <f t="shared" si="42"/>
        <v>0.90187538752425311</v>
      </c>
      <c r="X86" s="21">
        <f t="shared" si="42"/>
        <v>2.0839782889650333</v>
      </c>
      <c r="Y86" s="21">
        <f t="shared" si="42"/>
        <v>4.3771405256944247</v>
      </c>
      <c r="Z86" s="21">
        <f t="shared" si="42"/>
        <v>46.851209479900369</v>
      </c>
    </row>
    <row r="88" spans="1:26" ht="15" customHeight="1" x14ac:dyDescent="0.25">
      <c r="A88" t="s">
        <v>40</v>
      </c>
      <c r="C88" s="98">
        <f>SUM(C72:C74)</f>
        <v>1043669.62</v>
      </c>
      <c r="D88" s="98">
        <f t="shared" ref="D88:N88" si="43">SUM(D72:D74)</f>
        <v>2138161.0100000002</v>
      </c>
      <c r="E88" s="98">
        <f t="shared" si="43"/>
        <v>1040370.15</v>
      </c>
      <c r="F88" s="98">
        <f t="shared" si="43"/>
        <v>38434.22</v>
      </c>
      <c r="G88" s="98">
        <f t="shared" si="43"/>
        <v>14440036.748763211</v>
      </c>
      <c r="H88" s="98">
        <f t="shared" si="43"/>
        <v>29255888.240138181</v>
      </c>
      <c r="I88" s="98">
        <f t="shared" si="43"/>
        <v>18519540.818704259</v>
      </c>
      <c r="J88" s="98">
        <f t="shared" si="43"/>
        <v>5672565.2956996597</v>
      </c>
      <c r="K88" s="98">
        <f t="shared" si="43"/>
        <v>3447165.3390862038</v>
      </c>
      <c r="L88" s="98">
        <f t="shared" si="43"/>
        <v>3512539.493016405</v>
      </c>
      <c r="M88" s="98">
        <f t="shared" si="43"/>
        <v>4733928.0765098771</v>
      </c>
      <c r="N88" s="98">
        <f t="shared" si="43"/>
        <v>2146477.7017320301</v>
      </c>
    </row>
    <row r="89" spans="1:26" ht="15" customHeight="1" x14ac:dyDescent="0.25">
      <c r="A89" t="s">
        <v>39</v>
      </c>
      <c r="C89" s="98">
        <f>SUM(C81:C83)</f>
        <v>920825.83000000007</v>
      </c>
      <c r="D89" s="98">
        <f t="shared" ref="D89:N89" si="44">SUM(D81:D83)</f>
        <v>1961461.1600000001</v>
      </c>
      <c r="E89" s="98">
        <f t="shared" si="44"/>
        <v>1125652.7299999997</v>
      </c>
      <c r="F89" s="98">
        <f t="shared" si="44"/>
        <v>35384.53</v>
      </c>
      <c r="G89" s="98">
        <f t="shared" si="44"/>
        <v>14383167.165046822</v>
      </c>
      <c r="H89" s="98">
        <f t="shared" si="44"/>
        <v>31523104.525485098</v>
      </c>
      <c r="I89" s="98">
        <f t="shared" si="44"/>
        <v>22158821.40376842</v>
      </c>
      <c r="J89" s="98">
        <f t="shared" si="44"/>
        <v>5857940.036192609</v>
      </c>
      <c r="K89" s="98">
        <f t="shared" si="44"/>
        <v>4415623.0265423711</v>
      </c>
      <c r="L89" s="98">
        <f t="shared" si="44"/>
        <v>6585916.6701181456</v>
      </c>
      <c r="M89" s="98">
        <f t="shared" si="44"/>
        <v>5986804.2250661608</v>
      </c>
      <c r="N89" s="98">
        <f t="shared" si="44"/>
        <v>2284445.1266206708</v>
      </c>
    </row>
    <row r="90" spans="1:26" ht="15" customHeight="1" x14ac:dyDescent="0.25">
      <c r="A90" t="s">
        <v>41</v>
      </c>
      <c r="C90" s="99">
        <f>SUM(C84:C86)</f>
        <v>998225.06</v>
      </c>
      <c r="D90" s="99">
        <f t="shared" ref="D90:N90" si="45">SUM(D84:D86)</f>
        <v>1822518.02</v>
      </c>
      <c r="E90" s="99">
        <f t="shared" si="45"/>
        <v>1101802.8</v>
      </c>
      <c r="F90" s="99">
        <f t="shared" si="45"/>
        <v>32858.46</v>
      </c>
      <c r="G90" s="99">
        <f t="shared" si="45"/>
        <v>16697822.18221641</v>
      </c>
      <c r="H90" s="99">
        <f t="shared" si="45"/>
        <v>31057408.343197003</v>
      </c>
      <c r="I90" s="99">
        <f t="shared" si="45"/>
        <v>23058081.923954882</v>
      </c>
      <c r="J90" s="99">
        <f t="shared" si="45"/>
        <v>5026235.5681354105</v>
      </c>
      <c r="K90" s="99">
        <f t="shared" si="45"/>
        <v>3459622.2603953318</v>
      </c>
      <c r="L90" s="99">
        <f t="shared" si="45"/>
        <v>6516793.9652752699</v>
      </c>
      <c r="M90" s="99">
        <f t="shared" si="45"/>
        <v>4773672.2936279494</v>
      </c>
      <c r="N90" s="99">
        <f t="shared" si="45"/>
        <v>1698591.1803626758</v>
      </c>
    </row>
    <row r="92" spans="1:26" ht="15" customHeight="1" x14ac:dyDescent="0.25">
      <c r="C92" s="85"/>
      <c r="E92" s="85"/>
    </row>
  </sheetData>
  <mergeCells count="42">
    <mergeCell ref="C25:F25"/>
    <mergeCell ref="G25:J25"/>
    <mergeCell ref="K25:N25"/>
    <mergeCell ref="O25:R25"/>
    <mergeCell ref="S25:V25"/>
    <mergeCell ref="W25:Z25"/>
    <mergeCell ref="C7:F7"/>
    <mergeCell ref="G7:J7"/>
    <mergeCell ref="K7:N7"/>
    <mergeCell ref="O7:R7"/>
    <mergeCell ref="S7:V7"/>
    <mergeCell ref="W7:Z7"/>
    <mergeCell ref="C6:F6"/>
    <mergeCell ref="G6:J6"/>
    <mergeCell ref="K6:N6"/>
    <mergeCell ref="O6:R6"/>
    <mergeCell ref="S6:V6"/>
    <mergeCell ref="W6:Z6"/>
    <mergeCell ref="C5:F5"/>
    <mergeCell ref="G5:J5"/>
    <mergeCell ref="K5:N5"/>
    <mergeCell ref="O5:R5"/>
    <mergeCell ref="S5:V5"/>
    <mergeCell ref="W5:Z5"/>
    <mergeCell ref="C4:F4"/>
    <mergeCell ref="G4:J4"/>
    <mergeCell ref="K4:N4"/>
    <mergeCell ref="O4:R4"/>
    <mergeCell ref="S4:V4"/>
    <mergeCell ref="W4:Z4"/>
    <mergeCell ref="C3:F3"/>
    <mergeCell ref="G3:J3"/>
    <mergeCell ref="K3:N3"/>
    <mergeCell ref="O3:R3"/>
    <mergeCell ref="S3:V3"/>
    <mergeCell ref="W3:Z3"/>
    <mergeCell ref="C2:F2"/>
    <mergeCell ref="G2:J2"/>
    <mergeCell ref="K2:N2"/>
    <mergeCell ref="O2:R2"/>
    <mergeCell ref="S2:V2"/>
    <mergeCell ref="W2:Z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650-780C-4F6E-93DB-F87D57AA1349}">
  <dimension ref="A5:M12"/>
  <sheetViews>
    <sheetView workbookViewId="0">
      <selection sqref="A1:XFD1"/>
    </sheetView>
  </sheetViews>
  <sheetFormatPr defaultRowHeight="15" x14ac:dyDescent="0.25"/>
  <sheetData>
    <row r="5" spans="1:13" x14ac:dyDescent="0.25">
      <c r="A5" t="s">
        <v>110</v>
      </c>
      <c r="B5">
        <v>1335392.45</v>
      </c>
      <c r="C5">
        <v>2217197.73</v>
      </c>
      <c r="D5">
        <v>1007953</v>
      </c>
      <c r="E5">
        <v>35659.120000000003</v>
      </c>
      <c r="F5">
        <v>17452565.193858936</v>
      </c>
      <c r="G5">
        <v>30306243.464278683</v>
      </c>
      <c r="H5">
        <v>17524240.548295256</v>
      </c>
      <c r="I5">
        <v>5923619.2835218534</v>
      </c>
      <c r="J5">
        <v>6023947.3314129058</v>
      </c>
      <c r="K5">
        <v>9866815.7517558858</v>
      </c>
      <c r="L5">
        <v>6842263.491889758</v>
      </c>
      <c r="M5">
        <v>2693928.4254128644</v>
      </c>
    </row>
    <row r="6" spans="1:13" x14ac:dyDescent="0.25">
      <c r="A6" t="s">
        <v>111</v>
      </c>
      <c r="B6">
        <v>977858.67000000016</v>
      </c>
      <c r="C6">
        <v>2283723.4300000002</v>
      </c>
      <c r="D6">
        <v>1031020.49</v>
      </c>
      <c r="E6">
        <v>36054.26</v>
      </c>
      <c r="F6">
        <v>12432535.404390311</v>
      </c>
      <c r="G6">
        <v>30375199.506899118</v>
      </c>
      <c r="H6">
        <v>17835344.331593022</v>
      </c>
      <c r="I6">
        <v>5790374.7160655726</v>
      </c>
      <c r="J6">
        <v>3108972.3374547549</v>
      </c>
      <c r="K6">
        <v>7924836.9130837703</v>
      </c>
      <c r="L6">
        <v>6229676.3029700927</v>
      </c>
      <c r="M6">
        <v>2644778.1052261</v>
      </c>
    </row>
    <row r="7" spans="1:13" x14ac:dyDescent="0.25">
      <c r="A7" t="s">
        <v>112</v>
      </c>
      <c r="B7">
        <v>1024639</v>
      </c>
      <c r="C7">
        <v>2063677</v>
      </c>
      <c r="D7">
        <v>1017433</v>
      </c>
      <c r="E7">
        <v>31561</v>
      </c>
      <c r="F7">
        <v>13634828</v>
      </c>
      <c r="G7">
        <v>27992597</v>
      </c>
      <c r="H7">
        <v>17999345</v>
      </c>
      <c r="I7">
        <v>5670920</v>
      </c>
      <c r="J7">
        <v>2760462</v>
      </c>
      <c r="K7">
        <v>5024824</v>
      </c>
      <c r="L7">
        <v>4706109</v>
      </c>
      <c r="M7">
        <v>2884566</v>
      </c>
    </row>
    <row r="8" spans="1:13" x14ac:dyDescent="0.25">
      <c r="A8" t="s">
        <v>113</v>
      </c>
      <c r="B8">
        <v>1043669.62</v>
      </c>
      <c r="C8">
        <v>2138161.0100000002</v>
      </c>
      <c r="D8">
        <v>1040370.15</v>
      </c>
      <c r="E8">
        <v>38434.22</v>
      </c>
      <c r="F8">
        <v>14440036.748763211</v>
      </c>
      <c r="G8">
        <v>29255888.240138181</v>
      </c>
      <c r="H8">
        <v>18519540.818704259</v>
      </c>
      <c r="I8">
        <v>5672565.2956996597</v>
      </c>
      <c r="J8">
        <v>3447165.3390862038</v>
      </c>
      <c r="K8">
        <v>3512539.493016405</v>
      </c>
      <c r="L8">
        <v>4733928.0765098771</v>
      </c>
      <c r="M8">
        <v>2146477.7017320301</v>
      </c>
    </row>
    <row r="9" spans="1:13" x14ac:dyDescent="0.25">
      <c r="A9" t="s">
        <v>114</v>
      </c>
      <c r="B9">
        <v>989457.26</v>
      </c>
      <c r="C9">
        <v>1910293.5700000003</v>
      </c>
      <c r="D9">
        <v>1067119.949999999</v>
      </c>
      <c r="E9">
        <v>34108.130000000005</v>
      </c>
      <c r="F9">
        <v>14323334.035205439</v>
      </c>
      <c r="G9">
        <v>28916093.366604019</v>
      </c>
      <c r="H9">
        <v>19517976.42323735</v>
      </c>
      <c r="I9">
        <v>5072931.1409253096</v>
      </c>
      <c r="J9">
        <v>2096167.8884965722</v>
      </c>
      <c r="K9">
        <v>4943287.9901192719</v>
      </c>
      <c r="L9">
        <v>4703929.4851572998</v>
      </c>
      <c r="M9">
        <v>1981709.7403169242</v>
      </c>
    </row>
    <row r="10" spans="1:13" x14ac:dyDescent="0.25">
      <c r="A10" t="s">
        <v>115</v>
      </c>
      <c r="B10">
        <v>854273.06</v>
      </c>
      <c r="C10">
        <v>1873228.0499999998</v>
      </c>
      <c r="D10">
        <v>1153114.58</v>
      </c>
      <c r="E10">
        <v>37277.769999999997</v>
      </c>
      <c r="F10">
        <v>13269815.163408</v>
      </c>
      <c r="G10">
        <v>29869936.061130151</v>
      </c>
      <c r="H10">
        <v>22065438.468920119</v>
      </c>
      <c r="I10">
        <v>5637536.5633964902</v>
      </c>
      <c r="J10">
        <v>3569309.5448056632</v>
      </c>
      <c r="K10">
        <v>5648940.7017615903</v>
      </c>
      <c r="L10">
        <v>3399728.882046307</v>
      </c>
      <c r="M10">
        <v>2049799.518514741</v>
      </c>
    </row>
    <row r="11" spans="1:13" x14ac:dyDescent="0.25">
      <c r="A11" t="s">
        <v>116</v>
      </c>
      <c r="B11">
        <v>920825.83000000007</v>
      </c>
      <c r="C11">
        <v>1961461.1600000001</v>
      </c>
      <c r="D11">
        <v>1125652.7299999997</v>
      </c>
      <c r="E11">
        <v>35384.53</v>
      </c>
      <c r="F11">
        <v>14383167.165046822</v>
      </c>
      <c r="G11">
        <v>31523104.525485098</v>
      </c>
      <c r="H11">
        <v>22158821.40376842</v>
      </c>
      <c r="I11">
        <v>5857940.036192609</v>
      </c>
      <c r="J11">
        <v>4415623.0265423711</v>
      </c>
      <c r="K11">
        <v>6585916.6701181456</v>
      </c>
      <c r="L11">
        <v>5986804.2250661608</v>
      </c>
      <c r="M11">
        <v>2284445.1266206708</v>
      </c>
    </row>
    <row r="12" spans="1:13" x14ac:dyDescent="0.25">
      <c r="A12" t="s">
        <v>117</v>
      </c>
      <c r="B12">
        <v>998225.06</v>
      </c>
      <c r="C12">
        <v>1822518.02</v>
      </c>
      <c r="D12">
        <v>1101802.8</v>
      </c>
      <c r="E12">
        <v>32858.46</v>
      </c>
      <c r="F12">
        <v>16697822.18221641</v>
      </c>
      <c r="G12">
        <v>31057408.343197003</v>
      </c>
      <c r="H12">
        <v>23058081.923954882</v>
      </c>
      <c r="I12">
        <v>5026235.5681354105</v>
      </c>
      <c r="J12">
        <v>3459622.2603953318</v>
      </c>
      <c r="K12">
        <v>6516793.9652752699</v>
      </c>
      <c r="L12">
        <v>4773672.2936279494</v>
      </c>
      <c r="M12">
        <v>1698591.1803626758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95A0-286A-4282-8FEF-0A0A80C32B42}">
  <dimension ref="B1:Y106"/>
  <sheetViews>
    <sheetView workbookViewId="0">
      <selection activeCell="W1" sqref="W1"/>
    </sheetView>
  </sheetViews>
  <sheetFormatPr defaultRowHeight="15" x14ac:dyDescent="0.25"/>
  <cols>
    <col min="2" max="2" width="5.85546875" bestFit="1" customWidth="1"/>
    <col min="3" max="3" width="29.7109375" bestFit="1" customWidth="1"/>
    <col min="4" max="4" width="21.7109375" bestFit="1" customWidth="1"/>
    <col min="5" max="5" width="17.5703125" bestFit="1" customWidth="1"/>
    <col min="6" max="6" width="16.140625" bestFit="1" customWidth="1"/>
    <col min="11" max="11" width="11.42578125" bestFit="1" customWidth="1"/>
    <col min="12" max="12" width="13.85546875" bestFit="1" customWidth="1"/>
    <col min="13" max="13" width="12.5703125" bestFit="1" customWidth="1"/>
    <col min="19" max="19" width="11.42578125" bestFit="1" customWidth="1"/>
    <col min="20" max="20" width="14.5703125" bestFit="1" customWidth="1"/>
    <col min="21" max="21" width="21.140625" bestFit="1" customWidth="1"/>
  </cols>
  <sheetData>
    <row r="1" spans="2:25" x14ac:dyDescent="0.25">
      <c r="K1" t="s">
        <v>103</v>
      </c>
      <c r="L1" t="s">
        <v>105</v>
      </c>
      <c r="M1" t="s">
        <v>102</v>
      </c>
      <c r="S1" t="s">
        <v>103</v>
      </c>
      <c r="T1" t="s">
        <v>101</v>
      </c>
      <c r="U1" t="s">
        <v>106</v>
      </c>
      <c r="W1" t="s">
        <v>109</v>
      </c>
      <c r="X1" t="s">
        <v>108</v>
      </c>
      <c r="Y1">
        <v>10000</v>
      </c>
    </row>
    <row r="2" spans="2:25" x14ac:dyDescent="0.25">
      <c r="K2" t="s">
        <v>46</v>
      </c>
      <c r="L2" s="99">
        <v>628119932</v>
      </c>
      <c r="S2" t="s">
        <v>46</v>
      </c>
      <c r="T2" s="106">
        <v>1400323220</v>
      </c>
      <c r="W2">
        <v>12701439.75</v>
      </c>
    </row>
    <row r="3" spans="2:25" x14ac:dyDescent="0.25">
      <c r="C3" s="151" t="s">
        <v>42</v>
      </c>
      <c r="D3" s="151"/>
      <c r="G3" t="s">
        <v>100</v>
      </c>
      <c r="H3" t="s">
        <v>100</v>
      </c>
      <c r="K3" t="s">
        <v>47</v>
      </c>
      <c r="L3" s="99">
        <v>776822040</v>
      </c>
      <c r="M3" s="100">
        <v>776822040</v>
      </c>
      <c r="N3">
        <f>IF(L3=M3,0,1)</f>
        <v>0</v>
      </c>
      <c r="S3" t="s">
        <v>47</v>
      </c>
      <c r="T3" s="106">
        <v>2365251437</v>
      </c>
      <c r="U3" s="100">
        <v>2365251437</v>
      </c>
      <c r="W3">
        <v>17306271.100000001</v>
      </c>
      <c r="X3">
        <v>17306271.099999998</v>
      </c>
      <c r="Y3" t="b">
        <f>W3=X3</f>
        <v>1</v>
      </c>
    </row>
    <row r="4" spans="2:25" x14ac:dyDescent="0.25">
      <c r="C4" s="97" t="s">
        <v>45</v>
      </c>
      <c r="D4" s="97" t="s">
        <v>43</v>
      </c>
      <c r="E4" s="97" t="s">
        <v>99</v>
      </c>
      <c r="F4" s="97" t="s">
        <v>98</v>
      </c>
      <c r="G4" s="97" t="s">
        <v>99</v>
      </c>
      <c r="H4" s="97" t="s">
        <v>98</v>
      </c>
      <c r="K4" t="s">
        <v>48</v>
      </c>
      <c r="L4" s="99">
        <v>556360136</v>
      </c>
      <c r="M4" s="100">
        <v>556360136</v>
      </c>
      <c r="N4">
        <f t="shared" ref="N4:N53" si="0">IF(L4=M4,0,1)</f>
        <v>0</v>
      </c>
      <c r="S4" t="s">
        <v>48</v>
      </c>
      <c r="T4" s="106">
        <v>1474910911</v>
      </c>
      <c r="U4" s="100">
        <v>1474910911</v>
      </c>
      <c r="W4">
        <v>12348236.299999999</v>
      </c>
      <c r="X4">
        <v>12348236.299999999</v>
      </c>
      <c r="Y4" t="b">
        <f t="shared" ref="Y4:Y53" si="1">W4=X4</f>
        <v>1</v>
      </c>
    </row>
    <row r="5" spans="2:25" x14ac:dyDescent="0.25">
      <c r="B5" s="94">
        <v>2021</v>
      </c>
      <c r="C5" s="102">
        <f>2981702.62355*10000</f>
        <v>29817026235.5</v>
      </c>
      <c r="D5" s="99">
        <f>'Margin n Shipment'!D12*10000</f>
        <v>40967766400</v>
      </c>
      <c r="E5" s="101">
        <f>C5/D5</f>
        <v>0.72781674120022322</v>
      </c>
      <c r="F5" s="104">
        <f>1/E5</f>
        <v>1.3739722424506569</v>
      </c>
      <c r="G5" s="101">
        <v>0.65811719398403556</v>
      </c>
      <c r="H5" s="105">
        <v>1.5194862087500145</v>
      </c>
      <c r="K5" t="s">
        <v>49</v>
      </c>
      <c r="L5" s="99">
        <v>587116058</v>
      </c>
      <c r="M5" s="100">
        <v>587116058</v>
      </c>
      <c r="N5">
        <f>IF(L5=M5,0,1)</f>
        <v>0</v>
      </c>
      <c r="S5" t="s">
        <v>49</v>
      </c>
      <c r="T5" s="106">
        <v>1379440004.5</v>
      </c>
      <c r="U5" s="100">
        <v>1379440004.5</v>
      </c>
      <c r="W5">
        <v>16341069.25</v>
      </c>
      <c r="X5">
        <v>16341069.25</v>
      </c>
      <c r="Y5" t="b">
        <f t="shared" si="1"/>
        <v>1</v>
      </c>
    </row>
    <row r="6" spans="2:25" x14ac:dyDescent="0.25">
      <c r="B6" s="94">
        <v>2022</v>
      </c>
      <c r="C6" s="103">
        <f>3376104.513319*10000</f>
        <v>33761045133.190002</v>
      </c>
      <c r="D6" s="99">
        <f>'Margin n Shipment'!D13*10000</f>
        <v>44476900599.999992</v>
      </c>
      <c r="E6" s="101">
        <f t="shared" ref="E6:E9" si="2">C6/D6</f>
        <v>0.75906919496971437</v>
      </c>
      <c r="F6" s="104">
        <f t="shared" ref="F6:F9" si="3">1/E6</f>
        <v>1.3174029543379091</v>
      </c>
      <c r="K6" t="s">
        <v>50</v>
      </c>
      <c r="L6" s="99">
        <v>637570358</v>
      </c>
      <c r="M6" s="100">
        <v>637570358</v>
      </c>
      <c r="N6">
        <f t="shared" si="0"/>
        <v>0</v>
      </c>
      <c r="S6" t="s">
        <v>50</v>
      </c>
      <c r="T6" s="106">
        <v>1376208630.25</v>
      </c>
      <c r="U6" s="100">
        <v>1376208630.25</v>
      </c>
      <c r="W6">
        <v>18079298.91</v>
      </c>
      <c r="X6">
        <v>18079298.91</v>
      </c>
      <c r="Y6" t="b">
        <f t="shared" si="1"/>
        <v>1</v>
      </c>
    </row>
    <row r="7" spans="2:25" x14ac:dyDescent="0.25">
      <c r="B7" s="95" t="s">
        <v>40</v>
      </c>
      <c r="C7" s="99">
        <f>708524.3626*10000</f>
        <v>7085243626</v>
      </c>
      <c r="D7" s="99">
        <f>'Margin n Shipment (2)'!E88*10000</f>
        <v>10403701500</v>
      </c>
      <c r="E7" s="101">
        <f t="shared" si="2"/>
        <v>0.68103103746296445</v>
      </c>
      <c r="F7" s="104">
        <f t="shared" si="3"/>
        <v>1.468361858697786</v>
      </c>
      <c r="K7" t="s">
        <v>51</v>
      </c>
      <c r="L7" s="99">
        <v>651544834</v>
      </c>
      <c r="M7" s="100">
        <v>651544834</v>
      </c>
      <c r="N7">
        <f t="shared" si="0"/>
        <v>0</v>
      </c>
      <c r="S7" t="s">
        <v>51</v>
      </c>
      <c r="T7" s="106">
        <v>1583831263.5</v>
      </c>
      <c r="U7" s="100">
        <v>1583831263.5</v>
      </c>
      <c r="W7">
        <v>18467404.5</v>
      </c>
      <c r="X7">
        <v>18467404.499999996</v>
      </c>
      <c r="Y7" t="b">
        <f t="shared" si="1"/>
        <v>1</v>
      </c>
    </row>
    <row r="8" spans="2:25" x14ac:dyDescent="0.25">
      <c r="B8" s="95" t="s">
        <v>41</v>
      </c>
      <c r="C8" s="99">
        <f>828731.642761*10000</f>
        <v>8287316427.6099997</v>
      </c>
      <c r="D8" s="99">
        <f>'Margin n Shipment (2)'!E90*10000</f>
        <v>11018028000</v>
      </c>
      <c r="E8" s="101">
        <f t="shared" si="2"/>
        <v>0.75215968117071397</v>
      </c>
      <c r="F8" s="104">
        <f t="shared" si="3"/>
        <v>1.3295049243313999</v>
      </c>
      <c r="K8" t="s">
        <v>52</v>
      </c>
      <c r="L8" s="99">
        <v>619950518</v>
      </c>
      <c r="M8" s="100">
        <v>619950518</v>
      </c>
      <c r="N8">
        <f t="shared" si="0"/>
        <v>0</v>
      </c>
      <c r="S8" t="s">
        <v>52</v>
      </c>
      <c r="T8" s="106">
        <v>1562538609.6300001</v>
      </c>
      <c r="U8" s="100">
        <v>1562538609.6300001</v>
      </c>
      <c r="W8">
        <v>16663096</v>
      </c>
      <c r="X8">
        <v>16663096</v>
      </c>
      <c r="Y8" t="b">
        <f t="shared" si="1"/>
        <v>1</v>
      </c>
    </row>
    <row r="9" spans="2:25" x14ac:dyDescent="0.25">
      <c r="B9" s="95" t="s">
        <v>39</v>
      </c>
      <c r="C9" s="99">
        <f>848931.610258*10000</f>
        <v>8489316102.5799999</v>
      </c>
      <c r="D9" s="99">
        <f>'Margin n Shipment (2)'!E89*10000</f>
        <v>11256527299.999998</v>
      </c>
      <c r="E9" s="101">
        <f t="shared" si="2"/>
        <v>0.7541683039830589</v>
      </c>
      <c r="F9" s="104">
        <f t="shared" si="3"/>
        <v>1.3259639721247996</v>
      </c>
      <c r="K9" t="s">
        <v>53</v>
      </c>
      <c r="L9" s="99">
        <v>642615484.5</v>
      </c>
      <c r="M9" s="100">
        <v>642615484.5</v>
      </c>
      <c r="N9">
        <f t="shared" si="0"/>
        <v>0</v>
      </c>
      <c r="S9" t="s">
        <v>53</v>
      </c>
      <c r="T9" s="106">
        <v>1863596998.5</v>
      </c>
      <c r="U9" s="100">
        <v>1863596998.5</v>
      </c>
      <c r="W9">
        <v>15233183.889999999</v>
      </c>
      <c r="X9">
        <v>15233183.890000001</v>
      </c>
      <c r="Y9" t="b">
        <f t="shared" si="1"/>
        <v>1</v>
      </c>
    </row>
    <row r="10" spans="2:25" x14ac:dyDescent="0.25">
      <c r="K10" t="s">
        <v>54</v>
      </c>
      <c r="L10" s="99">
        <v>578773506</v>
      </c>
      <c r="M10" s="100">
        <v>578773506</v>
      </c>
      <c r="N10">
        <f t="shared" si="0"/>
        <v>0</v>
      </c>
      <c r="S10" t="s">
        <v>54</v>
      </c>
      <c r="T10" s="106">
        <v>2001793123.3099999</v>
      </c>
      <c r="U10" s="100">
        <v>2001793123.3099999</v>
      </c>
      <c r="W10">
        <v>12805504.690000001</v>
      </c>
      <c r="X10">
        <v>12805504.689999998</v>
      </c>
      <c r="Y10" t="b">
        <f t="shared" si="1"/>
        <v>1</v>
      </c>
    </row>
    <row r="11" spans="2:25" x14ac:dyDescent="0.25">
      <c r="G11" t="s">
        <v>100</v>
      </c>
      <c r="H11" t="s">
        <v>100</v>
      </c>
      <c r="K11" t="s">
        <v>55</v>
      </c>
      <c r="L11" s="99">
        <v>502375084</v>
      </c>
      <c r="M11" s="100">
        <v>502375084</v>
      </c>
      <c r="N11">
        <f t="shared" si="0"/>
        <v>0</v>
      </c>
      <c r="S11" t="s">
        <v>55</v>
      </c>
      <c r="T11" s="106">
        <v>1851438237.3099999</v>
      </c>
      <c r="U11" s="100">
        <v>1851438237.3099997</v>
      </c>
      <c r="W11">
        <v>14176210.069999998</v>
      </c>
      <c r="X11">
        <v>14176210.07</v>
      </c>
      <c r="Y11" t="b">
        <f t="shared" si="1"/>
        <v>1</v>
      </c>
    </row>
    <row r="12" spans="2:25" x14ac:dyDescent="0.25">
      <c r="C12" s="151" t="s">
        <v>104</v>
      </c>
      <c r="D12" s="151"/>
      <c r="E12" s="97" t="s">
        <v>99</v>
      </c>
      <c r="F12" s="97" t="s">
        <v>98</v>
      </c>
      <c r="G12" s="97" t="s">
        <v>99</v>
      </c>
      <c r="H12" s="97" t="s">
        <v>98</v>
      </c>
      <c r="K12" t="s">
        <v>56</v>
      </c>
      <c r="L12" s="99">
        <v>520019836</v>
      </c>
      <c r="M12" s="100">
        <v>520019836</v>
      </c>
      <c r="N12">
        <f t="shared" si="0"/>
        <v>0</v>
      </c>
      <c r="S12" t="s">
        <v>56</v>
      </c>
      <c r="T12" s="106">
        <v>1725500228.3099999</v>
      </c>
      <c r="U12" s="100">
        <v>1725500228.3099997</v>
      </c>
      <c r="W12">
        <v>15364255.439999999</v>
      </c>
      <c r="X12">
        <v>15364255.439999998</v>
      </c>
      <c r="Y12" t="b">
        <f t="shared" si="1"/>
        <v>1</v>
      </c>
    </row>
    <row r="13" spans="2:25" x14ac:dyDescent="0.25">
      <c r="B13" s="94">
        <v>2021</v>
      </c>
      <c r="C13" s="96">
        <v>83133744839.369995</v>
      </c>
      <c r="D13" s="106">
        <f>'Margin n Shipment'!C12*10000</f>
        <v>87027591700</v>
      </c>
      <c r="E13" s="101">
        <f>C13/D13</f>
        <v>0.95525732949094111</v>
      </c>
      <c r="F13" s="105">
        <f>1/E13</f>
        <v>1.0468383430597725</v>
      </c>
      <c r="G13" s="101">
        <v>0.69186104550046623</v>
      </c>
      <c r="H13" s="105">
        <v>1.4453769387704689</v>
      </c>
      <c r="K13" t="s">
        <v>57</v>
      </c>
      <c r="L13" s="99">
        <v>572375402</v>
      </c>
      <c r="M13" s="100">
        <v>572375402</v>
      </c>
      <c r="N13">
        <f t="shared" si="0"/>
        <v>0</v>
      </c>
      <c r="S13" t="s">
        <v>57</v>
      </c>
      <c r="T13" s="106">
        <v>1654164452.9400001</v>
      </c>
      <c r="U13" s="100">
        <v>1654164452.9400001</v>
      </c>
      <c r="W13">
        <v>15187375.939999999</v>
      </c>
      <c r="X13">
        <v>15187375.939999999</v>
      </c>
      <c r="Y13" t="b">
        <f t="shared" si="1"/>
        <v>1</v>
      </c>
    </row>
    <row r="14" spans="2:25" x14ac:dyDescent="0.25">
      <c r="B14" s="94">
        <v>2022</v>
      </c>
      <c r="C14" s="96">
        <v>73533244638.270004</v>
      </c>
      <c r="D14" s="106">
        <f>'Margin n Shipment'!C13*10000</f>
        <v>75675007999.999985</v>
      </c>
      <c r="E14" s="101">
        <f t="shared" ref="E14:E17" si="4">C14/D14</f>
        <v>0.97169787730012558</v>
      </c>
      <c r="F14" s="105">
        <f t="shared" ref="F14:F17" si="5">1/E14</f>
        <v>1.0291264634420241</v>
      </c>
      <c r="K14" t="s">
        <v>58</v>
      </c>
      <c r="L14" s="99">
        <v>628722758</v>
      </c>
      <c r="M14" s="100">
        <v>628722758</v>
      </c>
      <c r="N14">
        <f t="shared" si="0"/>
        <v>0</v>
      </c>
      <c r="S14" t="s">
        <v>58</v>
      </c>
      <c r="T14" s="106">
        <v>1660538707.97</v>
      </c>
      <c r="U14" s="100">
        <v>1660538707.97</v>
      </c>
      <c r="W14">
        <v>14742390.879999999</v>
      </c>
      <c r="X14">
        <v>14742390.879999999</v>
      </c>
      <c r="Y14" t="b">
        <f t="shared" si="1"/>
        <v>1</v>
      </c>
    </row>
    <row r="15" spans="2:25" x14ac:dyDescent="0.25">
      <c r="B15" s="95" t="s">
        <v>40</v>
      </c>
      <c r="C15" s="106">
        <v>19551683301.079998</v>
      </c>
      <c r="D15" s="106">
        <f>'Margin n Shipment (2)'!D88*10000</f>
        <v>21381610100.000004</v>
      </c>
      <c r="E15" s="101">
        <f t="shared" si="4"/>
        <v>0.91441585594529173</v>
      </c>
      <c r="F15" s="105">
        <f t="shared" si="5"/>
        <v>1.0935943351137916</v>
      </c>
      <c r="K15" t="s">
        <v>59</v>
      </c>
      <c r="L15" s="99">
        <v>637806022</v>
      </c>
      <c r="M15" s="100">
        <v>637806022</v>
      </c>
      <c r="N15">
        <f t="shared" si="0"/>
        <v>0</v>
      </c>
      <c r="S15" t="s">
        <v>59</v>
      </c>
      <c r="T15" s="106">
        <v>1511713349.6300001</v>
      </c>
      <c r="U15" s="100">
        <v>1511713349.6300001</v>
      </c>
      <c r="W15">
        <v>15736862.560000001</v>
      </c>
      <c r="X15">
        <v>15736862.559999999</v>
      </c>
      <c r="Y15" t="b">
        <f t="shared" si="1"/>
        <v>1</v>
      </c>
    </row>
    <row r="16" spans="2:25" x14ac:dyDescent="0.25">
      <c r="B16" s="95" t="s">
        <v>41</v>
      </c>
      <c r="C16" s="106">
        <v>17596245940</v>
      </c>
      <c r="D16" s="106">
        <f>'Margin n Shipment (2)'!D90*10000</f>
        <v>18225180200</v>
      </c>
      <c r="E16" s="101">
        <f t="shared" si="4"/>
        <v>0.96549091679214238</v>
      </c>
      <c r="F16" s="105">
        <f t="shared" si="5"/>
        <v>1.0357425249763246</v>
      </c>
      <c r="K16" t="s">
        <v>60</v>
      </c>
      <c r="L16" s="99">
        <v>570028580</v>
      </c>
      <c r="M16" s="100">
        <v>570028580</v>
      </c>
      <c r="N16">
        <f t="shared" si="0"/>
        <v>0</v>
      </c>
      <c r="S16" t="s">
        <v>60</v>
      </c>
      <c r="T16" s="106">
        <v>1425740642.8099999</v>
      </c>
      <c r="U16" s="100">
        <v>1425740642.8099999</v>
      </c>
      <c r="W16">
        <v>16056481.689999999</v>
      </c>
      <c r="X16">
        <v>16056481.690000001</v>
      </c>
      <c r="Y16" t="b">
        <f t="shared" si="1"/>
        <v>1</v>
      </c>
    </row>
    <row r="17" spans="2:25" x14ac:dyDescent="0.25">
      <c r="B17" s="95" t="s">
        <v>39</v>
      </c>
      <c r="C17" s="106">
        <v>17632999792</v>
      </c>
      <c r="D17" s="106">
        <f>'Margin n Shipment (2)'!D89*10000</f>
        <v>19614611600</v>
      </c>
      <c r="E17" s="101">
        <f t="shared" si="4"/>
        <v>0.898972671577142</v>
      </c>
      <c r="F17" s="105">
        <f t="shared" si="5"/>
        <v>1.1123808672021336</v>
      </c>
      <c r="K17" t="s">
        <v>61</v>
      </c>
      <c r="L17" s="99">
        <v>569512728</v>
      </c>
      <c r="M17" s="100">
        <v>569512728</v>
      </c>
      <c r="N17">
        <f t="shared" si="0"/>
        <v>0</v>
      </c>
      <c r="S17" t="s">
        <v>61</v>
      </c>
      <c r="T17" s="106">
        <v>1733883192.8099999</v>
      </c>
      <c r="U17" s="100">
        <v>1733883192.8099999</v>
      </c>
      <c r="W17">
        <v>15778054.579999998</v>
      </c>
      <c r="X17">
        <v>15778054.58</v>
      </c>
      <c r="Y17" t="b">
        <f t="shared" si="1"/>
        <v>1</v>
      </c>
    </row>
    <row r="18" spans="2:25" x14ac:dyDescent="0.25">
      <c r="K18" t="s">
        <v>62</v>
      </c>
      <c r="L18" s="99">
        <v>592382102</v>
      </c>
      <c r="M18" s="100">
        <v>592382102</v>
      </c>
      <c r="N18">
        <f t="shared" si="0"/>
        <v>0</v>
      </c>
      <c r="S18" t="s">
        <v>62</v>
      </c>
      <c r="T18" s="106">
        <v>1916134578.3099999</v>
      </c>
      <c r="U18" s="100">
        <v>1916134578.3100002</v>
      </c>
      <c r="W18">
        <v>15677434.5</v>
      </c>
      <c r="X18">
        <v>15677434.500000002</v>
      </c>
      <c r="Y18" t="b">
        <f t="shared" si="1"/>
        <v>1</v>
      </c>
    </row>
    <row r="19" spans="2:25" x14ac:dyDescent="0.25">
      <c r="C19" s="151" t="s">
        <v>107</v>
      </c>
      <c r="D19" s="151"/>
      <c r="K19" t="s">
        <v>63</v>
      </c>
      <c r="L19" s="99">
        <v>648847436</v>
      </c>
      <c r="M19" s="100">
        <v>648847436</v>
      </c>
      <c r="N19">
        <f t="shared" si="0"/>
        <v>0</v>
      </c>
      <c r="S19" t="s">
        <v>63</v>
      </c>
      <c r="T19" s="106">
        <v>2044748999</v>
      </c>
      <c r="U19" s="100">
        <v>2044748999</v>
      </c>
      <c r="W19">
        <v>16277273.879999999</v>
      </c>
      <c r="X19">
        <v>16277273.880000001</v>
      </c>
      <c r="Y19" t="b">
        <f t="shared" si="1"/>
        <v>1</v>
      </c>
    </row>
    <row r="20" spans="2:25" x14ac:dyDescent="0.25">
      <c r="C20" s="97" t="s">
        <v>45</v>
      </c>
      <c r="D20" s="97" t="s">
        <v>43</v>
      </c>
      <c r="E20" s="97" t="s">
        <v>99</v>
      </c>
      <c r="F20" s="97" t="s">
        <v>98</v>
      </c>
      <c r="G20" s="97" t="s">
        <v>99</v>
      </c>
      <c r="H20" s="97" t="s">
        <v>98</v>
      </c>
      <c r="K20" t="s">
        <v>64</v>
      </c>
      <c r="L20" s="99">
        <v>655655273</v>
      </c>
      <c r="M20" s="100">
        <v>655655273</v>
      </c>
      <c r="N20">
        <f t="shared" si="0"/>
        <v>0</v>
      </c>
      <c r="S20" t="s">
        <v>64</v>
      </c>
      <c r="T20" s="106">
        <v>1927299368</v>
      </c>
      <c r="U20" s="100">
        <v>1927299368</v>
      </c>
      <c r="W20">
        <v>16650538.129999999</v>
      </c>
      <c r="X20">
        <v>16650538.129999997</v>
      </c>
      <c r="Y20" t="b">
        <f t="shared" si="1"/>
        <v>1</v>
      </c>
    </row>
    <row r="21" spans="2:25" x14ac:dyDescent="0.25">
      <c r="B21" s="94">
        <v>2021</v>
      </c>
      <c r="C21" s="106">
        <f>81890.125763*10000</f>
        <v>818901257.63</v>
      </c>
      <c r="D21" s="107">
        <f>'Margin n Shipment'!E12*10000</f>
        <v>1417086000</v>
      </c>
      <c r="E21" s="101">
        <f>C21/D21</f>
        <v>0.57787689500143247</v>
      </c>
      <c r="F21" s="105">
        <f>1/E21</f>
        <v>1.7304723698938009</v>
      </c>
      <c r="K21" t="s">
        <v>65</v>
      </c>
      <c r="L21" s="99">
        <v>647462318</v>
      </c>
      <c r="M21" s="100">
        <v>647462318</v>
      </c>
      <c r="N21">
        <f t="shared" si="0"/>
        <v>0</v>
      </c>
      <c r="S21" t="s">
        <v>65</v>
      </c>
      <c r="T21" s="106">
        <v>1976713132</v>
      </c>
      <c r="U21" s="100">
        <v>1976713132</v>
      </c>
      <c r="W21">
        <v>17759123</v>
      </c>
      <c r="X21">
        <v>17759123</v>
      </c>
      <c r="Y21" t="b">
        <f t="shared" si="1"/>
        <v>1</v>
      </c>
    </row>
    <row r="22" spans="2:25" x14ac:dyDescent="0.25">
      <c r="B22" s="94">
        <v>2022</v>
      </c>
      <c r="C22" s="106">
        <f>86933.428616*10000</f>
        <v>869334286.16000009</v>
      </c>
      <c r="D22" s="107">
        <f>'Margin n Shipment'!E13*10000</f>
        <v>1396288900.0000002</v>
      </c>
      <c r="E22" s="101">
        <f t="shared" ref="E22:E25" si="6">C22/D22</f>
        <v>0.62260344987344662</v>
      </c>
      <c r="F22" s="105">
        <f t="shared" ref="F22:F25" si="7">1/E22</f>
        <v>1.6061587840595242</v>
      </c>
      <c r="K22" t="s">
        <v>66</v>
      </c>
      <c r="L22" s="99">
        <v>599850800</v>
      </c>
      <c r="M22" s="100">
        <v>599850800</v>
      </c>
      <c r="N22">
        <f t="shared" si="0"/>
        <v>0</v>
      </c>
      <c r="S22" t="s">
        <v>66</v>
      </c>
      <c r="T22" s="106">
        <v>1692225947.25</v>
      </c>
      <c r="U22" s="100">
        <v>1692225947.25</v>
      </c>
      <c r="W22">
        <v>16999230.380000003</v>
      </c>
      <c r="X22">
        <v>16999230.379999999</v>
      </c>
      <c r="Y22" t="b">
        <f t="shared" si="1"/>
        <v>1</v>
      </c>
    </row>
    <row r="23" spans="2:25" x14ac:dyDescent="0.25">
      <c r="B23" s="95" t="s">
        <v>40</v>
      </c>
      <c r="C23" s="106">
        <f>20421.398697*10000</f>
        <v>204213986.97</v>
      </c>
      <c r="D23" s="107">
        <f>'Margin n Shipment (2)'!F88*10000</f>
        <v>384342200</v>
      </c>
      <c r="E23" s="101">
        <f t="shared" si="6"/>
        <v>0.53133376186637848</v>
      </c>
      <c r="F23" s="105">
        <f t="shared" si="7"/>
        <v>1.8820561985132862</v>
      </c>
      <c r="K23" t="s">
        <v>67</v>
      </c>
      <c r="L23" s="99">
        <v>590337174</v>
      </c>
      <c r="M23" s="100">
        <v>590337174</v>
      </c>
      <c r="N23">
        <f t="shared" si="0"/>
        <v>0</v>
      </c>
      <c r="S23" t="s">
        <v>67</v>
      </c>
      <c r="T23" s="106">
        <v>1616934849.75</v>
      </c>
      <c r="U23" s="100">
        <v>1616934849.75</v>
      </c>
      <c r="W23">
        <v>16520273.879999999</v>
      </c>
      <c r="X23">
        <v>16520273.879999999</v>
      </c>
      <c r="Y23" t="b">
        <f t="shared" si="1"/>
        <v>1</v>
      </c>
    </row>
    <row r="24" spans="2:25" x14ac:dyDescent="0.25">
      <c r="B24" s="95" t="s">
        <v>41</v>
      </c>
      <c r="C24" s="106">
        <f>19850.540991*10000</f>
        <v>198505409.91000003</v>
      </c>
      <c r="D24" s="107">
        <f>'Margin n Shipment (2)'!F90*10000</f>
        <v>328584600</v>
      </c>
      <c r="E24" s="101">
        <f t="shared" si="6"/>
        <v>0.60412268228638843</v>
      </c>
      <c r="F24" s="105">
        <f t="shared" si="7"/>
        <v>1.6552929219862387</v>
      </c>
      <c r="K24" t="s">
        <v>68</v>
      </c>
      <c r="L24" s="99">
        <v>568382992</v>
      </c>
      <c r="M24" s="100">
        <v>568382992</v>
      </c>
      <c r="N24">
        <f t="shared" si="0"/>
        <v>0</v>
      </c>
      <c r="S24" t="s">
        <v>68</v>
      </c>
      <c r="T24" s="106">
        <v>1791746126</v>
      </c>
      <c r="U24" s="100">
        <v>1791746126</v>
      </c>
      <c r="W24">
        <v>15614395.75</v>
      </c>
      <c r="X24">
        <v>15614395.750000002</v>
      </c>
      <c r="Y24" t="b">
        <f t="shared" si="1"/>
        <v>1</v>
      </c>
    </row>
    <row r="25" spans="2:25" x14ac:dyDescent="0.25">
      <c r="B25" s="95" t="s">
        <v>39</v>
      </c>
      <c r="C25" s="106">
        <f>21793.145455*10000</f>
        <v>217931454.55000001</v>
      </c>
      <c r="D25" s="107">
        <f>'Margin n Shipment (2)'!F89*10000</f>
        <v>353845300</v>
      </c>
      <c r="E25" s="101">
        <f t="shared" si="6"/>
        <v>0.61589472730032024</v>
      </c>
      <c r="F25" s="105">
        <f t="shared" si="7"/>
        <v>1.6236541013808417</v>
      </c>
      <c r="K25" t="s">
        <v>69</v>
      </c>
      <c r="L25" s="99">
        <v>583750016</v>
      </c>
      <c r="M25" s="100">
        <v>583750016</v>
      </c>
      <c r="N25">
        <f t="shared" si="0"/>
        <v>0</v>
      </c>
      <c r="S25" t="s">
        <v>69</v>
      </c>
      <c r="T25" s="106">
        <v>1518532796</v>
      </c>
      <c r="U25" s="100">
        <v>1518532796</v>
      </c>
      <c r="W25">
        <v>16000425.819999998</v>
      </c>
      <c r="X25">
        <v>16000425.82</v>
      </c>
      <c r="Y25" t="b">
        <f t="shared" si="1"/>
        <v>1</v>
      </c>
    </row>
    <row r="26" spans="2:25" x14ac:dyDescent="0.25">
      <c r="K26" t="s">
        <v>70</v>
      </c>
      <c r="L26" s="99">
        <v>530033128</v>
      </c>
      <c r="M26" s="100">
        <v>530033128</v>
      </c>
      <c r="N26">
        <f t="shared" si="0"/>
        <v>0</v>
      </c>
      <c r="S26" t="s">
        <v>70</v>
      </c>
      <c r="T26" s="106">
        <v>1242026808</v>
      </c>
      <c r="U26" s="100">
        <v>1242026808</v>
      </c>
      <c r="W26">
        <v>15460837.509999998</v>
      </c>
      <c r="X26">
        <v>15460837.51</v>
      </c>
      <c r="Y26" t="b">
        <f t="shared" si="1"/>
        <v>1</v>
      </c>
    </row>
    <row r="27" spans="2:25" x14ac:dyDescent="0.25">
      <c r="C27" s="92"/>
      <c r="K27" t="s">
        <v>71</v>
      </c>
      <c r="L27" s="99">
        <v>533773864</v>
      </c>
      <c r="M27" s="100">
        <v>533773864.00000006</v>
      </c>
      <c r="N27">
        <f t="shared" si="0"/>
        <v>0</v>
      </c>
      <c r="S27" t="s">
        <v>71</v>
      </c>
      <c r="T27" s="106">
        <v>1244827213</v>
      </c>
      <c r="U27" s="100">
        <v>1244827213</v>
      </c>
      <c r="W27">
        <v>15607107.01</v>
      </c>
      <c r="X27">
        <v>15607107.01</v>
      </c>
      <c r="Y27" t="b">
        <f t="shared" si="1"/>
        <v>1</v>
      </c>
    </row>
    <row r="28" spans="2:25" x14ac:dyDescent="0.25">
      <c r="C28" s="92"/>
      <c r="K28" t="s">
        <v>72</v>
      </c>
      <c r="L28" s="99">
        <v>531981132</v>
      </c>
      <c r="M28" s="100">
        <v>531981132</v>
      </c>
      <c r="N28">
        <f t="shared" si="0"/>
        <v>0</v>
      </c>
      <c r="S28" t="s">
        <v>72</v>
      </c>
      <c r="T28" s="106">
        <v>1435642446</v>
      </c>
      <c r="U28" s="100">
        <v>1435642446</v>
      </c>
      <c r="W28">
        <v>15775732.449999999</v>
      </c>
      <c r="X28">
        <v>15775732.450000001</v>
      </c>
      <c r="Y28" t="b">
        <f t="shared" si="1"/>
        <v>1</v>
      </c>
    </row>
    <row r="29" spans="2:25" x14ac:dyDescent="0.25">
      <c r="C29" s="92"/>
      <c r="K29" t="s">
        <v>73</v>
      </c>
      <c r="L29" s="99">
        <v>572767012</v>
      </c>
      <c r="M29" s="100">
        <v>572767012</v>
      </c>
      <c r="N29">
        <f t="shared" si="0"/>
        <v>0</v>
      </c>
      <c r="S29" t="s">
        <v>73</v>
      </c>
      <c r="T29" s="106">
        <v>1531591784</v>
      </c>
      <c r="U29" s="100">
        <v>1531591784</v>
      </c>
      <c r="W29">
        <v>14899303.5</v>
      </c>
      <c r="X29">
        <v>14899303.5</v>
      </c>
      <c r="Y29" t="b">
        <f t="shared" si="1"/>
        <v>1</v>
      </c>
    </row>
    <row r="30" spans="2:25" x14ac:dyDescent="0.25">
      <c r="K30" t="s">
        <v>74</v>
      </c>
      <c r="L30" s="99">
        <v>574902654</v>
      </c>
      <c r="M30" s="100">
        <v>574902654</v>
      </c>
      <c r="N30">
        <f t="shared" si="0"/>
        <v>0</v>
      </c>
      <c r="S30" t="s">
        <v>74</v>
      </c>
      <c r="T30" s="106">
        <v>1524335576</v>
      </c>
      <c r="U30" s="100">
        <v>1524335576</v>
      </c>
      <c r="W30">
        <v>14468308.439999999</v>
      </c>
      <c r="X30">
        <v>14468308.439999998</v>
      </c>
      <c r="Y30" t="b">
        <f t="shared" si="1"/>
        <v>1</v>
      </c>
    </row>
    <row r="31" spans="2:25" x14ac:dyDescent="0.25">
      <c r="K31" t="s">
        <v>75</v>
      </c>
      <c r="L31" s="99">
        <v>520918744</v>
      </c>
      <c r="M31" s="100">
        <v>520918744</v>
      </c>
      <c r="N31">
        <f t="shared" si="0"/>
        <v>0</v>
      </c>
      <c r="S31" t="s">
        <v>75</v>
      </c>
      <c r="T31" s="106">
        <v>1773592874</v>
      </c>
      <c r="U31" s="100">
        <v>1773592874</v>
      </c>
      <c r="W31">
        <v>14674302.129999999</v>
      </c>
      <c r="X31">
        <v>14674302.129999999</v>
      </c>
      <c r="Y31" t="b">
        <f t="shared" si="1"/>
        <v>1</v>
      </c>
    </row>
    <row r="32" spans="2:25" x14ac:dyDescent="0.25">
      <c r="K32" t="s">
        <v>76</v>
      </c>
      <c r="L32" s="99">
        <v>466913360</v>
      </c>
      <c r="M32" s="100">
        <v>466913360</v>
      </c>
      <c r="N32">
        <f t="shared" si="0"/>
        <v>0</v>
      </c>
      <c r="S32" t="s">
        <v>76</v>
      </c>
      <c r="T32" s="106">
        <v>1657818820</v>
      </c>
      <c r="U32" s="100">
        <v>1657818820.0000002</v>
      </c>
      <c r="W32">
        <v>15266287.5</v>
      </c>
      <c r="X32">
        <v>15266287.5</v>
      </c>
      <c r="Y32" t="b">
        <f t="shared" si="1"/>
        <v>1</v>
      </c>
    </row>
    <row r="33" spans="11:25" x14ac:dyDescent="0.25">
      <c r="K33" t="s">
        <v>77</v>
      </c>
      <c r="L33" s="99">
        <v>423443352</v>
      </c>
      <c r="M33" s="100">
        <v>423443352</v>
      </c>
      <c r="N33">
        <f t="shared" si="0"/>
        <v>0</v>
      </c>
      <c r="S33" t="s">
        <v>77</v>
      </c>
      <c r="T33" s="106">
        <v>1440155386</v>
      </c>
      <c r="U33" s="100">
        <v>1440155386</v>
      </c>
      <c r="W33">
        <v>15105217.379999999</v>
      </c>
      <c r="X33">
        <v>15105217.379999999</v>
      </c>
      <c r="Y33" t="b">
        <f t="shared" si="1"/>
        <v>1</v>
      </c>
    </row>
    <row r="34" spans="11:25" x14ac:dyDescent="0.25">
      <c r="K34" t="s">
        <v>78</v>
      </c>
      <c r="L34" s="99">
        <v>398150464</v>
      </c>
      <c r="M34" s="100">
        <v>398150464</v>
      </c>
      <c r="N34">
        <f t="shared" si="0"/>
        <v>0</v>
      </c>
      <c r="S34" t="s">
        <v>78</v>
      </c>
      <c r="T34" s="106">
        <v>1432669884</v>
      </c>
      <c r="U34" s="100">
        <v>1432669884</v>
      </c>
      <c r="W34">
        <v>14833936</v>
      </c>
      <c r="X34">
        <v>14833936.000000002</v>
      </c>
      <c r="Y34" t="b">
        <f t="shared" si="1"/>
        <v>1</v>
      </c>
    </row>
    <row r="35" spans="11:25" x14ac:dyDescent="0.25">
      <c r="K35" t="s">
        <v>79</v>
      </c>
      <c r="L35" s="99">
        <v>453618264</v>
      </c>
      <c r="M35" s="100">
        <v>453618264</v>
      </c>
      <c r="N35">
        <f t="shared" si="0"/>
        <v>0</v>
      </c>
      <c r="S35" t="s">
        <v>79</v>
      </c>
      <c r="T35" s="106">
        <v>1411891887.25</v>
      </c>
      <c r="U35" s="100">
        <v>1411891887.2500002</v>
      </c>
      <c r="W35">
        <v>14851265.41</v>
      </c>
      <c r="X35">
        <v>14851265.409999998</v>
      </c>
      <c r="Y35" t="b">
        <f t="shared" si="1"/>
        <v>1</v>
      </c>
    </row>
    <row r="36" spans="11:25" x14ac:dyDescent="0.25">
      <c r="K36" t="s">
        <v>80</v>
      </c>
      <c r="L36" s="99">
        <v>503585878</v>
      </c>
      <c r="M36" s="100">
        <v>503585878</v>
      </c>
      <c r="N36">
        <f t="shared" si="0"/>
        <v>0</v>
      </c>
      <c r="S36" t="s">
        <v>80</v>
      </c>
      <c r="T36" s="106">
        <v>1483328523.3800001</v>
      </c>
      <c r="U36" s="100">
        <v>1483328523.3799999</v>
      </c>
      <c r="W36">
        <v>16897411.629999999</v>
      </c>
      <c r="X36">
        <v>16897411.629999999</v>
      </c>
      <c r="Y36" t="b">
        <f t="shared" si="1"/>
        <v>1</v>
      </c>
    </row>
    <row r="37" spans="11:25" x14ac:dyDescent="0.25">
      <c r="K37" t="s">
        <v>81</v>
      </c>
      <c r="L37" s="99">
        <v>645634404</v>
      </c>
      <c r="M37" s="100">
        <v>645634404</v>
      </c>
      <c r="N37">
        <f t="shared" si="0"/>
        <v>0</v>
      </c>
      <c r="S37" t="s">
        <v>81</v>
      </c>
      <c r="T37" s="106">
        <v>1613795117.25</v>
      </c>
      <c r="U37" s="100">
        <v>1613795117.25</v>
      </c>
      <c r="W37">
        <v>16754246.380000001</v>
      </c>
      <c r="X37">
        <v>16754246.380000003</v>
      </c>
      <c r="Y37" t="b">
        <f t="shared" si="1"/>
        <v>1</v>
      </c>
    </row>
    <row r="38" spans="11:25" x14ac:dyDescent="0.25">
      <c r="K38" t="s">
        <v>82</v>
      </c>
      <c r="L38" s="99">
        <v>691388054</v>
      </c>
      <c r="M38" s="100">
        <v>691388054</v>
      </c>
      <c r="N38">
        <f t="shared" si="0"/>
        <v>0</v>
      </c>
      <c r="S38" t="s">
        <v>82</v>
      </c>
      <c r="T38" s="106">
        <v>1474878137.6300001</v>
      </c>
      <c r="U38" s="100">
        <v>1474878137.6300001</v>
      </c>
      <c r="W38">
        <v>15480418</v>
      </c>
      <c r="X38">
        <v>15480418</v>
      </c>
      <c r="Y38" t="b">
        <f t="shared" si="1"/>
        <v>1</v>
      </c>
    </row>
    <row r="39" spans="11:25" x14ac:dyDescent="0.25">
      <c r="K39" t="s">
        <v>83</v>
      </c>
      <c r="L39" s="99">
        <v>674476484</v>
      </c>
      <c r="M39" s="100">
        <v>674476484</v>
      </c>
      <c r="N39">
        <f t="shared" si="0"/>
        <v>0</v>
      </c>
      <c r="S39" t="s">
        <v>83</v>
      </c>
      <c r="T39" s="106">
        <v>1499859172</v>
      </c>
      <c r="U39" s="100">
        <v>1499859172</v>
      </c>
      <c r="W39">
        <v>15773498.279999999</v>
      </c>
      <c r="X39">
        <v>15773498.280000001</v>
      </c>
      <c r="Y39" t="b">
        <f t="shared" si="1"/>
        <v>1</v>
      </c>
    </row>
    <row r="40" spans="11:25" x14ac:dyDescent="0.25">
      <c r="K40" t="s">
        <v>84</v>
      </c>
      <c r="L40" s="99">
        <v>654555076</v>
      </c>
      <c r="M40" s="100">
        <v>654555076</v>
      </c>
      <c r="N40">
        <f t="shared" si="0"/>
        <v>0</v>
      </c>
      <c r="S40" t="s">
        <v>84</v>
      </c>
      <c r="T40" s="106">
        <v>1635906428</v>
      </c>
      <c r="U40" s="100">
        <v>1635906428</v>
      </c>
      <c r="W40">
        <v>16152277.810000001</v>
      </c>
      <c r="X40">
        <v>16152277.810000001</v>
      </c>
      <c r="Y40" t="b">
        <f t="shared" si="1"/>
        <v>1</v>
      </c>
    </row>
    <row r="41" spans="11:25" x14ac:dyDescent="0.25">
      <c r="K41" t="s">
        <v>85</v>
      </c>
      <c r="L41" s="99">
        <v>617379284</v>
      </c>
      <c r="M41" s="100">
        <v>617379284</v>
      </c>
      <c r="N41">
        <f t="shared" si="0"/>
        <v>0</v>
      </c>
      <c r="S41" t="s">
        <v>85</v>
      </c>
      <c r="T41" s="106">
        <v>1524855896</v>
      </c>
      <c r="U41" s="100">
        <v>1524855896</v>
      </c>
      <c r="W41">
        <v>16902730.09</v>
      </c>
      <c r="X41">
        <v>16902730.09</v>
      </c>
      <c r="Y41" t="b">
        <f t="shared" si="1"/>
        <v>1</v>
      </c>
    </row>
    <row r="42" spans="11:25" x14ac:dyDescent="0.25">
      <c r="K42" t="s">
        <v>86</v>
      </c>
      <c r="L42" s="99">
        <v>595809896</v>
      </c>
      <c r="M42" s="100">
        <v>595809896</v>
      </c>
      <c r="N42">
        <f t="shared" si="0"/>
        <v>0</v>
      </c>
      <c r="S42" t="s">
        <v>86</v>
      </c>
      <c r="T42" s="106">
        <v>1510644816</v>
      </c>
      <c r="U42" s="100">
        <v>1510644816</v>
      </c>
      <c r="W42">
        <v>16689371.66</v>
      </c>
      <c r="X42">
        <v>16689371.66</v>
      </c>
      <c r="Y42" t="b">
        <f t="shared" si="1"/>
        <v>1</v>
      </c>
    </row>
    <row r="43" spans="11:25" x14ac:dyDescent="0.25">
      <c r="K43" t="s">
        <v>87</v>
      </c>
      <c r="L43" s="99">
        <v>565183134</v>
      </c>
      <c r="M43" s="100">
        <v>565183134</v>
      </c>
      <c r="N43">
        <f t="shared" si="0"/>
        <v>0</v>
      </c>
      <c r="S43" t="s">
        <v>87</v>
      </c>
      <c r="T43" s="106">
        <v>1624600732</v>
      </c>
      <c r="U43" s="100">
        <v>1624600732.0000002</v>
      </c>
      <c r="W43">
        <v>15877156.379999999</v>
      </c>
      <c r="X43">
        <v>15877156.380000001</v>
      </c>
      <c r="Y43" t="b">
        <f t="shared" si="1"/>
        <v>1</v>
      </c>
    </row>
    <row r="44" spans="11:25" x14ac:dyDescent="0.25">
      <c r="K44" t="s">
        <v>88</v>
      </c>
      <c r="L44" s="99">
        <v>484507670</v>
      </c>
      <c r="M44" s="100">
        <v>484507670</v>
      </c>
      <c r="N44">
        <f t="shared" si="0"/>
        <v>0</v>
      </c>
      <c r="S44" t="s">
        <v>88</v>
      </c>
      <c r="T44" s="106">
        <v>1401275488</v>
      </c>
      <c r="U44" s="100">
        <v>1401275488</v>
      </c>
      <c r="W44">
        <v>15011246.470000001</v>
      </c>
      <c r="X44">
        <v>15011246.470000001</v>
      </c>
      <c r="Y44" t="b">
        <f t="shared" si="1"/>
        <v>1</v>
      </c>
    </row>
    <row r="45" spans="11:25" x14ac:dyDescent="0.25">
      <c r="K45" t="s">
        <v>89</v>
      </c>
      <c r="L45" s="99">
        <v>532864632</v>
      </c>
      <c r="M45" s="100">
        <v>532864632</v>
      </c>
      <c r="N45">
        <f t="shared" si="0"/>
        <v>0</v>
      </c>
      <c r="S45" t="s">
        <v>89</v>
      </c>
      <c r="T45" s="106">
        <v>1439776809.0799999</v>
      </c>
      <c r="U45" s="100">
        <v>1439776809.0799997</v>
      </c>
      <c r="W45">
        <v>15096080.390000001</v>
      </c>
      <c r="X45">
        <v>15096080.390000002</v>
      </c>
      <c r="Y45" t="b">
        <f t="shared" si="1"/>
        <v>1</v>
      </c>
    </row>
    <row r="46" spans="11:25" x14ac:dyDescent="0.25">
      <c r="K46" t="s">
        <v>90</v>
      </c>
      <c r="L46" s="99">
        <v>502723706</v>
      </c>
      <c r="M46" s="100">
        <v>502723706</v>
      </c>
      <c r="N46">
        <f t="shared" si="0"/>
        <v>0</v>
      </c>
      <c r="S46" t="s">
        <v>90</v>
      </c>
      <c r="T46" s="106">
        <v>1417336792</v>
      </c>
      <c r="U46" s="100">
        <v>1417336792.0000002</v>
      </c>
      <c r="W46">
        <v>15410633.07</v>
      </c>
      <c r="X46">
        <v>15410633.069999998</v>
      </c>
      <c r="Y46" t="b">
        <f t="shared" si="1"/>
        <v>1</v>
      </c>
    </row>
    <row r="47" spans="11:25" x14ac:dyDescent="0.25">
      <c r="K47" t="s">
        <v>91</v>
      </c>
      <c r="L47" s="99">
        <v>467828558</v>
      </c>
      <c r="M47" s="100">
        <v>467828558</v>
      </c>
      <c r="N47">
        <f t="shared" si="0"/>
        <v>0</v>
      </c>
      <c r="S47" t="s">
        <v>91</v>
      </c>
      <c r="T47" s="106">
        <v>1433514732</v>
      </c>
      <c r="U47" s="100">
        <v>1433514732</v>
      </c>
      <c r="W47">
        <v>15721214.539999999</v>
      </c>
      <c r="X47">
        <v>15721214.540000001</v>
      </c>
      <c r="Y47" t="b">
        <f t="shared" si="1"/>
        <v>1</v>
      </c>
    </row>
    <row r="48" spans="11:25" x14ac:dyDescent="0.25">
      <c r="K48" t="s">
        <v>92</v>
      </c>
      <c r="L48" s="99">
        <v>501951064</v>
      </c>
      <c r="M48" s="100">
        <v>501951063.99999994</v>
      </c>
      <c r="N48">
        <f t="shared" si="0"/>
        <v>0</v>
      </c>
      <c r="S48" t="s">
        <v>92</v>
      </c>
      <c r="T48" s="106">
        <v>1349761636</v>
      </c>
      <c r="U48" s="100">
        <v>1349761636</v>
      </c>
      <c r="W48">
        <v>16208265.9</v>
      </c>
      <c r="X48">
        <v>16208265.899999999</v>
      </c>
      <c r="Y48" t="b">
        <f t="shared" si="1"/>
        <v>1</v>
      </c>
    </row>
    <row r="49" spans="7:25" x14ac:dyDescent="0.25">
      <c r="K49" t="s">
        <v>93</v>
      </c>
      <c r="L49" s="99">
        <v>576609476</v>
      </c>
      <c r="M49" s="100">
        <v>576609476</v>
      </c>
      <c r="N49">
        <f t="shared" si="0"/>
        <v>0</v>
      </c>
      <c r="S49" t="s">
        <v>93</v>
      </c>
      <c r="T49" s="106">
        <v>1365194692</v>
      </c>
      <c r="U49" s="100">
        <v>1365194692</v>
      </c>
      <c r="W49">
        <v>15797063.48</v>
      </c>
      <c r="X49">
        <v>15797063.479999999</v>
      </c>
      <c r="Y49" t="b">
        <f t="shared" si="1"/>
        <v>1</v>
      </c>
    </row>
    <row r="50" spans="7:25" x14ac:dyDescent="0.25">
      <c r="K50" t="s">
        <v>94</v>
      </c>
      <c r="L50" s="99">
        <v>637741620</v>
      </c>
      <c r="M50" s="100">
        <v>637741620</v>
      </c>
      <c r="N50">
        <f t="shared" si="0"/>
        <v>0</v>
      </c>
      <c r="S50" t="s">
        <v>94</v>
      </c>
      <c r="T50" s="106">
        <v>1510839524</v>
      </c>
      <c r="U50" s="100">
        <v>1510839524</v>
      </c>
      <c r="W50">
        <v>15946149.190000001</v>
      </c>
      <c r="X50">
        <v>15946149.190000001</v>
      </c>
      <c r="Y50" t="b">
        <f t="shared" si="1"/>
        <v>1</v>
      </c>
    </row>
    <row r="51" spans="7:25" x14ac:dyDescent="0.25">
      <c r="K51" t="s">
        <v>95</v>
      </c>
      <c r="L51" s="99">
        <v>600145884</v>
      </c>
      <c r="M51" s="100">
        <v>600145884</v>
      </c>
      <c r="N51">
        <f t="shared" si="0"/>
        <v>0</v>
      </c>
      <c r="S51" t="s">
        <v>95</v>
      </c>
      <c r="T51" s="106">
        <v>1643668608</v>
      </c>
      <c r="U51" s="100">
        <v>1643668608</v>
      </c>
      <c r="W51">
        <v>14897061.879999999</v>
      </c>
      <c r="X51">
        <v>14897061.879999999</v>
      </c>
      <c r="Y51" t="b">
        <f t="shared" si="1"/>
        <v>1</v>
      </c>
    </row>
    <row r="52" spans="7:25" x14ac:dyDescent="0.25">
      <c r="K52" t="s">
        <v>96</v>
      </c>
      <c r="L52" s="99">
        <v>600420430</v>
      </c>
      <c r="M52" s="100">
        <v>600420430</v>
      </c>
      <c r="N52">
        <f t="shared" si="0"/>
        <v>0</v>
      </c>
      <c r="S52" t="s">
        <v>96</v>
      </c>
      <c r="T52" s="106">
        <v>1807250112</v>
      </c>
      <c r="U52" s="100">
        <v>1807250112</v>
      </c>
      <c r="W52">
        <v>16668568.17</v>
      </c>
      <c r="X52">
        <v>16668568.170000002</v>
      </c>
      <c r="Y52" t="b">
        <f t="shared" si="1"/>
        <v>1</v>
      </c>
    </row>
    <row r="53" spans="7:25" x14ac:dyDescent="0.25">
      <c r="G53">
        <v>10000</v>
      </c>
      <c r="K53" t="s">
        <v>97</v>
      </c>
      <c r="L53" s="99">
        <v>569047376</v>
      </c>
      <c r="M53" s="100">
        <v>569047376</v>
      </c>
      <c r="N53">
        <f t="shared" si="0"/>
        <v>0</v>
      </c>
      <c r="S53" t="s">
        <v>97</v>
      </c>
      <c r="T53" s="106">
        <v>1706188412</v>
      </c>
      <c r="U53" s="100">
        <v>1706188412</v>
      </c>
      <c r="W53">
        <v>16467970.92</v>
      </c>
      <c r="X53">
        <v>16467970.919999998</v>
      </c>
      <c r="Y53" t="b">
        <f t="shared" si="1"/>
        <v>1</v>
      </c>
    </row>
    <row r="54" spans="7:25" x14ac:dyDescent="0.25">
      <c r="M54" s="100">
        <v>450410179.99999994</v>
      </c>
      <c r="T54">
        <v>1928996035.3799999</v>
      </c>
      <c r="U54" s="100">
        <v>1341630948</v>
      </c>
      <c r="X54">
        <v>14423204.92</v>
      </c>
    </row>
    <row r="55" spans="7:25" x14ac:dyDescent="0.25">
      <c r="M55" s="100"/>
      <c r="U55" s="100"/>
    </row>
    <row r="56" spans="7:25" x14ac:dyDescent="0.25">
      <c r="M56" s="100"/>
      <c r="U56" s="100"/>
    </row>
    <row r="57" spans="7:25" x14ac:dyDescent="0.25">
      <c r="M57" s="100"/>
      <c r="U57" s="100"/>
    </row>
    <row r="58" spans="7:25" x14ac:dyDescent="0.25">
      <c r="M58" s="100"/>
      <c r="U58" s="100"/>
    </row>
    <row r="59" spans="7:25" x14ac:dyDescent="0.25">
      <c r="M59" s="100"/>
      <c r="U59" s="100"/>
    </row>
    <row r="60" spans="7:25" x14ac:dyDescent="0.25">
      <c r="M60" s="100"/>
      <c r="U60" s="100"/>
    </row>
    <row r="61" spans="7:25" x14ac:dyDescent="0.25">
      <c r="M61" s="100"/>
      <c r="U61" s="100"/>
    </row>
    <row r="62" spans="7:25" x14ac:dyDescent="0.25">
      <c r="M62" s="100"/>
      <c r="U62" s="100"/>
    </row>
    <row r="63" spans="7:25" x14ac:dyDescent="0.25">
      <c r="M63" s="100"/>
      <c r="U63" s="100"/>
    </row>
    <row r="64" spans="7:25" x14ac:dyDescent="0.25">
      <c r="M64" s="100"/>
      <c r="U64" s="100"/>
    </row>
    <row r="65" spans="13:21" x14ac:dyDescent="0.25">
      <c r="M65" s="100"/>
      <c r="U65" s="100"/>
    </row>
    <row r="66" spans="13:21" x14ac:dyDescent="0.25">
      <c r="M66" s="100"/>
      <c r="U66" s="100"/>
    </row>
    <row r="67" spans="13:21" x14ac:dyDescent="0.25">
      <c r="M67" s="100"/>
      <c r="U67" s="100"/>
    </row>
    <row r="68" spans="13:21" x14ac:dyDescent="0.25">
      <c r="M68" s="100"/>
      <c r="U68" s="100"/>
    </row>
    <row r="69" spans="13:21" x14ac:dyDescent="0.25">
      <c r="M69" s="100"/>
      <c r="U69" s="100"/>
    </row>
    <row r="70" spans="13:21" x14ac:dyDescent="0.25">
      <c r="M70" s="100"/>
      <c r="U70" s="100"/>
    </row>
    <row r="71" spans="13:21" x14ac:dyDescent="0.25">
      <c r="M71" s="100"/>
      <c r="U71" s="100"/>
    </row>
    <row r="72" spans="13:21" x14ac:dyDescent="0.25">
      <c r="M72" s="100"/>
      <c r="U72" s="100"/>
    </row>
    <row r="73" spans="13:21" x14ac:dyDescent="0.25">
      <c r="M73" s="100"/>
      <c r="U73" s="100"/>
    </row>
    <row r="74" spans="13:21" x14ac:dyDescent="0.25">
      <c r="M74" s="100"/>
      <c r="U74" s="100"/>
    </row>
    <row r="75" spans="13:21" x14ac:dyDescent="0.25">
      <c r="M75" s="100"/>
      <c r="U75" s="100"/>
    </row>
    <row r="76" spans="13:21" x14ac:dyDescent="0.25">
      <c r="M76" s="100"/>
      <c r="U76" s="100"/>
    </row>
    <row r="77" spans="13:21" x14ac:dyDescent="0.25">
      <c r="M77" s="100"/>
      <c r="U77" s="100"/>
    </row>
    <row r="78" spans="13:21" x14ac:dyDescent="0.25">
      <c r="M78" s="100"/>
      <c r="U78" s="100"/>
    </row>
    <row r="79" spans="13:21" x14ac:dyDescent="0.25">
      <c r="M79" s="100"/>
      <c r="U79" s="100"/>
    </row>
    <row r="80" spans="13:21" x14ac:dyDescent="0.25">
      <c r="M80" s="100"/>
      <c r="U80" s="100"/>
    </row>
    <row r="81" spans="13:21" x14ac:dyDescent="0.25">
      <c r="M81" s="100"/>
      <c r="U81" s="100"/>
    </row>
    <row r="82" spans="13:21" x14ac:dyDescent="0.25">
      <c r="M82" s="100"/>
      <c r="U82" s="100"/>
    </row>
    <row r="83" spans="13:21" x14ac:dyDescent="0.25">
      <c r="M83" s="100"/>
      <c r="U83" s="100"/>
    </row>
    <row r="84" spans="13:21" x14ac:dyDescent="0.25">
      <c r="M84" s="100"/>
      <c r="U84" s="100"/>
    </row>
    <row r="85" spans="13:21" x14ac:dyDescent="0.25">
      <c r="M85" s="100"/>
      <c r="U85" s="100"/>
    </row>
    <row r="86" spans="13:21" x14ac:dyDescent="0.25">
      <c r="M86" s="100"/>
      <c r="U86" s="100"/>
    </row>
    <row r="87" spans="13:21" x14ac:dyDescent="0.25">
      <c r="M87" s="100"/>
      <c r="U87" s="100"/>
    </row>
    <row r="88" spans="13:21" x14ac:dyDescent="0.25">
      <c r="M88" s="100"/>
      <c r="U88" s="100"/>
    </row>
    <row r="89" spans="13:21" x14ac:dyDescent="0.25">
      <c r="M89" s="100"/>
      <c r="U89" s="100"/>
    </row>
    <row r="90" spans="13:21" x14ac:dyDescent="0.25">
      <c r="M90" s="100"/>
      <c r="U90" s="100"/>
    </row>
    <row r="91" spans="13:21" x14ac:dyDescent="0.25">
      <c r="M91" s="100"/>
      <c r="U91" s="100"/>
    </row>
    <row r="92" spans="13:21" x14ac:dyDescent="0.25">
      <c r="M92" s="100"/>
      <c r="U92" s="100"/>
    </row>
    <row r="93" spans="13:21" x14ac:dyDescent="0.25">
      <c r="M93" s="100"/>
      <c r="U93" s="100"/>
    </row>
    <row r="94" spans="13:21" x14ac:dyDescent="0.25">
      <c r="M94" s="100"/>
      <c r="U94" s="100"/>
    </row>
    <row r="95" spans="13:21" x14ac:dyDescent="0.25">
      <c r="M95" s="100"/>
      <c r="U95" s="100"/>
    </row>
    <row r="96" spans="13:21" x14ac:dyDescent="0.25">
      <c r="M96" s="100"/>
      <c r="U96" s="100"/>
    </row>
    <row r="97" spans="13:21" x14ac:dyDescent="0.25">
      <c r="M97" s="100"/>
      <c r="U97" s="100"/>
    </row>
    <row r="98" spans="13:21" x14ac:dyDescent="0.25">
      <c r="M98" s="100"/>
      <c r="U98" s="100"/>
    </row>
    <row r="99" spans="13:21" x14ac:dyDescent="0.25">
      <c r="M99" s="100"/>
      <c r="U99" s="100"/>
    </row>
    <row r="100" spans="13:21" x14ac:dyDescent="0.25">
      <c r="M100" s="100"/>
      <c r="U100" s="100"/>
    </row>
    <row r="101" spans="13:21" x14ac:dyDescent="0.25">
      <c r="M101" s="100"/>
      <c r="U101" s="100"/>
    </row>
    <row r="102" spans="13:21" x14ac:dyDescent="0.25">
      <c r="M102" s="100"/>
      <c r="U102" s="100"/>
    </row>
    <row r="103" spans="13:21" x14ac:dyDescent="0.25">
      <c r="M103" s="100"/>
      <c r="U103" s="100"/>
    </row>
    <row r="104" spans="13:21" x14ac:dyDescent="0.25">
      <c r="M104" s="100"/>
      <c r="U104" s="100"/>
    </row>
    <row r="105" spans="13:21" x14ac:dyDescent="0.25">
      <c r="M105" s="100"/>
      <c r="U105" s="100"/>
    </row>
    <row r="106" spans="13:21" x14ac:dyDescent="0.25">
      <c r="M106" s="100"/>
      <c r="U106" s="100"/>
    </row>
  </sheetData>
  <mergeCells count="3">
    <mergeCell ref="C3:D3"/>
    <mergeCell ref="C12:D12"/>
    <mergeCell ref="C19:D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34A8-9088-4611-BDA7-93A7289240CA}">
  <sheetPr codeName="Sheet2"/>
  <dimension ref="A1:E29"/>
  <sheetViews>
    <sheetView topLeftCell="A16" workbookViewId="0">
      <selection activeCell="D20" sqref="D20"/>
    </sheetView>
  </sheetViews>
  <sheetFormatPr defaultRowHeight="15" x14ac:dyDescent="0.25"/>
  <cols>
    <col min="1" max="1" width="20.85546875" bestFit="1" customWidth="1"/>
    <col min="2" max="2" width="9.140625" bestFit="1" customWidth="1"/>
  </cols>
  <sheetData>
    <row r="1" spans="1:5" x14ac:dyDescent="0.25">
      <c r="A1" s="72" t="s">
        <v>17</v>
      </c>
      <c r="B1" s="72" t="s">
        <v>18</v>
      </c>
      <c r="C1" s="72" t="s">
        <v>19</v>
      </c>
      <c r="D1" s="71"/>
      <c r="E1" s="71"/>
    </row>
    <row r="2" spans="1:5" ht="15.75" thickBot="1" x14ac:dyDescent="0.3">
      <c r="A2" s="73" t="s">
        <v>20</v>
      </c>
      <c r="B2" s="73" t="s">
        <v>20</v>
      </c>
      <c r="C2" s="74" t="s">
        <v>21</v>
      </c>
      <c r="D2" s="74" t="s">
        <v>22</v>
      </c>
      <c r="E2" s="74" t="s">
        <v>23</v>
      </c>
    </row>
    <row r="3" spans="1:5" ht="16.5" thickTop="1" thickBot="1" x14ac:dyDescent="0.3">
      <c r="A3" s="75" t="s">
        <v>24</v>
      </c>
      <c r="B3" s="76" t="s">
        <v>25</v>
      </c>
      <c r="C3" s="77">
        <v>381054.15</v>
      </c>
      <c r="D3" s="77">
        <v>332729.95</v>
      </c>
      <c r="E3" s="77">
        <v>264074.57</v>
      </c>
    </row>
    <row r="4" spans="1:5" ht="16.5" thickTop="1" thickBot="1" x14ac:dyDescent="0.3">
      <c r="A4" s="75" t="s">
        <v>24</v>
      </c>
      <c r="B4" s="76" t="s">
        <v>26</v>
      </c>
      <c r="C4" s="77">
        <v>4758063.0536130536</v>
      </c>
      <c r="D4" s="77">
        <v>4165226.3037084867</v>
      </c>
      <c r="E4" s="77">
        <v>3509246.047068771</v>
      </c>
    </row>
    <row r="5" spans="1:5" ht="16.5" thickTop="1" thickBot="1" x14ac:dyDescent="0.3">
      <c r="A5" s="75" t="s">
        <v>24</v>
      </c>
      <c r="B5" s="76" t="s">
        <v>27</v>
      </c>
      <c r="C5" s="77">
        <v>1548342.3004079256</v>
      </c>
      <c r="D5" s="77">
        <v>887570.46122946776</v>
      </c>
      <c r="E5" s="77">
        <v>673059.57581736171</v>
      </c>
    </row>
    <row r="6" spans="1:5" ht="16.5" thickTop="1" thickBot="1" x14ac:dyDescent="0.3">
      <c r="A6" s="75" t="s">
        <v>28</v>
      </c>
      <c r="B6" s="76" t="s">
        <v>25</v>
      </c>
      <c r="C6" s="77">
        <v>790843.98</v>
      </c>
      <c r="D6" s="77">
        <v>843615.39</v>
      </c>
      <c r="E6" s="77">
        <v>649264.06000000006</v>
      </c>
    </row>
    <row r="7" spans="1:5" ht="16.5" thickTop="1" thickBot="1" x14ac:dyDescent="0.3">
      <c r="A7" s="75" t="s">
        <v>28</v>
      </c>
      <c r="B7" s="76" t="s">
        <v>26</v>
      </c>
      <c r="C7" s="77">
        <v>10384510.62062937</v>
      </c>
      <c r="D7" s="77">
        <v>10835137.744781582</v>
      </c>
      <c r="E7" s="77">
        <v>9155551.1414881628</v>
      </c>
    </row>
    <row r="8" spans="1:5" ht="16.5" thickTop="1" thickBot="1" x14ac:dyDescent="0.3">
      <c r="A8" s="75" t="s">
        <v>28</v>
      </c>
      <c r="B8" s="76" t="s">
        <v>27</v>
      </c>
      <c r="C8" s="77">
        <v>2957553.1905594394</v>
      </c>
      <c r="D8" s="77">
        <v>2654842.9883078709</v>
      </c>
      <c r="E8" s="77">
        <v>2312440.73421646</v>
      </c>
    </row>
    <row r="9" spans="1:5" ht="16.5" thickTop="1" thickBot="1" x14ac:dyDescent="0.3">
      <c r="A9" s="75" t="s">
        <v>29</v>
      </c>
      <c r="B9" s="76" t="s">
        <v>25</v>
      </c>
      <c r="C9" s="77">
        <v>267122.37</v>
      </c>
      <c r="D9" s="77">
        <v>284937.44</v>
      </c>
      <c r="E9" s="77">
        <v>260317.53</v>
      </c>
    </row>
    <row r="10" spans="1:5" ht="16.5" thickTop="1" thickBot="1" x14ac:dyDescent="0.3">
      <c r="A10" s="75" t="s">
        <v>29</v>
      </c>
      <c r="B10" s="76" t="s">
        <v>26</v>
      </c>
      <c r="C10" s="77">
        <v>4367338.2211538451</v>
      </c>
      <c r="D10" s="77">
        <v>4983282.5263610929</v>
      </c>
      <c r="E10" s="77">
        <v>4635083.5118376557</v>
      </c>
    </row>
    <row r="11" spans="1:5" ht="16.5" thickTop="1" thickBot="1" x14ac:dyDescent="0.3">
      <c r="A11" s="75" t="s">
        <v>29</v>
      </c>
      <c r="B11" s="76" t="s">
        <v>27</v>
      </c>
      <c r="C11" s="77">
        <v>1442177.8773310012</v>
      </c>
      <c r="D11" s="77">
        <v>2127127.4370561647</v>
      </c>
      <c r="E11" s="77">
        <v>1688239.2192784676</v>
      </c>
    </row>
    <row r="12" spans="1:5" ht="16.5" thickTop="1" thickBot="1" x14ac:dyDescent="0.3">
      <c r="A12" s="75" t="s">
        <v>30</v>
      </c>
      <c r="B12" s="76" t="s">
        <v>25</v>
      </c>
      <c r="C12" s="77">
        <v>54281.34</v>
      </c>
      <c r="D12" s="77">
        <v>53592.05</v>
      </c>
      <c r="E12" s="77">
        <v>52532.23</v>
      </c>
    </row>
    <row r="13" spans="1:5" ht="16.5" thickTop="1" thickBot="1" x14ac:dyDescent="0.3">
      <c r="A13" s="75" t="s">
        <v>30</v>
      </c>
      <c r="B13" s="76" t="s">
        <v>26</v>
      </c>
      <c r="C13" s="77">
        <v>941734.76107226091</v>
      </c>
      <c r="D13" s="77">
        <v>1027603.1776773544</v>
      </c>
      <c r="E13" s="77">
        <v>996037.80298759858</v>
      </c>
    </row>
    <row r="14" spans="1:5" ht="16.5" thickTop="1" thickBot="1" x14ac:dyDescent="0.3">
      <c r="A14" s="75" t="s">
        <v>30</v>
      </c>
      <c r="B14" s="76" t="s">
        <v>27</v>
      </c>
      <c r="C14" s="77">
        <v>234603.69318181803</v>
      </c>
      <c r="D14" s="77">
        <v>399797.45355426415</v>
      </c>
      <c r="E14" s="77">
        <v>322175.33821871469</v>
      </c>
    </row>
    <row r="15" spans="1:5" ht="16.5" thickTop="1" thickBot="1" x14ac:dyDescent="0.3">
      <c r="A15" s="75" t="s">
        <v>31</v>
      </c>
      <c r="B15" s="76" t="s">
        <v>25</v>
      </c>
      <c r="C15" s="77">
        <v>9522.67</v>
      </c>
      <c r="D15" s="77">
        <v>17086.93</v>
      </c>
      <c r="E15" s="77">
        <v>31627.93</v>
      </c>
    </row>
    <row r="16" spans="1:5" ht="16.5" thickTop="1" thickBot="1" x14ac:dyDescent="0.3">
      <c r="A16" s="75" t="s">
        <v>31</v>
      </c>
      <c r="B16" s="76" t="s">
        <v>26</v>
      </c>
      <c r="C16" s="77">
        <v>149919.73339160837</v>
      </c>
      <c r="D16" s="77">
        <v>286596.90122659784</v>
      </c>
      <c r="E16" s="77">
        <v>447747.69588500547</v>
      </c>
    </row>
    <row r="17" spans="1:5" ht="16.5" thickTop="1" thickBot="1" x14ac:dyDescent="0.3">
      <c r="A17" s="75" t="s">
        <v>31</v>
      </c>
      <c r="B17" s="76" t="s">
        <v>27</v>
      </c>
      <c r="C17" s="77">
        <v>24311.268939393907</v>
      </c>
      <c r="D17" s="77">
        <v>-72514.475288716756</v>
      </c>
      <c r="E17" s="77">
        <v>63758.490698985152</v>
      </c>
    </row>
    <row r="18" spans="1:5" ht="16.5" thickTop="1" thickBot="1" x14ac:dyDescent="0.3">
      <c r="A18" s="78" t="s">
        <v>32</v>
      </c>
      <c r="B18" s="76" t="s">
        <v>25</v>
      </c>
      <c r="C18" s="77">
        <v>1502824.51</v>
      </c>
      <c r="D18" s="77">
        <v>1531961.76</v>
      </c>
      <c r="E18" s="77">
        <v>1257816.32</v>
      </c>
    </row>
    <row r="19" spans="1:5" ht="16.5" thickTop="1" thickBot="1" x14ac:dyDescent="0.3">
      <c r="A19" s="78" t="s">
        <v>32</v>
      </c>
      <c r="B19" s="76" t="s">
        <v>26</v>
      </c>
      <c r="C19" s="77">
        <v>20601566.389860138</v>
      </c>
      <c r="D19" s="77">
        <v>21297846.653755117</v>
      </c>
      <c r="E19" s="77">
        <v>18743324.47857948</v>
      </c>
    </row>
    <row r="20" spans="1:5" ht="16.5" thickTop="1" thickBot="1" x14ac:dyDescent="0.3">
      <c r="A20" s="78" t="s">
        <v>32</v>
      </c>
      <c r="B20" s="76" t="s">
        <v>27</v>
      </c>
      <c r="C20" s="77">
        <v>6205511.4291958017</v>
      </c>
      <c r="D20" s="77">
        <v>5996823.4273007689</v>
      </c>
      <c r="E20" s="77">
        <v>5057631.1936302148</v>
      </c>
    </row>
    <row r="21" spans="1:5" ht="16.5" thickTop="1" thickBot="1" x14ac:dyDescent="0.3">
      <c r="A21" s="78" t="s">
        <v>33</v>
      </c>
      <c r="B21" s="76" t="s">
        <v>25</v>
      </c>
      <c r="C21" s="77">
        <v>330926.37999999995</v>
      </c>
      <c r="D21" s="77">
        <v>355616.42</v>
      </c>
      <c r="E21" s="77">
        <v>344477.69</v>
      </c>
    </row>
    <row r="22" spans="1:5" ht="16.5" thickTop="1" thickBot="1" x14ac:dyDescent="0.3">
      <c r="A22" s="78" t="s">
        <v>33</v>
      </c>
      <c r="B22" s="76" t="s">
        <v>26</v>
      </c>
      <c r="C22" s="77">
        <v>5458992.7156177144</v>
      </c>
      <c r="D22" s="77">
        <v>6297482.6052650455</v>
      </c>
      <c r="E22" s="77">
        <v>6078869.0107102599</v>
      </c>
    </row>
    <row r="23" spans="1:5" ht="16.5" thickTop="1" thickBot="1" x14ac:dyDescent="0.3">
      <c r="A23" s="78" t="s">
        <v>33</v>
      </c>
      <c r="B23" s="76" t="s">
        <v>27</v>
      </c>
      <c r="C23" s="77">
        <v>1701092.8394522131</v>
      </c>
      <c r="D23" s="77">
        <v>2454410.4153217124</v>
      </c>
      <c r="E23" s="77">
        <v>2074173.0481961675</v>
      </c>
    </row>
    <row r="24" spans="1:5" ht="16.5" thickTop="1" thickBot="1" x14ac:dyDescent="0.3">
      <c r="A24" s="78" t="s">
        <v>34</v>
      </c>
      <c r="B24" s="76" t="s">
        <v>25</v>
      </c>
      <c r="C24" s="77">
        <v>1171898.1299999999</v>
      </c>
      <c r="D24" s="77">
        <v>1176345.3400000001</v>
      </c>
      <c r="E24" s="77">
        <v>913338.63000000012</v>
      </c>
    </row>
    <row r="25" spans="1:5" ht="16.5" thickTop="1" thickBot="1" x14ac:dyDescent="0.3">
      <c r="A25" s="78" t="s">
        <v>34</v>
      </c>
      <c r="B25" s="76" t="s">
        <v>26</v>
      </c>
      <c r="C25" s="77">
        <v>15142573.674242424</v>
      </c>
      <c r="D25" s="77">
        <v>15000364.048490068</v>
      </c>
      <c r="E25" s="77">
        <v>12664455.467869222</v>
      </c>
    </row>
    <row r="26" spans="1:5" ht="16.5" thickTop="1" thickBot="1" x14ac:dyDescent="0.3">
      <c r="A26" s="78" t="s">
        <v>34</v>
      </c>
      <c r="B26" s="76" t="s">
        <v>27</v>
      </c>
      <c r="C26" s="77">
        <v>4504418.5897435891</v>
      </c>
      <c r="D26" s="77">
        <v>3542413.0119790575</v>
      </c>
      <c r="E26" s="77">
        <v>2983458.1454340471</v>
      </c>
    </row>
    <row r="27" spans="1:5" ht="16.5" thickTop="1" thickBot="1" x14ac:dyDescent="0.3">
      <c r="A27" s="75" t="s">
        <v>35</v>
      </c>
      <c r="B27" s="76" t="s">
        <v>25</v>
      </c>
      <c r="C27" s="77">
        <v>12861.94</v>
      </c>
      <c r="D27" s="77">
        <v>11031.36</v>
      </c>
      <c r="E27" s="77">
        <v>12160.96</v>
      </c>
    </row>
    <row r="28" spans="1:5" ht="16.5" thickTop="1" thickBot="1" x14ac:dyDescent="0.3">
      <c r="A28" s="75" t="s">
        <v>35</v>
      </c>
      <c r="B28" s="76" t="s">
        <v>26</v>
      </c>
      <c r="C28" s="77">
        <v>2035774.7013403259</v>
      </c>
      <c r="D28" s="77">
        <v>1621528.7210386628</v>
      </c>
      <c r="E28" s="77">
        <v>2133071.2936865841</v>
      </c>
    </row>
    <row r="29" spans="1:5" ht="16.5" thickTop="1" thickBot="1" x14ac:dyDescent="0.3">
      <c r="A29" s="75" t="s">
        <v>35</v>
      </c>
      <c r="B29" s="76" t="s">
        <v>27</v>
      </c>
      <c r="C29" s="77">
        <v>881717.6427738925</v>
      </c>
      <c r="D29" s="77">
        <v>655198.73753676191</v>
      </c>
      <c r="E29" s="77">
        <v>1107861.7249154455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C2E0DEEEE2C449997068F1B082E915" ma:contentTypeVersion="8" ma:contentTypeDescription="Create a new document." ma:contentTypeScope="" ma:versionID="139eacb89a9a4e4efcb763b4732abadb">
  <xsd:schema xmlns:xsd="http://www.w3.org/2001/XMLSchema" xmlns:xs="http://www.w3.org/2001/XMLSchema" xmlns:p="http://schemas.microsoft.com/office/2006/metadata/properties" xmlns:ns3="507402fe-3029-4f38-814e-f9e0d6a9d307" targetNamespace="http://schemas.microsoft.com/office/2006/metadata/properties" ma:root="true" ma:fieldsID="54fa8716e44c88cbe97078bc2daf1ea1" ns3:_="">
    <xsd:import namespace="507402fe-3029-4f38-814e-f9e0d6a9d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402fe-3029-4f38-814e-f9e0d6a9d3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01617D-F21E-42DF-872A-B6958EAF7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C7787E-A37F-41EC-91F1-C8C1280A58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402fe-3029-4f38-814e-f9e0d6a9d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8C6B4-B6B2-446C-B357-C3C849E615A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07402fe-3029-4f38-814e-f9e0d6a9d307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Margin n Shipment</vt:lpstr>
      <vt:lpstr>Margin n Shipment (2)</vt:lpstr>
      <vt:lpstr>Margin n Shipment (3)</vt:lpstr>
      <vt:lpstr>Sheet1</vt:lpstr>
      <vt:lpstr>Sheet2</vt:lpstr>
      <vt:lpstr>Anaplan 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Escudero, Wilder E</dc:creator>
  <cp:lastModifiedBy>Kavya Bhat</cp:lastModifiedBy>
  <dcterms:created xsi:type="dcterms:W3CDTF">2016-09-12T13:41:59Z</dcterms:created>
  <dcterms:modified xsi:type="dcterms:W3CDTF">2023-03-21T13:55:07Z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c1aaba86-0a73-4b41-9b42-85ad44724ce2</vt:lpwstr>
  </property>
  <property fmtid="{D5CDD505-2E9C-101B-9397-08002B2CF9AE}" pid="3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4" name="Classification">
    <vt:lpwstr>None|K-C Confidential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v=1.2&gt;I=6f4e5cfd-8bfd-4f87-b6b0-292adf18b808&amp;N=K-C+Confidential&amp;V=1.3&amp;U=S-1-5-21-73153925-784800294-903097961-9819404&amp;D=Brown%2c+Dave&amp;A=Associated&amp;H=False</vt:lpwstr>
  </property>
  <property fmtid="{D5CDD505-2E9C-101B-9397-08002B2CF9AE}" pid="6" name="MSIP_Label_918bc842-2070-4ed0-9e20-472452689642_Enabled">
    <vt:lpwstr>True</vt:lpwstr>
  </property>
  <property fmtid="{D5CDD505-2E9C-101B-9397-08002B2CF9AE}" pid="7" name="MSIP_Label_918bc842-2070-4ed0-9e20-472452689642_SiteId">
    <vt:lpwstr>fee2180b-69b6-4afe-9f14-ccd70bd4c737</vt:lpwstr>
  </property>
  <property fmtid="{D5CDD505-2E9C-101B-9397-08002B2CF9AE}" pid="8" name="MSIP_Label_918bc842-2070-4ed0-9e20-472452689642_Owner">
    <vt:lpwstr>Onur.Cerrahoglu@kcc.com</vt:lpwstr>
  </property>
  <property fmtid="{D5CDD505-2E9C-101B-9397-08002B2CF9AE}" pid="9" name="MSIP_Label_918bc842-2070-4ed0-9e20-472452689642_SetDate">
    <vt:lpwstr>2018-11-14T10:22:24.3046939Z</vt:lpwstr>
  </property>
  <property fmtid="{D5CDD505-2E9C-101B-9397-08002B2CF9AE}" pid="10" name="MSIP_Label_918bc842-2070-4ed0-9e20-472452689642_Name">
    <vt:lpwstr>K-C Confidential</vt:lpwstr>
  </property>
  <property fmtid="{D5CDD505-2E9C-101B-9397-08002B2CF9AE}" pid="11" name="MSIP_Label_918bc842-2070-4ed0-9e20-472452689642_Application">
    <vt:lpwstr>Microsoft Azure Information Protection</vt:lpwstr>
  </property>
  <property fmtid="{D5CDD505-2E9C-101B-9397-08002B2CF9AE}" pid="12" name="MSIP_Label_918bc842-2070-4ed0-9e20-472452689642_Extended_MSFT_Method">
    <vt:lpwstr>Automatic</vt:lpwstr>
  </property>
  <property fmtid="{D5CDD505-2E9C-101B-9397-08002B2CF9AE}" pid="13" name="KCAutoClass">
    <vt:lpwstr>K-C Confidential</vt:lpwstr>
  </property>
  <property fmtid="{D5CDD505-2E9C-101B-9397-08002B2CF9AE}" pid="14" name="ContentTypeId">
    <vt:lpwstr>0x010100D2C2E0DEEEE2C449997068F1B082E915</vt:lpwstr>
  </property>
</Properties>
</file>