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1"/>
  <workbookPr/>
  <xr:revisionPtr revIDLastSave="0" documentId="11_611191301610809B7560ED88195296B99B507080" xr6:coauthVersionLast="47" xr6:coauthVersionMax="47" xr10:uidLastSave="{00000000-0000-0000-0000-000000000000}"/>
  <bookViews>
    <workbookView xWindow="0" yWindow="0" windowWidth="23040" windowHeight="9420" xr2:uid="{00000000-000D-0000-FFFF-FFFF00000000}"/>
  </bookViews>
  <sheets>
    <sheet name="Overall Comparison" sheetId="3" r:id="rId1"/>
    <sheet name="By Quarter（Compare with MMP）" sheetId="1" r:id="rId2"/>
    <sheet name="Sheet1" sheetId="4" state="hidden" r:id="rId3"/>
    <sheet name="新增用户数" sheetId="2" state="hidden" r:id="rId4"/>
  </sheets>
  <calcPr calcId="144525"/>
</workbook>
</file>

<file path=xl/calcChain.xml><?xml version="1.0" encoding="utf-8"?>
<calcChain xmlns="http://schemas.openxmlformats.org/spreadsheetml/2006/main">
  <c r="BE26" i="2" l="1"/>
  <c r="BD26" i="2"/>
  <c r="BC26" i="2"/>
  <c r="P26" i="2"/>
  <c r="O26" i="2"/>
  <c r="N26" i="2"/>
  <c r="M26" i="2"/>
  <c r="H26" i="2"/>
  <c r="G26" i="2"/>
  <c r="F26" i="2"/>
  <c r="BE25" i="2"/>
  <c r="BD25" i="2"/>
  <c r="BC25" i="2"/>
  <c r="P25" i="2"/>
  <c r="O25" i="2"/>
  <c r="N25" i="2"/>
  <c r="M25" i="2"/>
  <c r="H25" i="2"/>
  <c r="G25" i="2"/>
  <c r="F25" i="2"/>
  <c r="BE24" i="2"/>
  <c r="BD24" i="2"/>
  <c r="BC24" i="2"/>
  <c r="P24" i="2"/>
  <c r="O24" i="2"/>
  <c r="N24" i="2"/>
  <c r="M24" i="2"/>
  <c r="H24" i="2"/>
  <c r="G24" i="2"/>
  <c r="F24" i="2"/>
  <c r="BE23" i="2"/>
  <c r="BD23" i="2"/>
  <c r="BC23" i="2"/>
  <c r="P23" i="2"/>
  <c r="O23" i="2"/>
  <c r="N23" i="2"/>
  <c r="M23" i="2"/>
  <c r="H23" i="2"/>
  <c r="G23" i="2"/>
  <c r="F23" i="2"/>
  <c r="BE22" i="2"/>
  <c r="BD22" i="2"/>
  <c r="BC22" i="2"/>
  <c r="P22" i="2"/>
  <c r="O22" i="2"/>
  <c r="N22" i="2"/>
  <c r="M22" i="2"/>
  <c r="H22" i="2"/>
  <c r="G22" i="2"/>
  <c r="F22" i="2"/>
  <c r="BE21" i="2"/>
  <c r="BD21" i="2"/>
  <c r="BC21" i="2"/>
  <c r="AP21" i="2"/>
  <c r="AO21" i="2"/>
  <c r="AN21" i="2"/>
  <c r="P21" i="2"/>
  <c r="O21" i="2"/>
  <c r="N21" i="2"/>
  <c r="M21" i="2"/>
  <c r="H21" i="2"/>
  <c r="G21" i="2"/>
  <c r="F21" i="2"/>
  <c r="BE20" i="2"/>
  <c r="BD20" i="2"/>
  <c r="BC20" i="2"/>
  <c r="AP20" i="2"/>
  <c r="AO20" i="2"/>
  <c r="AN20" i="2"/>
  <c r="P20" i="2"/>
  <c r="O20" i="2"/>
  <c r="N20" i="2"/>
  <c r="M20" i="2"/>
  <c r="H20" i="2"/>
  <c r="G20" i="2"/>
  <c r="F20" i="2"/>
  <c r="BE19" i="2"/>
  <c r="BD19" i="2"/>
  <c r="BC19" i="2"/>
  <c r="AP19" i="2"/>
  <c r="AO19" i="2"/>
  <c r="AN19" i="2"/>
  <c r="P19" i="2"/>
  <c r="O19" i="2"/>
  <c r="N19" i="2"/>
  <c r="M19" i="2"/>
  <c r="H19" i="2"/>
  <c r="G19" i="2"/>
  <c r="F19" i="2"/>
  <c r="BE18" i="2"/>
  <c r="BD18" i="2"/>
  <c r="BC18" i="2"/>
  <c r="AP18" i="2"/>
  <c r="AO18" i="2"/>
  <c r="AN18" i="2"/>
  <c r="AA18" i="2"/>
  <c r="Z18" i="2"/>
  <c r="P18" i="2"/>
  <c r="O18" i="2"/>
  <c r="N18" i="2"/>
  <c r="M18" i="2"/>
  <c r="H18" i="2"/>
  <c r="G18" i="2"/>
  <c r="F18" i="2"/>
  <c r="BE17" i="2"/>
  <c r="BD17" i="2"/>
  <c r="BC17" i="2"/>
  <c r="AP17" i="2"/>
  <c r="AO17" i="2"/>
  <c r="AN17" i="2"/>
  <c r="AA17" i="2"/>
  <c r="Z17" i="2"/>
  <c r="P17" i="2"/>
  <c r="O17" i="2"/>
  <c r="N17" i="2"/>
  <c r="M17" i="2"/>
  <c r="H17" i="2"/>
  <c r="G17" i="2"/>
  <c r="F17" i="2"/>
  <c r="BE16" i="2"/>
  <c r="BD16" i="2"/>
  <c r="BC16" i="2"/>
  <c r="AP16" i="2"/>
  <c r="AO16" i="2"/>
  <c r="AN16" i="2"/>
  <c r="AA16" i="2"/>
  <c r="Z16" i="2"/>
  <c r="P16" i="2"/>
  <c r="O16" i="2"/>
  <c r="N16" i="2"/>
  <c r="M16" i="2"/>
  <c r="H16" i="2"/>
  <c r="G16" i="2"/>
  <c r="F16" i="2"/>
  <c r="BE15" i="2"/>
  <c r="BD15" i="2"/>
  <c r="BC15" i="2"/>
  <c r="AP15" i="2"/>
  <c r="AO15" i="2"/>
  <c r="AN15" i="2"/>
  <c r="AA15" i="2"/>
  <c r="Z15" i="2"/>
  <c r="P15" i="2"/>
  <c r="O15" i="2"/>
  <c r="N15" i="2"/>
  <c r="M15" i="2"/>
  <c r="H15" i="2"/>
  <c r="G15" i="2"/>
  <c r="F15" i="2"/>
  <c r="BE14" i="2"/>
  <c r="BD14" i="2"/>
  <c r="BC14" i="2"/>
  <c r="AP14" i="2"/>
  <c r="AO14" i="2"/>
  <c r="AN14" i="2"/>
  <c r="AA14" i="2"/>
  <c r="Z14" i="2"/>
  <c r="P14" i="2"/>
  <c r="O14" i="2"/>
  <c r="N14" i="2"/>
  <c r="M14" i="2"/>
  <c r="H14" i="2"/>
  <c r="G14" i="2"/>
  <c r="F14" i="2"/>
  <c r="BE13" i="2"/>
  <c r="BD13" i="2"/>
  <c r="BC13" i="2"/>
  <c r="AP13" i="2"/>
  <c r="AO13" i="2"/>
  <c r="AN13" i="2"/>
  <c r="AA13" i="2"/>
  <c r="Z13" i="2"/>
  <c r="Y13" i="2"/>
  <c r="P13" i="2"/>
  <c r="O13" i="2"/>
  <c r="N13" i="2"/>
  <c r="M13" i="2"/>
  <c r="H13" i="2"/>
  <c r="G13" i="2"/>
  <c r="F13" i="2"/>
  <c r="B8" i="4"/>
  <c r="B7" i="4"/>
  <c r="B6" i="4"/>
  <c r="B5" i="4"/>
  <c r="K49" i="1"/>
  <c r="J49" i="1"/>
  <c r="G49" i="1"/>
  <c r="D49" i="1"/>
  <c r="K48" i="1"/>
  <c r="J48" i="1"/>
  <c r="G48" i="1"/>
  <c r="D48" i="1"/>
  <c r="K47" i="1"/>
  <c r="J47" i="1"/>
  <c r="G47" i="1"/>
  <c r="D47" i="1"/>
  <c r="K46" i="1"/>
  <c r="J46" i="1"/>
  <c r="G46" i="1"/>
  <c r="D46" i="1"/>
  <c r="K45" i="1"/>
  <c r="J45" i="1"/>
  <c r="G45" i="1"/>
  <c r="D45" i="1"/>
  <c r="K44" i="1"/>
  <c r="J44" i="1"/>
  <c r="G44" i="1"/>
  <c r="D44" i="1"/>
  <c r="K43" i="1"/>
  <c r="J43" i="1"/>
  <c r="G43" i="1"/>
  <c r="D43" i="1"/>
  <c r="K42" i="1"/>
  <c r="J42" i="1"/>
  <c r="G42" i="1"/>
  <c r="D42" i="1"/>
  <c r="K41" i="1"/>
  <c r="J41" i="1"/>
  <c r="G41" i="1"/>
  <c r="D41" i="1"/>
  <c r="K40" i="1"/>
  <c r="J40" i="1"/>
  <c r="G40" i="1"/>
  <c r="D40" i="1"/>
  <c r="K39" i="1"/>
  <c r="J39" i="1"/>
  <c r="G39" i="1"/>
  <c r="D39" i="1"/>
  <c r="K38" i="1"/>
  <c r="J38" i="1"/>
  <c r="G38" i="1"/>
  <c r="D38" i="1"/>
  <c r="K37" i="1"/>
  <c r="J37" i="1"/>
  <c r="G37" i="1"/>
  <c r="D37" i="1"/>
  <c r="K36" i="1"/>
  <c r="J36" i="1"/>
  <c r="G36" i="1"/>
  <c r="D36" i="1"/>
  <c r="K31" i="1"/>
  <c r="J31" i="1"/>
  <c r="G31" i="1"/>
  <c r="D31" i="1"/>
  <c r="K30" i="1"/>
  <c r="J30" i="1"/>
  <c r="G30" i="1"/>
  <c r="D30" i="1"/>
  <c r="K29" i="1"/>
  <c r="J29" i="1"/>
  <c r="G29" i="1"/>
  <c r="D29" i="1"/>
  <c r="K28" i="1"/>
  <c r="J28" i="1"/>
  <c r="G28" i="1"/>
  <c r="D28" i="1"/>
  <c r="K27" i="1"/>
  <c r="J27" i="1"/>
  <c r="G27" i="1"/>
  <c r="D27" i="1"/>
  <c r="K26" i="1"/>
  <c r="J26" i="1"/>
  <c r="G26" i="1"/>
  <c r="D26" i="1"/>
  <c r="K25" i="1"/>
  <c r="J25" i="1"/>
  <c r="G25" i="1"/>
  <c r="D25" i="1"/>
  <c r="K24" i="1"/>
  <c r="J24" i="1"/>
  <c r="G24" i="1"/>
  <c r="D24" i="1"/>
  <c r="K23" i="1"/>
  <c r="J23" i="1"/>
  <c r="G23" i="1"/>
  <c r="D23" i="1"/>
  <c r="K18" i="1"/>
  <c r="J18" i="1"/>
  <c r="G18" i="1"/>
  <c r="D18" i="1"/>
  <c r="K17" i="1"/>
  <c r="J17" i="1"/>
  <c r="G17" i="1"/>
  <c r="D17" i="1"/>
  <c r="K16" i="1"/>
  <c r="J16" i="1"/>
  <c r="G16" i="1"/>
  <c r="D16" i="1"/>
  <c r="K15" i="1"/>
  <c r="J15" i="1"/>
  <c r="G15" i="1"/>
  <c r="D15" i="1"/>
  <c r="K14" i="1"/>
  <c r="J14" i="1"/>
  <c r="G14" i="1"/>
  <c r="D14" i="1"/>
  <c r="K13" i="1"/>
  <c r="J13" i="1"/>
  <c r="G13" i="1"/>
  <c r="D13" i="1"/>
  <c r="T21" i="3"/>
  <c r="S21" i="3"/>
  <c r="R21" i="3"/>
  <c r="Q21" i="3"/>
  <c r="P21" i="3"/>
  <c r="O21" i="3"/>
  <c r="J21" i="3"/>
  <c r="I21" i="3"/>
  <c r="H21" i="3"/>
  <c r="E21" i="3"/>
  <c r="T20" i="3"/>
  <c r="S20" i="3"/>
  <c r="R20" i="3"/>
  <c r="Q20" i="3"/>
  <c r="P20" i="3"/>
  <c r="O20" i="3"/>
  <c r="J20" i="3"/>
  <c r="I20" i="3"/>
  <c r="H20" i="3"/>
  <c r="E20" i="3"/>
  <c r="T19" i="3"/>
  <c r="S19" i="3"/>
  <c r="R19" i="3"/>
  <c r="Q19" i="3"/>
  <c r="P19" i="3"/>
  <c r="O19" i="3"/>
  <c r="J19" i="3"/>
  <c r="I19" i="3"/>
  <c r="H19" i="3"/>
  <c r="E19" i="3"/>
  <c r="T18" i="3"/>
  <c r="S18" i="3"/>
  <c r="R18" i="3"/>
  <c r="Q18" i="3"/>
  <c r="P18" i="3"/>
  <c r="O18" i="3"/>
  <c r="J18" i="3"/>
  <c r="I18" i="3"/>
  <c r="H18" i="3"/>
  <c r="E18" i="3"/>
  <c r="T17" i="3"/>
  <c r="S17" i="3"/>
  <c r="R17" i="3"/>
  <c r="Q17" i="3"/>
  <c r="P17" i="3"/>
  <c r="O17" i="3"/>
  <c r="J17" i="3"/>
  <c r="I17" i="3"/>
  <c r="H17" i="3"/>
  <c r="E17" i="3"/>
  <c r="T16" i="3"/>
  <c r="S16" i="3"/>
  <c r="R16" i="3"/>
  <c r="Q16" i="3"/>
  <c r="P16" i="3"/>
  <c r="O16" i="3"/>
  <c r="J16" i="3"/>
  <c r="I16" i="3"/>
  <c r="H16" i="3"/>
  <c r="E16" i="3"/>
  <c r="T15" i="3"/>
  <c r="S15" i="3"/>
  <c r="R15" i="3"/>
  <c r="Q15" i="3"/>
  <c r="P15" i="3"/>
  <c r="O15" i="3"/>
  <c r="J15" i="3"/>
  <c r="I15" i="3"/>
  <c r="H15" i="3"/>
  <c r="E15" i="3"/>
  <c r="T14" i="3"/>
  <c r="S14" i="3"/>
  <c r="R14" i="3"/>
  <c r="Q14" i="3"/>
  <c r="P14" i="3"/>
  <c r="O14" i="3"/>
  <c r="J14" i="3"/>
  <c r="I14" i="3"/>
  <c r="H14" i="3"/>
  <c r="E14" i="3"/>
  <c r="T13" i="3"/>
  <c r="S13" i="3"/>
  <c r="R13" i="3"/>
  <c r="Q13" i="3"/>
  <c r="P13" i="3"/>
  <c r="O13" i="3"/>
  <c r="J13" i="3"/>
  <c r="I13" i="3"/>
  <c r="H13" i="3"/>
  <c r="E13" i="3"/>
  <c r="T12" i="3"/>
  <c r="S12" i="3"/>
  <c r="R12" i="3"/>
  <c r="Q12" i="3"/>
  <c r="P12" i="3"/>
  <c r="O12" i="3"/>
  <c r="J12" i="3"/>
  <c r="I12" i="3"/>
  <c r="H12" i="3"/>
  <c r="E12" i="3"/>
  <c r="T11" i="3"/>
  <c r="S11" i="3"/>
  <c r="R11" i="3"/>
  <c r="Q11" i="3"/>
  <c r="P11" i="3"/>
  <c r="O11" i="3"/>
  <c r="J11" i="3"/>
  <c r="I11" i="3"/>
  <c r="H11" i="3"/>
  <c r="E11" i="3"/>
  <c r="T10" i="3"/>
  <c r="S10" i="3"/>
  <c r="R10" i="3"/>
  <c r="Q10" i="3"/>
  <c r="P10" i="3"/>
  <c r="O10" i="3"/>
  <c r="J10" i="3"/>
  <c r="I10" i="3"/>
  <c r="H10" i="3"/>
  <c r="E10" i="3"/>
  <c r="T9" i="3"/>
  <c r="S9" i="3"/>
  <c r="R9" i="3"/>
  <c r="Q9" i="3"/>
  <c r="P9" i="3"/>
  <c r="O9" i="3"/>
  <c r="J9" i="3"/>
  <c r="I9" i="3"/>
  <c r="H9" i="3"/>
  <c r="E9" i="3"/>
  <c r="T8" i="3"/>
  <c r="S8" i="3"/>
  <c r="R8" i="3"/>
  <c r="Q8" i="3"/>
  <c r="P8" i="3"/>
  <c r="O8" i="3"/>
  <c r="J8" i="3"/>
  <c r="I8" i="3"/>
  <c r="H8" i="3"/>
  <c r="E8" i="3"/>
</calcChain>
</file>

<file path=xl/sharedStrings.xml><?xml version="1.0" encoding="utf-8"?>
<sst xmlns="http://schemas.openxmlformats.org/spreadsheetml/2006/main" count="495" uniqueCount="80">
  <si>
    <t>日期</t>
  </si>
  <si>
    <t>投放平台</t>
  </si>
  <si>
    <t>新增用户数</t>
  </si>
  <si>
    <t>新增d7合计收入</t>
  </si>
  <si>
    <t>合计</t>
  </si>
  <si>
    <t>--</t>
  </si>
  <si>
    <t>2021-07-01 ~ 2022-03-31</t>
  </si>
  <si>
    <t>投放平台合计</t>
  </si>
  <si>
    <t>与MMP对比</t>
  </si>
  <si>
    <t>Date</t>
  </si>
  <si>
    <t>Platform</t>
  </si>
  <si>
    <t>Actual</t>
  </si>
  <si>
    <t>MMP</t>
  </si>
  <si>
    <t>MMM</t>
  </si>
  <si>
    <t>Error</t>
  </si>
  <si>
    <t>Actual Spending</t>
  </si>
  <si>
    <t>Actual Spending Share</t>
  </si>
  <si>
    <t>New Users</t>
  </si>
  <si>
    <t>D7 Revenue</t>
  </si>
  <si>
    <t>New Users Contribution Share( Including Organic)</t>
  </si>
  <si>
    <t>D7 Revenue Contribution Share( Including Organic)</t>
  </si>
  <si>
    <t>D7 Roas</t>
  </si>
  <si>
    <t>New Users Contribution Share</t>
  </si>
  <si>
    <t>D7 Revenue Contribution Share</t>
  </si>
  <si>
    <t>New Users MAPE</t>
  </si>
  <si>
    <t>D7 Revenue MAPE</t>
  </si>
  <si>
    <t>New Users Share Error</t>
  </si>
  <si>
    <t>D7 Revenue Contribution ShareError</t>
  </si>
  <si>
    <t>D7 Roas Error</t>
  </si>
  <si>
    <t>Facebook</t>
  </si>
  <si>
    <t>GoogleUAC</t>
  </si>
  <si>
    <t>Unity</t>
  </si>
  <si>
    <t>IronSource</t>
  </si>
  <si>
    <t>Vungle</t>
  </si>
  <si>
    <t>Applovin</t>
  </si>
  <si>
    <t>Chartboost</t>
  </si>
  <si>
    <t>AppleSearch</t>
  </si>
  <si>
    <t>TikTok</t>
  </si>
  <si>
    <t>Liftoff</t>
  </si>
  <si>
    <t>Moloco</t>
  </si>
  <si>
    <t>Appier</t>
  </si>
  <si>
    <t>Kyawake</t>
  </si>
  <si>
    <t>Mobupps</t>
  </si>
  <si>
    <t>Channels with an actual spending share of more than 5% are seen as main channel,  and the yellow highlighted rows are the channels that use probability attribution.</t>
  </si>
  <si>
    <r>
      <rPr>
        <sz val="11"/>
        <color theme="1"/>
        <rFont val="等线"/>
        <charset val="134"/>
        <scheme val="minor"/>
      </rPr>
      <t xml:space="preserve">Conclusion：
· </t>
    </r>
    <r>
      <rPr>
        <b/>
        <sz val="11"/>
        <color theme="1"/>
        <rFont val="等线"/>
        <charset val="134"/>
        <scheme val="minor"/>
      </rPr>
      <t>MAPE：</t>
    </r>
    <r>
      <rPr>
        <sz val="11"/>
        <color theme="1"/>
        <rFont val="等线"/>
        <charset val="134"/>
        <scheme val="minor"/>
      </rPr>
      <t>the larger MAPE is mainly caused by underestimating;
· C</t>
    </r>
    <r>
      <rPr>
        <b/>
        <sz val="11"/>
        <color theme="1"/>
        <rFont val="等线"/>
        <charset val="134"/>
        <scheme val="minor"/>
      </rPr>
      <t>ontribution Share：</t>
    </r>
    <r>
      <rPr>
        <sz val="11"/>
        <color theme="1"/>
        <rFont val="等线"/>
        <charset val="134"/>
        <scheme val="minor"/>
      </rPr>
      <t xml:space="preserve">the results of MMP are larger than MMM;
· </t>
    </r>
    <r>
      <rPr>
        <b/>
        <sz val="11"/>
        <color theme="1"/>
        <rFont val="等线"/>
        <charset val="134"/>
        <scheme val="minor"/>
      </rPr>
      <t>D7 Roas</t>
    </r>
    <r>
      <rPr>
        <sz val="11"/>
        <color theme="1"/>
        <rFont val="等线"/>
        <charset val="134"/>
        <scheme val="minor"/>
      </rPr>
      <t>：mainly caused by underestimating，big gap between MMM and MMP about D7 RoasMMP（Unity 4.4pp、Applovin2.0pp、Liftoff 6.0pp、Moloco 7.9pp）。
·</t>
    </r>
    <r>
      <rPr>
        <b/>
        <sz val="11"/>
        <color theme="1"/>
        <rFont val="等线"/>
        <charset val="134"/>
        <scheme val="minor"/>
      </rPr>
      <t xml:space="preserve"> By Quarterly</t>
    </r>
    <r>
      <rPr>
        <sz val="11"/>
        <color theme="1"/>
        <rFont val="等线"/>
        <charset val="134"/>
        <scheme val="minor"/>
      </rPr>
      <t>：For 21 Q3、21 Q4、22 Q1 Liftoff，21 Q4 Unity，22 Q1 Applovin，22Q1 Moloco, revenue contribution share error higher than 5%，need to have more chencking.</t>
    </r>
  </si>
  <si>
    <t>与SKAN对比</t>
  </si>
  <si>
    <t>真实值</t>
  </si>
  <si>
    <t>MMM值</t>
  </si>
  <si>
    <t>SKAN值</t>
  </si>
  <si>
    <t>实际花费</t>
  </si>
  <si>
    <t>实际花费占比</t>
  </si>
  <si>
    <t>新增用户数预测</t>
  </si>
  <si>
    <t>新增用户数占比预测</t>
  </si>
  <si>
    <r>
      <rPr>
        <sz val="11"/>
        <color theme="1"/>
        <rFont val="等线"/>
        <charset val="134"/>
        <scheme val="minor"/>
      </rPr>
      <t>原因：IOS14.6对回传地理位置的限定为从iOS 14.6开始，</t>
    </r>
    <r>
      <rPr>
        <b/>
        <sz val="11"/>
        <color theme="1"/>
        <rFont val="等线"/>
        <charset val="134"/>
        <scheme val="minor"/>
      </rPr>
      <t>系统会通过Apple的代理服务器掩盖设备IP地址，也就是说最终记录到的是代理服务器的位置，而非设备本身的位置</t>
    </r>
    <r>
      <rPr>
        <sz val="11"/>
        <color theme="1"/>
        <rFont val="等线"/>
        <charset val="134"/>
        <scheme val="minor"/>
      </rPr>
      <t>（地理位置是根据广告平台上报的数据或设备IP地址判断的）</t>
    </r>
  </si>
  <si>
    <t>21Q3</t>
  </si>
  <si>
    <t>21Q4</t>
  </si>
  <si>
    <t>22Q1</t>
  </si>
  <si>
    <t>2021-07-01 ~ 2021-09-30</t>
  </si>
  <si>
    <t>2021-10-01 ~ 2021-12-31</t>
  </si>
  <si>
    <t>2022-01-01 ~ 2022-03-31</t>
  </si>
  <si>
    <t xml:space="preserve">D7 Revenue </t>
  </si>
  <si>
    <t>D7 Revenue Congtribution Share Error</t>
  </si>
  <si>
    <t>MAPE&lt;20%</t>
  </si>
  <si>
    <t>liftoff_int</t>
  </si>
  <si>
    <t>applovin_int</t>
  </si>
  <si>
    <t>unityads_int</t>
  </si>
  <si>
    <t>moloco_int</t>
  </si>
  <si>
    <t>汇总</t>
  </si>
  <si>
    <t>应用</t>
  </si>
  <si>
    <t>国家</t>
  </si>
  <si>
    <t>Dream Island iOS(100088)</t>
  </si>
  <si>
    <t xml:space="preserve"> 美国</t>
  </si>
  <si>
    <t>新增用户数占比</t>
  </si>
  <si>
    <t>D7合计收入占比</t>
  </si>
  <si>
    <t>D7合计收入预测</t>
  </si>
  <si>
    <t>D7合计收入占比预测</t>
  </si>
  <si>
    <t>新增用户数MAPE</t>
  </si>
  <si>
    <t>D7合计收入MAPE</t>
  </si>
  <si>
    <t>新增用户数占比Error</t>
  </si>
  <si>
    <t>合计收入占比Error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</si>
</sst>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%"/>
    <numFmt numFmtId="169" formatCode="#,##0_ "/>
  </numFmts>
  <fonts count="7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00206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>
      <alignment vertical="center"/>
    </xf>
    <xf numFmtId="0" fontId="5" fillId="0" borderId="0"/>
  </cellStyleXfs>
  <cellXfs count="92">
    <xf numFmtId="0" fontId="0" fillId="0" borderId="0" xfId="0"/>
    <xf numFmtId="0" fontId="0" fillId="0" borderId="0" xfId="0" applyAlignment="1">
      <alignment wrapText="1"/>
    </xf>
    <xf numFmtId="0" fontId="1" fillId="2" borderId="1" xfId="2" applyFont="1" applyFill="1" applyBorder="1" applyAlignment="1">
      <alignment horizontal="center" vertical="center" wrapText="1"/>
    </xf>
    <xf numFmtId="0" fontId="1" fillId="2" borderId="0" xfId="2" applyFont="1" applyFill="1" applyAlignment="1">
      <alignment horizontal="center" vertical="center" wrapText="1"/>
    </xf>
    <xf numFmtId="0" fontId="0" fillId="3" borderId="1" xfId="2" applyFont="1" applyFill="1" applyBorder="1" applyAlignment="1">
      <alignment horizontal="right" vertical="center"/>
    </xf>
    <xf numFmtId="38" fontId="0" fillId="3" borderId="1" xfId="2" applyNumberFormat="1" applyFont="1" applyFill="1" applyBorder="1" applyAlignment="1">
      <alignment horizontal="right" vertical="center"/>
    </xf>
    <xf numFmtId="168" fontId="0" fillId="3" borderId="0" xfId="1" applyNumberFormat="1" applyFont="1" applyFill="1" applyBorder="1" applyAlignment="1">
      <alignment horizontal="right" vertical="center"/>
    </xf>
    <xf numFmtId="168" fontId="0" fillId="0" borderId="0" xfId="1" applyNumberFormat="1" applyFont="1" applyAlignment="1"/>
    <xf numFmtId="0" fontId="0" fillId="4" borderId="1" xfId="2" applyFont="1" applyFill="1" applyBorder="1" applyAlignment="1">
      <alignment horizontal="right" vertical="center"/>
    </xf>
    <xf numFmtId="38" fontId="0" fillId="4" borderId="1" xfId="2" applyNumberFormat="1" applyFont="1" applyFill="1" applyBorder="1" applyAlignment="1">
      <alignment horizontal="right" vertical="center"/>
    </xf>
    <xf numFmtId="168" fontId="0" fillId="4" borderId="0" xfId="1" applyNumberFormat="1" applyFont="1" applyFill="1" applyBorder="1" applyAlignment="1">
      <alignment horizontal="right" vertical="center"/>
    </xf>
    <xf numFmtId="168" fontId="0" fillId="4" borderId="0" xfId="1" applyNumberFormat="1" applyFont="1" applyFill="1" applyAlignment="1"/>
    <xf numFmtId="38" fontId="0" fillId="0" borderId="0" xfId="1" applyNumberFormat="1" applyFont="1" applyAlignment="1"/>
    <xf numFmtId="168" fontId="0" fillId="0" borderId="0" xfId="0" applyNumberFormat="1"/>
    <xf numFmtId="38" fontId="0" fillId="4" borderId="0" xfId="1" applyNumberFormat="1" applyFont="1" applyFill="1" applyAlignment="1"/>
    <xf numFmtId="168" fontId="0" fillId="4" borderId="0" xfId="0" applyNumberFormat="1" applyFill="1"/>
    <xf numFmtId="0" fontId="1" fillId="2" borderId="1" xfId="2" applyFont="1" applyFill="1" applyBorder="1" applyAlignment="1">
      <alignment horizontal="center" vertical="center"/>
    </xf>
    <xf numFmtId="0" fontId="1" fillId="2" borderId="0" xfId="2" applyFont="1" applyFill="1" applyAlignment="1">
      <alignment horizontal="center" vertical="center"/>
    </xf>
    <xf numFmtId="0" fontId="0" fillId="3" borderId="0" xfId="2" applyFont="1" applyFill="1" applyAlignment="1">
      <alignment horizontal="right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right" vertical="center"/>
    </xf>
    <xf numFmtId="169" fontId="2" fillId="3" borderId="1" xfId="2" applyNumberFormat="1" applyFont="1" applyFill="1" applyBorder="1" applyAlignment="1">
      <alignment horizontal="center" vertical="center"/>
    </xf>
    <xf numFmtId="168" fontId="2" fillId="3" borderId="1" xfId="1" applyNumberFormat="1" applyFont="1" applyFill="1" applyBorder="1" applyAlignment="1">
      <alignment horizontal="center" vertical="center"/>
    </xf>
    <xf numFmtId="168" fontId="2" fillId="0" borderId="1" xfId="1" applyNumberFormat="1" applyFont="1" applyBorder="1" applyAlignment="1">
      <alignment horizontal="center"/>
    </xf>
    <xf numFmtId="38" fontId="2" fillId="0" borderId="1" xfId="1" applyNumberFormat="1" applyFont="1" applyBorder="1" applyAlignment="1">
      <alignment horizontal="center"/>
    </xf>
    <xf numFmtId="0" fontId="0" fillId="3" borderId="1" xfId="2" applyFont="1" applyFill="1" applyBorder="1" applyAlignment="1">
      <alignment horizontal="center" vertical="center"/>
    </xf>
    <xf numFmtId="169" fontId="0" fillId="3" borderId="1" xfId="2" applyNumberFormat="1" applyFont="1" applyFill="1" applyBorder="1" applyAlignment="1">
      <alignment horizontal="center" vertical="center"/>
    </xf>
    <xf numFmtId="168" fontId="0" fillId="3" borderId="1" xfId="1" applyNumberFormat="1" applyFont="1" applyFill="1" applyBorder="1" applyAlignment="1">
      <alignment horizontal="center" vertical="center"/>
    </xf>
    <xf numFmtId="168" fontId="0" fillId="0" borderId="1" xfId="1" applyNumberFormat="1" applyFont="1" applyBorder="1" applyAlignment="1">
      <alignment horizontal="center"/>
    </xf>
    <xf numFmtId="38" fontId="0" fillId="0" borderId="1" xfId="1" applyNumberFormat="1" applyFont="1" applyBorder="1" applyAlignment="1">
      <alignment horizontal="center"/>
    </xf>
    <xf numFmtId="0" fontId="2" fillId="4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right" vertical="center"/>
    </xf>
    <xf numFmtId="169" fontId="2" fillId="4" borderId="1" xfId="2" applyNumberFormat="1" applyFont="1" applyFill="1" applyBorder="1" applyAlignment="1">
      <alignment horizontal="center" vertical="center"/>
    </xf>
    <xf numFmtId="168" fontId="2" fillId="4" borderId="1" xfId="1" applyNumberFormat="1" applyFont="1" applyFill="1" applyBorder="1" applyAlignment="1">
      <alignment horizontal="center" vertical="center"/>
    </xf>
    <xf numFmtId="168" fontId="2" fillId="4" borderId="1" xfId="1" applyNumberFormat="1" applyFont="1" applyFill="1" applyBorder="1" applyAlignment="1">
      <alignment horizontal="center"/>
    </xf>
    <xf numFmtId="38" fontId="2" fillId="4" borderId="1" xfId="1" applyNumberFormat="1" applyFont="1" applyFill="1" applyBorder="1" applyAlignment="1">
      <alignment horizontal="center"/>
    </xf>
    <xf numFmtId="0" fontId="0" fillId="4" borderId="1" xfId="2" applyFont="1" applyFill="1" applyBorder="1" applyAlignment="1">
      <alignment horizontal="center" vertical="center"/>
    </xf>
    <xf numFmtId="169" fontId="0" fillId="4" borderId="1" xfId="2" applyNumberFormat="1" applyFont="1" applyFill="1" applyBorder="1" applyAlignment="1">
      <alignment horizontal="center" vertical="center"/>
    </xf>
    <xf numFmtId="168" fontId="0" fillId="4" borderId="1" xfId="1" applyNumberFormat="1" applyFont="1" applyFill="1" applyBorder="1" applyAlignment="1">
      <alignment horizontal="center" vertical="center"/>
    </xf>
    <xf numFmtId="168" fontId="0" fillId="4" borderId="1" xfId="1" applyNumberFormat="1" applyFont="1" applyFill="1" applyBorder="1" applyAlignment="1">
      <alignment horizontal="center"/>
    </xf>
    <xf numFmtId="38" fontId="0" fillId="4" borderId="1" xfId="1" applyNumberFormat="1" applyFont="1" applyFill="1" applyBorder="1" applyAlignment="1">
      <alignment horizontal="center"/>
    </xf>
    <xf numFmtId="0" fontId="3" fillId="3" borderId="1" xfId="2" applyFont="1" applyFill="1" applyBorder="1" applyAlignment="1">
      <alignment horizontal="right" vertical="center"/>
    </xf>
    <xf numFmtId="169" fontId="3" fillId="3" borderId="1" xfId="2" applyNumberFormat="1" applyFont="1" applyFill="1" applyBorder="1" applyAlignment="1">
      <alignment horizontal="center" vertical="center"/>
    </xf>
    <xf numFmtId="168" fontId="3" fillId="3" borderId="1" xfId="1" applyNumberFormat="1" applyFont="1" applyFill="1" applyBorder="1" applyAlignment="1">
      <alignment horizontal="center" vertical="center"/>
    </xf>
    <xf numFmtId="168" fontId="3" fillId="0" borderId="1" xfId="1" applyNumberFormat="1" applyFont="1" applyBorder="1" applyAlignment="1">
      <alignment horizontal="center"/>
    </xf>
    <xf numFmtId="38" fontId="3" fillId="0" borderId="1" xfId="1" applyNumberFormat="1" applyFont="1" applyBorder="1" applyAlignment="1">
      <alignment horizontal="center"/>
    </xf>
    <xf numFmtId="0" fontId="3" fillId="4" borderId="1" xfId="2" applyFont="1" applyFill="1" applyBorder="1" applyAlignment="1">
      <alignment horizontal="right" vertical="center"/>
    </xf>
    <xf numFmtId="169" fontId="3" fillId="4" borderId="1" xfId="2" applyNumberFormat="1" applyFont="1" applyFill="1" applyBorder="1" applyAlignment="1">
      <alignment horizontal="center" vertical="center"/>
    </xf>
    <xf numFmtId="168" fontId="3" fillId="4" borderId="1" xfId="1" applyNumberFormat="1" applyFont="1" applyFill="1" applyBorder="1" applyAlignment="1">
      <alignment horizontal="center" vertical="center"/>
    </xf>
    <xf numFmtId="168" fontId="3" fillId="4" borderId="1" xfId="1" applyNumberFormat="1" applyFont="1" applyFill="1" applyBorder="1" applyAlignment="1">
      <alignment horizontal="center"/>
    </xf>
    <xf numFmtId="38" fontId="3" fillId="4" borderId="1" xfId="1" applyNumberFormat="1" applyFont="1" applyFill="1" applyBorder="1" applyAlignment="1">
      <alignment horizontal="center"/>
    </xf>
    <xf numFmtId="168" fontId="4" fillId="4" borderId="1" xfId="1" applyNumberFormat="1" applyFont="1" applyFill="1" applyBorder="1" applyAlignment="1">
      <alignment horizontal="center"/>
    </xf>
    <xf numFmtId="38" fontId="2" fillId="3" borderId="1" xfId="2" applyNumberFormat="1" applyFont="1" applyFill="1" applyBorder="1" applyAlignment="1">
      <alignment horizontal="right" vertical="center"/>
    </xf>
    <xf numFmtId="168" fontId="2" fillId="3" borderId="1" xfId="1" applyNumberFormat="1" applyFont="1" applyFill="1" applyBorder="1" applyAlignment="1">
      <alignment horizontal="right" vertical="center"/>
    </xf>
    <xf numFmtId="38" fontId="2" fillId="3" borderId="1" xfId="2" applyNumberFormat="1" applyFont="1" applyFill="1" applyBorder="1" applyAlignment="1">
      <alignment horizontal="center" vertical="center"/>
    </xf>
    <xf numFmtId="168" fontId="0" fillId="3" borderId="1" xfId="1" applyNumberFormat="1" applyFont="1" applyFill="1" applyBorder="1" applyAlignment="1">
      <alignment horizontal="right" vertical="center"/>
    </xf>
    <xf numFmtId="38" fontId="0" fillId="3" borderId="1" xfId="2" applyNumberFormat="1" applyFont="1" applyFill="1" applyBorder="1" applyAlignment="1">
      <alignment horizontal="center" vertical="center"/>
    </xf>
    <xf numFmtId="38" fontId="2" fillId="4" borderId="1" xfId="2" applyNumberFormat="1" applyFont="1" applyFill="1" applyBorder="1" applyAlignment="1">
      <alignment horizontal="right" vertical="center"/>
    </xf>
    <xf numFmtId="168" fontId="2" fillId="4" borderId="1" xfId="1" applyNumberFormat="1" applyFont="1" applyFill="1" applyBorder="1" applyAlignment="1">
      <alignment horizontal="right" vertical="center"/>
    </xf>
    <xf numFmtId="38" fontId="2" fillId="4" borderId="1" xfId="2" applyNumberFormat="1" applyFont="1" applyFill="1" applyBorder="1" applyAlignment="1">
      <alignment horizontal="center" vertical="center"/>
    </xf>
    <xf numFmtId="168" fontId="0" fillId="4" borderId="1" xfId="1" applyNumberFormat="1" applyFont="1" applyFill="1" applyBorder="1" applyAlignment="1">
      <alignment horizontal="right" vertical="center"/>
    </xf>
    <xf numFmtId="38" fontId="0" fillId="4" borderId="1" xfId="2" applyNumberFormat="1" applyFont="1" applyFill="1" applyBorder="1" applyAlignment="1">
      <alignment horizontal="center" vertical="center"/>
    </xf>
    <xf numFmtId="0" fontId="0" fillId="0" borderId="0" xfId="2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right" vertical="center"/>
    </xf>
    <xf numFmtId="38" fontId="2" fillId="0" borderId="1" xfId="2" applyNumberFormat="1" applyFont="1" applyBorder="1" applyAlignment="1">
      <alignment horizontal="right" vertical="center"/>
    </xf>
    <xf numFmtId="168" fontId="2" fillId="0" borderId="1" xfId="1" applyNumberFormat="1" applyFont="1" applyFill="1" applyBorder="1" applyAlignment="1">
      <alignment horizontal="right" vertical="center"/>
    </xf>
    <xf numFmtId="38" fontId="2" fillId="0" borderId="1" xfId="1" applyNumberFormat="1" applyFont="1" applyFill="1" applyBorder="1" applyAlignment="1">
      <alignment horizontal="center"/>
    </xf>
    <xf numFmtId="168" fontId="2" fillId="0" borderId="1" xfId="1" applyNumberFormat="1" applyFont="1" applyFill="1" applyBorder="1" applyAlignment="1">
      <alignment horizontal="center"/>
    </xf>
    <xf numFmtId="0" fontId="0" fillId="0" borderId="1" xfId="2" applyFont="1" applyBorder="1" applyAlignment="1">
      <alignment horizontal="center" vertical="center"/>
    </xf>
    <xf numFmtId="0" fontId="0" fillId="0" borderId="1" xfId="2" applyFont="1" applyBorder="1" applyAlignment="1">
      <alignment horizontal="right" vertical="center"/>
    </xf>
    <xf numFmtId="38" fontId="0" fillId="0" borderId="1" xfId="2" applyNumberFormat="1" applyFont="1" applyBorder="1" applyAlignment="1">
      <alignment horizontal="right" vertical="center"/>
    </xf>
    <xf numFmtId="168" fontId="0" fillId="0" borderId="1" xfId="1" applyNumberFormat="1" applyFont="1" applyFill="1" applyBorder="1" applyAlignment="1">
      <alignment horizontal="right" vertical="center"/>
    </xf>
    <xf numFmtId="38" fontId="0" fillId="0" borderId="1" xfId="1" applyNumberFormat="1" applyFont="1" applyFill="1" applyBorder="1" applyAlignment="1">
      <alignment horizontal="center"/>
    </xf>
    <xf numFmtId="168" fontId="0" fillId="0" borderId="1" xfId="1" applyNumberFormat="1" applyFont="1" applyFill="1" applyBorder="1" applyAlignment="1">
      <alignment horizontal="center"/>
    </xf>
    <xf numFmtId="168" fontId="2" fillId="0" borderId="5" xfId="1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8" fontId="2" fillId="0" borderId="5" xfId="0" applyNumberFormat="1" applyFon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2" fillId="4" borderId="1" xfId="0" applyNumberFormat="1" applyFont="1" applyFill="1" applyBorder="1" applyAlignment="1">
      <alignment horizontal="center"/>
    </xf>
    <xf numFmtId="168" fontId="0" fillId="4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2" borderId="1" xfId="2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</cellXfs>
  <cellStyles count="3">
    <cellStyle name="常规" xfId="0" builtinId="0"/>
    <cellStyle name="常规 2" xfId="2" xr:uid="{00000000-0005-0000-0000-000031000000}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47"/>
  <sheetViews>
    <sheetView tabSelected="1" topLeftCell="H4" workbookViewId="0">
      <selection activeCell="B25" sqref="B25:J25"/>
    </sheetView>
  </sheetViews>
  <sheetFormatPr defaultColWidth="9" defaultRowHeight="13.9"/>
  <cols>
    <col min="2" max="2" width="25.25" customWidth="1"/>
    <col min="3" max="3" width="12.125" customWidth="1"/>
    <col min="4" max="4" width="11.75" customWidth="1"/>
    <col min="5" max="5" width="10.375" customWidth="1"/>
    <col min="6" max="6" width="10.625" customWidth="1"/>
    <col min="7" max="7" width="11.625" customWidth="1"/>
    <col min="8" max="8" width="23.75" customWidth="1"/>
    <col min="9" max="9" width="22.75" customWidth="1"/>
    <col min="10" max="10" width="11" customWidth="1"/>
    <col min="11" max="11" width="10.625" customWidth="1"/>
    <col min="12" max="12" width="11.125" customWidth="1"/>
    <col min="13" max="13" width="19" customWidth="1"/>
    <col min="14" max="14" width="13.875" customWidth="1"/>
    <col min="15" max="16" width="11" customWidth="1"/>
    <col min="17" max="17" width="14" customWidth="1"/>
    <col min="18" max="18" width="11.125" customWidth="1"/>
    <col min="19" max="19" width="19.875" customWidth="1"/>
    <col min="20" max="20" width="9.125" customWidth="1"/>
  </cols>
  <sheetData>
    <row r="1" spans="2:20" hidden="1">
      <c r="B1" t="s">
        <v>0</v>
      </c>
      <c r="C1" t="s">
        <v>1</v>
      </c>
      <c r="D1" t="s">
        <v>2</v>
      </c>
      <c r="E1" t="s">
        <v>3</v>
      </c>
    </row>
    <row r="2" spans="2:20" hidden="1">
      <c r="B2" t="s">
        <v>4</v>
      </c>
      <c r="C2" t="s">
        <v>5</v>
      </c>
      <c r="D2">
        <v>997441</v>
      </c>
      <c r="E2">
        <v>2035446.17</v>
      </c>
    </row>
    <row r="3" spans="2:20" hidden="1">
      <c r="B3" t="s">
        <v>6</v>
      </c>
      <c r="C3" t="s">
        <v>7</v>
      </c>
      <c r="D3">
        <v>997441</v>
      </c>
      <c r="E3">
        <v>2035446.17</v>
      </c>
    </row>
    <row r="5" spans="2:20">
      <c r="B5" t="s">
        <v>8</v>
      </c>
    </row>
    <row r="6" spans="2:20">
      <c r="B6" s="90" t="s">
        <v>9</v>
      </c>
      <c r="C6" s="90" t="s">
        <v>10</v>
      </c>
      <c r="D6" s="85" t="s">
        <v>11</v>
      </c>
      <c r="E6" s="85"/>
      <c r="F6" s="86" t="s">
        <v>12</v>
      </c>
      <c r="G6" s="87"/>
      <c r="H6" s="87"/>
      <c r="I6" s="87"/>
      <c r="J6" s="88"/>
      <c r="K6" s="86" t="s">
        <v>13</v>
      </c>
      <c r="L6" s="87"/>
      <c r="M6" s="87"/>
      <c r="N6" s="87"/>
      <c r="O6" s="88"/>
      <c r="P6" s="85" t="s">
        <v>14</v>
      </c>
      <c r="Q6" s="85"/>
      <c r="R6" s="85"/>
      <c r="S6" s="85"/>
      <c r="T6" s="85"/>
    </row>
    <row r="7" spans="2:20" ht="47.1" customHeight="1">
      <c r="B7" s="90"/>
      <c r="C7" s="90"/>
      <c r="D7" s="2" t="s">
        <v>15</v>
      </c>
      <c r="E7" s="2" t="s">
        <v>16</v>
      </c>
      <c r="F7" s="2" t="s">
        <v>17</v>
      </c>
      <c r="G7" s="2" t="s">
        <v>18</v>
      </c>
      <c r="H7" s="2" t="s">
        <v>19</v>
      </c>
      <c r="I7" s="2" t="s">
        <v>20</v>
      </c>
      <c r="J7" s="2" t="s">
        <v>21</v>
      </c>
      <c r="K7" s="2" t="s">
        <v>17</v>
      </c>
      <c r="L7" s="2" t="s">
        <v>18</v>
      </c>
      <c r="M7" s="2" t="s">
        <v>22</v>
      </c>
      <c r="N7" s="2" t="s">
        <v>23</v>
      </c>
      <c r="O7" s="2" t="s">
        <v>21</v>
      </c>
      <c r="P7" s="2" t="s">
        <v>24</v>
      </c>
      <c r="Q7" s="2" t="s">
        <v>25</v>
      </c>
      <c r="R7" s="80" t="s">
        <v>26</v>
      </c>
      <c r="S7" s="80" t="s">
        <v>27</v>
      </c>
      <c r="T7" s="80" t="s">
        <v>28</v>
      </c>
    </row>
    <row r="8" spans="2:20">
      <c r="B8" s="22" t="s">
        <v>6</v>
      </c>
      <c r="C8" s="23" t="s">
        <v>29</v>
      </c>
      <c r="D8" s="55">
        <v>5290216.2300000004</v>
      </c>
      <c r="E8" s="56">
        <f>D8/SUM($D$8:$D$21)</f>
        <v>0.32089754699381301</v>
      </c>
      <c r="F8" s="57">
        <v>11687</v>
      </c>
      <c r="G8" s="57">
        <v>27210.37</v>
      </c>
      <c r="H8" s="25">
        <f>F8/$D$3</f>
        <v>1.1716983761445501E-2</v>
      </c>
      <c r="I8" s="26">
        <f>G8/$E$3</f>
        <v>1.33682582232081E-2</v>
      </c>
      <c r="J8" s="26">
        <f>G8/D8</f>
        <v>5.1435269971942098E-3</v>
      </c>
      <c r="K8" s="27">
        <v>251091.97801141001</v>
      </c>
      <c r="L8" s="27">
        <v>538550.00278367905</v>
      </c>
      <c r="M8" s="26">
        <v>0.225084378422235</v>
      </c>
      <c r="N8" s="26">
        <v>0.240263658383812</v>
      </c>
      <c r="O8" s="26">
        <f>L8/D8</f>
        <v>0.10180113238654501</v>
      </c>
      <c r="P8" s="79">
        <f t="shared" ref="P8:P21" si="0">ABS(F8-K8)/F8</f>
        <v>20.484724737863498</v>
      </c>
      <c r="Q8" s="79">
        <f t="shared" ref="Q8:Q21" si="1">ABS(G8-L8)/G8</f>
        <v>18.792086722219501</v>
      </c>
      <c r="R8" s="81">
        <f t="shared" ref="R8:R21" si="2">H8-M8</f>
        <v>-0.21336739466078899</v>
      </c>
      <c r="S8" s="81">
        <f t="shared" ref="S8:S21" si="3">I8-N8</f>
        <v>-0.226895400160604</v>
      </c>
      <c r="T8" s="81">
        <f>J8-O8</f>
        <v>-9.6657605389350795E-2</v>
      </c>
    </row>
    <row r="9" spans="2:20">
      <c r="B9" s="28" t="s">
        <v>6</v>
      </c>
      <c r="C9" s="4" t="s">
        <v>30</v>
      </c>
      <c r="D9" s="5">
        <v>836258.48</v>
      </c>
      <c r="E9" s="58">
        <f t="shared" ref="E9:E21" si="4">D9/SUM($D$8:$D$21)</f>
        <v>5.07263376802983E-2</v>
      </c>
      <c r="F9" s="59">
        <v>3063</v>
      </c>
      <c r="G9" s="59">
        <v>9578.1</v>
      </c>
      <c r="H9" s="30">
        <f t="shared" ref="H9:H21" si="5">F9/$D$3</f>
        <v>3.0708583264573998E-3</v>
      </c>
      <c r="I9" s="31">
        <f>G9/$E$3</f>
        <v>4.7056513412978198E-3</v>
      </c>
      <c r="J9" s="31">
        <f t="shared" ref="J9:J21" si="6">G9/D9</f>
        <v>1.14535161425209E-2</v>
      </c>
      <c r="K9" s="32">
        <v>52541.364646103502</v>
      </c>
      <c r="L9" s="32">
        <v>94445.343930805902</v>
      </c>
      <c r="M9" s="31">
        <v>4.70992362897662E-2</v>
      </c>
      <c r="N9" s="31">
        <v>4.2134961902966499E-2</v>
      </c>
      <c r="O9" s="31">
        <f t="shared" ref="O9:O21" si="7">L9/D9</f>
        <v>0.112937980528228</v>
      </c>
      <c r="P9" s="31">
        <f t="shared" si="0"/>
        <v>16.153563384297598</v>
      </c>
      <c r="Q9" s="31">
        <f t="shared" si="1"/>
        <v>8.8605510415224202</v>
      </c>
      <c r="R9" s="82">
        <f t="shared" si="2"/>
        <v>-4.4028377963308801E-2</v>
      </c>
      <c r="S9" s="82">
        <f t="shared" si="3"/>
        <v>-3.7429310561668601E-2</v>
      </c>
      <c r="T9" s="82">
        <f t="shared" ref="T9:T21" si="8">J9-O9</f>
        <v>-0.101484464385708</v>
      </c>
    </row>
    <row r="10" spans="2:20">
      <c r="B10" s="33" t="s">
        <v>6</v>
      </c>
      <c r="C10" s="34" t="s">
        <v>31</v>
      </c>
      <c r="D10" s="60">
        <v>1572620.25</v>
      </c>
      <c r="E10" s="61">
        <f t="shared" si="4"/>
        <v>9.5393072539455906E-2</v>
      </c>
      <c r="F10" s="62">
        <v>145930</v>
      </c>
      <c r="G10" s="62">
        <v>211543.96</v>
      </c>
      <c r="H10" s="36">
        <f t="shared" si="5"/>
        <v>0.14630439294153699</v>
      </c>
      <c r="I10" s="37">
        <f>G10/$E$3</f>
        <v>0.10393001943156301</v>
      </c>
      <c r="J10" s="37">
        <f t="shared" si="6"/>
        <v>0.134516873987856</v>
      </c>
      <c r="K10" s="38">
        <v>119888.390641923</v>
      </c>
      <c r="L10" s="38">
        <v>142813.14308797399</v>
      </c>
      <c r="M10" s="37">
        <v>0.10747059345102999</v>
      </c>
      <c r="N10" s="37">
        <v>6.3713319183455602E-2</v>
      </c>
      <c r="O10" s="37">
        <f t="shared" si="7"/>
        <v>9.0812224431151806E-2</v>
      </c>
      <c r="P10" s="37">
        <f t="shared" si="0"/>
        <v>0.17845274692028301</v>
      </c>
      <c r="Q10" s="54">
        <f t="shared" si="1"/>
        <v>0.32490087125165901</v>
      </c>
      <c r="R10" s="83">
        <f t="shared" si="2"/>
        <v>3.8833799490506998E-2</v>
      </c>
      <c r="S10" s="83">
        <f t="shared" si="3"/>
        <v>4.0216700248107098E-2</v>
      </c>
      <c r="T10" s="83">
        <f t="shared" si="8"/>
        <v>4.3704649556703799E-2</v>
      </c>
    </row>
    <row r="11" spans="2:20">
      <c r="B11" s="39" t="s">
        <v>6</v>
      </c>
      <c r="C11" s="8" t="s">
        <v>32</v>
      </c>
      <c r="D11" s="9">
        <v>222613.92</v>
      </c>
      <c r="E11" s="63">
        <f t="shared" si="4"/>
        <v>1.35034671077475E-2</v>
      </c>
      <c r="F11" s="64">
        <v>26757</v>
      </c>
      <c r="G11" s="64">
        <v>34596.43</v>
      </c>
      <c r="H11" s="41">
        <f t="shared" si="5"/>
        <v>2.6825646830238602E-2</v>
      </c>
      <c r="I11" s="42">
        <f>G11/$E$3</f>
        <v>1.6996976147003701E-2</v>
      </c>
      <c r="J11" s="42">
        <f t="shared" si="6"/>
        <v>0.155410003112114</v>
      </c>
      <c r="K11" s="43">
        <v>10933.662805354399</v>
      </c>
      <c r="L11" s="43">
        <v>12495.959596250201</v>
      </c>
      <c r="M11" s="42">
        <v>9.8011761104915499E-3</v>
      </c>
      <c r="N11" s="42">
        <v>5.5748304745944499E-3</v>
      </c>
      <c r="O11" s="42">
        <f t="shared" si="7"/>
        <v>5.6132876130343498E-2</v>
      </c>
      <c r="P11" s="42">
        <f t="shared" si="0"/>
        <v>0.59137187258084201</v>
      </c>
      <c r="Q11" s="42">
        <f t="shared" si="1"/>
        <v>0.63880783085855397</v>
      </c>
      <c r="R11" s="84">
        <f t="shared" si="2"/>
        <v>1.7024470719747001E-2</v>
      </c>
      <c r="S11" s="84">
        <f t="shared" si="3"/>
        <v>1.1422145672409199E-2</v>
      </c>
      <c r="T11" s="84">
        <f t="shared" si="8"/>
        <v>9.9277126981770894E-2</v>
      </c>
    </row>
    <row r="12" spans="2:20">
      <c r="B12" s="39" t="s">
        <v>6</v>
      </c>
      <c r="C12" s="8" t="s">
        <v>33</v>
      </c>
      <c r="D12" s="9">
        <v>334745.17</v>
      </c>
      <c r="E12" s="63">
        <f t="shared" si="4"/>
        <v>2.03052010070724E-2</v>
      </c>
      <c r="F12" s="64">
        <v>29754</v>
      </c>
      <c r="G12" s="64">
        <v>30184.75</v>
      </c>
      <c r="H12" s="41">
        <f t="shared" si="5"/>
        <v>2.9830335829387399E-2</v>
      </c>
      <c r="I12" s="42">
        <f t="shared" ref="I12:I21" si="9">G12/$E$3</f>
        <v>1.4829549631371499E-2</v>
      </c>
      <c r="J12" s="42">
        <f t="shared" si="6"/>
        <v>9.0172324219047001E-2</v>
      </c>
      <c r="K12" s="43">
        <v>21178.592661999799</v>
      </c>
      <c r="L12" s="43">
        <v>26979.267221448699</v>
      </c>
      <c r="M12" s="42">
        <v>1.8984956839072399E-2</v>
      </c>
      <c r="N12" s="42">
        <v>1.20362778008256E-2</v>
      </c>
      <c r="O12" s="42">
        <f t="shared" si="7"/>
        <v>8.0596434659382002E-2</v>
      </c>
      <c r="P12" s="42">
        <f t="shared" si="0"/>
        <v>0.288210235195274</v>
      </c>
      <c r="Q12" s="42">
        <f t="shared" si="1"/>
        <v>0.106195439039624</v>
      </c>
      <c r="R12" s="84">
        <f t="shared" si="2"/>
        <v>1.0845378990314999E-2</v>
      </c>
      <c r="S12" s="84">
        <f t="shared" si="3"/>
        <v>2.7932718305459302E-3</v>
      </c>
      <c r="T12" s="84">
        <f t="shared" si="8"/>
        <v>9.5758895596649903E-3</v>
      </c>
    </row>
    <row r="13" spans="2:20">
      <c r="B13" s="33" t="s">
        <v>6</v>
      </c>
      <c r="C13" s="34" t="s">
        <v>34</v>
      </c>
      <c r="D13" s="60">
        <v>3336629.83</v>
      </c>
      <c r="E13" s="61">
        <f t="shared" si="4"/>
        <v>0.202395569693639</v>
      </c>
      <c r="F13" s="62">
        <v>81839</v>
      </c>
      <c r="G13" s="62">
        <v>348718.55</v>
      </c>
      <c r="H13" s="36">
        <f t="shared" si="5"/>
        <v>8.2048963297077199E-2</v>
      </c>
      <c r="I13" s="37">
        <f t="shared" si="9"/>
        <v>0.17132290459933899</v>
      </c>
      <c r="J13" s="37">
        <f t="shared" si="6"/>
        <v>0.104512207756651</v>
      </c>
      <c r="K13" s="38">
        <v>57765.304267915497</v>
      </c>
      <c r="L13" s="38">
        <v>282027.12283461302</v>
      </c>
      <c r="M13" s="37">
        <v>5.1782090803889298E-2</v>
      </c>
      <c r="N13" s="37">
        <v>0.12582094131549501</v>
      </c>
      <c r="O13" s="37">
        <f t="shared" si="7"/>
        <v>8.4524546384761104E-2</v>
      </c>
      <c r="P13" s="37">
        <f t="shared" si="0"/>
        <v>0.29415921177048199</v>
      </c>
      <c r="Q13" s="37">
        <f t="shared" si="1"/>
        <v>0.19124714519886399</v>
      </c>
      <c r="R13" s="83">
        <f t="shared" si="2"/>
        <v>3.02668724931879E-2</v>
      </c>
      <c r="S13" s="83">
        <f>I13-N13</f>
        <v>4.5501963283844003E-2</v>
      </c>
      <c r="T13" s="83">
        <f t="shared" si="8"/>
        <v>1.99876613718902E-2</v>
      </c>
    </row>
    <row r="14" spans="2:20">
      <c r="B14" s="39" t="s">
        <v>6</v>
      </c>
      <c r="C14" s="8" t="s">
        <v>35</v>
      </c>
      <c r="D14" s="9">
        <v>30126.2</v>
      </c>
      <c r="E14" s="63">
        <f t="shared" si="4"/>
        <v>1.8274156026785E-3</v>
      </c>
      <c r="F14" s="64">
        <v>418</v>
      </c>
      <c r="G14" s="64">
        <v>3014.76</v>
      </c>
      <c r="H14" s="41">
        <f t="shared" si="5"/>
        <v>4.1907240628769E-4</v>
      </c>
      <c r="I14" s="42">
        <f t="shared" si="9"/>
        <v>1.4811298104729499E-3</v>
      </c>
      <c r="J14" s="42">
        <f t="shared" si="6"/>
        <v>0.100071034514808</v>
      </c>
      <c r="K14" s="43">
        <v>216.531560877278</v>
      </c>
      <c r="L14" s="43">
        <v>680.035747668775</v>
      </c>
      <c r="M14" s="42">
        <v>1.94103659443248E-4</v>
      </c>
      <c r="N14" s="42">
        <v>3.0338478455509198E-4</v>
      </c>
      <c r="O14" s="42">
        <f t="shared" si="7"/>
        <v>2.2572901582966799E-2</v>
      </c>
      <c r="P14" s="42">
        <f t="shared" si="0"/>
        <v>0.48198191177684802</v>
      </c>
      <c r="Q14" s="42">
        <f t="shared" si="1"/>
        <v>0.77443121586170205</v>
      </c>
      <c r="R14" s="84">
        <f t="shared" si="2"/>
        <v>2.2496874684444201E-4</v>
      </c>
      <c r="S14" s="84">
        <f t="shared" si="3"/>
        <v>1.1777450259178601E-3</v>
      </c>
      <c r="T14" s="84">
        <f t="shared" si="8"/>
        <v>7.7498132931840893E-2</v>
      </c>
    </row>
    <row r="15" spans="2:20">
      <c r="B15" s="39" t="s">
        <v>6</v>
      </c>
      <c r="C15" s="8" t="s">
        <v>36</v>
      </c>
      <c r="D15" s="9">
        <v>279286.03999999998</v>
      </c>
      <c r="E15" s="63">
        <f t="shared" si="4"/>
        <v>1.6941123245092001E-2</v>
      </c>
      <c r="F15" s="64">
        <v>12828</v>
      </c>
      <c r="G15" s="64">
        <v>34582.519999999997</v>
      </c>
      <c r="H15" s="41">
        <f t="shared" si="5"/>
        <v>1.2860911071431801E-2</v>
      </c>
      <c r="I15" s="42">
        <f t="shared" si="9"/>
        <v>1.6990142264484399E-2</v>
      </c>
      <c r="J15" s="42">
        <f t="shared" si="6"/>
        <v>0.123824735385986</v>
      </c>
      <c r="K15" s="43">
        <v>7671.2782425218602</v>
      </c>
      <c r="L15" s="43">
        <v>13876.320789608801</v>
      </c>
      <c r="M15" s="42">
        <v>6.8767027469255997E-3</v>
      </c>
      <c r="N15" s="42">
        <v>6.1906518997047102E-3</v>
      </c>
      <c r="O15" s="42">
        <f t="shared" si="7"/>
        <v>4.9684978130696403E-2</v>
      </c>
      <c r="P15" s="42">
        <f t="shared" si="0"/>
        <v>0.40198953519474101</v>
      </c>
      <c r="Q15" s="42">
        <f t="shared" si="1"/>
        <v>0.59874755253206502</v>
      </c>
      <c r="R15" s="84">
        <f t="shared" si="2"/>
        <v>5.9842083245061897E-3</v>
      </c>
      <c r="S15" s="84">
        <f t="shared" si="3"/>
        <v>1.07994903647797E-2</v>
      </c>
      <c r="T15" s="84">
        <f t="shared" si="8"/>
        <v>7.4139757255289901E-2</v>
      </c>
    </row>
    <row r="16" spans="2:20">
      <c r="B16" s="39" t="s">
        <v>6</v>
      </c>
      <c r="C16" s="8" t="s">
        <v>37</v>
      </c>
      <c r="D16" s="9">
        <v>46483.85</v>
      </c>
      <c r="E16" s="63">
        <f t="shared" si="4"/>
        <v>2.81964910153178E-3</v>
      </c>
      <c r="F16" s="64">
        <v>1620</v>
      </c>
      <c r="G16" s="64">
        <v>1724.33</v>
      </c>
      <c r="H16" s="41">
        <f t="shared" si="5"/>
        <v>1.6241562157561201E-3</v>
      </c>
      <c r="I16" s="42">
        <f t="shared" si="9"/>
        <v>8.4715087306877805E-4</v>
      </c>
      <c r="J16" s="42">
        <f t="shared" si="6"/>
        <v>3.7095249210209597E-2</v>
      </c>
      <c r="K16" s="43">
        <v>7759.8867705750799</v>
      </c>
      <c r="L16" s="43">
        <v>4027.47424135854</v>
      </c>
      <c r="M16" s="42">
        <v>6.9561333827337299E-3</v>
      </c>
      <c r="N16" s="42">
        <v>1.79677966813427E-3</v>
      </c>
      <c r="O16" s="42">
        <f t="shared" si="7"/>
        <v>8.6642441221166905E-2</v>
      </c>
      <c r="P16" s="42">
        <f t="shared" si="0"/>
        <v>3.7900535620833802</v>
      </c>
      <c r="Q16" s="42">
        <f t="shared" si="1"/>
        <v>1.3356748658079001</v>
      </c>
      <c r="R16" s="84">
        <f t="shared" si="2"/>
        <v>-5.3319771669776096E-3</v>
      </c>
      <c r="S16" s="84">
        <f t="shared" si="3"/>
        <v>-9.4962879506549705E-4</v>
      </c>
      <c r="T16" s="84">
        <f t="shared" si="8"/>
        <v>-4.9547192010957399E-2</v>
      </c>
    </row>
    <row r="17" spans="2:20">
      <c r="B17" s="33" t="s">
        <v>6</v>
      </c>
      <c r="C17" s="34" t="s">
        <v>38</v>
      </c>
      <c r="D17" s="60">
        <v>3149164.8</v>
      </c>
      <c r="E17" s="61">
        <f t="shared" si="4"/>
        <v>0.19102418794689999</v>
      </c>
      <c r="F17" s="62">
        <v>192755</v>
      </c>
      <c r="G17" s="62">
        <v>400978.23</v>
      </c>
      <c r="H17" s="36">
        <f t="shared" si="5"/>
        <v>0.19324952553584601</v>
      </c>
      <c r="I17" s="37">
        <f t="shared" si="9"/>
        <v>0.19699770787846499</v>
      </c>
      <c r="J17" s="37">
        <f t="shared" si="6"/>
        <v>0.127328436415903</v>
      </c>
      <c r="K17" s="38">
        <v>123192.998961772</v>
      </c>
      <c r="L17" s="38">
        <v>213553.80010965801</v>
      </c>
      <c r="M17" s="37">
        <v>0.11043291712020099</v>
      </c>
      <c r="N17" s="37">
        <v>9.5272893901963807E-2</v>
      </c>
      <c r="O17" s="37">
        <f t="shared" si="7"/>
        <v>6.7812837267093196E-2</v>
      </c>
      <c r="P17" s="37">
        <f t="shared" si="0"/>
        <v>0.36088299156041598</v>
      </c>
      <c r="Q17" s="54">
        <f>ABS(G17-L17)/G17</f>
        <v>0.46741796902625399</v>
      </c>
      <c r="R17" s="83">
        <f t="shared" si="2"/>
        <v>8.2816608415645102E-2</v>
      </c>
      <c r="S17" s="83">
        <f t="shared" si="3"/>
        <v>0.101724813976501</v>
      </c>
      <c r="T17" s="83">
        <f t="shared" si="8"/>
        <v>5.95155991488098E-2</v>
      </c>
    </row>
    <row r="18" spans="2:20">
      <c r="B18" s="33" t="s">
        <v>6</v>
      </c>
      <c r="C18" s="34" t="s">
        <v>39</v>
      </c>
      <c r="D18" s="60">
        <v>1255098.33</v>
      </c>
      <c r="E18" s="61">
        <f t="shared" si="4"/>
        <v>7.6132611186864693E-2</v>
      </c>
      <c r="F18" s="62">
        <v>107780</v>
      </c>
      <c r="G18" s="62">
        <v>166092.89000000001</v>
      </c>
      <c r="H18" s="36">
        <f t="shared" si="5"/>
        <v>0.108056516626046</v>
      </c>
      <c r="I18" s="37">
        <f t="shared" si="9"/>
        <v>8.16002370625208E-2</v>
      </c>
      <c r="J18" s="37">
        <f t="shared" si="6"/>
        <v>0.13233456377875999</v>
      </c>
      <c r="K18" s="38">
        <v>46385.321702064102</v>
      </c>
      <c r="L18" s="38">
        <v>66580.749943390299</v>
      </c>
      <c r="M18" s="37">
        <v>4.1580823831616098E-2</v>
      </c>
      <c r="N18" s="37">
        <v>2.97037127038365E-2</v>
      </c>
      <c r="O18" s="37">
        <f t="shared" si="7"/>
        <v>5.3048234032301099E-2</v>
      </c>
      <c r="P18" s="37">
        <f t="shared" si="0"/>
        <v>0.56962960009218699</v>
      </c>
      <c r="Q18" s="54">
        <f t="shared" si="1"/>
        <v>0.59913546002245899</v>
      </c>
      <c r="R18" s="83">
        <f t="shared" si="2"/>
        <v>6.64756927944299E-2</v>
      </c>
      <c r="S18" s="83">
        <f t="shared" si="3"/>
        <v>5.1896524358684297E-2</v>
      </c>
      <c r="T18" s="83">
        <f t="shared" si="8"/>
        <v>7.92863297464588E-2</v>
      </c>
    </row>
    <row r="19" spans="2:20">
      <c r="B19" s="39" t="s">
        <v>6</v>
      </c>
      <c r="C19" s="8" t="s">
        <v>40</v>
      </c>
      <c r="D19" s="9">
        <v>98943</v>
      </c>
      <c r="E19" s="63">
        <f t="shared" si="4"/>
        <v>6.0017520289919902E-3</v>
      </c>
      <c r="F19" s="64">
        <v>11454</v>
      </c>
      <c r="G19" s="64">
        <v>21714.880000000001</v>
      </c>
      <c r="H19" s="41">
        <f t="shared" si="5"/>
        <v>1.14833859847349E-2</v>
      </c>
      <c r="I19" s="42">
        <f t="shared" si="9"/>
        <v>1.0668363683624201E-2</v>
      </c>
      <c r="J19" s="42">
        <f t="shared" si="6"/>
        <v>0.21946858292148</v>
      </c>
      <c r="K19" s="43">
        <v>2456.0964251839</v>
      </c>
      <c r="L19" s="43">
        <v>1290.1889784151001</v>
      </c>
      <c r="M19" s="42">
        <v>2.2016989215898702E-3</v>
      </c>
      <c r="N19" s="42">
        <v>5.7559283698490303E-4</v>
      </c>
      <c r="O19" s="42">
        <f t="shared" si="7"/>
        <v>1.30397196205401E-2</v>
      </c>
      <c r="P19" s="42">
        <f t="shared" si="0"/>
        <v>0.78556867250009599</v>
      </c>
      <c r="Q19" s="42">
        <f t="shared" si="1"/>
        <v>0.94058502840378999</v>
      </c>
      <c r="R19" s="84">
        <f t="shared" si="2"/>
        <v>9.2816870631450606E-3</v>
      </c>
      <c r="S19" s="84">
        <f t="shared" si="3"/>
        <v>1.00927708466393E-2</v>
      </c>
      <c r="T19" s="84">
        <f t="shared" si="8"/>
        <v>0.20642886330094001</v>
      </c>
    </row>
    <row r="20" spans="2:20">
      <c r="B20" s="39" t="s">
        <v>6</v>
      </c>
      <c r="C20" s="8" t="s">
        <v>41</v>
      </c>
      <c r="D20" s="9">
        <v>19155</v>
      </c>
      <c r="E20" s="63">
        <f t="shared" si="4"/>
        <v>1.16191706452545E-3</v>
      </c>
      <c r="F20" s="64">
        <v>3381</v>
      </c>
      <c r="G20" s="64">
        <v>3253.34</v>
      </c>
      <c r="H20" s="41">
        <f t="shared" si="5"/>
        <v>3.38967417621694E-3</v>
      </c>
      <c r="I20" s="42">
        <f t="shared" si="9"/>
        <v>1.59834244105802E-3</v>
      </c>
      <c r="J20" s="42">
        <f t="shared" si="6"/>
        <v>0.16984286087183501</v>
      </c>
      <c r="K20" s="43">
        <v>623.12425252558603</v>
      </c>
      <c r="L20" s="43">
        <v>2731.6060328302701</v>
      </c>
      <c r="M20" s="42">
        <v>5.5858230187333E-4</v>
      </c>
      <c r="N20" s="42">
        <v>1.2186531525740501E-3</v>
      </c>
      <c r="O20" s="42">
        <f t="shared" si="7"/>
        <v>0.14260537890003999</v>
      </c>
      <c r="P20" s="42">
        <f t="shared" si="0"/>
        <v>0.81569823941863795</v>
      </c>
      <c r="Q20" s="42">
        <f t="shared" si="1"/>
        <v>0.16036871866135399</v>
      </c>
      <c r="R20" s="84">
        <f t="shared" si="2"/>
        <v>2.8310918743436101E-3</v>
      </c>
      <c r="S20" s="84">
        <f t="shared" si="3"/>
        <v>3.7968928848397402E-4</v>
      </c>
      <c r="T20" s="84">
        <f t="shared" si="8"/>
        <v>2.7237481971794798E-2</v>
      </c>
    </row>
    <row r="21" spans="2:20">
      <c r="B21" s="39" t="s">
        <v>6</v>
      </c>
      <c r="C21" s="8" t="s">
        <v>42</v>
      </c>
      <c r="D21" s="9">
        <v>14345</v>
      </c>
      <c r="E21" s="63">
        <f t="shared" si="4"/>
        <v>8.7014880138958897E-4</v>
      </c>
      <c r="F21" s="64">
        <v>2620</v>
      </c>
      <c r="G21" s="64">
        <v>5288.81</v>
      </c>
      <c r="H21" s="41">
        <f t="shared" si="5"/>
        <v>2.6267217810376801E-3</v>
      </c>
      <c r="I21" s="42">
        <f t="shared" si="9"/>
        <v>2.5983541485648798E-3</v>
      </c>
      <c r="J21" s="42">
        <f t="shared" si="6"/>
        <v>0.36868665040083698</v>
      </c>
      <c r="K21" s="43">
        <v>323.62378286559903</v>
      </c>
      <c r="L21" s="43">
        <v>448.604232260576</v>
      </c>
      <c r="M21" s="42">
        <v>2.9010348552690698E-4</v>
      </c>
      <c r="N21" s="42">
        <v>2.0013609405305501E-4</v>
      </c>
      <c r="O21" s="42">
        <f t="shared" si="7"/>
        <v>3.1272515319663699E-2</v>
      </c>
      <c r="P21" s="42">
        <f t="shared" si="0"/>
        <v>0.87647947218870204</v>
      </c>
      <c r="Q21" s="42">
        <f t="shared" si="1"/>
        <v>0.91517860685852304</v>
      </c>
      <c r="R21" s="84">
        <f t="shared" si="2"/>
        <v>2.3366182955107699E-3</v>
      </c>
      <c r="S21" s="84">
        <f t="shared" si="3"/>
        <v>2.3982180545118301E-3</v>
      </c>
      <c r="T21" s="84">
        <f t="shared" si="8"/>
        <v>0.33741413508117302</v>
      </c>
    </row>
    <row r="23" spans="2:20">
      <c r="B23" s="65"/>
    </row>
    <row r="24" spans="2:20">
      <c r="B24" t="s">
        <v>43</v>
      </c>
    </row>
    <row r="25" spans="2:20" ht="99.75" customHeight="1">
      <c r="B25" s="89" t="s">
        <v>44</v>
      </c>
      <c r="C25" s="89"/>
      <c r="D25" s="89"/>
      <c r="E25" s="89"/>
      <c r="F25" s="89"/>
      <c r="G25" s="89"/>
      <c r="H25" s="89"/>
      <c r="I25" s="89"/>
      <c r="J25" s="89"/>
    </row>
    <row r="27" spans="2:20" hidden="1"/>
    <row r="28" spans="2:20" hidden="1">
      <c r="B28" t="s">
        <v>45</v>
      </c>
    </row>
    <row r="29" spans="2:20" hidden="1">
      <c r="B29" s="90" t="s">
        <v>0</v>
      </c>
      <c r="C29" s="90" t="s">
        <v>1</v>
      </c>
      <c r="D29" s="85" t="s">
        <v>46</v>
      </c>
      <c r="E29" s="85"/>
      <c r="F29" s="85" t="s">
        <v>47</v>
      </c>
      <c r="G29" s="85"/>
      <c r="H29" s="21" t="s">
        <v>48</v>
      </c>
    </row>
    <row r="30" spans="2:20" ht="27.6" hidden="1">
      <c r="B30" s="90"/>
      <c r="C30" s="90"/>
      <c r="D30" s="2" t="s">
        <v>49</v>
      </c>
      <c r="E30" s="2" t="s">
        <v>50</v>
      </c>
      <c r="F30" s="2" t="s">
        <v>51</v>
      </c>
      <c r="G30" s="2" t="s">
        <v>52</v>
      </c>
      <c r="H30" s="2" t="s">
        <v>2</v>
      </c>
    </row>
    <row r="31" spans="2:20" hidden="1">
      <c r="B31" s="22" t="s">
        <v>6</v>
      </c>
      <c r="C31" s="23" t="s">
        <v>29</v>
      </c>
      <c r="D31" s="55">
        <v>5290216.2300000004</v>
      </c>
      <c r="E31" s="56">
        <v>0.32089754699381301</v>
      </c>
      <c r="F31" s="27">
        <v>251091.97801141001</v>
      </c>
      <c r="G31" s="26">
        <v>0.225084378422235</v>
      </c>
      <c r="H31" s="66"/>
    </row>
    <row r="32" spans="2:20" hidden="1">
      <c r="B32" s="28" t="s">
        <v>6</v>
      </c>
      <c r="C32" s="4" t="s">
        <v>30</v>
      </c>
      <c r="D32" s="5">
        <v>836258.48</v>
      </c>
      <c r="E32" s="58">
        <v>5.07263376802983E-2</v>
      </c>
      <c r="F32" s="32">
        <v>52541.364646103502</v>
      </c>
      <c r="G32" s="31">
        <v>4.70992362897662E-2</v>
      </c>
      <c r="H32" s="66"/>
      <c r="L32" s="19"/>
      <c r="M32" s="20"/>
    </row>
    <row r="33" spans="2:13" hidden="1">
      <c r="B33" s="67" t="s">
        <v>6</v>
      </c>
      <c r="C33" s="68" t="s">
        <v>31</v>
      </c>
      <c r="D33" s="69">
        <v>1572620.25</v>
      </c>
      <c r="E33" s="70">
        <v>9.5393072539455906E-2</v>
      </c>
      <c r="F33" s="71">
        <v>119888.390641923</v>
      </c>
      <c r="G33" s="72">
        <v>0.10747059345102999</v>
      </c>
      <c r="H33" s="71">
        <v>18264</v>
      </c>
      <c r="L33" s="19"/>
      <c r="M33" s="20"/>
    </row>
    <row r="34" spans="2:13" hidden="1">
      <c r="B34" s="73" t="s">
        <v>6</v>
      </c>
      <c r="C34" s="74" t="s">
        <v>32</v>
      </c>
      <c r="D34" s="75">
        <v>222613.92</v>
      </c>
      <c r="E34" s="76">
        <v>1.35034671077475E-2</v>
      </c>
      <c r="F34" s="77">
        <v>10933.662805354399</v>
      </c>
      <c r="G34" s="78">
        <v>9.8011761104915499E-3</v>
      </c>
      <c r="H34" s="71"/>
      <c r="L34" s="19"/>
      <c r="M34" s="20"/>
    </row>
    <row r="35" spans="2:13" hidden="1">
      <c r="B35" s="73" t="s">
        <v>6</v>
      </c>
      <c r="C35" s="74" t="s">
        <v>33</v>
      </c>
      <c r="D35" s="75">
        <v>334745.17</v>
      </c>
      <c r="E35" s="76">
        <v>2.03052010070724E-2</v>
      </c>
      <c r="F35" s="77">
        <v>21178.592661999799</v>
      </c>
      <c r="G35" s="78">
        <v>1.8984956839072399E-2</v>
      </c>
      <c r="H35" s="71"/>
      <c r="L35" s="19"/>
    </row>
    <row r="36" spans="2:13" hidden="1">
      <c r="B36" s="67" t="s">
        <v>6</v>
      </c>
      <c r="C36" s="68" t="s">
        <v>34</v>
      </c>
      <c r="D36" s="69">
        <v>3336629.83</v>
      </c>
      <c r="E36" s="70">
        <v>0.202395569693639</v>
      </c>
      <c r="F36" s="71">
        <v>57765.304267915497</v>
      </c>
      <c r="G36" s="72">
        <v>5.1782090803889298E-2</v>
      </c>
      <c r="H36" s="71">
        <v>93692</v>
      </c>
    </row>
    <row r="37" spans="2:13" hidden="1">
      <c r="B37" s="73" t="s">
        <v>6</v>
      </c>
      <c r="C37" s="74" t="s">
        <v>35</v>
      </c>
      <c r="D37" s="75">
        <v>30126.2</v>
      </c>
      <c r="E37" s="76">
        <v>1.8274156026785E-3</v>
      </c>
      <c r="F37" s="77">
        <v>216.531560877278</v>
      </c>
      <c r="G37" s="78">
        <v>1.94103659443248E-4</v>
      </c>
      <c r="H37" s="71"/>
    </row>
    <row r="38" spans="2:13" hidden="1">
      <c r="B38" s="73" t="s">
        <v>6</v>
      </c>
      <c r="C38" s="74" t="s">
        <v>36</v>
      </c>
      <c r="D38" s="75">
        <v>279286.03999999998</v>
      </c>
      <c r="E38" s="76">
        <v>1.6941123245092001E-2</v>
      </c>
      <c r="F38" s="77">
        <v>7671.2782425218602</v>
      </c>
      <c r="G38" s="78">
        <v>6.8767027469255997E-3</v>
      </c>
      <c r="H38" s="71"/>
    </row>
    <row r="39" spans="2:13" hidden="1">
      <c r="B39" s="73" t="s">
        <v>6</v>
      </c>
      <c r="C39" s="74" t="s">
        <v>37</v>
      </c>
      <c r="D39" s="75">
        <v>46483.85</v>
      </c>
      <c r="E39" s="76">
        <v>2.81964910153178E-3</v>
      </c>
      <c r="F39" s="77">
        <v>7759.8867705750799</v>
      </c>
      <c r="G39" s="78">
        <v>6.9561333827337299E-3</v>
      </c>
      <c r="H39" s="71"/>
    </row>
    <row r="40" spans="2:13" hidden="1">
      <c r="B40" s="67" t="s">
        <v>6</v>
      </c>
      <c r="C40" s="68" t="s">
        <v>38</v>
      </c>
      <c r="D40" s="69">
        <v>3149164.8</v>
      </c>
      <c r="E40" s="70">
        <v>0.19102418794689999</v>
      </c>
      <c r="F40" s="71">
        <v>123192.998961772</v>
      </c>
      <c r="G40" s="72">
        <v>0.11043291712020099</v>
      </c>
      <c r="H40" s="71">
        <v>164413</v>
      </c>
    </row>
    <row r="41" spans="2:13" hidden="1">
      <c r="B41" s="67" t="s">
        <v>6</v>
      </c>
      <c r="C41" s="68" t="s">
        <v>39</v>
      </c>
      <c r="D41" s="69">
        <v>1255098.33</v>
      </c>
      <c r="E41" s="70">
        <v>7.6132611186864693E-2</v>
      </c>
      <c r="F41" s="71">
        <v>46385.321702064102</v>
      </c>
      <c r="G41" s="72">
        <v>4.1580823831616098E-2</v>
      </c>
      <c r="H41" s="71">
        <v>56098</v>
      </c>
    </row>
    <row r="42" spans="2:13" hidden="1">
      <c r="B42" s="73" t="s">
        <v>6</v>
      </c>
      <c r="C42" s="74" t="s">
        <v>40</v>
      </c>
      <c r="D42" s="75">
        <v>98943</v>
      </c>
      <c r="E42" s="76">
        <v>6.0017520289919902E-3</v>
      </c>
      <c r="F42" s="77">
        <v>2456.0964251839</v>
      </c>
      <c r="G42" s="78">
        <v>2.2016989215898702E-3</v>
      </c>
      <c r="H42" s="71"/>
    </row>
    <row r="43" spans="2:13" hidden="1">
      <c r="B43" s="73" t="s">
        <v>6</v>
      </c>
      <c r="C43" s="74" t="s">
        <v>41</v>
      </c>
      <c r="D43" s="75">
        <v>19155</v>
      </c>
      <c r="E43" s="76">
        <v>1.16191706452545E-3</v>
      </c>
      <c r="F43" s="77">
        <v>623.12425252558603</v>
      </c>
      <c r="G43" s="78">
        <v>5.5858230187333E-4</v>
      </c>
      <c r="H43" s="66"/>
    </row>
    <row r="44" spans="2:13" hidden="1">
      <c r="B44" s="73" t="s">
        <v>6</v>
      </c>
      <c r="C44" s="74" t="s">
        <v>42</v>
      </c>
      <c r="D44" s="75">
        <v>14345</v>
      </c>
      <c r="E44" s="76">
        <v>8.7014880138958897E-4</v>
      </c>
      <c r="F44" s="77">
        <v>323.62378286559903</v>
      </c>
      <c r="G44" s="78">
        <v>2.9010348552690698E-4</v>
      </c>
      <c r="H44" s="66"/>
    </row>
    <row r="45" spans="2:13" hidden="1"/>
    <row r="46" spans="2:13" ht="78.95" hidden="1" customHeight="1">
      <c r="B46" s="89" t="s">
        <v>53</v>
      </c>
      <c r="C46" s="89"/>
      <c r="D46" s="89"/>
      <c r="E46" s="89"/>
      <c r="F46" s="89"/>
      <c r="G46" s="89"/>
      <c r="H46" s="89"/>
    </row>
    <row r="47" spans="2:13" hidden="1"/>
  </sheetData>
  <mergeCells count="12">
    <mergeCell ref="D29:E29"/>
    <mergeCell ref="F29:G29"/>
    <mergeCell ref="B46:H46"/>
    <mergeCell ref="B6:B7"/>
    <mergeCell ref="B29:B30"/>
    <mergeCell ref="C6:C7"/>
    <mergeCell ref="C29:C30"/>
    <mergeCell ref="D6:E6"/>
    <mergeCell ref="F6:J6"/>
    <mergeCell ref="K6:O6"/>
    <mergeCell ref="P6:T6"/>
    <mergeCell ref="B25:J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I49"/>
  <sheetViews>
    <sheetView topLeftCell="A22" workbookViewId="0">
      <selection activeCell="A21" sqref="A21:K22"/>
    </sheetView>
  </sheetViews>
  <sheetFormatPr defaultColWidth="9" defaultRowHeight="13.9"/>
  <cols>
    <col min="1" max="1" width="25.25" customWidth="1"/>
    <col min="2" max="2" width="15.125" customWidth="1"/>
    <col min="3" max="3" width="14.75" customWidth="1"/>
    <col min="4" max="4" width="16.125" customWidth="1"/>
    <col min="5" max="5" width="12.375" customWidth="1"/>
    <col min="6" max="6" width="10.875" customWidth="1"/>
    <col min="7" max="7" width="21.5" customWidth="1"/>
    <col min="8" max="8" width="13.5" customWidth="1"/>
    <col min="9" max="9" width="20.375" customWidth="1"/>
    <col min="10" max="10" width="18.75" customWidth="1"/>
    <col min="11" max="11" width="26" customWidth="1"/>
    <col min="14" max="14" width="25.25" customWidth="1"/>
    <col min="15" max="15" width="13" customWidth="1"/>
    <col min="16" max="16" width="16.25" customWidth="1"/>
    <col min="17" max="17" width="18.5" customWidth="1"/>
    <col min="18" max="18" width="11.125" customWidth="1"/>
    <col min="19" max="19" width="16.25" customWidth="1"/>
    <col min="20" max="20" width="20.125" customWidth="1"/>
    <col min="21" max="21" width="16.5" customWidth="1"/>
    <col min="22" max="22" width="20.25" customWidth="1"/>
    <col min="23" max="23" width="16.25" customWidth="1"/>
    <col min="24" max="24" width="24.375" customWidth="1"/>
    <col min="26" max="26" width="25.25" customWidth="1"/>
    <col min="27" max="27" width="13" customWidth="1"/>
    <col min="28" max="28" width="12.75" customWidth="1"/>
    <col min="29" max="29" width="18.125" customWidth="1"/>
    <col min="30" max="30" width="11" customWidth="1"/>
    <col min="31" max="31" width="14.25" customWidth="1"/>
    <col min="32" max="32" width="19.875" customWidth="1"/>
    <col min="33" max="33" width="11.75" customWidth="1"/>
    <col min="34" max="34" width="17.75" customWidth="1"/>
    <col min="35" max="35" width="22.25" customWidth="1"/>
    <col min="36" max="36" width="25.5" customWidth="1"/>
  </cols>
  <sheetData>
    <row r="2" spans="1:31">
      <c r="A2" t="s">
        <v>54</v>
      </c>
      <c r="N2" t="s">
        <v>55</v>
      </c>
      <c r="Z2" t="s">
        <v>56</v>
      </c>
    </row>
    <row r="3" spans="1:31" hidden="1">
      <c r="A3" s="16" t="s">
        <v>0</v>
      </c>
      <c r="B3" s="16" t="s">
        <v>1</v>
      </c>
      <c r="C3" s="16" t="s">
        <v>49</v>
      </c>
      <c r="D3" s="17"/>
      <c r="E3" s="16" t="s">
        <v>2</v>
      </c>
      <c r="F3" s="16" t="s">
        <v>3</v>
      </c>
      <c r="G3" s="17"/>
      <c r="N3" s="16" t="s">
        <v>0</v>
      </c>
      <c r="O3" s="16" t="s">
        <v>1</v>
      </c>
      <c r="P3" s="16" t="s">
        <v>49</v>
      </c>
      <c r="Q3" s="17"/>
      <c r="R3" s="16" t="s">
        <v>2</v>
      </c>
      <c r="S3" s="16" t="s">
        <v>3</v>
      </c>
      <c r="T3" s="17"/>
      <c r="Z3" s="16" t="s">
        <v>0</v>
      </c>
      <c r="AA3" s="16" t="s">
        <v>1</v>
      </c>
      <c r="AB3" s="16" t="s">
        <v>49</v>
      </c>
      <c r="AC3" s="17"/>
      <c r="AD3" s="16" t="s">
        <v>2</v>
      </c>
      <c r="AE3" s="16" t="s">
        <v>3</v>
      </c>
    </row>
    <row r="4" spans="1:31" hidden="1">
      <c r="A4" s="4" t="s">
        <v>57</v>
      </c>
      <c r="B4" s="4" t="s">
        <v>7</v>
      </c>
      <c r="C4" s="4">
        <v>1985095.8</v>
      </c>
      <c r="D4" s="18"/>
      <c r="E4" s="4">
        <v>175908</v>
      </c>
      <c r="F4" s="4">
        <v>360023.31</v>
      </c>
      <c r="G4" s="18"/>
      <c r="N4" s="4" t="s">
        <v>58</v>
      </c>
      <c r="O4" s="4" t="s">
        <v>7</v>
      </c>
      <c r="P4" s="4">
        <v>4387931.46</v>
      </c>
      <c r="Q4" s="18"/>
      <c r="R4" s="4">
        <v>313385</v>
      </c>
      <c r="S4" s="4">
        <v>572768</v>
      </c>
      <c r="T4" s="18"/>
      <c r="Z4" s="4" t="s">
        <v>59</v>
      </c>
      <c r="AA4" s="4" t="s">
        <v>7</v>
      </c>
      <c r="AB4" s="4">
        <v>10112658.84</v>
      </c>
      <c r="AC4" s="18"/>
      <c r="AD4" s="4">
        <v>508148</v>
      </c>
      <c r="AE4" s="4">
        <v>1102654.8600000001</v>
      </c>
    </row>
    <row r="5" spans="1:31" hidden="1"/>
    <row r="6" spans="1:31" hidden="1"/>
    <row r="7" spans="1:31" hidden="1"/>
    <row r="8" spans="1:31" hidden="1"/>
    <row r="9" spans="1:31" hidden="1"/>
    <row r="10" spans="1:31" hidden="1"/>
    <row r="11" spans="1:31">
      <c r="A11" s="90" t="s">
        <v>9</v>
      </c>
      <c r="B11" s="90" t="s">
        <v>10</v>
      </c>
      <c r="C11" s="85" t="s">
        <v>11</v>
      </c>
      <c r="D11" s="85"/>
      <c r="E11" s="91" t="s">
        <v>12</v>
      </c>
      <c r="F11" s="91"/>
      <c r="G11" s="91"/>
      <c r="H11" s="91" t="s">
        <v>13</v>
      </c>
      <c r="I11" s="91"/>
      <c r="J11" s="91" t="s">
        <v>14</v>
      </c>
      <c r="K11" s="91"/>
    </row>
    <row r="12" spans="1:31" ht="36" customHeight="1">
      <c r="A12" s="90"/>
      <c r="B12" s="90"/>
      <c r="C12" s="2" t="s">
        <v>15</v>
      </c>
      <c r="D12" s="2" t="s">
        <v>16</v>
      </c>
      <c r="E12" s="2" t="s">
        <v>17</v>
      </c>
      <c r="F12" s="2" t="s">
        <v>18</v>
      </c>
      <c r="G12" s="2" t="s">
        <v>23</v>
      </c>
      <c r="H12" s="2" t="s">
        <v>60</v>
      </c>
      <c r="I12" s="2" t="s">
        <v>23</v>
      </c>
      <c r="J12" s="2" t="s">
        <v>25</v>
      </c>
      <c r="K12" s="2" t="s">
        <v>61</v>
      </c>
      <c r="Y12" s="1"/>
    </row>
    <row r="13" spans="1:31">
      <c r="A13" s="22" t="s">
        <v>57</v>
      </c>
      <c r="B13" s="23" t="s">
        <v>29</v>
      </c>
      <c r="C13" s="24">
        <v>1203579.08</v>
      </c>
      <c r="D13" s="25">
        <f t="shared" ref="D13:D18" si="0">C13/SUM($C$13:$C$18)</f>
        <v>0.60630780640410398</v>
      </c>
      <c r="E13" s="24">
        <v>9703</v>
      </c>
      <c r="F13" s="24">
        <v>23084.92</v>
      </c>
      <c r="G13" s="26">
        <f>F13/$F$4</f>
        <v>6.4120625967246395E-2</v>
      </c>
      <c r="H13" s="27">
        <v>107341.39206653999</v>
      </c>
      <c r="I13" s="26">
        <v>0.314897274453316</v>
      </c>
      <c r="J13" s="26">
        <f t="shared" ref="J13:J18" si="1">ABS(F13-H13)/F13</f>
        <v>3.64984899521159</v>
      </c>
      <c r="K13" s="26">
        <f t="shared" ref="K13:K18" si="2">G13-I13</f>
        <v>-0.25077664848607001</v>
      </c>
    </row>
    <row r="14" spans="1:31">
      <c r="A14" s="28" t="s">
        <v>57</v>
      </c>
      <c r="B14" s="4" t="s">
        <v>30</v>
      </c>
      <c r="C14" s="29">
        <v>163190.79</v>
      </c>
      <c r="D14" s="30">
        <f t="shared" si="0"/>
        <v>8.2208017366214803E-2</v>
      </c>
      <c r="E14" s="29">
        <v>1287</v>
      </c>
      <c r="F14" s="29">
        <v>4035.43</v>
      </c>
      <c r="G14" s="31">
        <f>F14/$F$4</f>
        <v>1.1208802007847799E-2</v>
      </c>
      <c r="H14" s="32">
        <v>17110.562834631201</v>
      </c>
      <c r="I14" s="31">
        <v>5.01956374633893E-2</v>
      </c>
      <c r="J14" s="31">
        <f t="shared" si="1"/>
        <v>3.2400841631824102</v>
      </c>
      <c r="K14" s="31">
        <f t="shared" si="2"/>
        <v>-3.8986835455541498E-2</v>
      </c>
    </row>
    <row r="15" spans="1:31">
      <c r="A15" s="33" t="s">
        <v>57</v>
      </c>
      <c r="B15" s="34" t="s">
        <v>31</v>
      </c>
      <c r="C15" s="35">
        <v>298376.05</v>
      </c>
      <c r="D15" s="36">
        <f t="shared" si="0"/>
        <v>0.15030813626223999</v>
      </c>
      <c r="E15" s="35">
        <v>34653</v>
      </c>
      <c r="F15" s="35">
        <v>48407.75</v>
      </c>
      <c r="G15" s="37">
        <f>F15/$F$4</f>
        <v>0.134457266114241</v>
      </c>
      <c r="H15" s="38">
        <v>39632.7802051322</v>
      </c>
      <c r="I15" s="37">
        <v>0.116266933242929</v>
      </c>
      <c r="J15" s="37">
        <f t="shared" si="1"/>
        <v>0.181272002827394</v>
      </c>
      <c r="K15" s="37">
        <f t="shared" si="2"/>
        <v>1.81903328713122E-2</v>
      </c>
    </row>
    <row r="16" spans="1:31">
      <c r="A16" s="39" t="s">
        <v>57</v>
      </c>
      <c r="B16" s="8" t="s">
        <v>32</v>
      </c>
      <c r="C16" s="40">
        <v>7982.5</v>
      </c>
      <c r="D16" s="41">
        <f t="shared" si="0"/>
        <v>4.0212165075358096E-3</v>
      </c>
      <c r="E16" s="40">
        <v>1766</v>
      </c>
      <c r="F16" s="40">
        <v>1881.79</v>
      </c>
      <c r="G16" s="42">
        <f>F16/$F$4</f>
        <v>5.2268560055180897E-3</v>
      </c>
      <c r="H16" s="43">
        <v>1547.4896367937599</v>
      </c>
      <c r="I16" s="42">
        <v>4.5397237681530601E-3</v>
      </c>
      <c r="J16" s="42">
        <f t="shared" si="1"/>
        <v>0.177650196465195</v>
      </c>
      <c r="K16" s="42">
        <f t="shared" si="2"/>
        <v>6.8713223736503097E-4</v>
      </c>
    </row>
    <row r="17" spans="1:35">
      <c r="A17" s="39" t="s">
        <v>57</v>
      </c>
      <c r="B17" s="8" t="s">
        <v>36</v>
      </c>
      <c r="C17" s="40">
        <v>5255.18</v>
      </c>
      <c r="D17" s="41">
        <f t="shared" si="0"/>
        <v>2.6473180790569399E-3</v>
      </c>
      <c r="E17" s="40">
        <v>325</v>
      </c>
      <c r="F17" s="40">
        <v>763.18</v>
      </c>
      <c r="G17" s="42">
        <f>F17/$F$4</f>
        <v>2.1198071869290899E-3</v>
      </c>
      <c r="H17" s="43">
        <v>296.01851195108901</v>
      </c>
      <c r="I17" s="42">
        <v>8.6840146942887596E-4</v>
      </c>
      <c r="J17" s="42">
        <f t="shared" si="1"/>
        <v>0.61212490899776095</v>
      </c>
      <c r="K17" s="42">
        <f t="shared" si="2"/>
        <v>1.25140571750022E-3</v>
      </c>
    </row>
    <row r="18" spans="1:35">
      <c r="A18" s="33" t="s">
        <v>57</v>
      </c>
      <c r="B18" s="34" t="s">
        <v>38</v>
      </c>
      <c r="C18" s="35">
        <v>306712.2</v>
      </c>
      <c r="D18" s="36">
        <f t="shared" si="0"/>
        <v>0.15450750538084901</v>
      </c>
      <c r="E18" s="35">
        <v>31867</v>
      </c>
      <c r="F18" s="35">
        <v>67562.17</v>
      </c>
      <c r="G18" s="37">
        <f>F18/$F$4</f>
        <v>0.187660543424258</v>
      </c>
      <c r="H18" s="38">
        <v>27975.073022179</v>
      </c>
      <c r="I18" s="37">
        <v>8.2067821906537899E-2</v>
      </c>
      <c r="J18" s="37">
        <f t="shared" si="1"/>
        <v>0.58593584217056704</v>
      </c>
      <c r="K18" s="37">
        <f t="shared" si="2"/>
        <v>0.10559272151772001</v>
      </c>
    </row>
    <row r="20" spans="1:35">
      <c r="A20" t="s">
        <v>55</v>
      </c>
    </row>
    <row r="21" spans="1:35">
      <c r="A21" s="90" t="s">
        <v>9</v>
      </c>
      <c r="B21" s="90" t="s">
        <v>10</v>
      </c>
      <c r="C21" s="85" t="s">
        <v>11</v>
      </c>
      <c r="D21" s="85"/>
      <c r="E21" s="91" t="s">
        <v>12</v>
      </c>
      <c r="F21" s="91"/>
      <c r="G21" s="91"/>
      <c r="H21" s="91" t="s">
        <v>13</v>
      </c>
      <c r="I21" s="91"/>
      <c r="J21" s="91" t="s">
        <v>14</v>
      </c>
      <c r="K21" s="91"/>
    </row>
    <row r="22" spans="1:35" ht="27.6">
      <c r="A22" s="90"/>
      <c r="B22" s="90"/>
      <c r="C22" s="2" t="s">
        <v>15</v>
      </c>
      <c r="D22" s="2" t="s">
        <v>16</v>
      </c>
      <c r="E22" s="2" t="s">
        <v>17</v>
      </c>
      <c r="F22" s="2" t="s">
        <v>18</v>
      </c>
      <c r="G22" s="2" t="s">
        <v>23</v>
      </c>
      <c r="H22" s="2" t="s">
        <v>60</v>
      </c>
      <c r="I22" s="2" t="s">
        <v>23</v>
      </c>
      <c r="J22" s="2" t="s">
        <v>25</v>
      </c>
      <c r="K22" s="2" t="s">
        <v>61</v>
      </c>
    </row>
    <row r="23" spans="1:35">
      <c r="A23" s="23" t="s">
        <v>58</v>
      </c>
      <c r="B23" s="23" t="s">
        <v>29</v>
      </c>
      <c r="C23" s="24">
        <v>1981004.48</v>
      </c>
      <c r="D23" s="25">
        <f t="shared" ref="D23:D31" si="3">C23/SUM($C$23:$C$31)</f>
        <v>0.45146659606209999</v>
      </c>
      <c r="E23" s="22">
        <v>1581</v>
      </c>
      <c r="F23" s="24">
        <v>3020.23</v>
      </c>
      <c r="G23" s="26">
        <f>F23/$S$4</f>
        <v>5.2730424884071701E-3</v>
      </c>
      <c r="H23" s="27">
        <v>224501.829502001</v>
      </c>
      <c r="I23" s="26">
        <v>0.31163956968168699</v>
      </c>
      <c r="J23" s="26">
        <f>ABS(F23-H23)/F23</f>
        <v>73.332693040596595</v>
      </c>
      <c r="K23" s="26">
        <f>G23-I23</f>
        <v>-0.30636652719328</v>
      </c>
    </row>
    <row r="24" spans="1:35">
      <c r="A24" s="23" t="s">
        <v>58</v>
      </c>
      <c r="B24" s="23" t="s">
        <v>30</v>
      </c>
      <c r="C24" s="24">
        <v>279164</v>
      </c>
      <c r="D24" s="25">
        <f t="shared" si="3"/>
        <v>6.3620866129025594E-2</v>
      </c>
      <c r="E24" s="22">
        <v>1081</v>
      </c>
      <c r="F24" s="24">
        <v>4074.57</v>
      </c>
      <c r="G24" s="26">
        <f t="shared" ref="G24:G31" si="4">F24/$S$4</f>
        <v>7.1138226995921599E-3</v>
      </c>
      <c r="H24" s="27">
        <v>30555.335756602599</v>
      </c>
      <c r="I24" s="26">
        <v>4.2415029346485597E-2</v>
      </c>
      <c r="J24" s="26">
        <f t="shared" ref="J24:J31" si="5">ABS(F24-H24)/F24</f>
        <v>6.4990332124868599</v>
      </c>
      <c r="K24" s="26">
        <f t="shared" ref="K24:K31" si="6">G24-I24</f>
        <v>-3.5301206646893402E-2</v>
      </c>
    </row>
    <row r="25" spans="1:35">
      <c r="A25" s="34" t="s">
        <v>58</v>
      </c>
      <c r="B25" s="34" t="s">
        <v>31</v>
      </c>
      <c r="C25" s="35">
        <v>606728.63</v>
      </c>
      <c r="D25" s="36">
        <f t="shared" si="3"/>
        <v>0.13827213016677301</v>
      </c>
      <c r="E25" s="33">
        <v>51335</v>
      </c>
      <c r="F25" s="35">
        <v>75577.960000000006</v>
      </c>
      <c r="G25" s="37">
        <f t="shared" si="4"/>
        <v>0.13195213419744101</v>
      </c>
      <c r="H25" s="38">
        <v>54588.9631137131</v>
      </c>
      <c r="I25" s="37">
        <v>7.57770260129456E-2</v>
      </c>
      <c r="J25" s="37">
        <f t="shared" si="5"/>
        <v>0.27771319689347101</v>
      </c>
      <c r="K25" s="37">
        <f t="shared" si="6"/>
        <v>5.6175108184495601E-2</v>
      </c>
    </row>
    <row r="26" spans="1:35">
      <c r="A26" s="8" t="s">
        <v>58</v>
      </c>
      <c r="B26" s="8" t="s">
        <v>32</v>
      </c>
      <c r="C26" s="40">
        <v>86586.39</v>
      </c>
      <c r="D26" s="41">
        <f t="shared" si="3"/>
        <v>1.97328492455532E-2</v>
      </c>
      <c r="E26" s="39">
        <v>9327</v>
      </c>
      <c r="F26" s="40">
        <v>12846.18</v>
      </c>
      <c r="G26" s="42">
        <f t="shared" si="4"/>
        <v>2.2428243197943998E-2</v>
      </c>
      <c r="H26" s="43">
        <v>5786.1316604399799</v>
      </c>
      <c r="I26" s="42">
        <v>8.03195049582002E-3</v>
      </c>
      <c r="J26" s="52">
        <f t="shared" si="5"/>
        <v>0.54958348237063603</v>
      </c>
      <c r="K26" s="52">
        <f t="shared" si="6"/>
        <v>1.4396292702123999E-2</v>
      </c>
    </row>
    <row r="27" spans="1:35">
      <c r="A27" s="8" t="s">
        <v>58</v>
      </c>
      <c r="B27" s="8" t="s">
        <v>33</v>
      </c>
      <c r="C27" s="40">
        <v>27639</v>
      </c>
      <c r="D27" s="41">
        <f t="shared" si="3"/>
        <v>6.2988677585223696E-3</v>
      </c>
      <c r="E27" s="39">
        <v>2495</v>
      </c>
      <c r="F27" s="40">
        <v>1808.13</v>
      </c>
      <c r="G27" s="42">
        <f t="shared" si="4"/>
        <v>3.1568278954131499E-3</v>
      </c>
      <c r="H27" s="43">
        <v>3858.83987773934</v>
      </c>
      <c r="I27" s="42">
        <v>5.3566031138222898E-3</v>
      </c>
      <c r="J27" s="52">
        <f t="shared" si="5"/>
        <v>1.13416063985407</v>
      </c>
      <c r="K27" s="52">
        <f t="shared" si="6"/>
        <v>-2.1997752184091399E-3</v>
      </c>
    </row>
    <row r="28" spans="1:35">
      <c r="A28" s="8" t="s">
        <v>58</v>
      </c>
      <c r="B28" s="8" t="s">
        <v>34</v>
      </c>
      <c r="C28" s="40">
        <v>102516.25</v>
      </c>
      <c r="D28" s="41">
        <f t="shared" si="3"/>
        <v>2.33632295614754E-2</v>
      </c>
      <c r="E28" s="39">
        <v>5655</v>
      </c>
      <c r="F28" s="40">
        <v>15663.65</v>
      </c>
      <c r="G28" s="42">
        <f t="shared" si="4"/>
        <v>2.7347285462875001E-2</v>
      </c>
      <c r="H28" s="43">
        <v>6489.4974988159802</v>
      </c>
      <c r="I28" s="42">
        <v>9.0083194977409707E-3</v>
      </c>
      <c r="J28" s="52">
        <f t="shared" si="5"/>
        <v>0.58569698002598503</v>
      </c>
      <c r="K28" s="52">
        <f t="shared" si="6"/>
        <v>1.83389659651341E-2</v>
      </c>
      <c r="AI28" t="s">
        <v>62</v>
      </c>
    </row>
    <row r="29" spans="1:35">
      <c r="A29" s="8" t="s">
        <v>58</v>
      </c>
      <c r="B29" s="8" t="s">
        <v>36</v>
      </c>
      <c r="C29" s="40">
        <v>101519.6</v>
      </c>
      <c r="D29" s="41">
        <f t="shared" si="3"/>
        <v>2.3136095202362199E-2</v>
      </c>
      <c r="E29" s="39">
        <v>4760</v>
      </c>
      <c r="F29" s="40">
        <v>12105.52</v>
      </c>
      <c r="G29" s="42">
        <f t="shared" si="4"/>
        <v>2.1135119280406699E-2</v>
      </c>
      <c r="H29" s="43">
        <v>6289.68406670275</v>
      </c>
      <c r="I29" s="42">
        <v>8.7309508360310997E-3</v>
      </c>
      <c r="J29" s="52">
        <f t="shared" si="5"/>
        <v>0.48042842713879702</v>
      </c>
      <c r="K29" s="52">
        <f t="shared" si="6"/>
        <v>1.2404168444375601E-2</v>
      </c>
    </row>
    <row r="30" spans="1:35">
      <c r="A30" s="34" t="s">
        <v>58</v>
      </c>
      <c r="B30" s="34" t="s">
        <v>38</v>
      </c>
      <c r="C30" s="35">
        <v>1009112.95</v>
      </c>
      <c r="D30" s="36">
        <f t="shared" si="3"/>
        <v>0.22997463820913899</v>
      </c>
      <c r="E30" s="33">
        <v>68730</v>
      </c>
      <c r="F30" s="35">
        <v>145642.32999999999</v>
      </c>
      <c r="G30" s="37">
        <f t="shared" si="4"/>
        <v>0.25427804975138302</v>
      </c>
      <c r="H30" s="38">
        <v>80882.563887342898</v>
      </c>
      <c r="I30" s="37">
        <v>0.11227617815194001</v>
      </c>
      <c r="J30" s="37">
        <f t="shared" si="5"/>
        <v>0.44464934138761097</v>
      </c>
      <c r="K30" s="37">
        <f t="shared" si="6"/>
        <v>0.142001871599443</v>
      </c>
    </row>
    <row r="31" spans="1:35">
      <c r="A31" s="8" t="s">
        <v>58</v>
      </c>
      <c r="B31" s="8" t="s">
        <v>39</v>
      </c>
      <c r="C31" s="40">
        <v>193660.16</v>
      </c>
      <c r="D31" s="41">
        <f t="shared" si="3"/>
        <v>4.4134727665048799E-2</v>
      </c>
      <c r="E31" s="39">
        <v>29414</v>
      </c>
      <c r="F31" s="40">
        <v>43838.85</v>
      </c>
      <c r="G31" s="42">
        <f t="shared" si="4"/>
        <v>7.6538581065981298E-2</v>
      </c>
      <c r="H31" s="43">
        <v>17997.382553288298</v>
      </c>
      <c r="I31" s="42">
        <v>2.4982854557332099E-2</v>
      </c>
      <c r="J31" s="52">
        <f t="shared" si="5"/>
        <v>0.58946499387442197</v>
      </c>
      <c r="K31" s="52">
        <f t="shared" si="6"/>
        <v>5.1555726508649202E-2</v>
      </c>
    </row>
    <row r="33" spans="1:11">
      <c r="A33" t="s">
        <v>56</v>
      </c>
    </row>
    <row r="34" spans="1:11">
      <c r="A34" s="90" t="s">
        <v>9</v>
      </c>
      <c r="B34" s="90" t="s">
        <v>10</v>
      </c>
      <c r="C34" s="85" t="s">
        <v>11</v>
      </c>
      <c r="D34" s="85"/>
      <c r="E34" s="91" t="s">
        <v>12</v>
      </c>
      <c r="F34" s="91"/>
      <c r="G34" s="91"/>
      <c r="H34" s="91" t="s">
        <v>13</v>
      </c>
      <c r="I34" s="91"/>
      <c r="J34" s="91" t="s">
        <v>14</v>
      </c>
      <c r="K34" s="91"/>
    </row>
    <row r="35" spans="1:11" ht="27.6">
      <c r="A35" s="90"/>
      <c r="B35" s="90"/>
      <c r="C35" s="2" t="s">
        <v>15</v>
      </c>
      <c r="D35" s="2" t="s">
        <v>16</v>
      </c>
      <c r="E35" s="2" t="s">
        <v>17</v>
      </c>
      <c r="F35" s="2" t="s">
        <v>18</v>
      </c>
      <c r="G35" s="2" t="s">
        <v>23</v>
      </c>
      <c r="H35" s="2" t="s">
        <v>60</v>
      </c>
      <c r="I35" s="2" t="s">
        <v>23</v>
      </c>
      <c r="J35" s="2" t="s">
        <v>25</v>
      </c>
      <c r="K35" s="2" t="s">
        <v>61</v>
      </c>
    </row>
    <row r="36" spans="1:11">
      <c r="A36" s="23" t="s">
        <v>59</v>
      </c>
      <c r="B36" s="23" t="s">
        <v>29</v>
      </c>
      <c r="C36" s="24">
        <v>2105632.67</v>
      </c>
      <c r="D36" s="25">
        <f t="shared" ref="D36:D49" si="7">C36/SUM($C$36:$C$49)</f>
        <v>0.208217512655653</v>
      </c>
      <c r="E36" s="24">
        <v>403</v>
      </c>
      <c r="F36" s="24">
        <v>1105.22</v>
      </c>
      <c r="G36" s="26">
        <f>F36/$AE$4</f>
        <v>1.0023263308339299E-3</v>
      </c>
      <c r="H36" s="27">
        <v>220824.86679178101</v>
      </c>
      <c r="I36" s="26">
        <v>0.15974511595442001</v>
      </c>
      <c r="J36" s="26">
        <f>ABS(F36-H36)/F36</f>
        <v>198.80172887911999</v>
      </c>
      <c r="K36" s="26">
        <f>G36-I36</f>
        <v>-0.15874278962358601</v>
      </c>
    </row>
    <row r="37" spans="1:11">
      <c r="A37" s="44" t="s">
        <v>59</v>
      </c>
      <c r="B37" s="44" t="s">
        <v>30</v>
      </c>
      <c r="C37" s="45">
        <v>393903.69</v>
      </c>
      <c r="D37" s="46">
        <f t="shared" si="7"/>
        <v>3.89515454078148E-2</v>
      </c>
      <c r="E37" s="45">
        <v>695</v>
      </c>
      <c r="F37" s="45">
        <v>1468.1</v>
      </c>
      <c r="G37" s="47">
        <f t="shared" ref="G37:G49" si="8">F37/$AE$4</f>
        <v>1.33142296221322E-3</v>
      </c>
      <c r="H37" s="48">
        <v>46779.445339572398</v>
      </c>
      <c r="I37" s="47">
        <v>3.38403370445578E-2</v>
      </c>
      <c r="J37" s="47">
        <f t="shared" ref="J37:J49" si="9">ABS(F37-H37)/F37</f>
        <v>30.8639366116562</v>
      </c>
      <c r="K37" s="47">
        <f t="shared" ref="K37:K49" si="10">G37-I37</f>
        <v>-3.2508914082344603E-2</v>
      </c>
    </row>
    <row r="38" spans="1:11">
      <c r="A38" s="34" t="s">
        <v>59</v>
      </c>
      <c r="B38" s="34" t="s">
        <v>31</v>
      </c>
      <c r="C38" s="35">
        <v>667515.56999999995</v>
      </c>
      <c r="D38" s="36">
        <f t="shared" si="7"/>
        <v>6.6007919436546506E-2</v>
      </c>
      <c r="E38" s="35">
        <v>59942</v>
      </c>
      <c r="F38" s="35">
        <v>87558.25</v>
      </c>
      <c r="G38" s="37">
        <f t="shared" si="8"/>
        <v>7.9406760153399203E-2</v>
      </c>
      <c r="H38" s="38">
        <v>49728.293959955503</v>
      </c>
      <c r="I38" s="37">
        <v>3.5973539575771402E-2</v>
      </c>
      <c r="J38" s="54">
        <f t="shared" si="9"/>
        <v>0.43205472973756898</v>
      </c>
      <c r="K38" s="37">
        <f t="shared" si="10"/>
        <v>4.3433220577627801E-2</v>
      </c>
    </row>
    <row r="39" spans="1:11">
      <c r="A39" s="49" t="s">
        <v>59</v>
      </c>
      <c r="B39" s="49" t="s">
        <v>32</v>
      </c>
      <c r="C39" s="50">
        <v>128045.03</v>
      </c>
      <c r="D39" s="51">
        <f t="shared" si="7"/>
        <v>1.2661855999089601E-2</v>
      </c>
      <c r="E39" s="50">
        <v>15664</v>
      </c>
      <c r="F39" s="50">
        <v>19868.46</v>
      </c>
      <c r="G39" s="52">
        <f t="shared" si="8"/>
        <v>1.80187479516483E-2</v>
      </c>
      <c r="H39" s="53">
        <v>5162.3382990165401</v>
      </c>
      <c r="I39" s="52">
        <v>3.73444504757665E-3</v>
      </c>
      <c r="J39" s="52">
        <f t="shared" si="9"/>
        <v>0.74017421083382695</v>
      </c>
      <c r="K39" s="52">
        <f t="shared" si="10"/>
        <v>1.4284302904071599E-2</v>
      </c>
    </row>
    <row r="40" spans="1:11">
      <c r="A40" s="49" t="s">
        <v>59</v>
      </c>
      <c r="B40" s="49" t="s">
        <v>33</v>
      </c>
      <c r="C40" s="50">
        <v>307106.17</v>
      </c>
      <c r="D40" s="51">
        <f t="shared" si="7"/>
        <v>3.03684891242707E-2</v>
      </c>
      <c r="E40" s="50">
        <v>27157</v>
      </c>
      <c r="F40" s="50">
        <v>28260.22</v>
      </c>
      <c r="G40" s="52">
        <f t="shared" si="8"/>
        <v>2.56292526566291E-2</v>
      </c>
      <c r="H40" s="53">
        <v>37511.645045732497</v>
      </c>
      <c r="I40" s="52">
        <v>2.7135993217293802E-2</v>
      </c>
      <c r="J40" s="52">
        <f t="shared" si="9"/>
        <v>0.327365641376199</v>
      </c>
      <c r="K40" s="52">
        <f t="shared" si="10"/>
        <v>-1.5067405606646899E-3</v>
      </c>
    </row>
    <row r="41" spans="1:11">
      <c r="A41" s="34" t="s">
        <v>59</v>
      </c>
      <c r="B41" s="34" t="s">
        <v>34</v>
      </c>
      <c r="C41" s="35">
        <v>3234113.58</v>
      </c>
      <c r="D41" s="36">
        <f t="shared" si="7"/>
        <v>0.31980843328835201</v>
      </c>
      <c r="E41" s="35">
        <v>76067</v>
      </c>
      <c r="F41" s="35">
        <v>332863.03000000003</v>
      </c>
      <c r="G41" s="37">
        <f t="shared" si="8"/>
        <v>0.30187417847140302</v>
      </c>
      <c r="H41" s="38">
        <v>270255.31023334101</v>
      </c>
      <c r="I41" s="37">
        <v>0.19550318991579099</v>
      </c>
      <c r="J41" s="37">
        <f t="shared" si="9"/>
        <v>0.188088535295311</v>
      </c>
      <c r="K41" s="37">
        <f t="shared" si="10"/>
        <v>0.106370988555612</v>
      </c>
    </row>
    <row r="42" spans="1:11">
      <c r="A42" s="49" t="s">
        <v>59</v>
      </c>
      <c r="B42" s="49" t="s">
        <v>35</v>
      </c>
      <c r="C42" s="50">
        <v>30126.2</v>
      </c>
      <c r="D42" s="51">
        <f t="shared" si="7"/>
        <v>2.97905827504411E-3</v>
      </c>
      <c r="E42" s="50">
        <v>408</v>
      </c>
      <c r="F42" s="50">
        <v>2996.12</v>
      </c>
      <c r="G42" s="52">
        <f t="shared" si="8"/>
        <v>2.7171874978177699E-3</v>
      </c>
      <c r="H42" s="53">
        <v>680.03574766877705</v>
      </c>
      <c r="I42" s="52">
        <v>4.9193911420732604E-4</v>
      </c>
      <c r="J42" s="52">
        <f t="shared" si="9"/>
        <v>0.77302786681815905</v>
      </c>
      <c r="K42" s="52">
        <f t="shared" si="10"/>
        <v>2.2252483836104398E-3</v>
      </c>
    </row>
    <row r="43" spans="1:11">
      <c r="A43" s="49" t="s">
        <v>59</v>
      </c>
      <c r="B43" s="49" t="s">
        <v>36</v>
      </c>
      <c r="C43" s="50">
        <v>172511.26</v>
      </c>
      <c r="D43" s="51">
        <f t="shared" si="7"/>
        <v>1.7058941938953E-2</v>
      </c>
      <c r="E43" s="50">
        <v>7743</v>
      </c>
      <c r="F43" s="50">
        <v>21713.83</v>
      </c>
      <c r="G43" s="52">
        <f t="shared" si="8"/>
        <v>1.9692317866353899E-2</v>
      </c>
      <c r="H43" s="53">
        <v>7290.61821095497</v>
      </c>
      <c r="I43" s="52">
        <v>5.2740466615409098E-3</v>
      </c>
      <c r="J43" s="52">
        <f t="shared" si="9"/>
        <v>0.66424079902278998</v>
      </c>
      <c r="K43" s="52">
        <f t="shared" si="10"/>
        <v>1.4418271204813E-2</v>
      </c>
    </row>
    <row r="44" spans="1:11">
      <c r="A44" s="49" t="s">
        <v>59</v>
      </c>
      <c r="B44" s="49" t="s">
        <v>37</v>
      </c>
      <c r="C44" s="50">
        <v>46483.85</v>
      </c>
      <c r="D44" s="51">
        <f t="shared" si="7"/>
        <v>4.5966002349585797E-3</v>
      </c>
      <c r="E44" s="50">
        <v>1608</v>
      </c>
      <c r="F44" s="50">
        <v>1719.91</v>
      </c>
      <c r="G44" s="52">
        <f t="shared" si="8"/>
        <v>1.55978997816234E-3</v>
      </c>
      <c r="H44" s="53">
        <v>4027.47424135856</v>
      </c>
      <c r="I44" s="52">
        <v>2.9134822949804201E-3</v>
      </c>
      <c r="J44" s="52">
        <f t="shared" si="9"/>
        <v>1.3416773211148001</v>
      </c>
      <c r="K44" s="52">
        <f t="shared" si="10"/>
        <v>-1.3536923168180801E-3</v>
      </c>
    </row>
    <row r="45" spans="1:11">
      <c r="A45" s="34" t="s">
        <v>59</v>
      </c>
      <c r="B45" s="34" t="s">
        <v>38</v>
      </c>
      <c r="C45" s="35">
        <v>1833339.65</v>
      </c>
      <c r="D45" s="36">
        <f t="shared" si="7"/>
        <v>0.18129155536705499</v>
      </c>
      <c r="E45" s="35">
        <v>92158</v>
      </c>
      <c r="F45" s="35">
        <v>187773.73</v>
      </c>
      <c r="G45" s="37">
        <f t="shared" si="8"/>
        <v>0.17029238868089699</v>
      </c>
      <c r="H45" s="38">
        <v>104696.163200137</v>
      </c>
      <c r="I45" s="37">
        <v>7.5737397573791998E-2</v>
      </c>
      <c r="J45" s="54">
        <f t="shared" si="9"/>
        <v>0.44243444916316599</v>
      </c>
      <c r="K45" s="37">
        <f t="shared" si="10"/>
        <v>9.4554991107104899E-2</v>
      </c>
    </row>
    <row r="46" spans="1:11">
      <c r="A46" s="34" t="s">
        <v>59</v>
      </c>
      <c r="B46" s="34" t="s">
        <v>39</v>
      </c>
      <c r="C46" s="35">
        <v>1061438.17</v>
      </c>
      <c r="D46" s="36">
        <f t="shared" si="7"/>
        <v>0.10496133477790701</v>
      </c>
      <c r="E46" s="35">
        <v>77548</v>
      </c>
      <c r="F46" s="35">
        <v>121173.66</v>
      </c>
      <c r="G46" s="37">
        <f t="shared" si="8"/>
        <v>0.109892645827544</v>
      </c>
      <c r="H46" s="38">
        <v>48583.367390102198</v>
      </c>
      <c r="I46" s="37">
        <v>3.5145297583292497E-2</v>
      </c>
      <c r="J46" s="54">
        <f t="shared" si="9"/>
        <v>0.59905999876456495</v>
      </c>
      <c r="K46" s="37">
        <f t="shared" si="10"/>
        <v>7.4747348244251402E-2</v>
      </c>
    </row>
    <row r="47" spans="1:11">
      <c r="A47" s="49" t="s">
        <v>59</v>
      </c>
      <c r="B47" s="49" t="s">
        <v>40</v>
      </c>
      <c r="C47" s="50">
        <v>98943</v>
      </c>
      <c r="D47" s="51">
        <f t="shared" si="7"/>
        <v>9.7840737599727105E-3</v>
      </c>
      <c r="E47" s="50">
        <v>11257</v>
      </c>
      <c r="F47" s="50">
        <v>21527.85</v>
      </c>
      <c r="G47" s="52">
        <f t="shared" si="8"/>
        <v>1.9523652215163698E-2</v>
      </c>
      <c r="H47" s="53">
        <v>1290.1889784151001</v>
      </c>
      <c r="I47" s="52">
        <v>9.3332508677281803E-4</v>
      </c>
      <c r="J47" s="52">
        <f t="shared" si="9"/>
        <v>0.94006884206202201</v>
      </c>
      <c r="K47" s="52">
        <f t="shared" si="10"/>
        <v>1.8590327128390899E-2</v>
      </c>
    </row>
    <row r="48" spans="1:11">
      <c r="A48" s="49" t="s">
        <v>59</v>
      </c>
      <c r="B48" s="49" t="s">
        <v>41</v>
      </c>
      <c r="C48" s="50">
        <v>19155</v>
      </c>
      <c r="D48" s="51">
        <f t="shared" si="7"/>
        <v>1.8941606063316999E-3</v>
      </c>
      <c r="E48" s="50">
        <v>3335</v>
      </c>
      <c r="F48" s="50">
        <v>3190.59</v>
      </c>
      <c r="G48" s="52">
        <f t="shared" si="8"/>
        <v>2.8935527477745799E-3</v>
      </c>
      <c r="H48" s="53">
        <v>2731.6060328302701</v>
      </c>
      <c r="I48" s="52">
        <v>1.9760488426682301E-3</v>
      </c>
      <c r="J48" s="52">
        <f t="shared" si="9"/>
        <v>0.143855514863937</v>
      </c>
      <c r="K48" s="52">
        <f t="shared" si="10"/>
        <v>9.1750390510635495E-4</v>
      </c>
    </row>
    <row r="49" spans="1:11">
      <c r="A49" s="49" t="s">
        <v>59</v>
      </c>
      <c r="B49" s="49" t="s">
        <v>42</v>
      </c>
      <c r="C49" s="50">
        <v>14345</v>
      </c>
      <c r="D49" s="51">
        <f t="shared" si="7"/>
        <v>1.41851912805159E-3</v>
      </c>
      <c r="E49" s="50">
        <v>2594</v>
      </c>
      <c r="F49" s="50">
        <v>5227.1099999999997</v>
      </c>
      <c r="G49" s="52">
        <f t="shared" si="8"/>
        <v>4.7404769974895003E-3</v>
      </c>
      <c r="H49" s="53">
        <v>448.60423226057702</v>
      </c>
      <c r="I49" s="52">
        <v>3.2452112907954803E-4</v>
      </c>
      <c r="J49" s="52">
        <f t="shared" si="9"/>
        <v>0.91417738822014905</v>
      </c>
      <c r="K49" s="52">
        <f t="shared" si="10"/>
        <v>4.4159558684099499E-3</v>
      </c>
    </row>
  </sheetData>
  <mergeCells count="18">
    <mergeCell ref="C34:D34"/>
    <mergeCell ref="E34:G34"/>
    <mergeCell ref="H34:I34"/>
    <mergeCell ref="J34:K34"/>
    <mergeCell ref="A11:A12"/>
    <mergeCell ref="A21:A22"/>
    <mergeCell ref="A34:A35"/>
    <mergeCell ref="B11:B12"/>
    <mergeCell ref="B21:B22"/>
    <mergeCell ref="B34:B35"/>
    <mergeCell ref="C11:D11"/>
    <mergeCell ref="E11:G11"/>
    <mergeCell ref="H11:I11"/>
    <mergeCell ref="J11:K11"/>
    <mergeCell ref="C21:D21"/>
    <mergeCell ref="E21:G21"/>
    <mergeCell ref="H21:I21"/>
    <mergeCell ref="J21:K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workbookViewId="0">
      <selection activeCell="A5" sqref="A5:B8"/>
    </sheetView>
  </sheetViews>
  <sheetFormatPr defaultColWidth="9.125" defaultRowHeight="13.9"/>
  <cols>
    <col min="1" max="1" width="18.125" customWidth="1"/>
    <col min="5" max="5" width="17.125" customWidth="1"/>
    <col min="8" max="8" width="17.125" customWidth="1"/>
    <col min="13" max="13" width="11.375" customWidth="1"/>
  </cols>
  <sheetData>
    <row r="1" spans="1:14">
      <c r="A1" s="19" t="s">
        <v>63</v>
      </c>
      <c r="B1" s="20">
        <v>1172</v>
      </c>
      <c r="D1" s="19" t="s">
        <v>63</v>
      </c>
      <c r="E1" s="20">
        <v>36025</v>
      </c>
      <c r="G1" s="19" t="s">
        <v>63</v>
      </c>
      <c r="H1" s="19">
        <v>963</v>
      </c>
      <c r="J1" s="19" t="s">
        <v>63</v>
      </c>
      <c r="K1" s="20">
        <v>55308</v>
      </c>
      <c r="M1" s="19" t="s">
        <v>64</v>
      </c>
      <c r="N1" s="20">
        <v>87437</v>
      </c>
    </row>
    <row r="2" spans="1:14">
      <c r="A2" s="19"/>
      <c r="B2" s="20"/>
      <c r="D2" s="19" t="s">
        <v>65</v>
      </c>
      <c r="E2" s="20">
        <v>18264</v>
      </c>
      <c r="F2" s="20"/>
      <c r="G2" s="19" t="s">
        <v>66</v>
      </c>
      <c r="H2" s="19">
        <v>683</v>
      </c>
      <c r="I2" s="20"/>
      <c r="J2" s="19" t="s">
        <v>66</v>
      </c>
      <c r="K2" s="20">
        <v>8758</v>
      </c>
      <c r="M2" s="19" t="s">
        <v>63</v>
      </c>
      <c r="N2" s="20">
        <v>70945</v>
      </c>
    </row>
    <row r="3" spans="1:14">
      <c r="A3" s="19"/>
      <c r="B3" s="20"/>
      <c r="E3" s="19"/>
      <c r="F3" s="20"/>
      <c r="G3" s="19" t="s">
        <v>64</v>
      </c>
      <c r="H3" s="19">
        <v>344</v>
      </c>
      <c r="I3" s="20"/>
      <c r="J3" s="19" t="s">
        <v>64</v>
      </c>
      <c r="K3" s="20">
        <v>5911</v>
      </c>
      <c r="M3" s="19" t="s">
        <v>66</v>
      </c>
      <c r="N3" s="20">
        <v>46657</v>
      </c>
    </row>
    <row r="4" spans="1:14">
      <c r="A4" s="19"/>
      <c r="B4" s="20"/>
      <c r="E4" s="19"/>
      <c r="F4" s="20"/>
      <c r="H4" s="19"/>
      <c r="I4" s="20"/>
    </row>
    <row r="5" spans="1:14">
      <c r="A5" s="19" t="s">
        <v>38</v>
      </c>
      <c r="B5" s="20">
        <f>B1+E1+H1+K1+N2</f>
        <v>164413</v>
      </c>
      <c r="E5" s="19"/>
      <c r="F5" s="20"/>
      <c r="H5" s="19"/>
      <c r="I5" s="20"/>
    </row>
    <row r="6" spans="1:14">
      <c r="A6" s="19" t="s">
        <v>31</v>
      </c>
      <c r="B6" s="20">
        <f>E2</f>
        <v>18264</v>
      </c>
      <c r="E6" s="19"/>
      <c r="F6" s="20"/>
      <c r="H6" s="19"/>
      <c r="I6" s="20"/>
    </row>
    <row r="7" spans="1:14">
      <c r="A7" s="19" t="s">
        <v>39</v>
      </c>
      <c r="B7" s="20">
        <f>H2+K2+N3</f>
        <v>56098</v>
      </c>
      <c r="E7" s="19"/>
      <c r="F7" s="20"/>
    </row>
    <row r="8" spans="1:14">
      <c r="A8" s="19" t="s">
        <v>34</v>
      </c>
      <c r="B8" s="20">
        <f>H3+K3+N1</f>
        <v>93692</v>
      </c>
      <c r="E8" s="19"/>
      <c r="F8" s="20"/>
    </row>
    <row r="9" spans="1:14">
      <c r="A9" s="19"/>
      <c r="B9" s="20"/>
    </row>
    <row r="12" spans="1:14">
      <c r="E12" s="19"/>
      <c r="F12" s="20"/>
      <c r="H12" s="19"/>
      <c r="I12" s="20"/>
    </row>
    <row r="13" spans="1:14">
      <c r="E13" s="19"/>
      <c r="F13" s="20"/>
      <c r="H13" s="19"/>
      <c r="I13" s="20"/>
    </row>
    <row r="14" spans="1:14">
      <c r="E14" s="19"/>
      <c r="F14" s="20"/>
      <c r="H14" s="19"/>
      <c r="I14" s="20"/>
    </row>
    <row r="15" spans="1:14">
      <c r="E15" s="19"/>
      <c r="F15" s="20"/>
      <c r="H15" s="19"/>
      <c r="I15" s="20"/>
    </row>
    <row r="16" spans="1:14">
      <c r="E16" s="19"/>
      <c r="F16" s="20"/>
      <c r="H16" s="19"/>
      <c r="I16" s="19"/>
    </row>
    <row r="17" spans="5:6">
      <c r="E17" s="19"/>
      <c r="F17" s="20"/>
    </row>
    <row r="18" spans="5:6">
      <c r="E18" s="19"/>
      <c r="F18" s="19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26"/>
  <sheetViews>
    <sheetView topLeftCell="AQ1" workbookViewId="0">
      <selection activeCell="AG1" sqref="AG1:BI26"/>
    </sheetView>
  </sheetViews>
  <sheetFormatPr defaultColWidth="9" defaultRowHeight="13.9"/>
  <cols>
    <col min="1" max="1" width="25.25" customWidth="1"/>
    <col min="2" max="2" width="13" customWidth="1"/>
    <col min="3" max="3" width="11.125" customWidth="1"/>
    <col min="4" max="4" width="10.375" customWidth="1"/>
    <col min="10" max="10" width="10.375" customWidth="1"/>
    <col min="11" max="11" width="10.875" customWidth="1"/>
    <col min="12" max="17" width="11.375" customWidth="1"/>
    <col min="18" max="18" width="25.25" customWidth="1"/>
    <col min="21" max="21" width="13" customWidth="1"/>
    <col min="29" max="29" width="10.375" customWidth="1"/>
    <col min="30" max="30" width="10.875" customWidth="1"/>
    <col min="31" max="31" width="11.375" customWidth="1"/>
    <col min="33" max="33" width="25.25" customWidth="1"/>
    <col min="44" max="44" width="10.375" customWidth="1"/>
    <col min="45" max="45" width="10.875" customWidth="1"/>
    <col min="46" max="46" width="11.375" customWidth="1"/>
    <col min="48" max="48" width="25.25" customWidth="1"/>
    <col min="59" max="59" width="10.375" customWidth="1"/>
    <col min="60" max="60" width="10.875" customWidth="1"/>
    <col min="61" max="61" width="11.375" customWidth="1"/>
  </cols>
  <sheetData>
    <row r="1" spans="1:61">
      <c r="AG1" t="s">
        <v>55</v>
      </c>
      <c r="AV1" t="s">
        <v>56</v>
      </c>
    </row>
    <row r="2" spans="1:61">
      <c r="A2" t="s">
        <v>67</v>
      </c>
      <c r="R2" t="s">
        <v>54</v>
      </c>
    </row>
    <row r="3" spans="1:61">
      <c r="A3" t="s">
        <v>0</v>
      </c>
      <c r="B3" t="s">
        <v>1</v>
      </c>
      <c r="C3" t="s">
        <v>2</v>
      </c>
      <c r="D3" t="s">
        <v>3</v>
      </c>
      <c r="R3" s="16" t="s">
        <v>0</v>
      </c>
      <c r="S3" s="16" t="s">
        <v>68</v>
      </c>
      <c r="T3" s="16" t="s">
        <v>69</v>
      </c>
      <c r="U3" s="16" t="s">
        <v>1</v>
      </c>
      <c r="V3" s="16" t="s">
        <v>2</v>
      </c>
      <c r="W3" s="16" t="s">
        <v>3</v>
      </c>
      <c r="X3" s="16" t="s">
        <v>49</v>
      </c>
      <c r="Y3" s="17"/>
      <c r="Z3" s="17"/>
      <c r="AA3" s="17"/>
      <c r="AG3" s="16" t="s">
        <v>0</v>
      </c>
      <c r="AH3" s="16" t="s">
        <v>68</v>
      </c>
      <c r="AI3" s="16" t="s">
        <v>69</v>
      </c>
      <c r="AJ3" s="16" t="s">
        <v>1</v>
      </c>
      <c r="AK3" s="16" t="s">
        <v>2</v>
      </c>
      <c r="AL3" s="16" t="s">
        <v>3</v>
      </c>
      <c r="AM3" s="16" t="s">
        <v>49</v>
      </c>
      <c r="AN3" s="17"/>
      <c r="AO3" s="17"/>
      <c r="AP3" s="17"/>
      <c r="AV3" s="16" t="s">
        <v>0</v>
      </c>
      <c r="AW3" s="16" t="s">
        <v>68</v>
      </c>
      <c r="AX3" s="16" t="s">
        <v>69</v>
      </c>
      <c r="AY3" s="16" t="s">
        <v>1</v>
      </c>
      <c r="AZ3" s="16" t="s">
        <v>2</v>
      </c>
      <c r="BA3" s="16" t="s">
        <v>3</v>
      </c>
      <c r="BB3" s="16" t="s">
        <v>49</v>
      </c>
      <c r="BC3" s="17"/>
    </row>
    <row r="4" spans="1:61">
      <c r="A4" t="s">
        <v>4</v>
      </c>
      <c r="B4" t="s">
        <v>5</v>
      </c>
      <c r="C4">
        <v>997441</v>
      </c>
      <c r="D4">
        <v>2035446.17</v>
      </c>
      <c r="R4" s="4" t="s">
        <v>57</v>
      </c>
      <c r="S4" s="4" t="s">
        <v>70</v>
      </c>
      <c r="T4" s="4" t="s">
        <v>71</v>
      </c>
      <c r="U4" s="4" t="s">
        <v>7</v>
      </c>
      <c r="V4" s="4">
        <v>175908</v>
      </c>
      <c r="W4" s="4">
        <v>360023.31</v>
      </c>
      <c r="X4" s="4">
        <v>1985095.8</v>
      </c>
      <c r="Y4" s="18"/>
      <c r="Z4" s="18"/>
      <c r="AA4" s="18"/>
      <c r="AG4" s="4" t="s">
        <v>58</v>
      </c>
      <c r="AH4" s="4" t="s">
        <v>70</v>
      </c>
      <c r="AI4" s="4" t="s">
        <v>71</v>
      </c>
      <c r="AJ4" s="4" t="s">
        <v>7</v>
      </c>
      <c r="AK4" s="4">
        <v>313385</v>
      </c>
      <c r="AL4" s="4">
        <v>572768</v>
      </c>
      <c r="AM4" s="4">
        <v>4387931.46</v>
      </c>
      <c r="AN4" s="18"/>
      <c r="AO4" s="18"/>
      <c r="AP4" s="18"/>
      <c r="AV4" s="4" t="s">
        <v>59</v>
      </c>
      <c r="AW4" s="4" t="s">
        <v>70</v>
      </c>
      <c r="AX4" s="4" t="s">
        <v>71</v>
      </c>
      <c r="AY4" s="4" t="s">
        <v>7</v>
      </c>
      <c r="AZ4" s="4">
        <v>508148</v>
      </c>
      <c r="BA4" s="4">
        <v>1102654.8600000001</v>
      </c>
      <c r="BB4" s="4">
        <v>10112658.84</v>
      </c>
      <c r="BC4" s="18"/>
    </row>
    <row r="5" spans="1:61">
      <c r="A5" t="s">
        <v>6</v>
      </c>
      <c r="B5" t="s">
        <v>7</v>
      </c>
      <c r="C5">
        <v>997441</v>
      </c>
      <c r="D5">
        <v>2035446.17</v>
      </c>
    </row>
    <row r="12" spans="1:61" s="1" customFormat="1" ht="27.6">
      <c r="A12" s="2" t="s">
        <v>0</v>
      </c>
      <c r="B12" s="2" t="s">
        <v>1</v>
      </c>
      <c r="C12" s="2" t="s">
        <v>2</v>
      </c>
      <c r="D12" s="2" t="s">
        <v>3</v>
      </c>
      <c r="E12" s="2" t="s">
        <v>49</v>
      </c>
      <c r="F12" s="3" t="s">
        <v>50</v>
      </c>
      <c r="G12" s="3" t="s">
        <v>72</v>
      </c>
      <c r="H12" s="3" t="s">
        <v>73</v>
      </c>
      <c r="I12" s="3" t="s">
        <v>51</v>
      </c>
      <c r="J12" s="3" t="s">
        <v>74</v>
      </c>
      <c r="K12" s="3" t="s">
        <v>52</v>
      </c>
      <c r="L12" s="3" t="s">
        <v>75</v>
      </c>
      <c r="M12" s="3" t="s">
        <v>76</v>
      </c>
      <c r="N12" s="3" t="s">
        <v>77</v>
      </c>
      <c r="O12" s="1" t="s">
        <v>78</v>
      </c>
      <c r="P12" s="1" t="s">
        <v>79</v>
      </c>
      <c r="R12" s="2" t="s">
        <v>0</v>
      </c>
      <c r="S12" s="2" t="s">
        <v>68</v>
      </c>
      <c r="T12" s="2" t="s">
        <v>69</v>
      </c>
      <c r="U12" s="2" t="s">
        <v>1</v>
      </c>
      <c r="V12" s="2" t="s">
        <v>2</v>
      </c>
      <c r="W12" s="2" t="s">
        <v>3</v>
      </c>
      <c r="X12" s="2" t="s">
        <v>49</v>
      </c>
      <c r="Y12" s="3" t="s">
        <v>50</v>
      </c>
      <c r="Z12" s="3" t="s">
        <v>72</v>
      </c>
      <c r="AA12" s="3" t="s">
        <v>73</v>
      </c>
      <c r="AB12" s="3" t="s">
        <v>51</v>
      </c>
      <c r="AC12" s="3" t="s">
        <v>74</v>
      </c>
      <c r="AD12" s="3" t="s">
        <v>52</v>
      </c>
      <c r="AE12" s="3" t="s">
        <v>75</v>
      </c>
      <c r="AG12" s="2" t="s">
        <v>0</v>
      </c>
      <c r="AH12" s="2" t="s">
        <v>68</v>
      </c>
      <c r="AI12" s="2" t="s">
        <v>69</v>
      </c>
      <c r="AJ12" s="2" t="s">
        <v>1</v>
      </c>
      <c r="AK12" s="2" t="s">
        <v>2</v>
      </c>
      <c r="AL12" s="2" t="s">
        <v>3</v>
      </c>
      <c r="AM12" s="2" t="s">
        <v>49</v>
      </c>
      <c r="AN12" s="3" t="s">
        <v>50</v>
      </c>
      <c r="AO12" s="3" t="s">
        <v>72</v>
      </c>
      <c r="AP12" s="3" t="s">
        <v>73</v>
      </c>
      <c r="AQ12" s="3" t="s">
        <v>51</v>
      </c>
      <c r="AR12" s="3" t="s">
        <v>74</v>
      </c>
      <c r="AS12" s="3" t="s">
        <v>52</v>
      </c>
      <c r="AT12" s="3" t="s">
        <v>75</v>
      </c>
      <c r="AV12" s="2" t="s">
        <v>0</v>
      </c>
      <c r="AW12" s="2" t="s">
        <v>68</v>
      </c>
      <c r="AX12" s="2" t="s">
        <v>69</v>
      </c>
      <c r="AY12" s="2" t="s">
        <v>1</v>
      </c>
      <c r="AZ12" s="2" t="s">
        <v>2</v>
      </c>
      <c r="BA12" s="2" t="s">
        <v>3</v>
      </c>
      <c r="BB12" s="2" t="s">
        <v>49</v>
      </c>
      <c r="BC12" s="3" t="s">
        <v>50</v>
      </c>
      <c r="BD12" s="3" t="s">
        <v>72</v>
      </c>
      <c r="BE12" s="3" t="s">
        <v>73</v>
      </c>
      <c r="BF12" s="3" t="s">
        <v>51</v>
      </c>
      <c r="BG12" s="3" t="s">
        <v>74</v>
      </c>
      <c r="BH12" s="3" t="s">
        <v>52</v>
      </c>
      <c r="BI12" s="3" t="s">
        <v>75</v>
      </c>
    </row>
    <row r="13" spans="1:61">
      <c r="A13" s="4" t="s">
        <v>6</v>
      </c>
      <c r="B13" s="4" t="s">
        <v>29</v>
      </c>
      <c r="C13" s="5">
        <v>11687</v>
      </c>
      <c r="D13" s="5">
        <v>27210.37</v>
      </c>
      <c r="E13" s="4">
        <v>5290216.2300000004</v>
      </c>
      <c r="F13" s="6">
        <f>E13/SUM($E$13:$E$26)</f>
        <v>0.32089754699381301</v>
      </c>
      <c r="G13" s="6">
        <f>C13/$C$5</f>
        <v>1.1716983761445501E-2</v>
      </c>
      <c r="H13" s="7">
        <f>D13/$D$5</f>
        <v>1.33682582232081E-2</v>
      </c>
      <c r="I13" s="12">
        <v>251091.97801141001</v>
      </c>
      <c r="J13" s="12">
        <v>538550.00278367905</v>
      </c>
      <c r="K13" s="7">
        <v>0.225084378422235</v>
      </c>
      <c r="L13" s="7">
        <v>0.240263658383812</v>
      </c>
      <c r="M13" s="7">
        <f>ABS(C13-I13)/C13</f>
        <v>20.484724737863498</v>
      </c>
      <c r="N13" s="7">
        <f>ABS(D13-J13)/D13</f>
        <v>18.792086722219501</v>
      </c>
      <c r="O13" s="13">
        <f>G13-K13</f>
        <v>-0.21336739466078899</v>
      </c>
      <c r="P13" s="13">
        <f>H13-L13</f>
        <v>-0.226895400160604</v>
      </c>
      <c r="Q13" s="13"/>
      <c r="R13" s="4" t="s">
        <v>57</v>
      </c>
      <c r="S13" s="4" t="s">
        <v>70</v>
      </c>
      <c r="T13" s="4" t="s">
        <v>71</v>
      </c>
      <c r="U13" s="4" t="s">
        <v>29</v>
      </c>
      <c r="V13" s="4">
        <v>9703</v>
      </c>
      <c r="W13" s="4">
        <v>23084.92</v>
      </c>
      <c r="X13" s="4">
        <v>1203579.08</v>
      </c>
      <c r="Y13" s="18">
        <f>X13/SUM($X$13:$X$18)</f>
        <v>0.60630780640410398</v>
      </c>
      <c r="Z13" s="6">
        <f>V13/$V$4</f>
        <v>5.5159515201127898E-2</v>
      </c>
      <c r="AA13" s="7">
        <f>W13/$W$4</f>
        <v>6.4120625967246395E-2</v>
      </c>
      <c r="AB13" s="12"/>
      <c r="AC13" s="12">
        <v>107341.39206653999</v>
      </c>
      <c r="AD13" s="7"/>
      <c r="AE13" s="7">
        <v>0.314897274453316</v>
      </c>
      <c r="AG13" s="4" t="s">
        <v>58</v>
      </c>
      <c r="AH13" s="4" t="s">
        <v>70</v>
      </c>
      <c r="AI13" s="4" t="s">
        <v>71</v>
      </c>
      <c r="AJ13" s="4" t="s">
        <v>29</v>
      </c>
      <c r="AK13" s="4">
        <v>1581</v>
      </c>
      <c r="AL13" s="4">
        <v>3020.23</v>
      </c>
      <c r="AM13" s="4">
        <v>1981004.48</v>
      </c>
      <c r="AN13" s="18">
        <f t="shared" ref="AN13:AN21" si="0">AM13/SUM($AM$13:$AM$21)</f>
        <v>0.45146659606209999</v>
      </c>
      <c r="AO13" s="6">
        <f>AK13/$AK$4</f>
        <v>5.04491280693077E-3</v>
      </c>
      <c r="AP13" s="7">
        <f>AL13/$AL$4</f>
        <v>5.2730424884071701E-3</v>
      </c>
      <c r="AQ13" s="12"/>
      <c r="AR13" s="12">
        <v>224501.829502001</v>
      </c>
      <c r="AS13" s="7"/>
      <c r="AT13" s="7">
        <v>0.31163956968168699</v>
      </c>
      <c r="AV13" s="4" t="s">
        <v>59</v>
      </c>
      <c r="AW13" s="4" t="s">
        <v>70</v>
      </c>
      <c r="AX13" s="4" t="s">
        <v>71</v>
      </c>
      <c r="AY13" s="4" t="s">
        <v>29</v>
      </c>
      <c r="AZ13" s="4">
        <v>403</v>
      </c>
      <c r="BA13" s="4">
        <v>1105.22</v>
      </c>
      <c r="BB13" s="4">
        <v>2105632.67</v>
      </c>
      <c r="BC13" s="18">
        <f>BB13/SUM($BB$13:$BB$26)</f>
        <v>0.208217512655653</v>
      </c>
      <c r="BD13" s="6">
        <f>AZ13/$AZ$4</f>
        <v>7.9307603296677296E-4</v>
      </c>
      <c r="BE13" s="7">
        <f>BA13/$BA$4</f>
        <v>1.0023263308339299E-3</v>
      </c>
      <c r="BF13" s="12"/>
      <c r="BG13" s="12">
        <v>220824.86679178101</v>
      </c>
      <c r="BH13" s="7"/>
      <c r="BI13" s="7">
        <v>0.15974511595442001</v>
      </c>
    </row>
    <row r="14" spans="1:61">
      <c r="A14" s="4" t="s">
        <v>6</v>
      </c>
      <c r="B14" s="4" t="s">
        <v>30</v>
      </c>
      <c r="C14" s="5">
        <v>3063</v>
      </c>
      <c r="D14" s="5">
        <v>9578.1</v>
      </c>
      <c r="E14" s="4">
        <v>836258.48</v>
      </c>
      <c r="F14" s="6">
        <f t="shared" ref="F14:F26" si="1">E14/SUM($E$13:$E$26)</f>
        <v>5.07263376802983E-2</v>
      </c>
      <c r="G14" s="6">
        <f t="shared" ref="G14:G26" si="2">C14/$C$5</f>
        <v>3.0708583264573998E-3</v>
      </c>
      <c r="H14" s="7">
        <f t="shared" ref="H14:H26" si="3">D14/$D$5</f>
        <v>4.7056513412978198E-3</v>
      </c>
      <c r="I14" s="12">
        <v>52541.364646103502</v>
      </c>
      <c r="J14" s="12">
        <v>94445.343930805902</v>
      </c>
      <c r="K14" s="7">
        <v>4.70992362897662E-2</v>
      </c>
      <c r="L14" s="7">
        <v>4.2134961902966499E-2</v>
      </c>
      <c r="M14" s="7">
        <f t="shared" ref="M14:M26" si="4">ABS(C14-I14)/C14</f>
        <v>16.153563384297598</v>
      </c>
      <c r="N14" s="7">
        <f t="shared" ref="N14:N26" si="5">ABS(D14-J14)/D14</f>
        <v>8.8605510415224202</v>
      </c>
      <c r="O14" s="13">
        <f t="shared" ref="O14:O26" si="6">G14-K14</f>
        <v>-4.4028377963308801E-2</v>
      </c>
      <c r="P14" s="13">
        <f t="shared" ref="P14:P26" si="7">H14-L14</f>
        <v>-3.7429310561668601E-2</v>
      </c>
      <c r="Q14" s="13"/>
      <c r="R14" s="4" t="s">
        <v>57</v>
      </c>
      <c r="S14" s="4" t="s">
        <v>70</v>
      </c>
      <c r="T14" s="4" t="s">
        <v>71</v>
      </c>
      <c r="U14" s="4" t="s">
        <v>30</v>
      </c>
      <c r="V14" s="4">
        <v>1287</v>
      </c>
      <c r="W14" s="4">
        <v>4035.43</v>
      </c>
      <c r="X14" s="4">
        <v>163190.79</v>
      </c>
      <c r="Y14" s="18"/>
      <c r="Z14" s="6">
        <f t="shared" ref="Z14:Z18" si="8">V14/$V$4</f>
        <v>7.3163244423221198E-3</v>
      </c>
      <c r="AA14" s="7">
        <f t="shared" ref="AA14:AA18" si="9">W14/$W$4</f>
        <v>1.1208802007847799E-2</v>
      </c>
      <c r="AB14" s="12"/>
      <c r="AC14" s="12">
        <v>17110.562834631201</v>
      </c>
      <c r="AD14" s="7"/>
      <c r="AE14" s="7">
        <v>5.01956374633893E-2</v>
      </c>
      <c r="AG14" s="4" t="s">
        <v>58</v>
      </c>
      <c r="AH14" s="4" t="s">
        <v>70</v>
      </c>
      <c r="AI14" s="4" t="s">
        <v>71</v>
      </c>
      <c r="AJ14" s="4" t="s">
        <v>30</v>
      </c>
      <c r="AK14" s="4">
        <v>1081</v>
      </c>
      <c r="AL14" s="4">
        <v>4074.57</v>
      </c>
      <c r="AM14" s="4">
        <v>279164</v>
      </c>
      <c r="AN14" s="18">
        <f t="shared" si="0"/>
        <v>6.3620866129025594E-2</v>
      </c>
      <c r="AO14" s="6">
        <f t="shared" ref="AO14:AO21" si="10">AK14/$AK$4</f>
        <v>3.44943121081098E-3</v>
      </c>
      <c r="AP14" s="7">
        <f t="shared" ref="AP14:AP21" si="11">AL14/$AL$4</f>
        <v>7.1138226995921599E-3</v>
      </c>
      <c r="AQ14" s="12"/>
      <c r="AR14">
        <v>30555.335756602599</v>
      </c>
      <c r="AS14" s="7"/>
      <c r="AT14" s="7">
        <v>4.2415029346485597E-2</v>
      </c>
      <c r="AV14" s="4" t="s">
        <v>59</v>
      </c>
      <c r="AW14" s="4" t="s">
        <v>70</v>
      </c>
      <c r="AX14" s="4" t="s">
        <v>71</v>
      </c>
      <c r="AY14" s="4" t="s">
        <v>30</v>
      </c>
      <c r="AZ14" s="4">
        <v>695</v>
      </c>
      <c r="BA14" s="4">
        <v>1468.1</v>
      </c>
      <c r="BB14" s="4">
        <v>393903.69</v>
      </c>
      <c r="BC14" s="18">
        <f t="shared" ref="BC14:BC26" si="12">BB14/SUM($BB$13:$BB$26)</f>
        <v>3.89515454078148E-2</v>
      </c>
      <c r="BD14" s="6">
        <f t="shared" ref="BD14:BD26" si="13">AZ14/$AZ$4</f>
        <v>1.3677117690121801E-3</v>
      </c>
      <c r="BE14" s="7">
        <f t="shared" ref="BE14:BE26" si="14">BA14/$BA$4</f>
        <v>1.33142296221322E-3</v>
      </c>
      <c r="BF14" s="12"/>
      <c r="BG14" s="12">
        <v>46779.445339572398</v>
      </c>
      <c r="BH14" s="7"/>
      <c r="BI14" s="7">
        <v>3.38403370445578E-2</v>
      </c>
    </row>
    <row r="15" spans="1:61">
      <c r="A15" s="8" t="s">
        <v>6</v>
      </c>
      <c r="B15" s="8" t="s">
        <v>31</v>
      </c>
      <c r="C15" s="9">
        <v>145930</v>
      </c>
      <c r="D15" s="9">
        <v>211543.96</v>
      </c>
      <c r="E15" s="8">
        <v>1572620.25</v>
      </c>
      <c r="F15" s="10">
        <f t="shared" si="1"/>
        <v>9.5393072539455906E-2</v>
      </c>
      <c r="G15" s="10">
        <f t="shared" si="2"/>
        <v>0.14630439294153699</v>
      </c>
      <c r="H15" s="11">
        <f t="shared" si="3"/>
        <v>0.10393001943156301</v>
      </c>
      <c r="I15" s="14">
        <v>119888.390641923</v>
      </c>
      <c r="J15" s="14">
        <v>142813.14308797399</v>
      </c>
      <c r="K15" s="11">
        <v>0.10747059345102999</v>
      </c>
      <c r="L15" s="11">
        <v>6.3713319183455602E-2</v>
      </c>
      <c r="M15" s="11">
        <f t="shared" si="4"/>
        <v>0.17845274692028301</v>
      </c>
      <c r="N15" s="11">
        <f t="shared" si="5"/>
        <v>0.32490087125165901</v>
      </c>
      <c r="O15" s="15">
        <f t="shared" si="6"/>
        <v>3.8833799490506998E-2</v>
      </c>
      <c r="P15" s="15">
        <f t="shared" si="7"/>
        <v>4.0216700248107098E-2</v>
      </c>
      <c r="Q15" s="13"/>
      <c r="R15" s="4" t="s">
        <v>57</v>
      </c>
      <c r="S15" s="4" t="s">
        <v>70</v>
      </c>
      <c r="T15" s="4" t="s">
        <v>71</v>
      </c>
      <c r="U15" s="4" t="s">
        <v>31</v>
      </c>
      <c r="V15" s="4">
        <v>34653</v>
      </c>
      <c r="W15" s="4">
        <v>48407.75</v>
      </c>
      <c r="X15" s="4">
        <v>298376.05</v>
      </c>
      <c r="Y15" s="18"/>
      <c r="Z15" s="6">
        <f t="shared" si="8"/>
        <v>0.19699502012415601</v>
      </c>
      <c r="AA15" s="7">
        <f t="shared" si="9"/>
        <v>0.134457266114241</v>
      </c>
      <c r="AB15" s="14"/>
      <c r="AC15" s="14">
        <v>39632.7802051322</v>
      </c>
      <c r="AD15" s="11"/>
      <c r="AE15" s="7">
        <v>0.116266933242929</v>
      </c>
      <c r="AG15" s="4" t="s">
        <v>58</v>
      </c>
      <c r="AH15" s="4" t="s">
        <v>70</v>
      </c>
      <c r="AI15" s="4" t="s">
        <v>71</v>
      </c>
      <c r="AJ15" s="4" t="s">
        <v>31</v>
      </c>
      <c r="AK15" s="4">
        <v>51335</v>
      </c>
      <c r="AL15" s="4">
        <v>75577.960000000006</v>
      </c>
      <c r="AM15" s="4">
        <v>606728.63</v>
      </c>
      <c r="AN15" s="18">
        <f t="shared" si="0"/>
        <v>0.13827213016677301</v>
      </c>
      <c r="AO15" s="6">
        <f t="shared" si="10"/>
        <v>0.16380809547361899</v>
      </c>
      <c r="AP15" s="7">
        <f t="shared" si="11"/>
        <v>0.13195213419744101</v>
      </c>
      <c r="AQ15" s="14"/>
      <c r="AR15" s="14">
        <v>54588.9631137131</v>
      </c>
      <c r="AS15" s="11"/>
      <c r="AT15" s="7">
        <v>7.57770260129456E-2</v>
      </c>
      <c r="AV15" s="4" t="s">
        <v>59</v>
      </c>
      <c r="AW15" s="4" t="s">
        <v>70</v>
      </c>
      <c r="AX15" s="4" t="s">
        <v>71</v>
      </c>
      <c r="AY15" s="4" t="s">
        <v>31</v>
      </c>
      <c r="AZ15" s="4">
        <v>59942</v>
      </c>
      <c r="BA15" s="4">
        <v>87558.25</v>
      </c>
      <c r="BB15" s="4">
        <v>667515.56999999995</v>
      </c>
      <c r="BC15" s="18">
        <f t="shared" si="12"/>
        <v>6.6007919436546506E-2</v>
      </c>
      <c r="BD15" s="6">
        <f t="shared" si="13"/>
        <v>0.117961696198745</v>
      </c>
      <c r="BE15" s="7">
        <f t="shared" si="14"/>
        <v>7.9406760153399203E-2</v>
      </c>
      <c r="BF15" s="14"/>
      <c r="BG15" s="14">
        <v>49728.293959955503</v>
      </c>
      <c r="BH15" s="11"/>
      <c r="BI15" s="7">
        <v>3.5973539575771402E-2</v>
      </c>
    </row>
    <row r="16" spans="1:61">
      <c r="A16" s="8" t="s">
        <v>6</v>
      </c>
      <c r="B16" s="8" t="s">
        <v>32</v>
      </c>
      <c r="C16" s="9">
        <v>26757</v>
      </c>
      <c r="D16" s="9">
        <v>34596.43</v>
      </c>
      <c r="E16" s="8">
        <v>222613.92</v>
      </c>
      <c r="F16" s="10">
        <f t="shared" si="1"/>
        <v>1.35034671077475E-2</v>
      </c>
      <c r="G16" s="10">
        <f t="shared" si="2"/>
        <v>2.6825646830238602E-2</v>
      </c>
      <c r="H16" s="11">
        <f t="shared" si="3"/>
        <v>1.6996976147003701E-2</v>
      </c>
      <c r="I16" s="14">
        <v>10933.662805354399</v>
      </c>
      <c r="J16" s="14">
        <v>12495.959596250201</v>
      </c>
      <c r="K16" s="11">
        <v>9.8011761104915499E-3</v>
      </c>
      <c r="L16" s="11">
        <v>5.5748304745944499E-3</v>
      </c>
      <c r="M16" s="11">
        <f t="shared" si="4"/>
        <v>0.59137187258084201</v>
      </c>
      <c r="N16" s="11">
        <f t="shared" si="5"/>
        <v>0.63880783085855397</v>
      </c>
      <c r="O16" s="15">
        <f t="shared" si="6"/>
        <v>1.7024470719747001E-2</v>
      </c>
      <c r="P16" s="15">
        <f t="shared" si="7"/>
        <v>1.1422145672409199E-2</v>
      </c>
      <c r="Q16" s="13"/>
      <c r="R16" s="4" t="s">
        <v>57</v>
      </c>
      <c r="S16" s="4" t="s">
        <v>70</v>
      </c>
      <c r="T16" s="4" t="s">
        <v>71</v>
      </c>
      <c r="U16" s="4" t="s">
        <v>32</v>
      </c>
      <c r="V16" s="4">
        <v>1766</v>
      </c>
      <c r="W16" s="4">
        <v>1881.79</v>
      </c>
      <c r="X16" s="4">
        <v>7982.5</v>
      </c>
      <c r="Y16" s="18"/>
      <c r="Z16" s="6">
        <f t="shared" si="8"/>
        <v>1.00393387452532E-2</v>
      </c>
      <c r="AA16" s="7">
        <f t="shared" si="9"/>
        <v>5.2268560055180897E-3</v>
      </c>
      <c r="AB16" s="14"/>
      <c r="AC16" s="14">
        <v>1547.4896367937599</v>
      </c>
      <c r="AD16" s="11"/>
      <c r="AE16" s="7">
        <v>4.5397237681530601E-3</v>
      </c>
      <c r="AG16" s="4" t="s">
        <v>58</v>
      </c>
      <c r="AH16" s="4" t="s">
        <v>70</v>
      </c>
      <c r="AI16" s="4" t="s">
        <v>71</v>
      </c>
      <c r="AJ16" s="4" t="s">
        <v>32</v>
      </c>
      <c r="AK16" s="4">
        <v>9327</v>
      </c>
      <c r="AL16" s="4">
        <v>12846.18</v>
      </c>
      <c r="AM16" s="4">
        <v>86586.39</v>
      </c>
      <c r="AN16" s="18">
        <f t="shared" si="0"/>
        <v>1.97328492455532E-2</v>
      </c>
      <c r="AO16" s="6">
        <f t="shared" si="10"/>
        <v>2.9762113694018499E-2</v>
      </c>
      <c r="AP16" s="7">
        <f t="shared" si="11"/>
        <v>2.2428243197943998E-2</v>
      </c>
      <c r="AQ16" s="14"/>
      <c r="AR16" s="14">
        <v>5786.1316604399799</v>
      </c>
      <c r="AS16" s="11"/>
      <c r="AT16" s="7">
        <v>8.03195049582002E-3</v>
      </c>
      <c r="AV16" s="4" t="s">
        <v>59</v>
      </c>
      <c r="AW16" s="4" t="s">
        <v>70</v>
      </c>
      <c r="AX16" s="4" t="s">
        <v>71</v>
      </c>
      <c r="AY16" s="4" t="s">
        <v>32</v>
      </c>
      <c r="AZ16" s="4">
        <v>15664</v>
      </c>
      <c r="BA16" s="4">
        <v>19868.46</v>
      </c>
      <c r="BB16" s="4">
        <v>128045.03</v>
      </c>
      <c r="BC16" s="18">
        <f t="shared" si="12"/>
        <v>1.2661855999089601E-2</v>
      </c>
      <c r="BD16" s="6">
        <f t="shared" si="13"/>
        <v>3.08256649637507E-2</v>
      </c>
      <c r="BE16" s="7">
        <f t="shared" si="14"/>
        <v>1.80187479516483E-2</v>
      </c>
      <c r="BF16" s="14"/>
      <c r="BG16" s="14">
        <v>5162.3382990165401</v>
      </c>
      <c r="BH16" s="11"/>
      <c r="BI16" s="7">
        <v>3.73444504757665E-3</v>
      </c>
    </row>
    <row r="17" spans="1:61">
      <c r="A17" s="8" t="s">
        <v>6</v>
      </c>
      <c r="B17" s="8" t="s">
        <v>33</v>
      </c>
      <c r="C17" s="9">
        <v>29754</v>
      </c>
      <c r="D17" s="9">
        <v>30184.75</v>
      </c>
      <c r="E17" s="8">
        <v>334745.17</v>
      </c>
      <c r="F17" s="10">
        <f t="shared" si="1"/>
        <v>2.03052010070724E-2</v>
      </c>
      <c r="G17" s="10">
        <f t="shared" si="2"/>
        <v>2.9830335829387399E-2</v>
      </c>
      <c r="H17" s="11">
        <f t="shared" si="3"/>
        <v>1.4829549631371499E-2</v>
      </c>
      <c r="I17" s="14">
        <v>21178.592661999799</v>
      </c>
      <c r="J17" s="14">
        <v>26979.267221448699</v>
      </c>
      <c r="K17" s="11">
        <v>1.8984956839072399E-2</v>
      </c>
      <c r="L17" s="11">
        <v>1.20362778008256E-2</v>
      </c>
      <c r="M17" s="11">
        <f t="shared" si="4"/>
        <v>0.288210235195274</v>
      </c>
      <c r="N17" s="11">
        <f t="shared" si="5"/>
        <v>0.106195439039624</v>
      </c>
      <c r="O17" s="15">
        <f t="shared" si="6"/>
        <v>1.0845378990314999E-2</v>
      </c>
      <c r="P17" s="15">
        <f t="shared" si="7"/>
        <v>2.7932718305459302E-3</v>
      </c>
      <c r="Q17" s="13"/>
      <c r="R17" s="4" t="s">
        <v>57</v>
      </c>
      <c r="S17" s="4" t="s">
        <v>70</v>
      </c>
      <c r="T17" s="4" t="s">
        <v>71</v>
      </c>
      <c r="U17" s="4" t="s">
        <v>36</v>
      </c>
      <c r="V17" s="4">
        <v>325</v>
      </c>
      <c r="W17" s="4">
        <v>763.18</v>
      </c>
      <c r="X17" s="4">
        <v>5255.18</v>
      </c>
      <c r="Y17" s="18"/>
      <c r="Z17" s="6">
        <f t="shared" si="8"/>
        <v>1.84755667735407E-3</v>
      </c>
      <c r="AA17" s="7">
        <f t="shared" si="9"/>
        <v>2.1198071869290899E-3</v>
      </c>
      <c r="AB17" s="14"/>
      <c r="AC17" s="14">
        <v>296.01851195108901</v>
      </c>
      <c r="AD17" s="11"/>
      <c r="AE17" s="7">
        <v>8.6840146942887596E-4</v>
      </c>
      <c r="AG17" s="4" t="s">
        <v>58</v>
      </c>
      <c r="AH17" s="4" t="s">
        <v>70</v>
      </c>
      <c r="AI17" s="4" t="s">
        <v>71</v>
      </c>
      <c r="AJ17" s="4" t="s">
        <v>33</v>
      </c>
      <c r="AK17" s="4">
        <v>2495</v>
      </c>
      <c r="AL17" s="4">
        <v>1808.13</v>
      </c>
      <c r="AM17" s="4">
        <v>27639</v>
      </c>
      <c r="AN17" s="18">
        <f t="shared" si="0"/>
        <v>6.2988677585223696E-3</v>
      </c>
      <c r="AO17" s="6">
        <f t="shared" si="10"/>
        <v>7.9614531646377499E-3</v>
      </c>
      <c r="AP17" s="7">
        <f t="shared" si="11"/>
        <v>3.1568278954131499E-3</v>
      </c>
      <c r="AQ17" s="14"/>
      <c r="AR17" s="14">
        <v>3858.83987773934</v>
      </c>
      <c r="AS17" s="11"/>
      <c r="AT17" s="7">
        <v>5.3566031138222898E-3</v>
      </c>
      <c r="AV17" s="4" t="s">
        <v>59</v>
      </c>
      <c r="AW17" s="4" t="s">
        <v>70</v>
      </c>
      <c r="AX17" s="4" t="s">
        <v>71</v>
      </c>
      <c r="AY17" s="4" t="s">
        <v>33</v>
      </c>
      <c r="AZ17" s="4">
        <v>27157</v>
      </c>
      <c r="BA17" s="4">
        <v>28260.22</v>
      </c>
      <c r="BB17" s="4">
        <v>307106.17</v>
      </c>
      <c r="BC17" s="18">
        <f t="shared" si="12"/>
        <v>3.03684891242707E-2</v>
      </c>
      <c r="BD17" s="6">
        <f t="shared" si="13"/>
        <v>5.3443091382825499E-2</v>
      </c>
      <c r="BE17" s="7">
        <f t="shared" si="14"/>
        <v>2.56292526566291E-2</v>
      </c>
      <c r="BF17" s="14"/>
      <c r="BG17" s="14">
        <v>37511.645045732497</v>
      </c>
      <c r="BH17" s="11"/>
      <c r="BI17" s="7">
        <v>2.7135993217293802E-2</v>
      </c>
    </row>
    <row r="18" spans="1:61">
      <c r="A18" s="8" t="s">
        <v>6</v>
      </c>
      <c r="B18" s="8" t="s">
        <v>34</v>
      </c>
      <c r="C18" s="9">
        <v>81839</v>
      </c>
      <c r="D18" s="9">
        <v>348718.55</v>
      </c>
      <c r="E18" s="8">
        <v>3336629.83</v>
      </c>
      <c r="F18" s="10">
        <f t="shared" si="1"/>
        <v>0.202395569693639</v>
      </c>
      <c r="G18" s="10">
        <f t="shared" si="2"/>
        <v>8.2048963297077199E-2</v>
      </c>
      <c r="H18" s="11">
        <f t="shared" si="3"/>
        <v>0.17132290459933899</v>
      </c>
      <c r="I18" s="14">
        <v>57765.304267915497</v>
      </c>
      <c r="J18" s="14">
        <v>282027.12283461302</v>
      </c>
      <c r="K18" s="11">
        <v>5.1782090803889298E-2</v>
      </c>
      <c r="L18" s="11">
        <v>0.12582094131549501</v>
      </c>
      <c r="M18" s="11">
        <f t="shared" si="4"/>
        <v>0.29415921177048199</v>
      </c>
      <c r="N18" s="11">
        <f t="shared" si="5"/>
        <v>0.19124714519886399</v>
      </c>
      <c r="O18" s="15">
        <f t="shared" si="6"/>
        <v>3.02668724931879E-2</v>
      </c>
      <c r="P18" s="15">
        <f t="shared" si="7"/>
        <v>4.5501963283844302E-2</v>
      </c>
      <c r="Q18" s="13"/>
      <c r="R18" s="4" t="s">
        <v>57</v>
      </c>
      <c r="S18" s="4" t="s">
        <v>70</v>
      </c>
      <c r="T18" s="4" t="s">
        <v>71</v>
      </c>
      <c r="U18" s="4" t="s">
        <v>38</v>
      </c>
      <c r="V18" s="4">
        <v>31867</v>
      </c>
      <c r="W18" s="4">
        <v>67562.17</v>
      </c>
      <c r="X18" s="4">
        <v>306712.2</v>
      </c>
      <c r="Y18" s="18"/>
      <c r="Z18" s="6">
        <f t="shared" si="8"/>
        <v>0.18115719580689901</v>
      </c>
      <c r="AA18" s="7">
        <f t="shared" si="9"/>
        <v>0.187660543424258</v>
      </c>
      <c r="AB18" s="14"/>
      <c r="AC18" s="14">
        <v>27975.073022179</v>
      </c>
      <c r="AD18" s="11"/>
      <c r="AE18" s="7">
        <v>8.2067821906537899E-2</v>
      </c>
      <c r="AG18" s="4" t="s">
        <v>58</v>
      </c>
      <c r="AH18" s="4" t="s">
        <v>70</v>
      </c>
      <c r="AI18" s="4" t="s">
        <v>71</v>
      </c>
      <c r="AJ18" s="4" t="s">
        <v>34</v>
      </c>
      <c r="AK18" s="4">
        <v>5655</v>
      </c>
      <c r="AL18" s="4">
        <v>15663.65</v>
      </c>
      <c r="AM18" s="4">
        <v>102516.25</v>
      </c>
      <c r="AN18" s="18">
        <f t="shared" si="0"/>
        <v>2.33632295614754E-2</v>
      </c>
      <c r="AO18" s="6">
        <f t="shared" si="10"/>
        <v>1.80448968521148E-2</v>
      </c>
      <c r="AP18" s="7">
        <f t="shared" si="11"/>
        <v>2.7347285462875001E-2</v>
      </c>
      <c r="AQ18" s="14"/>
      <c r="AR18" s="14">
        <v>6489.4974988159802</v>
      </c>
      <c r="AS18" s="11"/>
      <c r="AT18" s="7">
        <v>9.0083194977409707E-3</v>
      </c>
      <c r="AV18" s="4" t="s">
        <v>59</v>
      </c>
      <c r="AW18" s="4" t="s">
        <v>70</v>
      </c>
      <c r="AX18" s="4" t="s">
        <v>71</v>
      </c>
      <c r="AY18" s="4" t="s">
        <v>34</v>
      </c>
      <c r="AZ18" s="4">
        <v>76067</v>
      </c>
      <c r="BA18" s="4">
        <v>332863.03000000003</v>
      </c>
      <c r="BB18" s="4">
        <v>3234113.58</v>
      </c>
      <c r="BC18" s="18">
        <f t="shared" si="12"/>
        <v>0.31980843328835201</v>
      </c>
      <c r="BD18" s="6">
        <f t="shared" si="13"/>
        <v>0.149694577170431</v>
      </c>
      <c r="BE18" s="7">
        <f t="shared" si="14"/>
        <v>0.30187417847140302</v>
      </c>
      <c r="BF18" s="14"/>
      <c r="BG18" s="14">
        <v>270255.31023334101</v>
      </c>
      <c r="BH18" s="11"/>
      <c r="BI18" s="7">
        <v>0.19550318991579099</v>
      </c>
    </row>
    <row r="19" spans="1:61">
      <c r="A19" s="8" t="s">
        <v>6</v>
      </c>
      <c r="B19" s="8" t="s">
        <v>35</v>
      </c>
      <c r="C19" s="9">
        <v>418</v>
      </c>
      <c r="D19" s="9">
        <v>3014.76</v>
      </c>
      <c r="E19" s="8">
        <v>30126.2</v>
      </c>
      <c r="F19" s="10">
        <f t="shared" si="1"/>
        <v>1.8274156026785E-3</v>
      </c>
      <c r="G19" s="10">
        <f t="shared" si="2"/>
        <v>4.1907240628769E-4</v>
      </c>
      <c r="H19" s="11">
        <f t="shared" si="3"/>
        <v>1.4811298104729499E-3</v>
      </c>
      <c r="I19" s="14">
        <v>216.531560877278</v>
      </c>
      <c r="J19" s="14">
        <v>680.035747668775</v>
      </c>
      <c r="K19" s="11">
        <v>1.94103659443248E-4</v>
      </c>
      <c r="L19" s="11">
        <v>3.0338478455509198E-4</v>
      </c>
      <c r="M19" s="11">
        <f t="shared" si="4"/>
        <v>0.48198191177684802</v>
      </c>
      <c r="N19" s="11">
        <f t="shared" si="5"/>
        <v>0.77443121586170205</v>
      </c>
      <c r="O19" s="15">
        <f t="shared" si="6"/>
        <v>2.2496874684444201E-4</v>
      </c>
      <c r="P19" s="15">
        <f t="shared" si="7"/>
        <v>1.1777450259178601E-3</v>
      </c>
      <c r="Q19" s="13"/>
      <c r="AB19" s="14"/>
      <c r="AC19" s="14"/>
      <c r="AD19" s="11"/>
      <c r="AE19" s="7"/>
      <c r="AG19" s="4" t="s">
        <v>58</v>
      </c>
      <c r="AH19" s="4" t="s">
        <v>70</v>
      </c>
      <c r="AI19" s="4" t="s">
        <v>71</v>
      </c>
      <c r="AJ19" s="4" t="s">
        <v>36</v>
      </c>
      <c r="AK19" s="4">
        <v>4760</v>
      </c>
      <c r="AL19" s="4">
        <v>12105.52</v>
      </c>
      <c r="AM19" s="4">
        <v>101519.6</v>
      </c>
      <c r="AN19" s="18">
        <f t="shared" si="0"/>
        <v>2.3136095202362199E-2</v>
      </c>
      <c r="AO19" s="6">
        <f t="shared" si="10"/>
        <v>1.51889847950604E-2</v>
      </c>
      <c r="AP19" s="7">
        <f t="shared" si="11"/>
        <v>2.1135119280406699E-2</v>
      </c>
      <c r="AQ19" s="14"/>
      <c r="AR19" s="14">
        <v>6289.68406670275</v>
      </c>
      <c r="AS19" s="11"/>
      <c r="AT19" s="7">
        <v>8.7309508360310997E-3</v>
      </c>
      <c r="AV19" s="4" t="s">
        <v>59</v>
      </c>
      <c r="AW19" s="4" t="s">
        <v>70</v>
      </c>
      <c r="AX19" s="4" t="s">
        <v>71</v>
      </c>
      <c r="AY19" s="4" t="s">
        <v>35</v>
      </c>
      <c r="AZ19" s="4">
        <v>408</v>
      </c>
      <c r="BA19" s="4">
        <v>2996.12</v>
      </c>
      <c r="BB19" s="4">
        <v>30126.2</v>
      </c>
      <c r="BC19" s="18">
        <f t="shared" si="12"/>
        <v>2.97905827504411E-3</v>
      </c>
      <c r="BD19" s="6">
        <f t="shared" si="13"/>
        <v>8.0291568598124996E-4</v>
      </c>
      <c r="BE19" s="7">
        <f t="shared" si="14"/>
        <v>2.7171874978177699E-3</v>
      </c>
      <c r="BF19" s="14"/>
      <c r="BG19" s="14">
        <v>680.03574766877705</v>
      </c>
      <c r="BH19" s="11"/>
      <c r="BI19" s="7">
        <v>4.9193911420732604E-4</v>
      </c>
    </row>
    <row r="20" spans="1:61">
      <c r="A20" s="8" t="s">
        <v>6</v>
      </c>
      <c r="B20" s="8" t="s">
        <v>36</v>
      </c>
      <c r="C20" s="9">
        <v>12828</v>
      </c>
      <c r="D20" s="9">
        <v>34582.519999999997</v>
      </c>
      <c r="E20" s="8">
        <v>279286.03999999998</v>
      </c>
      <c r="F20" s="10">
        <f t="shared" si="1"/>
        <v>1.6941123245092001E-2</v>
      </c>
      <c r="G20" s="10">
        <f t="shared" si="2"/>
        <v>1.2860911071431801E-2</v>
      </c>
      <c r="H20" s="11">
        <f t="shared" si="3"/>
        <v>1.6990142264484399E-2</v>
      </c>
      <c r="I20" s="14">
        <v>7671.2782425218602</v>
      </c>
      <c r="J20" s="14">
        <v>13876.320789608801</v>
      </c>
      <c r="K20" s="11">
        <v>6.8767027469255997E-3</v>
      </c>
      <c r="L20" s="11">
        <v>6.1906518997047102E-3</v>
      </c>
      <c r="M20" s="11">
        <f t="shared" si="4"/>
        <v>0.40198953519474101</v>
      </c>
      <c r="N20" s="11">
        <f t="shared" si="5"/>
        <v>0.59874755253206502</v>
      </c>
      <c r="O20" s="15">
        <f t="shared" si="6"/>
        <v>5.9842083245061897E-3</v>
      </c>
      <c r="P20" s="15">
        <f t="shared" si="7"/>
        <v>1.07994903647797E-2</v>
      </c>
      <c r="Q20" s="13"/>
      <c r="AB20" s="14"/>
      <c r="AC20" s="14"/>
      <c r="AD20" s="11"/>
      <c r="AE20" s="7"/>
      <c r="AG20" s="4" t="s">
        <v>58</v>
      </c>
      <c r="AH20" s="4" t="s">
        <v>70</v>
      </c>
      <c r="AI20" s="4" t="s">
        <v>71</v>
      </c>
      <c r="AJ20" s="4" t="s">
        <v>38</v>
      </c>
      <c r="AK20" s="4">
        <v>68730</v>
      </c>
      <c r="AL20" s="4">
        <v>145642.32999999999</v>
      </c>
      <c r="AM20" s="4">
        <v>1009112.95</v>
      </c>
      <c r="AN20" s="18">
        <f t="shared" si="0"/>
        <v>0.22997463820913899</v>
      </c>
      <c r="AO20" s="6">
        <f t="shared" si="10"/>
        <v>0.21931490020262601</v>
      </c>
      <c r="AP20" s="7">
        <f t="shared" si="11"/>
        <v>0.25427804975138302</v>
      </c>
      <c r="AQ20" s="14"/>
      <c r="AR20" s="12">
        <v>80882.563887342898</v>
      </c>
      <c r="AS20" s="11"/>
      <c r="AT20" s="7">
        <v>0.11227617815194001</v>
      </c>
      <c r="AV20" s="4" t="s">
        <v>59</v>
      </c>
      <c r="AW20" s="4" t="s">
        <v>70</v>
      </c>
      <c r="AX20" s="4" t="s">
        <v>71</v>
      </c>
      <c r="AY20" s="4" t="s">
        <v>36</v>
      </c>
      <c r="AZ20" s="4">
        <v>7743</v>
      </c>
      <c r="BA20" s="4">
        <v>21713.83</v>
      </c>
      <c r="BB20" s="4">
        <v>172511.26</v>
      </c>
      <c r="BC20" s="18">
        <f t="shared" si="12"/>
        <v>1.7058941938953E-2</v>
      </c>
      <c r="BD20" s="6">
        <f t="shared" si="13"/>
        <v>1.5237686658217699E-2</v>
      </c>
      <c r="BE20" s="7">
        <f t="shared" si="14"/>
        <v>1.9692317866353899E-2</v>
      </c>
      <c r="BF20" s="14"/>
      <c r="BG20" s="14">
        <v>7290.61821095497</v>
      </c>
      <c r="BH20" s="11"/>
      <c r="BI20" s="7">
        <v>5.2740466615409098E-3</v>
      </c>
    </row>
    <row r="21" spans="1:61">
      <c r="A21" s="4" t="s">
        <v>6</v>
      </c>
      <c r="B21" s="4" t="s">
        <v>37</v>
      </c>
      <c r="C21" s="5">
        <v>1620</v>
      </c>
      <c r="D21" s="5">
        <v>1724.33</v>
      </c>
      <c r="E21" s="4">
        <v>46483.85</v>
      </c>
      <c r="F21" s="6">
        <f t="shared" si="1"/>
        <v>2.81964910153178E-3</v>
      </c>
      <c r="G21" s="6">
        <f t="shared" si="2"/>
        <v>1.6241562157561201E-3</v>
      </c>
      <c r="H21" s="7">
        <f t="shared" si="3"/>
        <v>8.4715087306877805E-4</v>
      </c>
      <c r="I21" s="12">
        <v>7759.8867705750799</v>
      </c>
      <c r="J21" s="12">
        <v>4027.47424135854</v>
      </c>
      <c r="K21" s="7">
        <v>6.9561333827337299E-3</v>
      </c>
      <c r="L21" s="7">
        <v>1.79677966813427E-3</v>
      </c>
      <c r="M21" s="7">
        <f t="shared" si="4"/>
        <v>3.7900535620833802</v>
      </c>
      <c r="N21" s="7">
        <f t="shared" si="5"/>
        <v>1.3356748658079001</v>
      </c>
      <c r="O21" s="13">
        <f t="shared" si="6"/>
        <v>-5.3319771669776096E-3</v>
      </c>
      <c r="P21" s="13">
        <f t="shared" si="7"/>
        <v>-9.4962879506549705E-4</v>
      </c>
      <c r="Q21" s="13"/>
      <c r="AB21" s="12"/>
      <c r="AC21" s="12"/>
      <c r="AD21" s="7"/>
      <c r="AE21" s="7"/>
      <c r="AG21" s="4" t="s">
        <v>58</v>
      </c>
      <c r="AH21" s="4" t="s">
        <v>70</v>
      </c>
      <c r="AI21" s="4" t="s">
        <v>71</v>
      </c>
      <c r="AJ21" s="4" t="s">
        <v>39</v>
      </c>
      <c r="AK21" s="4">
        <v>29414</v>
      </c>
      <c r="AL21" s="4">
        <v>43838.85</v>
      </c>
      <c r="AM21" s="4">
        <v>193660.16</v>
      </c>
      <c r="AN21" s="18">
        <f t="shared" si="0"/>
        <v>4.4134727665048799E-2</v>
      </c>
      <c r="AO21" s="6">
        <f t="shared" si="10"/>
        <v>9.38589913365349E-2</v>
      </c>
      <c r="AP21" s="7">
        <f t="shared" si="11"/>
        <v>7.6538581065981298E-2</v>
      </c>
      <c r="AQ21" s="12"/>
      <c r="AR21" s="12">
        <v>17997.382553288298</v>
      </c>
      <c r="AS21" s="7"/>
      <c r="AT21" s="7">
        <v>2.4982854557332099E-2</v>
      </c>
      <c r="AV21" s="4" t="s">
        <v>59</v>
      </c>
      <c r="AW21" s="4" t="s">
        <v>70</v>
      </c>
      <c r="AX21" s="4" t="s">
        <v>71</v>
      </c>
      <c r="AY21" s="4" t="s">
        <v>37</v>
      </c>
      <c r="AZ21" s="4">
        <v>1608</v>
      </c>
      <c r="BA21" s="4">
        <v>1719.91</v>
      </c>
      <c r="BB21" s="4">
        <v>46483.85</v>
      </c>
      <c r="BC21" s="18">
        <f t="shared" si="12"/>
        <v>4.5966002349585797E-3</v>
      </c>
      <c r="BD21" s="6">
        <f t="shared" si="13"/>
        <v>3.1644324094555099E-3</v>
      </c>
      <c r="BE21" s="7">
        <f t="shared" si="14"/>
        <v>1.55978997816234E-3</v>
      </c>
      <c r="BF21" s="12"/>
      <c r="BG21" s="12">
        <v>4027.47424135856</v>
      </c>
      <c r="BH21" s="7"/>
      <c r="BI21" s="7">
        <v>2.9134822949804201E-3</v>
      </c>
    </row>
    <row r="22" spans="1:61">
      <c r="A22" s="8" t="s">
        <v>6</v>
      </c>
      <c r="B22" s="8" t="s">
        <v>38</v>
      </c>
      <c r="C22" s="9">
        <v>192755</v>
      </c>
      <c r="D22" s="9">
        <v>400978.23</v>
      </c>
      <c r="E22" s="8">
        <v>3149164.8</v>
      </c>
      <c r="F22" s="10">
        <f t="shared" si="1"/>
        <v>0.19102418794689999</v>
      </c>
      <c r="G22" s="10">
        <f t="shared" si="2"/>
        <v>0.19324952553584601</v>
      </c>
      <c r="H22" s="11">
        <f t="shared" si="3"/>
        <v>0.19699770787846499</v>
      </c>
      <c r="I22" s="14">
        <v>123192.998961772</v>
      </c>
      <c r="J22" s="14">
        <v>213553.80010965801</v>
      </c>
      <c r="K22" s="11">
        <v>0.11043291712020099</v>
      </c>
      <c r="L22" s="11">
        <v>9.5272893901963807E-2</v>
      </c>
      <c r="M22" s="11">
        <f t="shared" si="4"/>
        <v>0.36088299156041598</v>
      </c>
      <c r="N22" s="11">
        <f t="shared" si="5"/>
        <v>0.46741796902625399</v>
      </c>
      <c r="O22" s="15">
        <f t="shared" si="6"/>
        <v>8.2816608415645102E-2</v>
      </c>
      <c r="P22" s="15">
        <f t="shared" si="7"/>
        <v>0.101724813976501</v>
      </c>
      <c r="Q22" s="13"/>
      <c r="AB22" s="14"/>
      <c r="AC22" s="14"/>
      <c r="AD22" s="11"/>
      <c r="AE22" s="7"/>
      <c r="AN22" s="18"/>
      <c r="AQ22" s="14"/>
      <c r="AR22" s="14"/>
      <c r="AS22" s="11"/>
      <c r="AT22" s="7"/>
      <c r="AV22" s="4" t="s">
        <v>59</v>
      </c>
      <c r="AW22" s="4" t="s">
        <v>70</v>
      </c>
      <c r="AX22" s="4" t="s">
        <v>71</v>
      </c>
      <c r="AY22" s="4" t="s">
        <v>38</v>
      </c>
      <c r="AZ22" s="4">
        <v>92158</v>
      </c>
      <c r="BA22" s="4">
        <v>187773.73</v>
      </c>
      <c r="BB22" s="4">
        <v>1833339.65</v>
      </c>
      <c r="BC22" s="18">
        <f t="shared" si="12"/>
        <v>0.18129155536705499</v>
      </c>
      <c r="BD22" s="6">
        <f t="shared" si="13"/>
        <v>0.18136054850161801</v>
      </c>
      <c r="BE22" s="7">
        <f t="shared" si="14"/>
        <v>0.17029238868089699</v>
      </c>
      <c r="BF22" s="14"/>
      <c r="BG22" s="14">
        <v>104696.163200137</v>
      </c>
      <c r="BH22" s="11"/>
      <c r="BI22" s="7">
        <v>7.5737397573791998E-2</v>
      </c>
    </row>
    <row r="23" spans="1:61">
      <c r="A23" s="8" t="s">
        <v>6</v>
      </c>
      <c r="B23" s="8" t="s">
        <v>39</v>
      </c>
      <c r="C23" s="9">
        <v>107780</v>
      </c>
      <c r="D23" s="9">
        <v>166092.89000000001</v>
      </c>
      <c r="E23" s="8">
        <v>1255098.33</v>
      </c>
      <c r="F23" s="10">
        <f t="shared" si="1"/>
        <v>7.6132611186864693E-2</v>
      </c>
      <c r="G23" s="10">
        <f t="shared" si="2"/>
        <v>0.108056516626046</v>
      </c>
      <c r="H23" s="11">
        <f t="shared" si="3"/>
        <v>8.16002370625208E-2</v>
      </c>
      <c r="I23" s="14">
        <v>46385.321702064102</v>
      </c>
      <c r="J23" s="14">
        <v>66580.749943390299</v>
      </c>
      <c r="K23" s="11">
        <v>4.1580823831616098E-2</v>
      </c>
      <c r="L23" s="11">
        <v>2.97037127038365E-2</v>
      </c>
      <c r="M23" s="11">
        <f t="shared" si="4"/>
        <v>0.56962960009218699</v>
      </c>
      <c r="N23" s="11">
        <f t="shared" si="5"/>
        <v>0.59913546002245899</v>
      </c>
      <c r="O23" s="15">
        <f t="shared" si="6"/>
        <v>6.64756927944299E-2</v>
      </c>
      <c r="P23" s="15">
        <f t="shared" si="7"/>
        <v>5.1896524358684297E-2</v>
      </c>
      <c r="Q23" s="13"/>
      <c r="AB23" s="14"/>
      <c r="AC23" s="14"/>
      <c r="AD23" s="11"/>
      <c r="AE23" s="7"/>
      <c r="AN23" s="18"/>
      <c r="AQ23" s="14"/>
      <c r="AR23" s="14"/>
      <c r="AS23" s="11"/>
      <c r="AT23" s="7"/>
      <c r="AV23" s="4" t="s">
        <v>59</v>
      </c>
      <c r="AW23" s="4" t="s">
        <v>70</v>
      </c>
      <c r="AX23" s="4" t="s">
        <v>71</v>
      </c>
      <c r="AY23" s="4" t="s">
        <v>39</v>
      </c>
      <c r="AZ23" s="4">
        <v>77548</v>
      </c>
      <c r="BA23" s="4">
        <v>121173.66</v>
      </c>
      <c r="BB23" s="4">
        <v>1061438.17</v>
      </c>
      <c r="BC23" s="18">
        <f t="shared" si="12"/>
        <v>0.10496133477790701</v>
      </c>
      <c r="BD23" s="6">
        <f t="shared" si="13"/>
        <v>0.152609082393318</v>
      </c>
      <c r="BE23" s="7">
        <f t="shared" si="14"/>
        <v>0.109892645827544</v>
      </c>
      <c r="BF23" s="14"/>
      <c r="BG23" s="14">
        <v>48583.367390102198</v>
      </c>
      <c r="BH23" s="11"/>
      <c r="BI23" s="7">
        <v>3.5145297583292497E-2</v>
      </c>
    </row>
    <row r="24" spans="1:61">
      <c r="A24" s="8" t="s">
        <v>6</v>
      </c>
      <c r="B24" s="8" t="s">
        <v>40</v>
      </c>
      <c r="C24" s="9">
        <v>11454</v>
      </c>
      <c r="D24" s="9">
        <v>21714.880000000001</v>
      </c>
      <c r="E24" s="8">
        <v>98943</v>
      </c>
      <c r="F24" s="10">
        <f t="shared" si="1"/>
        <v>6.0017520289919902E-3</v>
      </c>
      <c r="G24" s="10">
        <f t="shared" si="2"/>
        <v>1.14833859847349E-2</v>
      </c>
      <c r="H24" s="11">
        <f t="shared" si="3"/>
        <v>1.0668363683624201E-2</v>
      </c>
      <c r="I24" s="14">
        <v>2456.0964251839</v>
      </c>
      <c r="J24" s="14">
        <v>1290.1889784151001</v>
      </c>
      <c r="K24" s="11">
        <v>2.2016989215898702E-3</v>
      </c>
      <c r="L24" s="11">
        <v>5.7559283698490303E-4</v>
      </c>
      <c r="M24" s="11">
        <f t="shared" si="4"/>
        <v>0.78556867250009599</v>
      </c>
      <c r="N24" s="11">
        <f t="shared" si="5"/>
        <v>0.94058502840378999</v>
      </c>
      <c r="O24" s="15">
        <f t="shared" si="6"/>
        <v>9.2816870631450606E-3</v>
      </c>
      <c r="P24" s="15">
        <f t="shared" si="7"/>
        <v>1.00927708466393E-2</v>
      </c>
      <c r="Q24" s="13"/>
      <c r="AB24" s="14"/>
      <c r="AC24" s="14"/>
      <c r="AD24" s="11"/>
      <c r="AE24" s="7"/>
      <c r="AN24" s="18"/>
      <c r="AQ24" s="14"/>
      <c r="AR24" s="14"/>
      <c r="AS24" s="11"/>
      <c r="AT24" s="7"/>
      <c r="AV24" s="4" t="s">
        <v>59</v>
      </c>
      <c r="AW24" s="4" t="s">
        <v>70</v>
      </c>
      <c r="AX24" s="4" t="s">
        <v>71</v>
      </c>
      <c r="AY24" s="4" t="s">
        <v>40</v>
      </c>
      <c r="AZ24" s="4">
        <v>11257</v>
      </c>
      <c r="BA24" s="4">
        <v>21527.85</v>
      </c>
      <c r="BB24" s="4">
        <v>98943</v>
      </c>
      <c r="BC24" s="18">
        <f t="shared" si="12"/>
        <v>9.7840737599727105E-3</v>
      </c>
      <c r="BD24" s="6">
        <f t="shared" si="13"/>
        <v>2.21529947967915E-2</v>
      </c>
      <c r="BE24" s="7">
        <f t="shared" si="14"/>
        <v>1.9523652215163698E-2</v>
      </c>
      <c r="BF24" s="14"/>
      <c r="BG24" s="14">
        <v>1290.1889784151001</v>
      </c>
      <c r="BH24" s="11"/>
      <c r="BI24" s="7">
        <v>9.3332508677281803E-4</v>
      </c>
    </row>
    <row r="25" spans="1:61">
      <c r="A25" s="8" t="s">
        <v>6</v>
      </c>
      <c r="B25" s="8" t="s">
        <v>41</v>
      </c>
      <c r="C25" s="9">
        <v>3381</v>
      </c>
      <c r="D25" s="9">
        <v>3253.34</v>
      </c>
      <c r="E25" s="8">
        <v>19155</v>
      </c>
      <c r="F25" s="10">
        <f t="shared" si="1"/>
        <v>1.16191706452545E-3</v>
      </c>
      <c r="G25" s="10">
        <f t="shared" si="2"/>
        <v>3.38967417621694E-3</v>
      </c>
      <c r="H25" s="11">
        <f t="shared" si="3"/>
        <v>1.59834244105802E-3</v>
      </c>
      <c r="I25" s="14">
        <v>623.12425252558603</v>
      </c>
      <c r="J25" s="14">
        <v>2731.6060328302701</v>
      </c>
      <c r="K25" s="11">
        <v>5.5858230187333E-4</v>
      </c>
      <c r="L25" s="11">
        <v>1.2186531525740501E-3</v>
      </c>
      <c r="M25" s="11">
        <f t="shared" si="4"/>
        <v>0.81569823941863795</v>
      </c>
      <c r="N25" s="11">
        <f t="shared" si="5"/>
        <v>0.16036871866135399</v>
      </c>
      <c r="O25" s="15">
        <f t="shared" si="6"/>
        <v>2.8310918743436101E-3</v>
      </c>
      <c r="P25" s="15">
        <f t="shared" si="7"/>
        <v>3.7968928848397402E-4</v>
      </c>
      <c r="Q25" s="13"/>
      <c r="AB25" s="14"/>
      <c r="AC25" s="14"/>
      <c r="AD25" s="11"/>
      <c r="AE25" s="7"/>
      <c r="AN25" s="18"/>
      <c r="AQ25" s="14"/>
      <c r="AR25" s="14"/>
      <c r="AS25" s="11"/>
      <c r="AT25" s="7"/>
      <c r="AV25" s="4" t="s">
        <v>59</v>
      </c>
      <c r="AW25" s="4" t="s">
        <v>70</v>
      </c>
      <c r="AX25" s="4" t="s">
        <v>71</v>
      </c>
      <c r="AY25" s="4" t="s">
        <v>41</v>
      </c>
      <c r="AZ25" s="4">
        <v>3335</v>
      </c>
      <c r="BA25" s="4">
        <v>3190.59</v>
      </c>
      <c r="BB25" s="4">
        <v>19155</v>
      </c>
      <c r="BC25" s="18">
        <f t="shared" si="12"/>
        <v>1.8941606063316999E-3</v>
      </c>
      <c r="BD25" s="6">
        <f t="shared" si="13"/>
        <v>6.5630485606555603E-3</v>
      </c>
      <c r="BE25" s="7">
        <f t="shared" si="14"/>
        <v>2.8935527477745799E-3</v>
      </c>
      <c r="BF25" s="14"/>
      <c r="BG25" s="14">
        <v>2731.6060328302701</v>
      </c>
      <c r="BH25" s="11"/>
      <c r="BI25" s="7">
        <v>1.9760488426682301E-3</v>
      </c>
    </row>
    <row r="26" spans="1:61">
      <c r="A26" s="8" t="s">
        <v>6</v>
      </c>
      <c r="B26" s="8" t="s">
        <v>42</v>
      </c>
      <c r="C26" s="9">
        <v>2620</v>
      </c>
      <c r="D26" s="9">
        <v>5288.81</v>
      </c>
      <c r="E26" s="8">
        <v>14345</v>
      </c>
      <c r="F26" s="10">
        <f t="shared" si="1"/>
        <v>8.7014880138958897E-4</v>
      </c>
      <c r="G26" s="10">
        <f t="shared" si="2"/>
        <v>2.6267217810376801E-3</v>
      </c>
      <c r="H26" s="11">
        <f t="shared" si="3"/>
        <v>2.5983541485648798E-3</v>
      </c>
      <c r="I26" s="14">
        <v>323.62378286559903</v>
      </c>
      <c r="J26" s="14">
        <v>448.604232260576</v>
      </c>
      <c r="K26" s="11">
        <v>2.9010348552690698E-4</v>
      </c>
      <c r="L26" s="11">
        <v>2.0013609405305501E-4</v>
      </c>
      <c r="M26" s="11">
        <f t="shared" si="4"/>
        <v>0.87647947218870204</v>
      </c>
      <c r="N26" s="11">
        <f t="shared" si="5"/>
        <v>0.91517860685852304</v>
      </c>
      <c r="O26" s="15">
        <f t="shared" si="6"/>
        <v>2.3366182955107699E-3</v>
      </c>
      <c r="P26" s="15">
        <f t="shared" si="7"/>
        <v>2.3982180545118301E-3</v>
      </c>
      <c r="Q26" s="13"/>
      <c r="AB26" s="14"/>
      <c r="AC26" s="14"/>
      <c r="AD26" s="11"/>
      <c r="AE26" s="7"/>
      <c r="AN26" s="18"/>
      <c r="AQ26" s="14"/>
      <c r="AR26" s="14"/>
      <c r="AS26" s="11"/>
      <c r="AT26" s="7"/>
      <c r="AV26" s="4" t="s">
        <v>59</v>
      </c>
      <c r="AW26" s="4" t="s">
        <v>70</v>
      </c>
      <c r="AX26" s="4" t="s">
        <v>71</v>
      </c>
      <c r="AY26" s="4" t="s">
        <v>42</v>
      </c>
      <c r="AZ26" s="4">
        <v>2594</v>
      </c>
      <c r="BA26" s="4">
        <v>5227.1099999999997</v>
      </c>
      <c r="BB26" s="4">
        <v>14345</v>
      </c>
      <c r="BC26" s="18">
        <f t="shared" si="12"/>
        <v>1.41851912805159E-3</v>
      </c>
      <c r="BD26" s="6">
        <f t="shared" si="13"/>
        <v>5.1048119839101997E-3</v>
      </c>
      <c r="BE26" s="7">
        <f t="shared" si="14"/>
        <v>4.7404769974895003E-3</v>
      </c>
      <c r="BF26" s="14"/>
      <c r="BG26" s="14">
        <v>448.60423226057702</v>
      </c>
      <c r="BH26" s="11"/>
      <c r="BI26" s="7">
        <v>3.2452112907954803E-4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Sixiang Chen</cp:lastModifiedBy>
  <cp:revision/>
  <dcterms:created xsi:type="dcterms:W3CDTF">2015-06-06T10:19:00Z</dcterms:created>
  <dcterms:modified xsi:type="dcterms:W3CDTF">2022-12-27T10:18:37Z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3594055D5842463B856F12F0B52B3161</vt:lpwstr>
  </property>
</Properties>
</file>