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26285163-8BFE-4788-A936-5B9DB8C4BF8A}" xr6:coauthVersionLast="47" xr6:coauthVersionMax="47" xr10:uidLastSave="{00000000-0000-0000-0000-000000000000}"/>
  <bookViews>
    <workbookView xWindow="-120" yWindow="-120" windowWidth="20730" windowHeight="11160" activeTab="1" xr2:uid="{132B3959-08E6-48BD-BA51-3157F8D6E7B8}"/>
  </bookViews>
  <sheets>
    <sheet name="Media Practice - Ton" sheetId="2" r:id="rId1"/>
    <sheet name="Media Practice - Ton Soln" sheetId="3" r:id="rId2"/>
  </sheets>
  <definedNames>
    <definedName name="solver_adj" localSheetId="0" hidden="1">'Media Practice - Ton'!$AG$3:$AJ$3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'Media Practice - Ton'!$AG$3:$AJ$3</definedName>
    <definedName name="solver_lhs2" localSheetId="0" hidden="1">'Media Practice - Ton'!$AG$3:$AJ$3</definedName>
    <definedName name="solver_lhs3" localSheetId="0" hidden="1">'Media Practice - Ton'!#REF!</definedName>
    <definedName name="solver_lhs4" localSheetId="0" hidden="1">'Media Practice - Ton'!#REF!</definedName>
    <definedName name="solver_lhs5" localSheetId="0" hidden="1">'Media Practice - Ton'!#REF!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'Media Practice - Ton'!$AK$62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'Media Practice - Ton'!$AL$3:$AO$3</definedName>
    <definedName name="solver_rhs2" localSheetId="0" hidden="1">'Media Practice - Ton'!$AL$4:$AO$4</definedName>
    <definedName name="solver_rhs3" localSheetId="0" hidden="1">'Media Practice - Ton'!#REF!</definedName>
    <definedName name="solver_rhs4" localSheetId="0" hidden="1">'Media Practice - Ton'!#REF!</definedName>
    <definedName name="solver_rhs5" localSheetId="0" hidden="1">'Media Practice - Ton'!#REF!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27221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C7" i="3"/>
  <c r="D7" i="3"/>
  <c r="AG4" i="2"/>
  <c r="AH4" i="2"/>
  <c r="AJ4" i="2"/>
  <c r="AI4" i="2"/>
  <c r="AL3" i="2"/>
  <c r="K7" i="2" l="1"/>
  <c r="AG7" i="2" s="1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7" i="2"/>
  <c r="I4" i="3"/>
  <c r="I5" i="3"/>
  <c r="I6" i="3"/>
  <c r="E6" i="3"/>
  <c r="F56" i="2"/>
  <c r="C56" i="2"/>
  <c r="D56" i="2"/>
  <c r="B56" i="2"/>
  <c r="AM61" i="2"/>
  <c r="AN61" i="2"/>
  <c r="AO61" i="2"/>
  <c r="AL61" i="2"/>
  <c r="AF62" i="2"/>
  <c r="AG61" i="2"/>
  <c r="AH61" i="2"/>
  <c r="AI61" i="2"/>
  <c r="AJ61" i="2"/>
  <c r="AF61" i="2"/>
  <c r="AL4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E56" i="2" l="1"/>
  <c r="L8" i="2" l="1"/>
  <c r="AH8" i="2" s="1"/>
  <c r="M8" i="2"/>
  <c r="AI8" i="2" s="1"/>
  <c r="N8" i="2"/>
  <c r="AJ8" i="2" s="1"/>
  <c r="L9" i="2"/>
  <c r="AH9" i="2" s="1"/>
  <c r="M9" i="2"/>
  <c r="AI9" i="2" s="1"/>
  <c r="N9" i="2"/>
  <c r="AJ9" i="2" s="1"/>
  <c r="L10" i="2"/>
  <c r="AH10" i="2" s="1"/>
  <c r="M10" i="2"/>
  <c r="AI10" i="2" s="1"/>
  <c r="N10" i="2"/>
  <c r="AJ10" i="2" s="1"/>
  <c r="L11" i="2"/>
  <c r="AH11" i="2" s="1"/>
  <c r="M11" i="2"/>
  <c r="AI11" i="2" s="1"/>
  <c r="N11" i="2"/>
  <c r="AJ11" i="2" s="1"/>
  <c r="L12" i="2"/>
  <c r="AH12" i="2" s="1"/>
  <c r="M12" i="2"/>
  <c r="AI12" i="2" s="1"/>
  <c r="N12" i="2"/>
  <c r="AJ12" i="2" s="1"/>
  <c r="L13" i="2"/>
  <c r="AH13" i="2" s="1"/>
  <c r="M13" i="2"/>
  <c r="AI13" i="2" s="1"/>
  <c r="N13" i="2"/>
  <c r="AJ13" i="2" s="1"/>
  <c r="L14" i="2"/>
  <c r="AH14" i="2" s="1"/>
  <c r="M14" i="2"/>
  <c r="AI14" i="2" s="1"/>
  <c r="N14" i="2"/>
  <c r="AJ14" i="2" s="1"/>
  <c r="L15" i="2"/>
  <c r="AH15" i="2" s="1"/>
  <c r="M15" i="2"/>
  <c r="AI15" i="2" s="1"/>
  <c r="N15" i="2"/>
  <c r="AJ15" i="2" s="1"/>
  <c r="L16" i="2"/>
  <c r="AH16" i="2" s="1"/>
  <c r="M16" i="2"/>
  <c r="AI16" i="2" s="1"/>
  <c r="N16" i="2"/>
  <c r="AJ16" i="2" s="1"/>
  <c r="L17" i="2"/>
  <c r="AH17" i="2" s="1"/>
  <c r="M17" i="2"/>
  <c r="AI17" i="2" s="1"/>
  <c r="N17" i="2"/>
  <c r="AJ17" i="2" s="1"/>
  <c r="L18" i="2"/>
  <c r="AH18" i="2" s="1"/>
  <c r="M18" i="2"/>
  <c r="AI18" i="2" s="1"/>
  <c r="N18" i="2"/>
  <c r="AJ18" i="2" s="1"/>
  <c r="L19" i="2"/>
  <c r="AH19" i="2" s="1"/>
  <c r="M19" i="2"/>
  <c r="AI19" i="2" s="1"/>
  <c r="N19" i="2"/>
  <c r="AJ19" i="2" s="1"/>
  <c r="L20" i="2"/>
  <c r="AH20" i="2" s="1"/>
  <c r="M20" i="2"/>
  <c r="AI20" i="2" s="1"/>
  <c r="N20" i="2"/>
  <c r="AJ20" i="2" s="1"/>
  <c r="L21" i="2"/>
  <c r="AH21" i="2" s="1"/>
  <c r="M21" i="2"/>
  <c r="AI21" i="2" s="1"/>
  <c r="N21" i="2"/>
  <c r="AJ21" i="2" s="1"/>
  <c r="L22" i="2"/>
  <c r="AH22" i="2" s="1"/>
  <c r="M22" i="2"/>
  <c r="AI22" i="2" s="1"/>
  <c r="N22" i="2"/>
  <c r="AJ22" i="2" s="1"/>
  <c r="L23" i="2"/>
  <c r="AH23" i="2" s="1"/>
  <c r="M23" i="2"/>
  <c r="AI23" i="2" s="1"/>
  <c r="N23" i="2"/>
  <c r="AJ23" i="2" s="1"/>
  <c r="L24" i="2"/>
  <c r="AH24" i="2" s="1"/>
  <c r="M24" i="2"/>
  <c r="AI24" i="2" s="1"/>
  <c r="N24" i="2"/>
  <c r="AJ24" i="2" s="1"/>
  <c r="L25" i="2"/>
  <c r="AH25" i="2" s="1"/>
  <c r="M25" i="2"/>
  <c r="AI25" i="2" s="1"/>
  <c r="N25" i="2"/>
  <c r="AJ25" i="2" s="1"/>
  <c r="L26" i="2"/>
  <c r="AH26" i="2" s="1"/>
  <c r="M26" i="2"/>
  <c r="AI26" i="2" s="1"/>
  <c r="N26" i="2"/>
  <c r="AJ26" i="2" s="1"/>
  <c r="L27" i="2"/>
  <c r="AH27" i="2" s="1"/>
  <c r="M27" i="2"/>
  <c r="AI27" i="2" s="1"/>
  <c r="N27" i="2"/>
  <c r="AJ27" i="2" s="1"/>
  <c r="L28" i="2"/>
  <c r="AH28" i="2" s="1"/>
  <c r="M28" i="2"/>
  <c r="AI28" i="2" s="1"/>
  <c r="N28" i="2"/>
  <c r="AJ28" i="2" s="1"/>
  <c r="L29" i="2"/>
  <c r="AH29" i="2" s="1"/>
  <c r="M29" i="2"/>
  <c r="AI29" i="2" s="1"/>
  <c r="N29" i="2"/>
  <c r="AJ29" i="2" s="1"/>
  <c r="L30" i="2"/>
  <c r="AH30" i="2" s="1"/>
  <c r="M30" i="2"/>
  <c r="AI30" i="2" s="1"/>
  <c r="N30" i="2"/>
  <c r="AJ30" i="2" s="1"/>
  <c r="L31" i="2"/>
  <c r="AH31" i="2" s="1"/>
  <c r="M31" i="2"/>
  <c r="AI31" i="2" s="1"/>
  <c r="N31" i="2"/>
  <c r="AJ31" i="2" s="1"/>
  <c r="L32" i="2"/>
  <c r="AH32" i="2" s="1"/>
  <c r="M32" i="2"/>
  <c r="AI32" i="2" s="1"/>
  <c r="N32" i="2"/>
  <c r="AJ32" i="2" s="1"/>
  <c r="L33" i="2"/>
  <c r="AH33" i="2" s="1"/>
  <c r="M33" i="2"/>
  <c r="AI33" i="2" s="1"/>
  <c r="N33" i="2"/>
  <c r="AJ33" i="2" s="1"/>
  <c r="L34" i="2"/>
  <c r="AH34" i="2" s="1"/>
  <c r="M34" i="2"/>
  <c r="AI34" i="2" s="1"/>
  <c r="N34" i="2"/>
  <c r="AJ34" i="2" s="1"/>
  <c r="L35" i="2"/>
  <c r="AH35" i="2" s="1"/>
  <c r="M35" i="2"/>
  <c r="AI35" i="2" s="1"/>
  <c r="N35" i="2"/>
  <c r="AJ35" i="2" s="1"/>
  <c r="L36" i="2"/>
  <c r="AH36" i="2" s="1"/>
  <c r="M36" i="2"/>
  <c r="AI36" i="2" s="1"/>
  <c r="N36" i="2"/>
  <c r="AJ36" i="2" s="1"/>
  <c r="L37" i="2"/>
  <c r="AH37" i="2" s="1"/>
  <c r="M37" i="2"/>
  <c r="AI37" i="2" s="1"/>
  <c r="N37" i="2"/>
  <c r="AJ37" i="2" s="1"/>
  <c r="L38" i="2"/>
  <c r="AH38" i="2" s="1"/>
  <c r="M38" i="2"/>
  <c r="AI38" i="2" s="1"/>
  <c r="N38" i="2"/>
  <c r="AJ38" i="2" s="1"/>
  <c r="L39" i="2"/>
  <c r="AH39" i="2" s="1"/>
  <c r="M39" i="2"/>
  <c r="AI39" i="2" s="1"/>
  <c r="N39" i="2"/>
  <c r="AJ39" i="2" s="1"/>
  <c r="L40" i="2"/>
  <c r="AH40" i="2" s="1"/>
  <c r="M40" i="2"/>
  <c r="AI40" i="2" s="1"/>
  <c r="N40" i="2"/>
  <c r="AJ40" i="2" s="1"/>
  <c r="L41" i="2"/>
  <c r="AH41" i="2" s="1"/>
  <c r="M41" i="2"/>
  <c r="AI41" i="2" s="1"/>
  <c r="N41" i="2"/>
  <c r="AJ41" i="2" s="1"/>
  <c r="L42" i="2"/>
  <c r="AH42" i="2" s="1"/>
  <c r="M42" i="2"/>
  <c r="AI42" i="2" s="1"/>
  <c r="N42" i="2"/>
  <c r="AJ42" i="2" s="1"/>
  <c r="L43" i="2"/>
  <c r="AH43" i="2" s="1"/>
  <c r="M43" i="2"/>
  <c r="AI43" i="2" s="1"/>
  <c r="N43" i="2"/>
  <c r="AJ43" i="2" s="1"/>
  <c r="L44" i="2"/>
  <c r="AH44" i="2" s="1"/>
  <c r="M44" i="2"/>
  <c r="AI44" i="2" s="1"/>
  <c r="N44" i="2"/>
  <c r="AJ44" i="2" s="1"/>
  <c r="L45" i="2"/>
  <c r="AH45" i="2" s="1"/>
  <c r="M45" i="2"/>
  <c r="AI45" i="2" s="1"/>
  <c r="N45" i="2"/>
  <c r="AJ45" i="2" s="1"/>
  <c r="L46" i="2"/>
  <c r="AH46" i="2" s="1"/>
  <c r="M46" i="2"/>
  <c r="AI46" i="2" s="1"/>
  <c r="N46" i="2"/>
  <c r="AJ46" i="2" s="1"/>
  <c r="L47" i="2"/>
  <c r="AH47" i="2" s="1"/>
  <c r="M47" i="2"/>
  <c r="AI47" i="2" s="1"/>
  <c r="N47" i="2"/>
  <c r="AJ47" i="2" s="1"/>
  <c r="L48" i="2"/>
  <c r="AH48" i="2" s="1"/>
  <c r="M48" i="2"/>
  <c r="AI48" i="2" s="1"/>
  <c r="N48" i="2"/>
  <c r="AJ48" i="2" s="1"/>
  <c r="L49" i="2"/>
  <c r="AH49" i="2" s="1"/>
  <c r="M49" i="2"/>
  <c r="AI49" i="2" s="1"/>
  <c r="N49" i="2"/>
  <c r="AJ49" i="2" s="1"/>
  <c r="L50" i="2"/>
  <c r="AH50" i="2" s="1"/>
  <c r="M50" i="2"/>
  <c r="AI50" i="2" s="1"/>
  <c r="N50" i="2"/>
  <c r="AJ50" i="2" s="1"/>
  <c r="L51" i="2"/>
  <c r="AH51" i="2" s="1"/>
  <c r="M51" i="2"/>
  <c r="AI51" i="2" s="1"/>
  <c r="N51" i="2"/>
  <c r="AJ51" i="2" s="1"/>
  <c r="L52" i="2"/>
  <c r="AH52" i="2" s="1"/>
  <c r="M52" i="2"/>
  <c r="AI52" i="2" s="1"/>
  <c r="N52" i="2"/>
  <c r="AJ52" i="2" s="1"/>
  <c r="L53" i="2"/>
  <c r="AH53" i="2" s="1"/>
  <c r="M53" i="2"/>
  <c r="AI53" i="2" s="1"/>
  <c r="N53" i="2"/>
  <c r="AJ53" i="2" s="1"/>
  <c r="L54" i="2"/>
  <c r="AH54" i="2" s="1"/>
  <c r="M54" i="2"/>
  <c r="AI54" i="2" s="1"/>
  <c r="N54" i="2"/>
  <c r="AJ54" i="2" s="1"/>
  <c r="M7" i="2"/>
  <c r="AI7" i="2" s="1"/>
  <c r="AL7" i="2" s="1"/>
  <c r="N7" i="2"/>
  <c r="AJ7" i="2" s="1"/>
  <c r="AI62" i="2" l="1"/>
  <c r="AJ62" i="2"/>
  <c r="AO4" i="2" l="1"/>
  <c r="AO3" i="2"/>
  <c r="AN4" i="2"/>
  <c r="AN3" i="2"/>
  <c r="AM3" i="2"/>
  <c r="AM4" i="2"/>
  <c r="E5" i="3" l="1"/>
  <c r="E4" i="3"/>
  <c r="I3" i="3"/>
  <c r="E3" i="3"/>
  <c r="K54" i="2"/>
  <c r="AG54" i="2" s="1"/>
  <c r="K53" i="2"/>
  <c r="AG53" i="2" s="1"/>
  <c r="K52" i="2"/>
  <c r="AG52" i="2" s="1"/>
  <c r="K51" i="2"/>
  <c r="AG51" i="2" s="1"/>
  <c r="K50" i="2"/>
  <c r="K49" i="2"/>
  <c r="AG49" i="2" s="1"/>
  <c r="K48" i="2"/>
  <c r="AG48" i="2" s="1"/>
  <c r="K47" i="2"/>
  <c r="AG47" i="2" s="1"/>
  <c r="K46" i="2"/>
  <c r="AG46" i="2" s="1"/>
  <c r="K45" i="2"/>
  <c r="AG45" i="2" s="1"/>
  <c r="K44" i="2"/>
  <c r="AG44" i="2" s="1"/>
  <c r="K43" i="2"/>
  <c r="AG43" i="2" s="1"/>
  <c r="K42" i="2"/>
  <c r="K41" i="2"/>
  <c r="AG41" i="2" s="1"/>
  <c r="K40" i="2"/>
  <c r="AG40" i="2" s="1"/>
  <c r="K39" i="2"/>
  <c r="AG39" i="2" s="1"/>
  <c r="K38" i="2"/>
  <c r="AG38" i="2" s="1"/>
  <c r="K37" i="2"/>
  <c r="AG37" i="2" s="1"/>
  <c r="K36" i="2"/>
  <c r="AG36" i="2" s="1"/>
  <c r="K35" i="2"/>
  <c r="AG35" i="2" s="1"/>
  <c r="K34" i="2"/>
  <c r="K33" i="2"/>
  <c r="AG33" i="2" s="1"/>
  <c r="K32" i="2"/>
  <c r="AG32" i="2" s="1"/>
  <c r="K31" i="2"/>
  <c r="AG31" i="2" s="1"/>
  <c r="K30" i="2"/>
  <c r="AG30" i="2" s="1"/>
  <c r="K29" i="2"/>
  <c r="AG29" i="2" s="1"/>
  <c r="K28" i="2"/>
  <c r="AG28" i="2" s="1"/>
  <c r="K27" i="2"/>
  <c r="AG27" i="2" s="1"/>
  <c r="K26" i="2"/>
  <c r="K25" i="2"/>
  <c r="AG25" i="2" s="1"/>
  <c r="AN25" i="2" s="1"/>
  <c r="K24" i="2"/>
  <c r="AG24" i="2" s="1"/>
  <c r="AL24" i="2" s="1"/>
  <c r="K23" i="2"/>
  <c r="AG23" i="2" s="1"/>
  <c r="K22" i="2"/>
  <c r="AG22" i="2" s="1"/>
  <c r="AL22" i="2" s="1"/>
  <c r="K21" i="2"/>
  <c r="AG21" i="2" s="1"/>
  <c r="K20" i="2"/>
  <c r="AG20" i="2" s="1"/>
  <c r="K19" i="2"/>
  <c r="AG19" i="2" s="1"/>
  <c r="K18" i="2"/>
  <c r="K17" i="2"/>
  <c r="AG17" i="2" s="1"/>
  <c r="AN17" i="2" s="1"/>
  <c r="K16" i="2"/>
  <c r="AG16" i="2" s="1"/>
  <c r="K15" i="2"/>
  <c r="AG15" i="2" s="1"/>
  <c r="K14" i="2"/>
  <c r="AG14" i="2" s="1"/>
  <c r="K13" i="2"/>
  <c r="AG13" i="2" s="1"/>
  <c r="K12" i="2"/>
  <c r="AG12" i="2" s="1"/>
  <c r="K11" i="2"/>
  <c r="AG11" i="2" s="1"/>
  <c r="K10" i="2"/>
  <c r="K9" i="2"/>
  <c r="AG9" i="2" s="1"/>
  <c r="K8" i="2"/>
  <c r="AG8" i="2" s="1"/>
  <c r="AF7" i="2"/>
  <c r="L7" i="2"/>
  <c r="AH7" i="2" s="1"/>
  <c r="J6" i="2"/>
  <c r="N6" i="2" s="1"/>
  <c r="AJ6" i="2" s="1"/>
  <c r="AO6" i="2" s="1"/>
  <c r="I6" i="2"/>
  <c r="M6" i="2" s="1"/>
  <c r="AI6" i="2" s="1"/>
  <c r="AN6" i="2" s="1"/>
  <c r="H6" i="2"/>
  <c r="L6" i="2" s="1"/>
  <c r="AH6" i="2" s="1"/>
  <c r="AM6" i="2" s="1"/>
  <c r="G6" i="2"/>
  <c r="K6" i="2" s="1"/>
  <c r="AG6" i="2" s="1"/>
  <c r="AL6" i="2" s="1"/>
  <c r="AN9" i="2" l="1"/>
  <c r="AL9" i="2"/>
  <c r="AO7" i="2"/>
  <c r="AN7" i="2"/>
  <c r="AM7" i="2"/>
  <c r="AH62" i="2"/>
  <c r="AO54" i="2"/>
  <c r="AN54" i="2"/>
  <c r="AL54" i="2"/>
  <c r="AM54" i="2"/>
  <c r="AO8" i="2"/>
  <c r="AO53" i="2"/>
  <c r="AN53" i="2"/>
  <c r="AL53" i="2"/>
  <c r="AM53" i="2"/>
  <c r="AG10" i="2"/>
  <c r="AM10" i="2" s="1"/>
  <c r="AG18" i="2"/>
  <c r="AL18" i="2" s="1"/>
  <c r="AG26" i="2"/>
  <c r="AM26" i="2" s="1"/>
  <c r="AG34" i="2"/>
  <c r="AL34" i="2" s="1"/>
  <c r="AG42" i="2"/>
  <c r="AL42" i="2" s="1"/>
  <c r="AG50" i="2"/>
  <c r="AO50" i="2" s="1"/>
  <c r="AM15" i="2"/>
  <c r="AM31" i="2"/>
  <c r="AM47" i="2"/>
  <c r="AM23" i="2"/>
  <c r="AM39" i="2"/>
  <c r="AM29" i="2"/>
  <c r="AM45" i="2"/>
  <c r="AM13" i="2"/>
  <c r="AM21" i="2"/>
  <c r="AO12" i="2"/>
  <c r="AO20" i="2"/>
  <c r="AM37" i="2"/>
  <c r="AN8" i="2"/>
  <c r="AN32" i="2"/>
  <c r="AN48" i="2"/>
  <c r="AN24" i="2"/>
  <c r="AN40" i="2"/>
  <c r="AM14" i="2"/>
  <c r="AL19" i="2"/>
  <c r="AL27" i="2"/>
  <c r="AO28" i="2"/>
  <c r="AM30" i="2"/>
  <c r="AN33" i="2"/>
  <c r="AL35" i="2"/>
  <c r="AO36" i="2"/>
  <c r="AM38" i="2"/>
  <c r="AN41" i="2"/>
  <c r="AL43" i="2"/>
  <c r="AO44" i="2"/>
  <c r="AM46" i="2"/>
  <c r="AN49" i="2"/>
  <c r="AL51" i="2"/>
  <c r="AO52" i="2"/>
  <c r="AN16" i="2"/>
  <c r="AL11" i="2"/>
  <c r="AM22" i="2"/>
  <c r="AL8" i="2"/>
  <c r="AO9" i="2"/>
  <c r="AM11" i="2"/>
  <c r="AN14" i="2"/>
  <c r="AL16" i="2"/>
  <c r="AO17" i="2"/>
  <c r="AM19" i="2"/>
  <c r="AN22" i="2"/>
  <c r="AO25" i="2"/>
  <c r="AM27" i="2"/>
  <c r="AN30" i="2"/>
  <c r="AL32" i="2"/>
  <c r="AO33" i="2"/>
  <c r="AM35" i="2"/>
  <c r="AN38" i="2"/>
  <c r="AL40" i="2"/>
  <c r="AO41" i="2"/>
  <c r="AM43" i="2"/>
  <c r="AN46" i="2"/>
  <c r="AL48" i="2"/>
  <c r="AO49" i="2"/>
  <c r="AM51" i="2"/>
  <c r="AM8" i="2"/>
  <c r="AN11" i="2"/>
  <c r="AL13" i="2"/>
  <c r="AO14" i="2"/>
  <c r="AM16" i="2"/>
  <c r="AN19" i="2"/>
  <c r="AL21" i="2"/>
  <c r="AO22" i="2"/>
  <c r="AM24" i="2"/>
  <c r="AN27" i="2"/>
  <c r="AL29" i="2"/>
  <c r="AO30" i="2"/>
  <c r="AM32" i="2"/>
  <c r="AN35" i="2"/>
  <c r="AL37" i="2"/>
  <c r="AO38" i="2"/>
  <c r="AM40" i="2"/>
  <c r="AN43" i="2"/>
  <c r="AL45" i="2"/>
  <c r="AO46" i="2"/>
  <c r="AM48" i="2"/>
  <c r="AN51" i="2"/>
  <c r="AO43" i="2"/>
  <c r="AO11" i="2"/>
  <c r="AO19" i="2"/>
  <c r="AO27" i="2"/>
  <c r="AO35" i="2"/>
  <c r="AO51" i="2"/>
  <c r="AN13" i="2"/>
  <c r="AL15" i="2"/>
  <c r="AO16" i="2"/>
  <c r="AM18" i="2"/>
  <c r="AN21" i="2"/>
  <c r="AL23" i="2"/>
  <c r="AO24" i="2"/>
  <c r="AN29" i="2"/>
  <c r="AL31" i="2"/>
  <c r="AO32" i="2"/>
  <c r="AM34" i="2"/>
  <c r="AN37" i="2"/>
  <c r="AL39" i="2"/>
  <c r="AO40" i="2"/>
  <c r="AM42" i="2"/>
  <c r="AN45" i="2"/>
  <c r="AL47" i="2"/>
  <c r="AO48" i="2"/>
  <c r="AL12" i="2"/>
  <c r="AO13" i="2"/>
  <c r="AL20" i="2"/>
  <c r="AL28" i="2"/>
  <c r="AO37" i="2"/>
  <c r="AN42" i="2"/>
  <c r="AL44" i="2"/>
  <c r="AO45" i="2"/>
  <c r="AL52" i="2"/>
  <c r="AM12" i="2"/>
  <c r="AN15" i="2"/>
  <c r="AL17" i="2"/>
  <c r="AM20" i="2"/>
  <c r="AN23" i="2"/>
  <c r="AL25" i="2"/>
  <c r="AM28" i="2"/>
  <c r="AN31" i="2"/>
  <c r="AL33" i="2"/>
  <c r="AO34" i="2"/>
  <c r="AM36" i="2"/>
  <c r="AN39" i="2"/>
  <c r="AL41" i="2"/>
  <c r="AO42" i="2"/>
  <c r="AM44" i="2"/>
  <c r="AN47" i="2"/>
  <c r="AL49" i="2"/>
  <c r="AM52" i="2"/>
  <c r="AO21" i="2"/>
  <c r="AO29" i="2"/>
  <c r="AL36" i="2"/>
  <c r="AN50" i="2"/>
  <c r="AM9" i="2"/>
  <c r="AN12" i="2"/>
  <c r="AL14" i="2"/>
  <c r="AO15" i="2"/>
  <c r="AM17" i="2"/>
  <c r="AN20" i="2"/>
  <c r="AO23" i="2"/>
  <c r="AM25" i="2"/>
  <c r="AN28" i="2"/>
  <c r="AL30" i="2"/>
  <c r="AO31" i="2"/>
  <c r="AM33" i="2"/>
  <c r="AN36" i="2"/>
  <c r="AL38" i="2"/>
  <c r="AO39" i="2"/>
  <c r="AM41" i="2"/>
  <c r="AN44" i="2"/>
  <c r="AL46" i="2"/>
  <c r="AO47" i="2"/>
  <c r="AM49" i="2"/>
  <c r="AN52" i="2"/>
  <c r="AG62" i="2" l="1"/>
  <c r="AK62" i="2" s="1"/>
  <c r="AN18" i="2"/>
  <c r="AO18" i="2"/>
  <c r="AL50" i="2"/>
  <c r="AL10" i="2"/>
  <c r="AO10" i="2"/>
  <c r="AN10" i="2"/>
  <c r="AM50" i="2"/>
  <c r="AQ50" i="2" s="1"/>
  <c r="AQ54" i="2"/>
  <c r="AN34" i="2"/>
  <c r="AQ34" i="2" s="1"/>
  <c r="AL26" i="2"/>
  <c r="AQ7" i="2"/>
  <c r="AN26" i="2"/>
  <c r="AO26" i="2"/>
  <c r="AO62" i="2" s="1"/>
  <c r="B6" i="3" s="1"/>
  <c r="G6" i="3" s="1"/>
  <c r="AQ53" i="2"/>
  <c r="AQ52" i="2"/>
  <c r="AQ29" i="2"/>
  <c r="AQ45" i="2"/>
  <c r="AQ49" i="2"/>
  <c r="AQ33" i="2"/>
  <c r="AQ17" i="2"/>
  <c r="AQ22" i="2"/>
  <c r="AQ36" i="2"/>
  <c r="AQ28" i="2"/>
  <c r="AQ42" i="2"/>
  <c r="AQ38" i="2"/>
  <c r="AQ47" i="2"/>
  <c r="AQ31" i="2"/>
  <c r="AQ15" i="2"/>
  <c r="AQ37" i="2"/>
  <c r="AQ21" i="2"/>
  <c r="AQ11" i="2"/>
  <c r="AQ19" i="2"/>
  <c r="AQ48" i="2"/>
  <c r="AQ32" i="2"/>
  <c r="AQ16" i="2"/>
  <c r="AQ51" i="2"/>
  <c r="AQ35" i="2"/>
  <c r="AQ46" i="2"/>
  <c r="AQ30" i="2"/>
  <c r="AQ14" i="2"/>
  <c r="AQ41" i="2"/>
  <c r="AQ25" i="2"/>
  <c r="AQ9" i="2"/>
  <c r="AQ20" i="2"/>
  <c r="AQ23" i="2"/>
  <c r="AQ12" i="2"/>
  <c r="AQ40" i="2"/>
  <c r="AQ24" i="2"/>
  <c r="AQ8" i="2"/>
  <c r="AQ39" i="2"/>
  <c r="AQ13" i="2"/>
  <c r="AQ44" i="2"/>
  <c r="AQ43" i="2"/>
  <c r="AQ27" i="2"/>
  <c r="AM62" i="2" l="1"/>
  <c r="B4" i="3" s="1"/>
  <c r="G4" i="3" s="1"/>
  <c r="AQ18" i="2"/>
  <c r="AQ10" i="2"/>
  <c r="AQ26" i="2"/>
  <c r="AN62" i="2"/>
  <c r="B5" i="3" s="1"/>
  <c r="G5" i="3" s="1"/>
  <c r="AL62" i="2"/>
  <c r="B3" i="3" s="1"/>
  <c r="F6" i="3"/>
  <c r="B7" i="3" l="1"/>
  <c r="G3" i="3"/>
  <c r="F3" i="3"/>
  <c r="B9" i="3"/>
  <c r="F4" i="3"/>
  <c r="F5" i="3"/>
  <c r="G7" i="3" l="1"/>
  <c r="F7" i="3"/>
</calcChain>
</file>

<file path=xl/sharedStrings.xml><?xml version="1.0" encoding="utf-8"?>
<sst xmlns="http://schemas.openxmlformats.org/spreadsheetml/2006/main" count="78" uniqueCount="63">
  <si>
    <t>Incremental Volume FB</t>
  </si>
  <si>
    <t>Model Volume and Raw Impressions</t>
  </si>
  <si>
    <t>Gamma</t>
  </si>
  <si>
    <t>Scurve Transformed Variables</t>
  </si>
  <si>
    <t>DP - Stands for 'Dependent variable'</t>
  </si>
  <si>
    <t>Volumes</t>
  </si>
  <si>
    <t>Adjusted Volume</t>
  </si>
  <si>
    <t>IP - Stands for 'Independent Variables'</t>
  </si>
  <si>
    <t>Regression Cofficients</t>
  </si>
  <si>
    <t>Model Coefficients</t>
  </si>
  <si>
    <t>Upper bound</t>
  </si>
  <si>
    <t>Raw Impressions</t>
  </si>
  <si>
    <t>IP - Impressions</t>
  </si>
  <si>
    <t>Last Iteration</t>
  </si>
  <si>
    <t>Lower bound</t>
  </si>
  <si>
    <t>Month</t>
  </si>
  <si>
    <t>FB Leads Decomps</t>
  </si>
  <si>
    <t>Credenciamento_0</t>
  </si>
  <si>
    <t>Mensagem_1</t>
  </si>
  <si>
    <t>Web event_0</t>
  </si>
  <si>
    <t>Web event_1</t>
  </si>
  <si>
    <t>DP_Incremental Volume_FB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</si>
  <si>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</si>
  <si>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</si>
  <si>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</si>
  <si>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</si>
  <si>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</si>
  <si>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</si>
  <si>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</si>
  <si>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</si>
  <si>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</si>
  <si>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</si>
  <si>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</si>
  <si>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</si>
  <si>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</si>
  <si>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</si>
  <si>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</si>
  <si>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</si>
  <si>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</si>
  <si>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</si>
  <si>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</si>
  <si>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</si>
  <si>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</si>
  <si>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</si>
  <si>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</si>
  <si>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</si>
  <si>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Transformed total</t>
  </si>
  <si>
    <t>Volume</t>
  </si>
  <si>
    <t>Frequency</t>
  </si>
  <si>
    <t>Support / Imp</t>
  </si>
  <si>
    <t>Spends</t>
  </si>
  <si>
    <t>CPM</t>
  </si>
  <si>
    <t>Effectiveness</t>
  </si>
  <si>
    <t>Efficency</t>
  </si>
  <si>
    <t>Total Incr</t>
  </si>
  <si>
    <t>RESIDUAL OUTPUT</t>
  </si>
  <si>
    <t>Observation</t>
  </si>
  <si>
    <t>Predicted FB Leads Decomps</t>
  </si>
  <si>
    <t>Residuals</t>
  </si>
  <si>
    <t>Standard Residuals</t>
  </si>
  <si>
    <t>PROBABILITY OUTPUT</t>
  </si>
  <si>
    <t>Percentile</t>
  </si>
  <si>
    <t>FY2021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</si>
</sst>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 * #,##0.00_ ;_ * \-#,##0.00_ ;_ * &quot;-&quot;??_ ;_ @_ "/>
    <numFmt numFmtId="165" formatCode="0.0000000000"/>
    <numFmt numFmtId="166" formatCode="0.000E+00"/>
    <numFmt numFmtId="167" formatCode="0.0%"/>
    <numFmt numFmtId="168" formatCode="0.000"/>
    <numFmt numFmtId="169" formatCode="0.000%"/>
    <numFmt numFmtId="170" formatCode="_(* #,##0_);_(* \(#,##0\);_(* &quot;-&quot;??_);_(@_)"/>
    <numFmt numFmtId="171" formatCode="_(* #,##0.000_);_(* \(#,##0.000\);_(* &quot;-&quot;??_);_(@_)"/>
    <numFmt numFmtId="172" formatCode="0.0"/>
    <numFmt numFmtId="173" formatCode="0.0000000"/>
    <numFmt numFmtId="174" formatCode="#,##0.0"/>
    <numFmt numFmtId="175" formatCode="_(* #,##0.0_);_(* \(#,##0.0\);_(* &quot;-&quot;??_);_(@_)"/>
    <numFmt numFmtId="17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/>
    <xf numFmtId="166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3"/>
    <xf numFmtId="165" fontId="0" fillId="0" borderId="5" xfId="2" applyNumberFormat="1" applyFont="1" applyFill="1" applyBorder="1" applyAlignment="1">
      <alignment horizontal="center"/>
    </xf>
    <xf numFmtId="2" fontId="2" fillId="0" borderId="0" xfId="2" applyNumberFormat="1" applyFont="1"/>
    <xf numFmtId="10" fontId="2" fillId="0" borderId="0" xfId="2" applyNumberFormat="1" applyFont="1"/>
    <xf numFmtId="167" fontId="2" fillId="0" borderId="0" xfId="2" applyNumberFormat="1" applyFont="1"/>
    <xf numFmtId="0" fontId="3" fillId="4" borderId="2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4" xfId="0" applyFont="1" applyFill="1" applyBorder="1"/>
    <xf numFmtId="14" fontId="0" fillId="0" borderId="7" xfId="0" applyNumberForma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1" fontId="2" fillId="0" borderId="0" xfId="0" applyNumberFormat="1" applyFont="1"/>
    <xf numFmtId="14" fontId="0" fillId="0" borderId="5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9" fontId="2" fillId="0" borderId="0" xfId="2" applyNumberFormat="1" applyFont="1"/>
    <xf numFmtId="9" fontId="2" fillId="0" borderId="0" xfId="2" applyFont="1" applyFill="1" applyBorder="1" applyAlignment="1"/>
    <xf numFmtId="14" fontId="0" fillId="0" borderId="0" xfId="0" applyNumberFormat="1"/>
    <xf numFmtId="0" fontId="3" fillId="5" borderId="15" xfId="0" applyFont="1" applyFill="1" applyBorder="1"/>
    <xf numFmtId="3" fontId="2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0" fontId="2" fillId="0" borderId="6" xfId="4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71" fontId="2" fillId="0" borderId="6" xfId="4" applyNumberFormat="1" applyFont="1" applyBorder="1" applyAlignment="1">
      <alignment horizontal="center"/>
    </xf>
    <xf numFmtId="172" fontId="2" fillId="0" borderId="0" xfId="0" applyNumberFormat="1" applyFont="1"/>
    <xf numFmtId="9" fontId="2" fillId="0" borderId="0" xfId="2" applyFont="1"/>
    <xf numFmtId="170" fontId="2" fillId="0" borderId="0" xfId="0" applyNumberFormat="1" applyFont="1"/>
    <xf numFmtId="3" fontId="2" fillId="0" borderId="0" xfId="0" applyNumberFormat="1" applyFont="1"/>
    <xf numFmtId="1" fontId="2" fillId="0" borderId="1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173" fontId="7" fillId="0" borderId="8" xfId="0" applyNumberFormat="1" applyFont="1" applyBorder="1" applyAlignment="1">
      <alignment horizontal="center" vertical="center" wrapText="1"/>
    </xf>
    <xf numFmtId="174" fontId="5" fillId="0" borderId="6" xfId="0" applyNumberFormat="1" applyFont="1" applyBorder="1" applyAlignment="1">
      <alignment horizontal="center"/>
    </xf>
    <xf numFmtId="173" fontId="7" fillId="0" borderId="20" xfId="0" applyNumberFormat="1" applyFont="1" applyBorder="1" applyAlignment="1">
      <alignment horizontal="center" vertical="center" wrapText="1"/>
    </xf>
    <xf numFmtId="173" fontId="7" fillId="0" borderId="6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0" fontId="3" fillId="5" borderId="0" xfId="0" applyFont="1" applyFill="1"/>
    <xf numFmtId="2" fontId="3" fillId="5" borderId="15" xfId="0" applyNumberFormat="1" applyFont="1" applyFill="1" applyBorder="1" applyAlignment="1">
      <alignment horizontal="center"/>
    </xf>
    <xf numFmtId="175" fontId="2" fillId="0" borderId="0" xfId="0" applyNumberFormat="1" applyFont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76" fontId="2" fillId="0" borderId="6" xfId="1" applyNumberFormat="1" applyFont="1" applyBorder="1" applyAlignment="1">
      <alignment horizontal="center"/>
    </xf>
    <xf numFmtId="176" fontId="2" fillId="0" borderId="6" xfId="1" applyNumberFormat="1" applyFont="1" applyBorder="1"/>
    <xf numFmtId="3" fontId="2" fillId="0" borderId="6" xfId="0" applyNumberFormat="1" applyFont="1" applyBorder="1"/>
    <xf numFmtId="4" fontId="2" fillId="0" borderId="0" xfId="0" applyNumberFormat="1" applyFont="1"/>
    <xf numFmtId="43" fontId="2" fillId="0" borderId="6" xfId="4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Continuous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5">
    <cellStyle name="Comma" xfId="1" builtinId="3"/>
    <cellStyle name="Comma 2" xfId="4" xr:uid="{514BD48F-285F-4719-AAF1-ED3563CCEE6D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80BA-A356-4E30-98EB-D17682CF9268}">
  <dimension ref="A1:AR102"/>
  <sheetViews>
    <sheetView topLeftCell="AE1" zoomScale="70" zoomScaleNormal="70" workbookViewId="0">
      <selection activeCell="AI3" sqref="AI3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5" width="40.85546875" style="1" customWidth="1"/>
    <col min="6" max="6" width="22.140625" style="1" bestFit="1" customWidth="1"/>
    <col min="7" max="7" width="22.140625" style="1" customWidth="1"/>
    <col min="8" max="9" width="27.42578125" style="1" customWidth="1"/>
    <col min="10" max="10" width="22.140625" style="1" customWidth="1"/>
    <col min="11" max="11" width="27.5703125" style="1" bestFit="1" customWidth="1"/>
    <col min="12" max="13" width="40.85546875" style="1" customWidth="1"/>
    <col min="14" max="14" width="22.140625" style="1" bestFit="1" customWidth="1"/>
    <col min="15" max="15" width="9.42578125" style="1" bestFit="1" customWidth="1"/>
    <col min="16" max="16" width="13.5703125" style="1" bestFit="1" customWidth="1"/>
    <col min="17" max="18" width="9.140625" style="1"/>
    <col min="19" max="19" width="27.140625" style="1" customWidth="1"/>
    <col min="20" max="20" width="12" style="1" bestFit="1" customWidth="1"/>
    <col min="21" max="21" width="14.5703125" style="1" bestFit="1" customWidth="1"/>
    <col min="22" max="23" width="12" style="1" bestFit="1" customWidth="1"/>
    <col min="24" max="24" width="13.42578125" style="1" bestFit="1" customWidth="1"/>
    <col min="25" max="25" width="12" style="1" bestFit="1" customWidth="1"/>
    <col min="26" max="26" width="12.42578125" style="1" bestFit="1" customWidth="1"/>
    <col min="27" max="27" width="12.5703125" style="1" bestFit="1" customWidth="1"/>
    <col min="28" max="28" width="9.140625" style="1"/>
    <col min="29" max="29" width="18.5703125" style="1" bestFit="1" customWidth="1"/>
    <col min="30" max="30" width="9.140625" style="1"/>
    <col min="31" max="31" width="20.140625" style="1" customWidth="1"/>
    <col min="32" max="32" width="30.5703125" style="1" bestFit="1" customWidth="1"/>
    <col min="33" max="33" width="27.140625" style="1" bestFit="1" customWidth="1"/>
    <col min="34" max="35" width="38.7109375" style="1" customWidth="1"/>
    <col min="36" max="36" width="21.140625" style="1" customWidth="1"/>
    <col min="37" max="37" width="21.7109375" style="1" customWidth="1"/>
    <col min="38" max="38" width="27.140625" style="1" bestFit="1" customWidth="1"/>
    <col min="39" max="40" width="38.7109375" style="1" customWidth="1"/>
    <col min="41" max="41" width="21.7109375" style="1" bestFit="1" customWidth="1"/>
    <col min="42" max="16384" width="9.140625" style="1"/>
  </cols>
  <sheetData>
    <row r="1" spans="1:44" ht="15.75" customHeight="1" thickBot="1" x14ac:dyDescent="0.25">
      <c r="B1" s="2" t="s">
        <v>0</v>
      </c>
      <c r="C1" s="82" t="s">
        <v>1</v>
      </c>
      <c r="D1" s="83"/>
      <c r="E1" s="83"/>
      <c r="F1" s="84"/>
      <c r="G1" s="82" t="s">
        <v>2</v>
      </c>
      <c r="H1" s="83"/>
      <c r="I1" s="83"/>
      <c r="J1" s="84"/>
      <c r="K1" s="82" t="s">
        <v>3</v>
      </c>
      <c r="L1" s="83"/>
      <c r="M1" s="83"/>
      <c r="N1" s="83"/>
      <c r="S1" s="3" t="s">
        <v>4</v>
      </c>
      <c r="AF1" s="3" t="s">
        <v>5</v>
      </c>
      <c r="AL1" s="3" t="s">
        <v>6</v>
      </c>
    </row>
    <row r="2" spans="1:44" ht="15" x14ac:dyDescent="0.25">
      <c r="K2" s="4">
        <v>2.0299999999999998</v>
      </c>
      <c r="S2" s="3" t="s">
        <v>7</v>
      </c>
      <c r="AF2" s="1" t="s">
        <v>8</v>
      </c>
      <c r="AG2" s="5">
        <v>52263.642104048216</v>
      </c>
      <c r="AH2" s="5">
        <v>-531664179.44476974</v>
      </c>
      <c r="AI2" s="5">
        <v>-347.08324175808627</v>
      </c>
      <c r="AJ2" s="5">
        <v>1133173.9972279766</v>
      </c>
    </row>
    <row r="3" spans="1:44" ht="15" x14ac:dyDescent="0.25">
      <c r="B3" s="6">
        <v>1000000</v>
      </c>
      <c r="K3">
        <v>84.71</v>
      </c>
      <c r="L3" s="7"/>
      <c r="M3" s="7"/>
      <c r="N3" s="7"/>
      <c r="P3" s="7"/>
      <c r="AA3" s="8"/>
      <c r="AB3" s="9"/>
      <c r="AC3" s="9"/>
      <c r="AD3" s="9"/>
      <c r="AF3" s="3" t="s">
        <v>9</v>
      </c>
      <c r="AG3" s="5">
        <v>3.5852075200000002E-6</v>
      </c>
      <c r="AH3" s="5">
        <v>5.1799999999999999E-9</v>
      </c>
      <c r="AI3" s="5">
        <v>4.4999999999999998E-7</v>
      </c>
      <c r="AJ3" s="5">
        <v>2.4679893E-7</v>
      </c>
      <c r="AK3" s="10" t="s">
        <v>10</v>
      </c>
      <c r="AL3" s="69">
        <f>AG4*1.5</f>
        <v>5.3778112799999998E-6</v>
      </c>
      <c r="AM3" s="69">
        <f t="shared" ref="AM3:AO3" si="0">AH4*1.5</f>
        <v>7.7699999999999994E-9</v>
      </c>
      <c r="AN3" s="69">
        <f t="shared" si="0"/>
        <v>6.75E-7</v>
      </c>
      <c r="AO3" s="69">
        <f t="shared" si="0"/>
        <v>3.7019839499999997E-7</v>
      </c>
    </row>
    <row r="4" spans="1:44" ht="15.75" thickBot="1" x14ac:dyDescent="0.3">
      <c r="B4" s="11"/>
      <c r="C4" s="11" t="s">
        <v>11</v>
      </c>
      <c r="D4" s="11" t="s">
        <v>11</v>
      </c>
      <c r="E4" s="11" t="s">
        <v>11</v>
      </c>
      <c r="F4" s="11" t="s">
        <v>11</v>
      </c>
      <c r="G4" s="12"/>
      <c r="H4" s="11"/>
      <c r="I4" s="11"/>
      <c r="J4" s="11"/>
      <c r="K4" s="11" t="s">
        <v>12</v>
      </c>
      <c r="L4" s="11"/>
      <c r="M4" s="11"/>
      <c r="N4" s="11" t="s">
        <v>12</v>
      </c>
      <c r="AA4" s="8"/>
      <c r="AB4" s="8"/>
      <c r="AC4" s="8"/>
      <c r="AD4" s="8"/>
      <c r="AF4" s="1" t="s">
        <v>13</v>
      </c>
      <c r="AG4" s="13">
        <f>AG3</f>
        <v>3.5852075200000002E-6</v>
      </c>
      <c r="AH4" s="13">
        <f>AH3</f>
        <v>5.1799999999999999E-9</v>
      </c>
      <c r="AI4" s="13">
        <f>AI3</f>
        <v>4.4999999999999998E-7</v>
      </c>
      <c r="AJ4" s="13">
        <f>AJ3</f>
        <v>2.4679893E-7</v>
      </c>
      <c r="AK4" s="10" t="s">
        <v>14</v>
      </c>
      <c r="AL4" s="69">
        <f>AG4*0.5</f>
        <v>1.7926037600000001E-6</v>
      </c>
      <c r="AM4" s="69">
        <f t="shared" ref="AM4:AO4" si="1">AH4*0.5</f>
        <v>2.5899999999999999E-9</v>
      </c>
      <c r="AN4" s="69">
        <f t="shared" si="1"/>
        <v>2.2499999999999999E-7</v>
      </c>
      <c r="AO4" s="69">
        <f t="shared" si="1"/>
        <v>1.23399465E-7</v>
      </c>
    </row>
    <row r="5" spans="1:44" ht="13.5" thickBot="1" x14ac:dyDescent="0.25">
      <c r="K5" s="14">
        <v>0.4</v>
      </c>
      <c r="L5" s="15"/>
      <c r="M5" s="15"/>
      <c r="N5" s="16"/>
    </row>
    <row r="6" spans="1:44" ht="15.75" thickBot="1" x14ac:dyDescent="0.3">
      <c r="A6" s="17" t="s">
        <v>15</v>
      </c>
      <c r="B6" s="18" t="s">
        <v>16</v>
      </c>
      <c r="C6" s="19" t="s">
        <v>17</v>
      </c>
      <c r="D6" s="19" t="s">
        <v>18</v>
      </c>
      <c r="E6" s="19" t="s">
        <v>19</v>
      </c>
      <c r="F6" s="19" t="s">
        <v>20</v>
      </c>
      <c r="G6" s="19" t="str">
        <f t="shared" ref="G6:N6" si="2">C6</f>
        <v>Credenciamento_0</v>
      </c>
      <c r="H6" s="19" t="str">
        <f t="shared" si="2"/>
        <v>Mensagem_1</v>
      </c>
      <c r="I6" s="19" t="str">
        <f t="shared" si="2"/>
        <v>Web event_0</v>
      </c>
      <c r="J6" s="19" t="str">
        <f t="shared" si="2"/>
        <v>Web event_1</v>
      </c>
      <c r="K6" s="20" t="str">
        <f t="shared" si="2"/>
        <v>Credenciamento_0</v>
      </c>
      <c r="L6" s="21" t="str">
        <f t="shared" si="2"/>
        <v>Mensagem_1</v>
      </c>
      <c r="M6" s="21" t="str">
        <f t="shared" si="2"/>
        <v>Web event_0</v>
      </c>
      <c r="N6" s="21" t="str">
        <f t="shared" si="2"/>
        <v>Web event_1</v>
      </c>
      <c r="S6" t="s">
        <v>22</v>
      </c>
      <c r="T6"/>
      <c r="U6"/>
      <c r="V6"/>
      <c r="W6"/>
      <c r="X6"/>
      <c r="Y6"/>
      <c r="Z6"/>
      <c r="AA6"/>
      <c r="AF6" s="36" t="s">
        <v>21</v>
      </c>
      <c r="AG6" s="23" t="str">
        <f>K6</f>
        <v>Credenciamento_0</v>
      </c>
      <c r="AH6" s="23" t="str">
        <f>L6</f>
        <v>Mensagem_1</v>
      </c>
      <c r="AI6" s="23" t="str">
        <f>M6</f>
        <v>Web event_0</v>
      </c>
      <c r="AJ6" s="23" t="str">
        <f>N6</f>
        <v>Web event_1</v>
      </c>
      <c r="AL6" s="22" t="str">
        <f>AG6</f>
        <v>Credenciamento_0</v>
      </c>
      <c r="AM6" s="22" t="str">
        <f t="shared" ref="AM6:AO6" si="3">AH6</f>
        <v>Mensagem_1</v>
      </c>
      <c r="AN6" s="22" t="str">
        <f t="shared" si="3"/>
        <v>Web event_0</v>
      </c>
      <c r="AO6" s="22" t="str">
        <f t="shared" si="3"/>
        <v>Web event_1</v>
      </c>
    </row>
    <row r="7" spans="1:44" ht="15.75" thickBot="1" x14ac:dyDescent="0.3">
      <c r="A7" s="24">
        <v>44200</v>
      </c>
      <c r="B7" s="25">
        <v>483.90793009223438</v>
      </c>
      <c r="C7" s="26">
        <v>0</v>
      </c>
      <c r="D7" s="26">
        <v>0</v>
      </c>
      <c r="E7" s="26">
        <v>0</v>
      </c>
      <c r="F7" s="26">
        <v>0</v>
      </c>
      <c r="G7" s="56">
        <v>0</v>
      </c>
      <c r="H7" s="56">
        <v>0</v>
      </c>
      <c r="I7" s="56">
        <v>0</v>
      </c>
      <c r="J7" s="56">
        <v>0</v>
      </c>
      <c r="K7" s="55">
        <f>GAMMADIST(G7,$K$2,$K$3,TRUE)</f>
        <v>0</v>
      </c>
      <c r="L7" s="55">
        <f>GAMMADIST(H7,$K$2,$K$3,TRUE)</f>
        <v>0</v>
      </c>
      <c r="M7" s="55">
        <f t="shared" ref="M7:N7" si="4">GAMMADIST(I7,$K$2,$K$3,TRUE)</f>
        <v>0</v>
      </c>
      <c r="N7" s="55">
        <f t="shared" si="4"/>
        <v>0</v>
      </c>
      <c r="O7" s="7"/>
      <c r="S7"/>
      <c r="T7"/>
      <c r="U7"/>
      <c r="V7"/>
      <c r="W7"/>
      <c r="X7"/>
      <c r="Y7"/>
      <c r="Z7"/>
      <c r="AA7"/>
      <c r="AF7" s="43">
        <f>B7</f>
        <v>483.90793009223438</v>
      </c>
      <c r="AG7" s="29">
        <f>K7*AG$3</f>
        <v>0</v>
      </c>
      <c r="AH7" s="28">
        <f>L7*AH$3</f>
        <v>0</v>
      </c>
      <c r="AI7" s="28">
        <f>M7*AI$3</f>
        <v>0</v>
      </c>
      <c r="AJ7" s="28">
        <f>N7*AJ$3</f>
        <v>0</v>
      </c>
      <c r="AL7" s="28" t="str">
        <f>IFERROR(AG7/SUM($AG7:$AJ7)*$AF7,"0")</f>
        <v>0</v>
      </c>
      <c r="AM7" s="28" t="str">
        <f>IFERROR(AH7/SUM($AG7:$AJ7)*$AF7,"0")</f>
        <v>0</v>
      </c>
      <c r="AN7" s="28" t="str">
        <f>IFERROR(AI7/SUM($AG7:$AJ7)*$AF7,"0")</f>
        <v>0</v>
      </c>
      <c r="AO7" s="28" t="str">
        <f>IFERROR(AJ7/SUM($AG7:$AJ7)*$AF7,"0")</f>
        <v>0</v>
      </c>
      <c r="AQ7" s="75">
        <f>SUM(AL7:AO7)</f>
        <v>0</v>
      </c>
      <c r="AR7" s="75">
        <f>AF7</f>
        <v>483.90793009223438</v>
      </c>
    </row>
    <row r="8" spans="1:44" ht="15.75" thickBot="1" x14ac:dyDescent="0.3">
      <c r="A8" s="24">
        <v>44207</v>
      </c>
      <c r="B8" s="25">
        <v>306.76250607568301</v>
      </c>
      <c r="C8" s="26">
        <v>0</v>
      </c>
      <c r="D8" s="26">
        <v>0</v>
      </c>
      <c r="E8" s="26">
        <v>0</v>
      </c>
      <c r="F8" s="26">
        <v>0</v>
      </c>
      <c r="G8" s="56">
        <v>0</v>
      </c>
      <c r="H8" s="56">
        <v>0</v>
      </c>
      <c r="I8" s="56">
        <v>0</v>
      </c>
      <c r="J8" s="56">
        <v>0</v>
      </c>
      <c r="K8" s="55">
        <f t="shared" ref="K8:K54" si="5">GAMMADIST(G8,$K$2,$K$3,TRUE)</f>
        <v>0</v>
      </c>
      <c r="L8" s="55">
        <f t="shared" ref="L8:L54" si="6">GAMMADIST(H8,$K$2,$K$3,TRUE)</f>
        <v>0</v>
      </c>
      <c r="M8" s="55">
        <f t="shared" ref="M8:M54" si="7">GAMMADIST(I8,$K$2,$K$3,TRUE)</f>
        <v>0</v>
      </c>
      <c r="N8" s="55">
        <f t="shared" ref="N8:N54" si="8">GAMMADIST(J8,$K$2,$K$3,TRUE)</f>
        <v>0</v>
      </c>
      <c r="O8" s="7"/>
      <c r="P8" s="30"/>
      <c r="S8" s="78" t="s">
        <v>23</v>
      </c>
      <c r="T8" s="78"/>
      <c r="U8"/>
      <c r="V8"/>
      <c r="W8"/>
      <c r="X8"/>
      <c r="Y8"/>
      <c r="Z8"/>
      <c r="AA8"/>
      <c r="AB8"/>
      <c r="AC8"/>
      <c r="AD8"/>
      <c r="AE8"/>
      <c r="AF8" s="43">
        <f t="shared" ref="AF8:AF54" si="9">B8</f>
        <v>306.76250607568301</v>
      </c>
      <c r="AG8" s="29">
        <f t="shared" ref="AG8:AG54" si="10">K8*AG$3</f>
        <v>0</v>
      </c>
      <c r="AH8" s="28">
        <f t="shared" ref="AH8:AH53" si="11">L8*AH$3</f>
        <v>0</v>
      </c>
      <c r="AI8" s="28">
        <f t="shared" ref="AI8:AI54" si="12">M8*AI$3</f>
        <v>0</v>
      </c>
      <c r="AJ8" s="28">
        <f t="shared" ref="AJ8:AJ54" si="13">N8*AJ$3</f>
        <v>0</v>
      </c>
      <c r="AL8" s="28" t="str">
        <f t="shared" ref="AL8:AL52" si="14">IFERROR(AG8/SUM($AG8:$AJ8)*$AF8,"0")</f>
        <v>0</v>
      </c>
      <c r="AM8" s="28" t="str">
        <f t="shared" ref="AM8:AM52" si="15">IFERROR(AH8/SUM($AG8:$AJ8)*$AF8,"0")</f>
        <v>0</v>
      </c>
      <c r="AN8" s="28" t="str">
        <f t="shared" ref="AN8:AN52" si="16">IFERROR(AI8/SUM($AG8:$AJ8)*$AF8,"0")</f>
        <v>0</v>
      </c>
      <c r="AO8" s="28" t="str">
        <f>IFERROR(AJ8/SUM($AG8:$AJ8)*$AF8,"0")</f>
        <v>0</v>
      </c>
      <c r="AQ8" s="75">
        <f t="shared" ref="AQ8:AQ54" si="17">SUM(AL8:AO8)</f>
        <v>0</v>
      </c>
      <c r="AR8" s="75">
        <f t="shared" ref="AR8:AR54" si="18">AF8</f>
        <v>306.76250607568301</v>
      </c>
    </row>
    <row r="9" spans="1:44" ht="15.75" thickBot="1" x14ac:dyDescent="0.3">
      <c r="A9" s="24">
        <v>44214</v>
      </c>
      <c r="B9" s="25">
        <v>719.68891560457496</v>
      </c>
      <c r="C9" s="26">
        <v>0</v>
      </c>
      <c r="D9" s="26">
        <v>915871</v>
      </c>
      <c r="E9" s="26">
        <v>420899</v>
      </c>
      <c r="F9" s="26">
        <v>0</v>
      </c>
      <c r="G9" s="56">
        <v>0</v>
      </c>
      <c r="H9" s="56">
        <v>0.12614745187211604</v>
      </c>
      <c r="I9" s="56">
        <v>5.7972505238752803E-2</v>
      </c>
      <c r="J9" s="56">
        <v>0</v>
      </c>
      <c r="K9" s="55">
        <f t="shared" si="5"/>
        <v>0</v>
      </c>
      <c r="L9" s="55">
        <f t="shared" si="6"/>
        <v>8.8616167855516317E-7</v>
      </c>
      <c r="M9" s="55">
        <f t="shared" si="7"/>
        <v>1.8293828041591547E-7</v>
      </c>
      <c r="N9" s="55">
        <f t="shared" si="8"/>
        <v>0</v>
      </c>
      <c r="O9" s="7"/>
      <c r="P9" s="30"/>
      <c r="S9" t="s">
        <v>24</v>
      </c>
      <c r="T9">
        <v>0.65142654644135367</v>
      </c>
      <c r="U9"/>
      <c r="V9"/>
      <c r="W9"/>
      <c r="X9"/>
      <c r="Y9"/>
      <c r="Z9"/>
      <c r="AA9"/>
      <c r="AB9"/>
      <c r="AC9"/>
      <c r="AD9"/>
      <c r="AE9"/>
      <c r="AF9" s="43">
        <f t="shared" si="9"/>
        <v>719.68891560457496</v>
      </c>
      <c r="AG9" s="29">
        <f t="shared" si="10"/>
        <v>0</v>
      </c>
      <c r="AH9" s="28">
        <f t="shared" si="11"/>
        <v>4.5903174949157454E-15</v>
      </c>
      <c r="AI9" s="28">
        <f t="shared" si="12"/>
        <v>8.2322226187161957E-14</v>
      </c>
      <c r="AJ9" s="28">
        <f t="shared" si="13"/>
        <v>0</v>
      </c>
      <c r="AL9" s="28">
        <f>IFERROR(AG9/SUM($AG9:$AJ9)*$AF9,"0")</f>
        <v>0</v>
      </c>
      <c r="AM9" s="28">
        <f t="shared" si="15"/>
        <v>38.010630919755947</v>
      </c>
      <c r="AN9" s="28">
        <f t="shared" si="16"/>
        <v>681.678284684819</v>
      </c>
      <c r="AO9" s="28">
        <f t="shared" ref="AO9:AO52" si="19">IFERROR(AJ9/SUM($AG9:$AJ9)*$AF9,"0")</f>
        <v>0</v>
      </c>
      <c r="AQ9" s="75">
        <f t="shared" si="17"/>
        <v>719.68891560457496</v>
      </c>
      <c r="AR9" s="75">
        <f t="shared" si="18"/>
        <v>719.68891560457496</v>
      </c>
    </row>
    <row r="10" spans="1:44" ht="15.75" thickBot="1" x14ac:dyDescent="0.3">
      <c r="A10" s="24">
        <v>44221</v>
      </c>
      <c r="B10" s="25">
        <v>747.64177214317101</v>
      </c>
      <c r="C10" s="26">
        <v>0</v>
      </c>
      <c r="D10" s="26">
        <v>0</v>
      </c>
      <c r="E10" s="26">
        <v>2296595</v>
      </c>
      <c r="F10" s="26">
        <v>0</v>
      </c>
      <c r="G10" s="56">
        <v>0</v>
      </c>
      <c r="H10" s="56">
        <v>0.18690466167886724</v>
      </c>
      <c r="I10" s="56">
        <v>0.4022155875971789</v>
      </c>
      <c r="J10" s="56">
        <v>0</v>
      </c>
      <c r="K10" s="55">
        <f t="shared" si="5"/>
        <v>0</v>
      </c>
      <c r="L10" s="55">
        <f t="shared" si="6"/>
        <v>1.9674778829532859E-6</v>
      </c>
      <c r="M10" s="55">
        <f t="shared" si="7"/>
        <v>9.3075034904557545E-6</v>
      </c>
      <c r="N10" s="55">
        <f t="shared" si="8"/>
        <v>0</v>
      </c>
      <c r="O10" s="7"/>
      <c r="S10" t="s">
        <v>25</v>
      </c>
      <c r="T10">
        <v>0.42435654540850914</v>
      </c>
      <c r="U10"/>
      <c r="V10"/>
      <c r="W10"/>
      <c r="X10"/>
      <c r="Y10"/>
      <c r="Z10"/>
      <c r="AA10"/>
      <c r="AB10" s="62"/>
      <c r="AC10" s="62"/>
      <c r="AD10"/>
      <c r="AE10"/>
      <c r="AF10" s="43">
        <f t="shared" si="9"/>
        <v>747.64177214317101</v>
      </c>
      <c r="AG10" s="29">
        <f t="shared" si="10"/>
        <v>0</v>
      </c>
      <c r="AH10" s="28">
        <f t="shared" si="11"/>
        <v>1.0191535433698021E-14</v>
      </c>
      <c r="AI10" s="28">
        <f t="shared" si="12"/>
        <v>4.1883765707050897E-12</v>
      </c>
      <c r="AJ10" s="28">
        <f t="shared" si="13"/>
        <v>0</v>
      </c>
      <c r="AL10" s="28">
        <f t="shared" si="14"/>
        <v>0</v>
      </c>
      <c r="AM10" s="28">
        <f t="shared" si="15"/>
        <v>1.814813388728685</v>
      </c>
      <c r="AN10" s="28">
        <f t="shared" si="16"/>
        <v>745.82695875444244</v>
      </c>
      <c r="AO10" s="28">
        <f t="shared" si="19"/>
        <v>0</v>
      </c>
      <c r="AQ10" s="75">
        <f t="shared" si="17"/>
        <v>747.64177214317112</v>
      </c>
      <c r="AR10" s="75">
        <f t="shared" si="18"/>
        <v>747.64177214317101</v>
      </c>
    </row>
    <row r="11" spans="1:44" ht="15.75" thickBot="1" x14ac:dyDescent="0.3">
      <c r="A11" s="24">
        <v>44228</v>
      </c>
      <c r="B11" s="25">
        <v>823.65568773955295</v>
      </c>
      <c r="C11" s="26">
        <v>0</v>
      </c>
      <c r="D11" s="26">
        <v>0</v>
      </c>
      <c r="E11" s="26">
        <v>4040566</v>
      </c>
      <c r="F11" s="26">
        <v>0</v>
      </c>
      <c r="G11" s="56">
        <v>0</v>
      </c>
      <c r="H11" s="56">
        <v>0.20769356835308533</v>
      </c>
      <c r="I11" s="56">
        <v>1.1206484665806995</v>
      </c>
      <c r="J11" s="56">
        <v>0</v>
      </c>
      <c r="K11" s="55">
        <f t="shared" si="5"/>
        <v>0</v>
      </c>
      <c r="L11" s="55">
        <f t="shared" si="6"/>
        <v>2.4367915670680004E-6</v>
      </c>
      <c r="M11" s="55">
        <f t="shared" si="7"/>
        <v>7.4086429660067516E-5</v>
      </c>
      <c r="N11" s="55">
        <f t="shared" si="8"/>
        <v>0</v>
      </c>
      <c r="O11" s="7"/>
      <c r="P11" s="30"/>
      <c r="Q11" s="30"/>
      <c r="S11" t="s">
        <v>26</v>
      </c>
      <c r="T11">
        <v>0.37080831707441697</v>
      </c>
      <c r="U11"/>
      <c r="V11"/>
      <c r="W11"/>
      <c r="X11"/>
      <c r="Y11"/>
      <c r="Z11"/>
      <c r="AA11"/>
      <c r="AB11"/>
      <c r="AC11"/>
      <c r="AD11"/>
      <c r="AE11"/>
      <c r="AF11" s="43">
        <f t="shared" si="9"/>
        <v>823.65568773955295</v>
      </c>
      <c r="AG11" s="29">
        <f t="shared" si="10"/>
        <v>0</v>
      </c>
      <c r="AH11" s="28">
        <f t="shared" si="11"/>
        <v>1.2622580317412241E-14</v>
      </c>
      <c r="AI11" s="28">
        <f t="shared" si="12"/>
        <v>3.3338893347030383E-11</v>
      </c>
      <c r="AJ11" s="28">
        <f t="shared" si="13"/>
        <v>0</v>
      </c>
      <c r="AL11" s="28">
        <f t="shared" si="14"/>
        <v>0</v>
      </c>
      <c r="AM11" s="28">
        <f t="shared" si="15"/>
        <v>0.31172976050125512</v>
      </c>
      <c r="AN11" s="28">
        <f t="shared" si="16"/>
        <v>823.34395797905154</v>
      </c>
      <c r="AO11" s="28">
        <f t="shared" si="19"/>
        <v>0</v>
      </c>
      <c r="AQ11" s="75">
        <f t="shared" si="17"/>
        <v>823.65568773955283</v>
      </c>
      <c r="AR11" s="75">
        <f t="shared" si="18"/>
        <v>823.65568773955295</v>
      </c>
    </row>
    <row r="12" spans="1:44" ht="15.75" thickBot="1" x14ac:dyDescent="0.3">
      <c r="A12" s="24">
        <v>44235</v>
      </c>
      <c r="B12" s="25">
        <v>911.38434503662904</v>
      </c>
      <c r="C12" s="26">
        <v>0</v>
      </c>
      <c r="D12" s="26">
        <v>0</v>
      </c>
      <c r="E12" s="26">
        <v>2495771</v>
      </c>
      <c r="F12" s="26">
        <v>0</v>
      </c>
      <c r="G12" s="56">
        <v>0</v>
      </c>
      <c r="H12" s="56">
        <v>0.20515090633915928</v>
      </c>
      <c r="I12" s="56">
        <v>1.7834079201836901</v>
      </c>
      <c r="J12" s="56">
        <v>0</v>
      </c>
      <c r="K12" s="55">
        <f t="shared" si="5"/>
        <v>0</v>
      </c>
      <c r="L12" s="55">
        <f t="shared" si="6"/>
        <v>2.3766619361107284E-6</v>
      </c>
      <c r="M12" s="55">
        <f t="shared" si="7"/>
        <v>1.8926984618245816E-4</v>
      </c>
      <c r="N12" s="55">
        <f t="shared" si="8"/>
        <v>0</v>
      </c>
      <c r="O12" s="7"/>
      <c r="S12" t="s">
        <v>27</v>
      </c>
      <c r="T12">
        <v>491.57507749877016</v>
      </c>
      <c r="U12"/>
      <c r="V12"/>
      <c r="W12"/>
      <c r="X12"/>
      <c r="Y12"/>
      <c r="Z12"/>
      <c r="AA12"/>
      <c r="AB12"/>
      <c r="AC12"/>
      <c r="AD12"/>
      <c r="AE12"/>
      <c r="AF12" s="43">
        <f t="shared" si="9"/>
        <v>911.38434503662904</v>
      </c>
      <c r="AG12" s="29">
        <f t="shared" si="10"/>
        <v>0</v>
      </c>
      <c r="AH12" s="28">
        <f t="shared" si="11"/>
        <v>1.2311108829053573E-14</v>
      </c>
      <c r="AI12" s="28">
        <f t="shared" si="12"/>
        <v>8.5171430782106171E-11</v>
      </c>
      <c r="AJ12" s="28">
        <f t="shared" si="13"/>
        <v>0</v>
      </c>
      <c r="AL12" s="28">
        <f t="shared" si="14"/>
        <v>0</v>
      </c>
      <c r="AM12" s="28">
        <f t="shared" si="15"/>
        <v>0.13171705783020593</v>
      </c>
      <c r="AN12" s="28">
        <f t="shared" si="16"/>
        <v>911.25262797879884</v>
      </c>
      <c r="AO12" s="28">
        <f t="shared" si="19"/>
        <v>0</v>
      </c>
      <c r="AQ12" s="75">
        <f t="shared" si="17"/>
        <v>911.38434503662904</v>
      </c>
      <c r="AR12" s="75">
        <f t="shared" si="18"/>
        <v>911.38434503662904</v>
      </c>
    </row>
    <row r="13" spans="1:44" ht="15.75" thickBot="1" x14ac:dyDescent="0.3">
      <c r="A13" s="24">
        <v>44242</v>
      </c>
      <c r="B13" s="25">
        <v>1198.6527211924499</v>
      </c>
      <c r="C13" s="26">
        <v>0</v>
      </c>
      <c r="D13" s="26">
        <v>0</v>
      </c>
      <c r="E13" s="26">
        <v>0</v>
      </c>
      <c r="F13" s="26">
        <v>0</v>
      </c>
      <c r="G13" s="56">
        <v>0</v>
      </c>
      <c r="H13" s="56">
        <v>0.1899744117567721</v>
      </c>
      <c r="I13" s="56">
        <v>2.0273372459299135</v>
      </c>
      <c r="J13" s="56">
        <v>0</v>
      </c>
      <c r="K13" s="55">
        <f t="shared" si="5"/>
        <v>0</v>
      </c>
      <c r="L13" s="55">
        <f t="shared" si="6"/>
        <v>2.0335811897637278E-6</v>
      </c>
      <c r="M13" s="55">
        <f t="shared" si="7"/>
        <v>2.4505637168656229E-4</v>
      </c>
      <c r="N13" s="55">
        <f t="shared" si="8"/>
        <v>0</v>
      </c>
      <c r="O13" s="7"/>
      <c r="P13" s="30"/>
      <c r="S13" s="59" t="s">
        <v>28</v>
      </c>
      <c r="T13" s="59">
        <v>48</v>
      </c>
      <c r="U13"/>
      <c r="V13"/>
      <c r="W13"/>
      <c r="X13"/>
      <c r="Y13"/>
      <c r="Z13"/>
      <c r="AA13"/>
      <c r="AB13"/>
      <c r="AC13"/>
      <c r="AD13"/>
      <c r="AE13"/>
      <c r="AF13" s="43">
        <f t="shared" si="9"/>
        <v>1198.6527211924499</v>
      </c>
      <c r="AG13" s="29">
        <f t="shared" si="10"/>
        <v>0</v>
      </c>
      <c r="AH13" s="28">
        <f t="shared" si="11"/>
        <v>1.0533950562976109E-14</v>
      </c>
      <c r="AI13" s="28">
        <f t="shared" si="12"/>
        <v>1.1027536725895303E-10</v>
      </c>
      <c r="AJ13" s="28">
        <f t="shared" si="13"/>
        <v>0</v>
      </c>
      <c r="AL13" s="28">
        <f t="shared" si="14"/>
        <v>0</v>
      </c>
      <c r="AM13" s="28">
        <f t="shared" si="15"/>
        <v>0.1144892354212233</v>
      </c>
      <c r="AN13" s="28">
        <f t="shared" si="16"/>
        <v>1198.5382319570285</v>
      </c>
      <c r="AO13" s="28">
        <f t="shared" si="19"/>
        <v>0</v>
      </c>
      <c r="AQ13" s="75">
        <f t="shared" si="17"/>
        <v>1198.6527211924497</v>
      </c>
      <c r="AR13" s="75">
        <f t="shared" si="18"/>
        <v>1198.6527211924499</v>
      </c>
    </row>
    <row r="14" spans="1:44" ht="15.75" thickBot="1" x14ac:dyDescent="0.3">
      <c r="A14" s="24">
        <v>44249</v>
      </c>
      <c r="B14" s="25">
        <v>1542.4232316350201</v>
      </c>
      <c r="C14" s="26">
        <v>0</v>
      </c>
      <c r="D14" s="26">
        <v>0</v>
      </c>
      <c r="E14" s="26">
        <v>368106</v>
      </c>
      <c r="F14" s="26">
        <v>0</v>
      </c>
      <c r="G14" s="56">
        <v>0</v>
      </c>
      <c r="H14" s="56">
        <v>0</v>
      </c>
      <c r="I14" s="56">
        <v>1.9981103014428023</v>
      </c>
      <c r="J14" s="56">
        <v>0</v>
      </c>
      <c r="K14" s="55">
        <f t="shared" si="5"/>
        <v>0</v>
      </c>
      <c r="L14" s="55">
        <f t="shared" si="6"/>
        <v>0</v>
      </c>
      <c r="M14" s="55">
        <f t="shared" si="7"/>
        <v>2.3799285312784562E-4</v>
      </c>
      <c r="N14" s="55">
        <f t="shared" si="8"/>
        <v>0</v>
      </c>
      <c r="O14" s="7"/>
      <c r="P14" s="30"/>
      <c r="S14"/>
      <c r="T14"/>
      <c r="U14"/>
      <c r="V14"/>
      <c r="W14"/>
      <c r="X14"/>
      <c r="Y14"/>
      <c r="Z14"/>
      <c r="AA14"/>
      <c r="AB14"/>
      <c r="AC14"/>
      <c r="AD14"/>
      <c r="AE14"/>
      <c r="AF14" s="43">
        <f t="shared" si="9"/>
        <v>1542.4232316350201</v>
      </c>
      <c r="AG14" s="29">
        <f t="shared" si="10"/>
        <v>0</v>
      </c>
      <c r="AH14" s="28">
        <f t="shared" si="11"/>
        <v>0</v>
      </c>
      <c r="AI14" s="28">
        <f t="shared" si="12"/>
        <v>1.0709678390753053E-10</v>
      </c>
      <c r="AJ14" s="28">
        <f t="shared" si="13"/>
        <v>0</v>
      </c>
      <c r="AL14" s="28">
        <f t="shared" si="14"/>
        <v>0</v>
      </c>
      <c r="AM14" s="28">
        <f t="shared" si="15"/>
        <v>0</v>
      </c>
      <c r="AN14" s="28">
        <f t="shared" si="16"/>
        <v>1542.4232316350201</v>
      </c>
      <c r="AO14" s="28">
        <f t="shared" si="19"/>
        <v>0</v>
      </c>
      <c r="AQ14" s="75">
        <f t="shared" si="17"/>
        <v>1542.4232316350201</v>
      </c>
      <c r="AR14" s="75">
        <f t="shared" si="18"/>
        <v>1542.4232316350201</v>
      </c>
    </row>
    <row r="15" spans="1:44" ht="15.75" thickBot="1" x14ac:dyDescent="0.3">
      <c r="A15" s="24">
        <v>44256</v>
      </c>
      <c r="B15" s="25">
        <v>1886.6520857589101</v>
      </c>
      <c r="C15" s="26">
        <v>0</v>
      </c>
      <c r="D15" s="26">
        <v>0</v>
      </c>
      <c r="E15" s="26">
        <v>15074795</v>
      </c>
      <c r="F15" s="26">
        <v>0</v>
      </c>
      <c r="G15" s="56">
        <v>0</v>
      </c>
      <c r="H15" s="56">
        <v>0</v>
      </c>
      <c r="I15" s="56">
        <v>3.5486018618515924</v>
      </c>
      <c r="J15" s="56">
        <v>0</v>
      </c>
      <c r="K15" s="55">
        <f t="shared" si="5"/>
        <v>0</v>
      </c>
      <c r="L15" s="55">
        <f t="shared" si="6"/>
        <v>0</v>
      </c>
      <c r="M15" s="55">
        <f t="shared" si="7"/>
        <v>7.544167943889556E-4</v>
      </c>
      <c r="N15" s="55">
        <f t="shared" si="8"/>
        <v>0</v>
      </c>
      <c r="O15" s="7"/>
      <c r="P15" s="30"/>
      <c r="S15" t="s">
        <v>29</v>
      </c>
      <c r="T15"/>
      <c r="U15"/>
      <c r="V15"/>
      <c r="W15"/>
      <c r="X15"/>
      <c r="Y15"/>
      <c r="Z15"/>
      <c r="AA15"/>
      <c r="AB15"/>
      <c r="AC15"/>
      <c r="AD15"/>
      <c r="AE15"/>
      <c r="AF15" s="43">
        <f t="shared" si="9"/>
        <v>1886.6520857589101</v>
      </c>
      <c r="AG15" s="29">
        <f t="shared" si="10"/>
        <v>0</v>
      </c>
      <c r="AH15" s="28">
        <f t="shared" si="11"/>
        <v>0</v>
      </c>
      <c r="AI15" s="28">
        <f t="shared" si="12"/>
        <v>3.3948755747503001E-10</v>
      </c>
      <c r="AJ15" s="28">
        <f t="shared" si="13"/>
        <v>0</v>
      </c>
      <c r="AL15" s="28">
        <f t="shared" si="14"/>
        <v>0</v>
      </c>
      <c r="AM15" s="28">
        <f t="shared" si="15"/>
        <v>0</v>
      </c>
      <c r="AN15" s="28">
        <f t="shared" si="16"/>
        <v>1886.6520857589101</v>
      </c>
      <c r="AO15" s="28">
        <f t="shared" si="19"/>
        <v>0</v>
      </c>
      <c r="AQ15" s="75">
        <f t="shared" si="17"/>
        <v>1886.6520857589101</v>
      </c>
      <c r="AR15" s="75">
        <f t="shared" si="18"/>
        <v>1886.6520857589101</v>
      </c>
    </row>
    <row r="16" spans="1:44" ht="15.75" thickBot="1" x14ac:dyDescent="0.3">
      <c r="A16" s="24">
        <v>44263</v>
      </c>
      <c r="B16" s="25">
        <v>1945.29417750677</v>
      </c>
      <c r="C16" s="26">
        <v>0</v>
      </c>
      <c r="D16" s="26">
        <v>0</v>
      </c>
      <c r="E16" s="26">
        <v>30139477</v>
      </c>
      <c r="F16" s="26">
        <v>0</v>
      </c>
      <c r="G16" s="56">
        <v>0</v>
      </c>
      <c r="H16" s="56">
        <v>0</v>
      </c>
      <c r="I16" s="56">
        <v>7.8287810837315721</v>
      </c>
      <c r="J16" s="56">
        <v>0</v>
      </c>
      <c r="K16" s="55">
        <f t="shared" si="5"/>
        <v>0</v>
      </c>
      <c r="L16" s="55">
        <f t="shared" si="6"/>
        <v>0</v>
      </c>
      <c r="M16" s="55">
        <f t="shared" si="7"/>
        <v>3.6355809705817632E-3</v>
      </c>
      <c r="N16" s="55">
        <f t="shared" si="8"/>
        <v>0</v>
      </c>
      <c r="O16" s="7"/>
      <c r="P16" s="30"/>
      <c r="S16" s="77"/>
      <c r="T16" s="77" t="s">
        <v>30</v>
      </c>
      <c r="U16" s="77" t="s">
        <v>31</v>
      </c>
      <c r="V16" s="77" t="s">
        <v>32</v>
      </c>
      <c r="W16" s="77" t="s">
        <v>33</v>
      </c>
      <c r="X16" s="77" t="s">
        <v>34</v>
      </c>
      <c r="Y16"/>
      <c r="Z16"/>
      <c r="AA16"/>
      <c r="AB16"/>
      <c r="AC16"/>
      <c r="AD16"/>
      <c r="AE16"/>
      <c r="AF16" s="43">
        <f t="shared" si="9"/>
        <v>1945.29417750677</v>
      </c>
      <c r="AG16" s="29">
        <f t="shared" si="10"/>
        <v>0</v>
      </c>
      <c r="AH16" s="28">
        <f t="shared" si="11"/>
        <v>0</v>
      </c>
      <c r="AI16" s="28">
        <f t="shared" si="12"/>
        <v>1.6360114367617933E-9</v>
      </c>
      <c r="AJ16" s="28">
        <f t="shared" si="13"/>
        <v>0</v>
      </c>
      <c r="AL16" s="28">
        <f t="shared" si="14"/>
        <v>0</v>
      </c>
      <c r="AM16" s="28">
        <f t="shared" si="15"/>
        <v>0</v>
      </c>
      <c r="AN16" s="28">
        <f t="shared" si="16"/>
        <v>1945.29417750677</v>
      </c>
      <c r="AO16" s="28">
        <f t="shared" si="19"/>
        <v>0</v>
      </c>
      <c r="AQ16" s="75">
        <f t="shared" si="17"/>
        <v>1945.29417750677</v>
      </c>
      <c r="AR16" s="75">
        <f t="shared" si="18"/>
        <v>1945.29417750677</v>
      </c>
    </row>
    <row r="17" spans="1:44" ht="15.75" thickBot="1" x14ac:dyDescent="0.3">
      <c r="A17" s="24">
        <v>44270</v>
      </c>
      <c r="B17" s="25">
        <v>1914.9995780409699</v>
      </c>
      <c r="C17" s="26">
        <v>0</v>
      </c>
      <c r="D17" s="26">
        <v>0</v>
      </c>
      <c r="E17" s="26">
        <v>7282260</v>
      </c>
      <c r="F17" s="26">
        <v>4108081</v>
      </c>
      <c r="G17" s="56">
        <v>0</v>
      </c>
      <c r="H17" s="56">
        <v>0</v>
      </c>
      <c r="I17" s="56">
        <v>10.654669205601408</v>
      </c>
      <c r="J17" s="56">
        <v>0.5658263557141282</v>
      </c>
      <c r="K17" s="55">
        <f t="shared" si="5"/>
        <v>0</v>
      </c>
      <c r="L17" s="55">
        <f t="shared" si="6"/>
        <v>0</v>
      </c>
      <c r="M17" s="55">
        <f t="shared" si="7"/>
        <v>6.647552933184738E-3</v>
      </c>
      <c r="N17" s="55">
        <f t="shared" si="8"/>
        <v>1.8585180242945632E-5</v>
      </c>
      <c r="O17" s="7"/>
      <c r="S17" t="s">
        <v>35</v>
      </c>
      <c r="T17">
        <v>4</v>
      </c>
      <c r="U17">
        <v>7659942.3789007515</v>
      </c>
      <c r="V17">
        <v>1914985.5947251879</v>
      </c>
      <c r="W17">
        <v>7.9247541629372096</v>
      </c>
      <c r="X17">
        <v>7.057316095030948E-5</v>
      </c>
      <c r="Y17"/>
      <c r="Z17"/>
      <c r="AA17"/>
      <c r="AB17"/>
      <c r="AC17"/>
      <c r="AD17"/>
      <c r="AE17"/>
      <c r="AF17" s="43">
        <f t="shared" si="9"/>
        <v>1914.9995780409699</v>
      </c>
      <c r="AG17" s="29">
        <f t="shared" si="10"/>
        <v>0</v>
      </c>
      <c r="AH17" s="28">
        <f t="shared" si="11"/>
        <v>0</v>
      </c>
      <c r="AI17" s="28">
        <f t="shared" si="12"/>
        <v>2.9913988199331319E-9</v>
      </c>
      <c r="AJ17" s="28">
        <f t="shared" si="13"/>
        <v>4.5868025978161217E-12</v>
      </c>
      <c r="AL17" s="28">
        <f t="shared" si="14"/>
        <v>0</v>
      </c>
      <c r="AM17" s="28">
        <f t="shared" si="15"/>
        <v>0</v>
      </c>
      <c r="AN17" s="28">
        <f t="shared" si="16"/>
        <v>1912.0677465350648</v>
      </c>
      <c r="AO17" s="28">
        <f t="shared" si="19"/>
        <v>2.9318315059051536</v>
      </c>
      <c r="AQ17" s="75">
        <f t="shared" si="17"/>
        <v>1914.9995780409699</v>
      </c>
      <c r="AR17" s="75">
        <f t="shared" si="18"/>
        <v>1914.9995780409699</v>
      </c>
    </row>
    <row r="18" spans="1:44" ht="15.75" thickBot="1" x14ac:dyDescent="0.3">
      <c r="A18" s="31">
        <v>44277</v>
      </c>
      <c r="B18" s="25">
        <v>1812.16026848144</v>
      </c>
      <c r="C18" s="26">
        <v>0</v>
      </c>
      <c r="D18" s="26">
        <v>0</v>
      </c>
      <c r="E18" s="26">
        <v>6397969</v>
      </c>
      <c r="F18" s="26">
        <v>0</v>
      </c>
      <c r="G18" s="56">
        <v>0</v>
      </c>
      <c r="H18" s="56">
        <v>0</v>
      </c>
      <c r="I18" s="56">
        <v>12.655155510362537</v>
      </c>
      <c r="J18" s="56">
        <v>0.83834894810992244</v>
      </c>
      <c r="K18" s="55">
        <f t="shared" si="5"/>
        <v>0</v>
      </c>
      <c r="L18" s="55">
        <f t="shared" si="6"/>
        <v>0</v>
      </c>
      <c r="M18" s="55">
        <f t="shared" si="7"/>
        <v>9.2803744769091243E-3</v>
      </c>
      <c r="N18" s="55">
        <f t="shared" si="8"/>
        <v>4.1194278496724053E-5</v>
      </c>
      <c r="O18" s="7"/>
      <c r="S18" t="s">
        <v>36</v>
      </c>
      <c r="T18">
        <v>43</v>
      </c>
      <c r="U18">
        <v>10390780.443170641</v>
      </c>
      <c r="V18">
        <v>241646.05681792187</v>
      </c>
      <c r="W18"/>
      <c r="X18"/>
      <c r="Y18"/>
      <c r="Z18"/>
      <c r="AA18"/>
      <c r="AB18" s="63"/>
      <c r="AC18" s="63"/>
      <c r="AD18" s="63"/>
      <c r="AE18" s="63"/>
      <c r="AF18" s="43">
        <f t="shared" si="9"/>
        <v>1812.16026848144</v>
      </c>
      <c r="AG18" s="29">
        <f t="shared" si="10"/>
        <v>0</v>
      </c>
      <c r="AH18" s="28">
        <f t="shared" si="11"/>
        <v>0</v>
      </c>
      <c r="AI18" s="28">
        <f t="shared" si="12"/>
        <v>4.176168514609106E-9</v>
      </c>
      <c r="AJ18" s="28">
        <f t="shared" si="13"/>
        <v>1.0166703855113505E-11</v>
      </c>
      <c r="AL18" s="28">
        <f t="shared" si="14"/>
        <v>0</v>
      </c>
      <c r="AM18" s="28">
        <f t="shared" si="15"/>
        <v>0</v>
      </c>
      <c r="AN18" s="28">
        <f t="shared" si="16"/>
        <v>1807.7593555525389</v>
      </c>
      <c r="AO18" s="28">
        <f t="shared" si="19"/>
        <v>4.4009129289012403</v>
      </c>
      <c r="AQ18" s="75">
        <f t="shared" si="17"/>
        <v>1812.1602684814402</v>
      </c>
      <c r="AR18" s="75">
        <f t="shared" si="18"/>
        <v>1812.16026848144</v>
      </c>
    </row>
    <row r="19" spans="1:44" ht="15.75" thickBot="1" x14ac:dyDescent="0.3">
      <c r="A19" s="32">
        <v>44284</v>
      </c>
      <c r="B19" s="25">
        <v>1789.8524473069399</v>
      </c>
      <c r="C19" s="26">
        <v>0</v>
      </c>
      <c r="D19" s="26">
        <v>0</v>
      </c>
      <c r="E19" s="26">
        <v>27640656</v>
      </c>
      <c r="F19" s="26">
        <v>0</v>
      </c>
      <c r="G19" s="56">
        <v>0</v>
      </c>
      <c r="H19" s="56">
        <v>0</v>
      </c>
      <c r="I19" s="56">
        <v>16.642140055250913</v>
      </c>
      <c r="J19" s="56">
        <v>0.93159626407377372</v>
      </c>
      <c r="K19" s="55">
        <f t="shared" si="5"/>
        <v>0</v>
      </c>
      <c r="L19" s="55">
        <f t="shared" si="6"/>
        <v>0</v>
      </c>
      <c r="M19" s="55">
        <f t="shared" si="7"/>
        <v>1.5686236752459243E-2</v>
      </c>
      <c r="N19" s="55">
        <f t="shared" si="8"/>
        <v>5.0991384544474016E-5</v>
      </c>
      <c r="O19" s="7"/>
      <c r="S19" s="59" t="s">
        <v>37</v>
      </c>
      <c r="T19" s="59">
        <v>47</v>
      </c>
      <c r="U19" s="59">
        <v>18050722.822071392</v>
      </c>
      <c r="V19" s="59"/>
      <c r="W19" s="59"/>
      <c r="X19" s="59"/>
      <c r="Y19"/>
      <c r="Z19"/>
      <c r="AA19"/>
      <c r="AB19"/>
      <c r="AC19"/>
      <c r="AD19"/>
      <c r="AE19"/>
      <c r="AF19" s="43">
        <f t="shared" si="9"/>
        <v>1789.8524473069399</v>
      </c>
      <c r="AG19" s="29">
        <f t="shared" si="10"/>
        <v>0</v>
      </c>
      <c r="AH19" s="28">
        <f t="shared" si="11"/>
        <v>0</v>
      </c>
      <c r="AI19" s="28">
        <f t="shared" si="12"/>
        <v>7.0588065386066592E-9</v>
      </c>
      <c r="AJ19" s="28">
        <f t="shared" si="13"/>
        <v>1.2584619144794725E-11</v>
      </c>
      <c r="AL19" s="28">
        <f t="shared" si="14"/>
        <v>0</v>
      </c>
      <c r="AM19" s="28">
        <f t="shared" si="15"/>
        <v>0</v>
      </c>
      <c r="AN19" s="28">
        <f t="shared" si="16"/>
        <v>1786.6671318757542</v>
      </c>
      <c r="AO19" s="28">
        <f t="shared" si="19"/>
        <v>3.1853154311858112</v>
      </c>
      <c r="AQ19" s="75">
        <f t="shared" si="17"/>
        <v>1789.8524473069399</v>
      </c>
      <c r="AR19" s="75">
        <f t="shared" si="18"/>
        <v>1789.8524473069399</v>
      </c>
    </row>
    <row r="20" spans="1:44" ht="15.75" thickBot="1" x14ac:dyDescent="0.3">
      <c r="A20" s="24">
        <v>44291</v>
      </c>
      <c r="B20" s="25">
        <v>1854.5774316274701</v>
      </c>
      <c r="C20" s="26">
        <v>0</v>
      </c>
      <c r="D20" s="26">
        <v>0</v>
      </c>
      <c r="E20" s="26">
        <v>12541342</v>
      </c>
      <c r="F20" s="26">
        <v>0</v>
      </c>
      <c r="G20" s="56">
        <v>0</v>
      </c>
      <c r="H20" s="56">
        <v>0</v>
      </c>
      <c r="I20" s="56">
        <v>16.701843883440233</v>
      </c>
      <c r="J20" s="56">
        <v>0.92019131565982526</v>
      </c>
      <c r="K20" s="55">
        <f t="shared" si="5"/>
        <v>0</v>
      </c>
      <c r="L20" s="55">
        <f t="shared" si="6"/>
        <v>0</v>
      </c>
      <c r="M20" s="55">
        <f t="shared" si="7"/>
        <v>1.5793347625639706E-2</v>
      </c>
      <c r="N20" s="55">
        <f t="shared" si="8"/>
        <v>4.9736616651095752E-5</v>
      </c>
      <c r="O20" s="7"/>
      <c r="S20"/>
      <c r="T20"/>
      <c r="U20"/>
      <c r="V20"/>
      <c r="W20"/>
      <c r="X20"/>
      <c r="Y20"/>
      <c r="Z20"/>
      <c r="AA20"/>
      <c r="AB20"/>
      <c r="AC20"/>
      <c r="AD20"/>
      <c r="AE20"/>
      <c r="AF20" s="43">
        <f t="shared" si="9"/>
        <v>1854.5774316274701</v>
      </c>
      <c r="AG20" s="29">
        <f t="shared" si="10"/>
        <v>0</v>
      </c>
      <c r="AH20" s="28">
        <f t="shared" si="11"/>
        <v>0</v>
      </c>
      <c r="AI20" s="28">
        <f t="shared" si="12"/>
        <v>7.1070064315378672E-9</v>
      </c>
      <c r="AJ20" s="28">
        <f t="shared" si="13"/>
        <v>1.2274943771310614E-11</v>
      </c>
      <c r="AL20" s="28">
        <f t="shared" si="14"/>
        <v>0</v>
      </c>
      <c r="AM20" s="28">
        <f t="shared" si="15"/>
        <v>0</v>
      </c>
      <c r="AN20" s="28">
        <f t="shared" si="16"/>
        <v>1851.3798007862842</v>
      </c>
      <c r="AO20" s="28">
        <f t="shared" si="19"/>
        <v>3.1976308411858794</v>
      </c>
      <c r="AQ20" s="75">
        <f t="shared" si="17"/>
        <v>1854.5774316274701</v>
      </c>
      <c r="AR20" s="75">
        <f t="shared" si="18"/>
        <v>1854.5774316274701</v>
      </c>
    </row>
    <row r="21" spans="1:44" ht="15.75" thickBot="1" x14ac:dyDescent="0.3">
      <c r="A21" s="24">
        <v>44298</v>
      </c>
      <c r="B21" s="25">
        <v>2060.4730721455398</v>
      </c>
      <c r="C21" s="26">
        <v>0</v>
      </c>
      <c r="D21" s="26">
        <v>0</v>
      </c>
      <c r="E21" s="26">
        <v>54667779</v>
      </c>
      <c r="F21" s="26">
        <v>0</v>
      </c>
      <c r="G21" s="56">
        <v>0</v>
      </c>
      <c r="H21" s="56">
        <v>0</v>
      </c>
      <c r="I21" s="56">
        <v>19.30076940853764</v>
      </c>
      <c r="J21" s="56">
        <v>0.85211811644235069</v>
      </c>
      <c r="K21" s="55">
        <f t="shared" si="5"/>
        <v>0</v>
      </c>
      <c r="L21" s="55">
        <f t="shared" si="6"/>
        <v>0</v>
      </c>
      <c r="M21" s="55">
        <f t="shared" si="7"/>
        <v>2.0759153083771582E-2</v>
      </c>
      <c r="N21" s="55">
        <f t="shared" si="8"/>
        <v>4.2574724278233535E-5</v>
      </c>
      <c r="O21" s="7"/>
      <c r="S21" s="77"/>
      <c r="T21" s="77" t="s">
        <v>38</v>
      </c>
      <c r="U21" s="77" t="s">
        <v>27</v>
      </c>
      <c r="V21" s="77" t="s">
        <v>39</v>
      </c>
      <c r="W21" s="77" t="s">
        <v>40</v>
      </c>
      <c r="X21" s="77" t="s">
        <v>41</v>
      </c>
      <c r="Y21" s="77" t="s">
        <v>42</v>
      </c>
      <c r="Z21" s="77" t="s">
        <v>43</v>
      </c>
      <c r="AA21" s="77" t="s">
        <v>44</v>
      </c>
      <c r="AB21"/>
      <c r="AC21"/>
      <c r="AD21"/>
      <c r="AE21"/>
      <c r="AF21" s="43">
        <f t="shared" si="9"/>
        <v>2060.4730721455398</v>
      </c>
      <c r="AG21" s="29">
        <f t="shared" si="10"/>
        <v>0</v>
      </c>
      <c r="AH21" s="28">
        <f t="shared" si="11"/>
        <v>0</v>
      </c>
      <c r="AI21" s="28">
        <f t="shared" si="12"/>
        <v>9.3416188876972115E-9</v>
      </c>
      <c r="AJ21" s="28">
        <f t="shared" si="13"/>
        <v>1.0507396396913058E-11</v>
      </c>
      <c r="AL21" s="28">
        <f t="shared" si="14"/>
        <v>0</v>
      </c>
      <c r="AM21" s="28">
        <f t="shared" si="15"/>
        <v>0</v>
      </c>
      <c r="AN21" s="28">
        <f t="shared" si="16"/>
        <v>2058.1580684045166</v>
      </c>
      <c r="AO21" s="28">
        <f t="shared" si="19"/>
        <v>2.3150037410231068</v>
      </c>
      <c r="AQ21" s="75">
        <f t="shared" si="17"/>
        <v>2060.4730721455398</v>
      </c>
      <c r="AR21" s="75">
        <f t="shared" si="18"/>
        <v>2060.4730721455398</v>
      </c>
    </row>
    <row r="22" spans="1:44" ht="15.75" thickBot="1" x14ac:dyDescent="0.3">
      <c r="A22" s="24">
        <v>44305</v>
      </c>
      <c r="B22" s="25">
        <v>2196.7049556019301</v>
      </c>
      <c r="C22" s="26">
        <v>55761758</v>
      </c>
      <c r="D22" s="26">
        <v>0</v>
      </c>
      <c r="E22" s="26">
        <v>391967306</v>
      </c>
      <c r="F22" s="26">
        <v>0</v>
      </c>
      <c r="G22" s="56">
        <v>7.6803432837261809</v>
      </c>
      <c r="H22" s="56">
        <v>0</v>
      </c>
      <c r="I22" s="56">
        <v>75.506323169034147</v>
      </c>
      <c r="J22" s="56">
        <v>0</v>
      </c>
      <c r="K22" s="55">
        <f t="shared" si="5"/>
        <v>3.5010909426609121E-3</v>
      </c>
      <c r="L22" s="55">
        <f t="shared" si="6"/>
        <v>0</v>
      </c>
      <c r="M22" s="55">
        <f t="shared" si="7"/>
        <v>0.21674122835939108</v>
      </c>
      <c r="N22" s="55">
        <f t="shared" si="8"/>
        <v>0</v>
      </c>
      <c r="O22" s="7"/>
      <c r="S22" t="s">
        <v>45</v>
      </c>
      <c r="T22">
        <v>2015.7529630820834</v>
      </c>
      <c r="U22">
        <v>94.530838077317611</v>
      </c>
      <c r="V22">
        <v>21.323760627546548</v>
      </c>
      <c r="W22">
        <v>1.7223038176688931E-24</v>
      </c>
      <c r="X22">
        <v>1825.1133593450884</v>
      </c>
      <c r="Y22">
        <v>2206.3925668190786</v>
      </c>
      <c r="Z22">
        <v>1825.1133593450884</v>
      </c>
      <c r="AA22">
        <v>2206.3925668190786</v>
      </c>
      <c r="AB22"/>
      <c r="AC22"/>
      <c r="AD22"/>
      <c r="AE22"/>
      <c r="AF22" s="43">
        <f t="shared" si="9"/>
        <v>2196.7049556019301</v>
      </c>
      <c r="AG22" s="29">
        <f t="shared" si="10"/>
        <v>1.2552137575831792E-8</v>
      </c>
      <c r="AH22" s="28">
        <f t="shared" si="11"/>
        <v>0</v>
      </c>
      <c r="AI22" s="28">
        <f t="shared" si="12"/>
        <v>9.7533552761725977E-8</v>
      </c>
      <c r="AJ22" s="28">
        <f t="shared" si="13"/>
        <v>0</v>
      </c>
      <c r="AL22" s="28">
        <f>IFERROR(AG22/SUM($AG22:$AJ22)*$AF22,"0")</f>
        <v>250.47163470273247</v>
      </c>
      <c r="AM22" s="28">
        <f t="shared" si="15"/>
        <v>0</v>
      </c>
      <c r="AN22" s="28">
        <f t="shared" si="16"/>
        <v>1946.2333208991977</v>
      </c>
      <c r="AO22" s="28">
        <f t="shared" si="19"/>
        <v>0</v>
      </c>
      <c r="AQ22" s="75">
        <f t="shared" si="17"/>
        <v>2196.7049556019301</v>
      </c>
      <c r="AR22" s="75">
        <f t="shared" si="18"/>
        <v>2196.7049556019301</v>
      </c>
    </row>
    <row r="23" spans="1:44" ht="15.75" thickBot="1" x14ac:dyDescent="0.3">
      <c r="A23" s="24">
        <v>44312</v>
      </c>
      <c r="B23" s="25">
        <v>2256.93017529505</v>
      </c>
      <c r="C23" s="26">
        <v>0</v>
      </c>
      <c r="D23" s="26">
        <v>0</v>
      </c>
      <c r="E23" s="26">
        <v>9437898</v>
      </c>
      <c r="F23" s="26">
        <v>0</v>
      </c>
      <c r="G23" s="56">
        <v>11.379476491349623</v>
      </c>
      <c r="H23" s="56">
        <v>0</v>
      </c>
      <c r="I23" s="56">
        <v>102.22958761382824</v>
      </c>
      <c r="J23" s="56">
        <v>0</v>
      </c>
      <c r="K23" s="55">
        <f t="shared" si="5"/>
        <v>7.5547668782470889E-3</v>
      </c>
      <c r="L23" s="55">
        <f t="shared" si="6"/>
        <v>0</v>
      </c>
      <c r="M23" s="55">
        <f t="shared" si="7"/>
        <v>0.33088452931276191</v>
      </c>
      <c r="N23" s="55">
        <f t="shared" si="8"/>
        <v>0</v>
      </c>
      <c r="O23" s="7"/>
      <c r="S23" t="s">
        <v>17</v>
      </c>
      <c r="T23">
        <v>52263.642104048216</v>
      </c>
      <c r="U23">
        <v>158694.12409797305</v>
      </c>
      <c r="V23">
        <v>0.32933571045001131</v>
      </c>
      <c r="W23">
        <v>0.74350080878550329</v>
      </c>
      <c r="X23">
        <v>-267773.5600276264</v>
      </c>
      <c r="Y23">
        <v>372300.84423572285</v>
      </c>
      <c r="Z23">
        <v>-267773.5600276264</v>
      </c>
      <c r="AA23">
        <v>372300.84423572285</v>
      </c>
      <c r="AB23" s="63"/>
      <c r="AC23" s="63"/>
      <c r="AD23" s="63"/>
      <c r="AE23" s="63"/>
      <c r="AF23" s="43">
        <f t="shared" si="9"/>
        <v>2256.93017529505</v>
      </c>
      <c r="AG23" s="29">
        <f t="shared" si="10"/>
        <v>2.7085407023738388E-8</v>
      </c>
      <c r="AH23" s="28">
        <f t="shared" si="11"/>
        <v>0</v>
      </c>
      <c r="AI23" s="28">
        <f t="shared" si="12"/>
        <v>1.4889803819074284E-7</v>
      </c>
      <c r="AJ23" s="28">
        <f t="shared" si="13"/>
        <v>0</v>
      </c>
      <c r="AL23" s="28">
        <f t="shared" si="14"/>
        <v>347.36149384688508</v>
      </c>
      <c r="AM23" s="28">
        <f t="shared" si="15"/>
        <v>0</v>
      </c>
      <c r="AN23" s="28">
        <f t="shared" si="16"/>
        <v>1909.5686814481651</v>
      </c>
      <c r="AO23" s="28">
        <f t="shared" si="19"/>
        <v>0</v>
      </c>
      <c r="AQ23" s="75">
        <f t="shared" si="17"/>
        <v>2256.93017529505</v>
      </c>
      <c r="AR23" s="75">
        <f t="shared" si="18"/>
        <v>2256.93017529505</v>
      </c>
    </row>
    <row r="24" spans="1:44" ht="15.75" thickBot="1" x14ac:dyDescent="0.3">
      <c r="A24" s="24">
        <v>44319</v>
      </c>
      <c r="B24" s="25">
        <v>2266.2056678732802</v>
      </c>
      <c r="C24" s="26">
        <v>0</v>
      </c>
      <c r="D24" s="26">
        <v>0</v>
      </c>
      <c r="E24" s="26">
        <v>18307412</v>
      </c>
      <c r="F24" s="26">
        <v>0</v>
      </c>
      <c r="G24" s="56">
        <v>12.645185289916597</v>
      </c>
      <c r="H24" s="56">
        <v>0</v>
      </c>
      <c r="I24" s="56">
        <v>108.1813786507027</v>
      </c>
      <c r="J24" s="56">
        <v>0</v>
      </c>
      <c r="K24" s="55">
        <f t="shared" si="5"/>
        <v>9.2662599087332681E-3</v>
      </c>
      <c r="L24" s="55">
        <f t="shared" si="6"/>
        <v>0</v>
      </c>
      <c r="M24" s="55">
        <f t="shared" si="7"/>
        <v>0.35592125744872399</v>
      </c>
      <c r="N24" s="55">
        <f t="shared" si="8"/>
        <v>0</v>
      </c>
      <c r="O24" s="7"/>
      <c r="S24" t="s">
        <v>18</v>
      </c>
      <c r="T24">
        <v>-531664179.44476974</v>
      </c>
      <c r="U24">
        <v>117789025.28132513</v>
      </c>
      <c r="V24">
        <v>-4.5136987777507525</v>
      </c>
      <c r="W24">
        <v>4.8886171716089447E-5</v>
      </c>
      <c r="X24">
        <v>-769208387.88426721</v>
      </c>
      <c r="Y24">
        <v>-294119971.00527227</v>
      </c>
      <c r="Z24">
        <v>-769208387.88426721</v>
      </c>
      <c r="AA24">
        <v>-294119971.00527227</v>
      </c>
      <c r="AB24"/>
      <c r="AC24"/>
      <c r="AD24"/>
      <c r="AE24"/>
      <c r="AF24" s="43">
        <f t="shared" si="9"/>
        <v>2266.2056678732802</v>
      </c>
      <c r="AG24" s="29">
        <f t="shared" si="10"/>
        <v>3.3221464707065027E-8</v>
      </c>
      <c r="AH24" s="28">
        <f t="shared" si="11"/>
        <v>0</v>
      </c>
      <c r="AI24" s="28">
        <f t="shared" si="12"/>
        <v>1.601645658519258E-7</v>
      </c>
      <c r="AJ24" s="28">
        <f t="shared" si="13"/>
        <v>0</v>
      </c>
      <c r="AL24" s="28">
        <f>IFERROR(AG24/SUM($AG24:$AJ24)*$AF24,"0")</f>
        <v>389.30770437028707</v>
      </c>
      <c r="AM24" s="28">
        <f t="shared" si="15"/>
        <v>0</v>
      </c>
      <c r="AN24" s="28">
        <f t="shared" si="16"/>
        <v>1876.897963502993</v>
      </c>
      <c r="AO24" s="28">
        <f t="shared" si="19"/>
        <v>0</v>
      </c>
      <c r="AQ24" s="75">
        <f t="shared" si="17"/>
        <v>2266.2056678732802</v>
      </c>
      <c r="AR24" s="75">
        <f t="shared" si="18"/>
        <v>2266.2056678732802</v>
      </c>
    </row>
    <row r="25" spans="1:44" ht="15.75" thickBot="1" x14ac:dyDescent="0.3">
      <c r="A25" s="24">
        <v>44326</v>
      </c>
      <c r="B25" s="25">
        <v>2341.8035340565998</v>
      </c>
      <c r="C25" s="26">
        <v>0</v>
      </c>
      <c r="D25" s="26">
        <v>0</v>
      </c>
      <c r="E25" s="26">
        <v>3412405</v>
      </c>
      <c r="F25" s="26">
        <v>0</v>
      </c>
      <c r="G25" s="56">
        <v>12.490378222222196</v>
      </c>
      <c r="H25" s="56">
        <v>0</v>
      </c>
      <c r="I25" s="56">
        <v>105.48464226266205</v>
      </c>
      <c r="J25" s="56">
        <v>0</v>
      </c>
      <c r="K25" s="55">
        <f t="shared" si="5"/>
        <v>9.0483623100698768E-3</v>
      </c>
      <c r="L25" s="55">
        <f t="shared" si="6"/>
        <v>0</v>
      </c>
      <c r="M25" s="55">
        <f t="shared" si="7"/>
        <v>0.3446145219178921</v>
      </c>
      <c r="N25" s="55">
        <f t="shared" si="8"/>
        <v>0</v>
      </c>
      <c r="O25" s="7"/>
      <c r="S25" t="s">
        <v>19</v>
      </c>
      <c r="T25">
        <v>-347.08324175808627</v>
      </c>
      <c r="U25">
        <v>4026.9714394938783</v>
      </c>
      <c r="V25">
        <v>-8.6189645735781209E-2</v>
      </c>
      <c r="W25">
        <v>0.93171575448679023</v>
      </c>
      <c r="X25">
        <v>-8468.2451302986356</v>
      </c>
      <c r="Y25">
        <v>7774.0786467824628</v>
      </c>
      <c r="Z25">
        <v>-8468.2451302986356</v>
      </c>
      <c r="AA25">
        <v>7774.0786467824628</v>
      </c>
      <c r="AB25"/>
      <c r="AC25"/>
      <c r="AD25"/>
      <c r="AE25"/>
      <c r="AF25" s="43">
        <f t="shared" si="9"/>
        <v>2341.8035340565998</v>
      </c>
      <c r="AG25" s="29">
        <f t="shared" si="10"/>
        <v>3.2440256597747095E-8</v>
      </c>
      <c r="AH25" s="28">
        <f t="shared" si="11"/>
        <v>0</v>
      </c>
      <c r="AI25" s="28">
        <f t="shared" si="12"/>
        <v>1.5507653486305144E-7</v>
      </c>
      <c r="AJ25" s="28">
        <f t="shared" si="13"/>
        <v>0</v>
      </c>
      <c r="AL25" s="28">
        <f t="shared" si="14"/>
        <v>405.13015903532443</v>
      </c>
      <c r="AM25" s="28">
        <f t="shared" si="15"/>
        <v>0</v>
      </c>
      <c r="AN25" s="28">
        <f t="shared" si="16"/>
        <v>1936.6733750212754</v>
      </c>
      <c r="AO25" s="28">
        <f t="shared" si="19"/>
        <v>0</v>
      </c>
      <c r="AQ25" s="75">
        <f t="shared" si="17"/>
        <v>2341.8035340565998</v>
      </c>
      <c r="AR25" s="75">
        <f t="shared" si="18"/>
        <v>2341.8035340565998</v>
      </c>
    </row>
    <row r="26" spans="1:44" ht="15.75" thickBot="1" x14ac:dyDescent="0.3">
      <c r="A26" s="24">
        <v>44333</v>
      </c>
      <c r="B26" s="25">
        <v>2491.6801091508901</v>
      </c>
      <c r="C26" s="26">
        <v>0</v>
      </c>
      <c r="D26" s="26">
        <v>0</v>
      </c>
      <c r="E26" s="26">
        <v>23732977</v>
      </c>
      <c r="F26" s="26">
        <v>0</v>
      </c>
      <c r="G26" s="56">
        <v>11.566374712785404</v>
      </c>
      <c r="H26" s="56">
        <v>0</v>
      </c>
      <c r="I26" s="56">
        <v>91.534651075740072</v>
      </c>
      <c r="J26" s="56">
        <v>0</v>
      </c>
      <c r="K26" s="55">
        <f t="shared" si="5"/>
        <v>7.7973762552938312E-3</v>
      </c>
      <c r="L26" s="55">
        <f t="shared" si="6"/>
        <v>0</v>
      </c>
      <c r="M26" s="55">
        <f t="shared" si="7"/>
        <v>0.28530764259356339</v>
      </c>
      <c r="N26" s="55">
        <f t="shared" si="8"/>
        <v>0</v>
      </c>
      <c r="O26" s="7"/>
      <c r="S26" s="59" t="s">
        <v>20</v>
      </c>
      <c r="T26" s="59">
        <v>1133173.9972279766</v>
      </c>
      <c r="U26" s="59">
        <v>495153.19795978046</v>
      </c>
      <c r="V26" s="59">
        <v>2.2885321187403909</v>
      </c>
      <c r="W26" s="59">
        <v>2.708181382890238E-2</v>
      </c>
      <c r="X26" s="59">
        <v>134602.40547977644</v>
      </c>
      <c r="Y26" s="59">
        <v>2131745.5889761765</v>
      </c>
      <c r="Z26" s="59">
        <v>134602.40547977644</v>
      </c>
      <c r="AA26" s="59">
        <v>2131745.5889761765</v>
      </c>
      <c r="AB26"/>
      <c r="AC26"/>
      <c r="AD26"/>
      <c r="AE26"/>
      <c r="AF26" s="43">
        <f t="shared" si="9"/>
        <v>2491.6801091508901</v>
      </c>
      <c r="AG26" s="29">
        <f t="shared" si="10"/>
        <v>2.7955211986748883E-8</v>
      </c>
      <c r="AH26" s="28">
        <f t="shared" si="11"/>
        <v>0</v>
      </c>
      <c r="AI26" s="28">
        <f t="shared" si="12"/>
        <v>1.2838843916710351E-7</v>
      </c>
      <c r="AJ26" s="28">
        <f t="shared" si="13"/>
        <v>0</v>
      </c>
      <c r="AL26" s="28">
        <f t="shared" si="14"/>
        <v>445.52781734599</v>
      </c>
      <c r="AM26" s="28">
        <f t="shared" si="15"/>
        <v>0</v>
      </c>
      <c r="AN26" s="28">
        <f t="shared" si="16"/>
        <v>2046.1522918049002</v>
      </c>
      <c r="AO26" s="28">
        <f t="shared" si="19"/>
        <v>0</v>
      </c>
      <c r="AQ26" s="75">
        <f t="shared" si="17"/>
        <v>2491.6801091508901</v>
      </c>
      <c r="AR26" s="75">
        <f t="shared" si="18"/>
        <v>2491.6801091508901</v>
      </c>
    </row>
    <row r="27" spans="1:44" ht="15.75" thickBot="1" x14ac:dyDescent="0.3">
      <c r="A27" s="24">
        <v>44340</v>
      </c>
      <c r="B27" s="25">
        <v>2499.4662552644299</v>
      </c>
      <c r="C27" s="26">
        <v>0</v>
      </c>
      <c r="D27" s="26">
        <v>0</v>
      </c>
      <c r="E27" s="26">
        <v>4662915</v>
      </c>
      <c r="F27" s="26">
        <v>0</v>
      </c>
      <c r="G27" s="56">
        <v>0</v>
      </c>
      <c r="H27" s="56">
        <v>0</v>
      </c>
      <c r="I27" s="56">
        <v>12.317777000008007</v>
      </c>
      <c r="J27" s="56">
        <v>0</v>
      </c>
      <c r="K27" s="55">
        <f t="shared" si="5"/>
        <v>0</v>
      </c>
      <c r="L27" s="55">
        <f t="shared" si="6"/>
        <v>0</v>
      </c>
      <c r="M27" s="55">
        <f t="shared" si="7"/>
        <v>8.8082139356254179E-3</v>
      </c>
      <c r="N27" s="55">
        <f t="shared" si="8"/>
        <v>0</v>
      </c>
      <c r="O27" s="7"/>
      <c r="S27"/>
      <c r="T27"/>
      <c r="U27"/>
      <c r="V27"/>
      <c r="W27"/>
      <c r="X27"/>
      <c r="Y27"/>
      <c r="Z27"/>
      <c r="AA27"/>
      <c r="AB27"/>
      <c r="AC27"/>
      <c r="AD27"/>
      <c r="AE27"/>
      <c r="AF27" s="43">
        <f t="shared" si="9"/>
        <v>2499.4662552644299</v>
      </c>
      <c r="AG27" s="29">
        <f t="shared" si="10"/>
        <v>0</v>
      </c>
      <c r="AH27" s="28">
        <f t="shared" si="11"/>
        <v>0</v>
      </c>
      <c r="AI27" s="28">
        <f t="shared" si="12"/>
        <v>3.9636962710314376E-9</v>
      </c>
      <c r="AJ27" s="28">
        <f t="shared" si="13"/>
        <v>0</v>
      </c>
      <c r="AL27" s="28">
        <f t="shared" si="14"/>
        <v>0</v>
      </c>
      <c r="AM27" s="28">
        <f t="shared" si="15"/>
        <v>0</v>
      </c>
      <c r="AN27" s="28">
        <f t="shared" si="16"/>
        <v>2499.4662552644299</v>
      </c>
      <c r="AO27" s="28">
        <f t="shared" si="19"/>
        <v>0</v>
      </c>
      <c r="AQ27" s="75">
        <f t="shared" si="17"/>
        <v>2499.4662552644299</v>
      </c>
      <c r="AR27" s="75">
        <f t="shared" si="18"/>
        <v>2499.4662552644299</v>
      </c>
    </row>
    <row r="28" spans="1:44" ht="15.75" thickBot="1" x14ac:dyDescent="0.3">
      <c r="A28" s="24">
        <v>44347</v>
      </c>
      <c r="B28" s="25">
        <v>2531.96077927134</v>
      </c>
      <c r="C28" s="26">
        <v>0</v>
      </c>
      <c r="D28" s="26">
        <v>0</v>
      </c>
      <c r="E28" s="26">
        <v>7807426</v>
      </c>
      <c r="F28" s="26">
        <v>0</v>
      </c>
      <c r="G28" s="56">
        <v>0</v>
      </c>
      <c r="H28" s="56">
        <v>0</v>
      </c>
      <c r="I28" s="56">
        <v>11.970672650296029</v>
      </c>
      <c r="J28" s="56">
        <v>0</v>
      </c>
      <c r="K28" s="55">
        <f t="shared" si="5"/>
        <v>0</v>
      </c>
      <c r="L28" s="55">
        <f t="shared" si="6"/>
        <v>0</v>
      </c>
      <c r="M28" s="55">
        <f t="shared" si="7"/>
        <v>8.3342396117536983E-3</v>
      </c>
      <c r="N28" s="55">
        <f t="shared" si="8"/>
        <v>0</v>
      </c>
      <c r="O28" s="7"/>
      <c r="S28"/>
      <c r="T28"/>
      <c r="U28"/>
      <c r="V28"/>
      <c r="W28"/>
      <c r="X28"/>
      <c r="Y28"/>
      <c r="Z28"/>
      <c r="AA28"/>
      <c r="AB28"/>
      <c r="AC28"/>
      <c r="AD28"/>
      <c r="AE28"/>
      <c r="AF28" s="43">
        <f t="shared" si="9"/>
        <v>2531.96077927134</v>
      </c>
      <c r="AG28" s="29">
        <f t="shared" si="10"/>
        <v>0</v>
      </c>
      <c r="AH28" s="28">
        <f t="shared" si="11"/>
        <v>0</v>
      </c>
      <c r="AI28" s="28">
        <f t="shared" si="12"/>
        <v>3.7504078252891644E-9</v>
      </c>
      <c r="AJ28" s="28">
        <f t="shared" si="13"/>
        <v>0</v>
      </c>
      <c r="AL28" s="28">
        <f t="shared" si="14"/>
        <v>0</v>
      </c>
      <c r="AM28" s="28">
        <f t="shared" si="15"/>
        <v>0</v>
      </c>
      <c r="AN28" s="28">
        <f t="shared" si="16"/>
        <v>2531.96077927134</v>
      </c>
      <c r="AO28" s="28">
        <f t="shared" si="19"/>
        <v>0</v>
      </c>
      <c r="AQ28" s="75">
        <f t="shared" si="17"/>
        <v>2531.96077927134</v>
      </c>
      <c r="AR28" s="75">
        <f t="shared" si="18"/>
        <v>2531.96077927134</v>
      </c>
    </row>
    <row r="29" spans="1:44" ht="15.75" thickBot="1" x14ac:dyDescent="0.3">
      <c r="A29" s="24">
        <v>44354</v>
      </c>
      <c r="B29" s="25">
        <v>2466.7274237772499</v>
      </c>
      <c r="C29" s="26">
        <v>0</v>
      </c>
      <c r="D29" s="26">
        <v>0</v>
      </c>
      <c r="E29" s="26">
        <v>5736400</v>
      </c>
      <c r="F29" s="26">
        <v>0</v>
      </c>
      <c r="G29" s="56">
        <v>0</v>
      </c>
      <c r="H29" s="56">
        <v>0</v>
      </c>
      <c r="I29" s="56">
        <v>9.4647012379870255</v>
      </c>
      <c r="J29" s="56">
        <v>0</v>
      </c>
      <c r="K29" s="55">
        <f t="shared" si="5"/>
        <v>0</v>
      </c>
      <c r="L29" s="55">
        <f t="shared" si="6"/>
        <v>0</v>
      </c>
      <c r="M29" s="55">
        <f t="shared" si="7"/>
        <v>5.2759411225907155E-3</v>
      </c>
      <c r="N29" s="55">
        <f t="shared" si="8"/>
        <v>0</v>
      </c>
      <c r="O29" s="7"/>
      <c r="S29"/>
      <c r="T29"/>
      <c r="U29"/>
      <c r="V29"/>
      <c r="W29"/>
      <c r="X29"/>
      <c r="Y29"/>
      <c r="Z29"/>
      <c r="AA29"/>
      <c r="AB29"/>
      <c r="AC29"/>
      <c r="AD29"/>
      <c r="AE29"/>
      <c r="AF29" s="43">
        <f t="shared" si="9"/>
        <v>2466.7274237772499</v>
      </c>
      <c r="AG29" s="29">
        <f t="shared" si="10"/>
        <v>0</v>
      </c>
      <c r="AH29" s="28">
        <f t="shared" si="11"/>
        <v>0</v>
      </c>
      <c r="AI29" s="28">
        <f t="shared" si="12"/>
        <v>2.3741735051658217E-9</v>
      </c>
      <c r="AJ29" s="28">
        <f t="shared" si="13"/>
        <v>0</v>
      </c>
      <c r="AL29" s="28">
        <f t="shared" si="14"/>
        <v>0</v>
      </c>
      <c r="AM29" s="28">
        <f t="shared" si="15"/>
        <v>0</v>
      </c>
      <c r="AN29" s="28">
        <f t="shared" si="16"/>
        <v>2466.7274237772499</v>
      </c>
      <c r="AO29" s="28">
        <f t="shared" si="19"/>
        <v>0</v>
      </c>
      <c r="AQ29" s="75">
        <f t="shared" si="17"/>
        <v>2466.7274237772499</v>
      </c>
      <c r="AR29" s="75">
        <f t="shared" si="18"/>
        <v>2466.7274237772499</v>
      </c>
    </row>
    <row r="30" spans="1:44" ht="15.75" thickBot="1" x14ac:dyDescent="0.3">
      <c r="A30" s="24">
        <v>44361</v>
      </c>
      <c r="B30" s="25">
        <v>2509.6467960720602</v>
      </c>
      <c r="C30" s="26">
        <v>0</v>
      </c>
      <c r="D30" s="26">
        <v>0</v>
      </c>
      <c r="E30" s="26">
        <v>7932435</v>
      </c>
      <c r="F30" s="26">
        <v>13701434</v>
      </c>
      <c r="G30" s="56">
        <v>0</v>
      </c>
      <c r="H30" s="56">
        <v>0</v>
      </c>
      <c r="I30" s="56">
        <v>10.001002447378465</v>
      </c>
      <c r="J30" s="56">
        <v>1.8871664089090869</v>
      </c>
      <c r="K30" s="55">
        <f t="shared" si="5"/>
        <v>0</v>
      </c>
      <c r="L30" s="55">
        <f t="shared" si="6"/>
        <v>0</v>
      </c>
      <c r="M30" s="55">
        <f t="shared" si="7"/>
        <v>5.8757953208971644E-3</v>
      </c>
      <c r="N30" s="55">
        <f t="shared" si="8"/>
        <v>2.1211992742137053E-4</v>
      </c>
      <c r="O30" s="7"/>
      <c r="S30" t="s">
        <v>55</v>
      </c>
      <c r="T30"/>
      <c r="U30"/>
      <c r="V30"/>
      <c r="W30"/>
      <c r="X30" t="s">
        <v>60</v>
      </c>
      <c r="Y30"/>
      <c r="Z30"/>
      <c r="AA30"/>
      <c r="AB30"/>
      <c r="AC30"/>
      <c r="AD30"/>
      <c r="AE30"/>
      <c r="AF30" s="43">
        <f t="shared" si="9"/>
        <v>2509.6467960720602</v>
      </c>
      <c r="AG30" s="29">
        <f t="shared" si="10"/>
        <v>0</v>
      </c>
      <c r="AH30" s="28">
        <f t="shared" si="11"/>
        <v>0</v>
      </c>
      <c r="AI30" s="28">
        <f t="shared" si="12"/>
        <v>2.6441078944037237E-9</v>
      </c>
      <c r="AJ30" s="28">
        <f t="shared" si="13"/>
        <v>5.2350971119271906E-11</v>
      </c>
      <c r="AL30" s="28">
        <f t="shared" si="14"/>
        <v>0</v>
      </c>
      <c r="AM30" s="28">
        <f t="shared" si="15"/>
        <v>0</v>
      </c>
      <c r="AN30" s="28">
        <f t="shared" si="16"/>
        <v>2460.9227273979182</v>
      </c>
      <c r="AO30" s="28">
        <f t="shared" si="19"/>
        <v>48.724068674142089</v>
      </c>
      <c r="AQ30" s="75">
        <f t="shared" si="17"/>
        <v>2509.6467960720602</v>
      </c>
      <c r="AR30" s="75">
        <f t="shared" si="18"/>
        <v>2509.6467960720602</v>
      </c>
    </row>
    <row r="31" spans="1:44" ht="15.75" thickBot="1" x14ac:dyDescent="0.3">
      <c r="A31" s="32">
        <v>44368</v>
      </c>
      <c r="B31" s="25">
        <v>2547.8242668445</v>
      </c>
      <c r="C31" s="26">
        <v>0</v>
      </c>
      <c r="D31" s="26">
        <v>0</v>
      </c>
      <c r="E31" s="26">
        <v>6426323</v>
      </c>
      <c r="F31" s="26">
        <v>0</v>
      </c>
      <c r="G31" s="56">
        <v>0</v>
      </c>
      <c r="H31" s="56">
        <v>0</v>
      </c>
      <c r="I31" s="56">
        <v>6.5208111088735885</v>
      </c>
      <c r="J31" s="56">
        <v>2.7960945223566736</v>
      </c>
      <c r="K31" s="55">
        <f t="shared" si="5"/>
        <v>0</v>
      </c>
      <c r="L31" s="55">
        <f t="shared" si="6"/>
        <v>0</v>
      </c>
      <c r="M31" s="55">
        <f t="shared" si="7"/>
        <v>2.5343598479012799E-3</v>
      </c>
      <c r="N31" s="55">
        <f t="shared" si="8"/>
        <v>4.6781280457488508E-4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 s="43">
        <f t="shared" si="9"/>
        <v>2547.8242668445</v>
      </c>
      <c r="AG31" s="29">
        <f t="shared" si="10"/>
        <v>0</v>
      </c>
      <c r="AH31" s="28">
        <f t="shared" si="11"/>
        <v>0</v>
      </c>
      <c r="AI31" s="28">
        <f t="shared" si="12"/>
        <v>1.1404619315555759E-9</v>
      </c>
      <c r="AJ31" s="28">
        <f t="shared" si="13"/>
        <v>1.1545569960938074E-10</v>
      </c>
      <c r="AK31" s="7"/>
      <c r="AL31" s="28">
        <f t="shared" si="14"/>
        <v>0</v>
      </c>
      <c r="AM31" s="28">
        <f t="shared" si="15"/>
        <v>0</v>
      </c>
      <c r="AN31" s="28">
        <f t="shared" si="16"/>
        <v>2313.6044216008008</v>
      </c>
      <c r="AO31" s="28">
        <f t="shared" si="19"/>
        <v>234.2198452436991</v>
      </c>
      <c r="AQ31" s="75">
        <f t="shared" si="17"/>
        <v>2547.8242668445</v>
      </c>
      <c r="AR31" s="75">
        <f t="shared" si="18"/>
        <v>2547.8242668445</v>
      </c>
    </row>
    <row r="32" spans="1:44" ht="15.75" thickBot="1" x14ac:dyDescent="0.3">
      <c r="A32" s="24">
        <v>44375</v>
      </c>
      <c r="B32" s="25">
        <v>2606.7991494058201</v>
      </c>
      <c r="C32" s="26">
        <v>0</v>
      </c>
      <c r="D32" s="26">
        <v>0</v>
      </c>
      <c r="E32" s="26">
        <v>11946099</v>
      </c>
      <c r="F32" s="26">
        <v>0</v>
      </c>
      <c r="G32" s="56">
        <v>0</v>
      </c>
      <c r="H32" s="56">
        <v>0</v>
      </c>
      <c r="I32" s="56">
        <v>7.6600680952923987</v>
      </c>
      <c r="J32" s="56">
        <v>3.1070966533652529</v>
      </c>
      <c r="K32" s="55">
        <f t="shared" si="5"/>
        <v>0</v>
      </c>
      <c r="L32" s="55">
        <f t="shared" si="6"/>
        <v>0</v>
      </c>
      <c r="M32" s="55">
        <f t="shared" si="7"/>
        <v>3.4829085452199775E-3</v>
      </c>
      <c r="N32" s="55">
        <f t="shared" si="8"/>
        <v>5.7807853353246147E-4</v>
      </c>
      <c r="S32" s="77" t="s">
        <v>56</v>
      </c>
      <c r="T32" s="77" t="s">
        <v>57</v>
      </c>
      <c r="U32" s="77" t="s">
        <v>58</v>
      </c>
      <c r="V32" s="77" t="s">
        <v>59</v>
      </c>
      <c r="W32"/>
      <c r="X32" s="77" t="s">
        <v>61</v>
      </c>
      <c r="Y32" s="77" t="s">
        <v>16</v>
      </c>
      <c r="Z32"/>
      <c r="AA32"/>
      <c r="AB32"/>
      <c r="AC32"/>
      <c r="AD32"/>
      <c r="AE32"/>
      <c r="AF32" s="43">
        <f t="shared" si="9"/>
        <v>2606.7991494058201</v>
      </c>
      <c r="AG32" s="29">
        <f t="shared" si="10"/>
        <v>0</v>
      </c>
      <c r="AH32" s="28">
        <f t="shared" si="11"/>
        <v>0</v>
      </c>
      <c r="AI32" s="28">
        <f t="shared" si="12"/>
        <v>1.5673088453489897E-9</v>
      </c>
      <c r="AJ32" s="28">
        <f t="shared" si="13"/>
        <v>1.4266916353178061E-10</v>
      </c>
      <c r="AL32" s="28">
        <f t="shared" si="14"/>
        <v>0</v>
      </c>
      <c r="AM32" s="28">
        <f t="shared" si="15"/>
        <v>0</v>
      </c>
      <c r="AN32" s="28">
        <f t="shared" si="16"/>
        <v>2389.3052095951489</v>
      </c>
      <c r="AO32" s="28">
        <f t="shared" si="19"/>
        <v>217.49393981067112</v>
      </c>
      <c r="AQ32" s="75">
        <f t="shared" si="17"/>
        <v>2606.7991494058201</v>
      </c>
      <c r="AR32" s="75">
        <f t="shared" si="18"/>
        <v>2606.7991494058201</v>
      </c>
    </row>
    <row r="33" spans="1:44" ht="15.75" thickBot="1" x14ac:dyDescent="0.3">
      <c r="A33" s="24">
        <v>44382</v>
      </c>
      <c r="B33" s="25">
        <v>2599.4513831660302</v>
      </c>
      <c r="C33" s="26">
        <v>0</v>
      </c>
      <c r="D33" s="26">
        <v>0</v>
      </c>
      <c r="E33" s="26">
        <v>3847385</v>
      </c>
      <c r="F33" s="26">
        <v>0</v>
      </c>
      <c r="G33" s="56">
        <v>0</v>
      </c>
      <c r="H33" s="56">
        <v>0</v>
      </c>
      <c r="I33" s="56">
        <v>7.3918060585887924</v>
      </c>
      <c r="J33" s="56">
        <v>3.0690584189762231</v>
      </c>
      <c r="K33" s="55">
        <f t="shared" si="5"/>
        <v>0</v>
      </c>
      <c r="L33" s="55">
        <f t="shared" si="6"/>
        <v>0</v>
      </c>
      <c r="M33" s="55">
        <f t="shared" si="7"/>
        <v>3.2465953408597884E-3</v>
      </c>
      <c r="N33" s="55">
        <f t="shared" si="8"/>
        <v>5.6397181664285167E-4</v>
      </c>
      <c r="O33" s="33"/>
      <c r="S33">
        <v>1</v>
      </c>
      <c r="T33">
        <v>2015.7529630820834</v>
      </c>
      <c r="U33">
        <v>-1531.845032989849</v>
      </c>
      <c r="V33">
        <v>-3.2579144620464664</v>
      </c>
      <c r="W33"/>
      <c r="X33">
        <v>1.0416666666666667</v>
      </c>
      <c r="Y33">
        <v>306.76250607568301</v>
      </c>
      <c r="Z33"/>
      <c r="AA33"/>
      <c r="AB33"/>
      <c r="AC33"/>
      <c r="AD33"/>
      <c r="AE33"/>
      <c r="AF33" s="43">
        <f t="shared" si="9"/>
        <v>2599.4513831660302</v>
      </c>
      <c r="AG33" s="29">
        <f t="shared" si="10"/>
        <v>0</v>
      </c>
      <c r="AH33" s="28">
        <f t="shared" si="11"/>
        <v>0</v>
      </c>
      <c r="AI33" s="28">
        <f t="shared" si="12"/>
        <v>1.4609679033869048E-9</v>
      </c>
      <c r="AJ33" s="28">
        <f t="shared" si="13"/>
        <v>1.3918764089761199E-10</v>
      </c>
      <c r="AL33" s="28">
        <f t="shared" si="14"/>
        <v>0</v>
      </c>
      <c r="AM33" s="28">
        <f t="shared" si="15"/>
        <v>0</v>
      </c>
      <c r="AN33" s="28">
        <f t="shared" si="16"/>
        <v>2373.3411734784513</v>
      </c>
      <c r="AO33" s="28">
        <f t="shared" si="19"/>
        <v>226.11020968757902</v>
      </c>
      <c r="AQ33" s="75">
        <f t="shared" si="17"/>
        <v>2599.4513831660302</v>
      </c>
      <c r="AR33" s="75">
        <f t="shared" si="18"/>
        <v>2599.4513831660302</v>
      </c>
    </row>
    <row r="34" spans="1:44" ht="15.75" thickBot="1" x14ac:dyDescent="0.3">
      <c r="A34" s="24">
        <v>44389</v>
      </c>
      <c r="B34" s="25">
        <v>2662.3808121020502</v>
      </c>
      <c r="C34" s="26">
        <v>0</v>
      </c>
      <c r="D34" s="26">
        <v>0</v>
      </c>
      <c r="E34" s="26">
        <v>5868257</v>
      </c>
      <c r="F34" s="26">
        <v>0</v>
      </c>
      <c r="G34" s="56">
        <v>0</v>
      </c>
      <c r="H34" s="56">
        <v>0</v>
      </c>
      <c r="I34" s="56">
        <v>7.3872995752298047</v>
      </c>
      <c r="J34" s="56">
        <v>2.8420179963927641</v>
      </c>
      <c r="K34" s="55">
        <f t="shared" si="5"/>
        <v>0</v>
      </c>
      <c r="L34" s="55">
        <f t="shared" si="6"/>
        <v>0</v>
      </c>
      <c r="M34" s="55">
        <f t="shared" si="7"/>
        <v>3.2426933308395112E-3</v>
      </c>
      <c r="N34" s="55">
        <f t="shared" si="8"/>
        <v>4.833669988377368E-4</v>
      </c>
      <c r="S34">
        <v>2</v>
      </c>
      <c r="T34">
        <v>2015.7529630820834</v>
      </c>
      <c r="U34">
        <v>-1708.9904570064004</v>
      </c>
      <c r="V34">
        <v>-3.634665782421509</v>
      </c>
      <c r="W34"/>
      <c r="X34">
        <v>3.125</v>
      </c>
      <c r="Y34">
        <v>483.90793009223438</v>
      </c>
      <c r="Z34"/>
      <c r="AA34"/>
      <c r="AB34" s="63"/>
      <c r="AC34" s="63"/>
      <c r="AD34" s="63"/>
      <c r="AE34" s="63"/>
      <c r="AF34" s="43">
        <f t="shared" si="9"/>
        <v>2662.3808121020502</v>
      </c>
      <c r="AG34" s="29">
        <f t="shared" si="10"/>
        <v>0</v>
      </c>
      <c r="AH34" s="28">
        <f t="shared" si="11"/>
        <v>0</v>
      </c>
      <c r="AI34" s="28">
        <f t="shared" si="12"/>
        <v>1.45921199887778E-9</v>
      </c>
      <c r="AJ34" s="28">
        <f t="shared" si="13"/>
        <v>1.1929445811046468E-10</v>
      </c>
      <c r="AL34" s="28">
        <f t="shared" si="14"/>
        <v>0</v>
      </c>
      <c r="AM34" s="28">
        <f t="shared" si="15"/>
        <v>0</v>
      </c>
      <c r="AN34" s="28">
        <f t="shared" si="16"/>
        <v>2461.1733511776265</v>
      </c>
      <c r="AO34" s="28">
        <f t="shared" si="19"/>
        <v>201.20746092442383</v>
      </c>
      <c r="AQ34" s="75">
        <f t="shared" si="17"/>
        <v>2662.3808121020502</v>
      </c>
      <c r="AR34" s="75">
        <f t="shared" si="18"/>
        <v>2662.3808121020502</v>
      </c>
    </row>
    <row r="35" spans="1:44" ht="15" customHeight="1" thickBot="1" x14ac:dyDescent="0.3">
      <c r="A35" s="24">
        <v>44396</v>
      </c>
      <c r="B35" s="25">
        <v>2713.6677798071801</v>
      </c>
      <c r="C35" s="26">
        <v>0</v>
      </c>
      <c r="D35" s="26">
        <v>0</v>
      </c>
      <c r="E35" s="26">
        <v>4137092</v>
      </c>
      <c r="F35" s="26">
        <v>0</v>
      </c>
      <c r="G35" s="56">
        <v>0</v>
      </c>
      <c r="H35" s="56">
        <v>0</v>
      </c>
      <c r="I35" s="56">
        <v>6.6487041203615309</v>
      </c>
      <c r="J35" s="56">
        <v>0</v>
      </c>
      <c r="K35" s="55">
        <f t="shared" si="5"/>
        <v>0</v>
      </c>
      <c r="L35" s="55">
        <f t="shared" si="6"/>
        <v>0</v>
      </c>
      <c r="M35" s="55">
        <f t="shared" si="7"/>
        <v>2.6336353110952603E-3</v>
      </c>
      <c r="N35" s="55">
        <f t="shared" si="8"/>
        <v>0</v>
      </c>
      <c r="S35">
        <v>3</v>
      </c>
      <c r="T35">
        <v>1544.6124779028414</v>
      </c>
      <c r="U35">
        <v>-824.92356229826646</v>
      </c>
      <c r="V35">
        <v>-1.7544401331829893</v>
      </c>
      <c r="W35"/>
      <c r="X35">
        <v>5.2083333333333339</v>
      </c>
      <c r="Y35">
        <v>719.68891560457496</v>
      </c>
      <c r="Z35"/>
      <c r="AA35"/>
      <c r="AB35"/>
      <c r="AC35"/>
      <c r="AD35"/>
      <c r="AE35"/>
      <c r="AF35" s="43">
        <f t="shared" si="9"/>
        <v>2713.6677798071801</v>
      </c>
      <c r="AG35" s="29">
        <f t="shared" si="10"/>
        <v>0</v>
      </c>
      <c r="AH35" s="28">
        <f t="shared" si="11"/>
        <v>0</v>
      </c>
      <c r="AI35" s="28">
        <f t="shared" si="12"/>
        <v>1.185135889992867E-9</v>
      </c>
      <c r="AJ35" s="28">
        <f t="shared" si="13"/>
        <v>0</v>
      </c>
      <c r="AL35" s="28">
        <f t="shared" si="14"/>
        <v>0</v>
      </c>
      <c r="AM35" s="28">
        <f t="shared" si="15"/>
        <v>0</v>
      </c>
      <c r="AN35" s="28">
        <f t="shared" si="16"/>
        <v>2713.6677798071801</v>
      </c>
      <c r="AO35" s="28">
        <f t="shared" si="19"/>
        <v>0</v>
      </c>
      <c r="AQ35" s="75">
        <f t="shared" si="17"/>
        <v>2713.6677798071801</v>
      </c>
      <c r="AR35" s="75">
        <f t="shared" si="18"/>
        <v>2713.6677798071801</v>
      </c>
    </row>
    <row r="36" spans="1:44" ht="15.75" thickBot="1" x14ac:dyDescent="0.3">
      <c r="A36" s="24">
        <v>44403</v>
      </c>
      <c r="B36" s="25">
        <v>2721.4471760527399</v>
      </c>
      <c r="C36" s="26">
        <v>0</v>
      </c>
      <c r="D36" s="26">
        <v>0</v>
      </c>
      <c r="E36" s="26">
        <v>36407688</v>
      </c>
      <c r="F36" s="26">
        <v>0</v>
      </c>
      <c r="G36" s="56">
        <v>0</v>
      </c>
      <c r="H36" s="56">
        <v>0</v>
      </c>
      <c r="I36" s="56">
        <v>10.529349369934398</v>
      </c>
      <c r="J36" s="56">
        <v>0</v>
      </c>
      <c r="K36" s="55">
        <f t="shared" si="5"/>
        <v>0</v>
      </c>
      <c r="L36" s="55">
        <f t="shared" si="6"/>
        <v>0</v>
      </c>
      <c r="M36" s="55">
        <f t="shared" si="7"/>
        <v>6.4961611110930361E-3</v>
      </c>
      <c r="N36" s="55">
        <f t="shared" si="8"/>
        <v>0</v>
      </c>
      <c r="S36">
        <v>4</v>
      </c>
      <c r="T36">
        <v>969.71221838750773</v>
      </c>
      <c r="U36">
        <v>-222.07044624433672</v>
      </c>
      <c r="V36">
        <v>-0.47229746014219137</v>
      </c>
      <c r="W36"/>
      <c r="X36">
        <v>7.291666666666667</v>
      </c>
      <c r="Y36">
        <v>747.64177214317101</v>
      </c>
      <c r="Z36"/>
      <c r="AA36"/>
      <c r="AB36"/>
      <c r="AC36"/>
      <c r="AD36"/>
      <c r="AE36"/>
      <c r="AF36" s="43">
        <f t="shared" si="9"/>
        <v>2721.4471760527399</v>
      </c>
      <c r="AG36" s="29">
        <f t="shared" si="10"/>
        <v>0</v>
      </c>
      <c r="AH36" s="28">
        <f t="shared" si="11"/>
        <v>0</v>
      </c>
      <c r="AI36" s="28">
        <f t="shared" si="12"/>
        <v>2.9232724999918663E-9</v>
      </c>
      <c r="AJ36" s="28">
        <f t="shared" si="13"/>
        <v>0</v>
      </c>
      <c r="AL36" s="28">
        <f t="shared" si="14"/>
        <v>0</v>
      </c>
      <c r="AM36" s="28">
        <f t="shared" si="15"/>
        <v>0</v>
      </c>
      <c r="AN36" s="28">
        <f t="shared" si="16"/>
        <v>2721.4471760527399</v>
      </c>
      <c r="AO36" s="28">
        <f t="shared" si="19"/>
        <v>0</v>
      </c>
      <c r="AQ36" s="75">
        <f t="shared" si="17"/>
        <v>2721.4471760527399</v>
      </c>
      <c r="AR36" s="75">
        <f t="shared" si="18"/>
        <v>2721.4471760527399</v>
      </c>
    </row>
    <row r="37" spans="1:44" ht="15.75" thickBot="1" x14ac:dyDescent="0.3">
      <c r="A37" s="24">
        <v>44410</v>
      </c>
      <c r="B37" s="25">
        <v>2670.10003249191</v>
      </c>
      <c r="C37" s="26">
        <v>0</v>
      </c>
      <c r="D37" s="26">
        <v>0</v>
      </c>
      <c r="E37" s="26">
        <v>6061369</v>
      </c>
      <c r="F37" s="26">
        <v>0</v>
      </c>
      <c r="G37" s="56">
        <v>0</v>
      </c>
      <c r="H37" s="56">
        <v>0</v>
      </c>
      <c r="I37" s="56">
        <v>11.31537433415769</v>
      </c>
      <c r="J37" s="56">
        <v>0</v>
      </c>
      <c r="K37" s="55">
        <f t="shared" si="5"/>
        <v>0</v>
      </c>
      <c r="L37" s="55">
        <f t="shared" si="6"/>
        <v>0</v>
      </c>
      <c r="M37" s="55">
        <f t="shared" si="7"/>
        <v>7.4723721729847521E-3</v>
      </c>
      <c r="N37" s="55">
        <f t="shared" si="8"/>
        <v>0</v>
      </c>
      <c r="S37">
        <v>5</v>
      </c>
      <c r="T37">
        <v>720.1724599407637</v>
      </c>
      <c r="U37">
        <v>103.48322779878924</v>
      </c>
      <c r="V37">
        <v>0.22008721323912045</v>
      </c>
      <c r="W37"/>
      <c r="X37">
        <v>9.375</v>
      </c>
      <c r="Y37">
        <v>823.65568773955295</v>
      </c>
      <c r="Z37"/>
      <c r="AA37"/>
      <c r="AB37"/>
      <c r="AC37"/>
      <c r="AD37"/>
      <c r="AE37"/>
      <c r="AF37" s="43">
        <f t="shared" si="9"/>
        <v>2670.10003249191</v>
      </c>
      <c r="AG37" s="29">
        <f t="shared" si="10"/>
        <v>0</v>
      </c>
      <c r="AH37" s="28">
        <f t="shared" si="11"/>
        <v>0</v>
      </c>
      <c r="AI37" s="28">
        <f t="shared" si="12"/>
        <v>3.3625674778431384E-9</v>
      </c>
      <c r="AJ37" s="28">
        <f t="shared" si="13"/>
        <v>0</v>
      </c>
      <c r="AL37" s="28">
        <f t="shared" si="14"/>
        <v>0</v>
      </c>
      <c r="AM37" s="28">
        <f t="shared" si="15"/>
        <v>0</v>
      </c>
      <c r="AN37" s="28">
        <f t="shared" si="16"/>
        <v>2670.10003249191</v>
      </c>
      <c r="AO37" s="28">
        <f t="shared" si="19"/>
        <v>0</v>
      </c>
      <c r="AQ37" s="75">
        <f t="shared" si="17"/>
        <v>2670.10003249191</v>
      </c>
      <c r="AR37" s="75">
        <f t="shared" si="18"/>
        <v>2670.10003249191</v>
      </c>
    </row>
    <row r="38" spans="1:44" ht="15.75" thickBot="1" x14ac:dyDescent="0.3">
      <c r="A38" s="24">
        <v>44417</v>
      </c>
      <c r="B38" s="25">
        <v>2572.7298486374498</v>
      </c>
      <c r="C38" s="26">
        <v>0</v>
      </c>
      <c r="D38" s="26">
        <v>0</v>
      </c>
      <c r="E38" s="26">
        <v>13380415</v>
      </c>
      <c r="F38" s="26">
        <v>0</v>
      </c>
      <c r="G38" s="56">
        <v>0</v>
      </c>
      <c r="H38" s="56">
        <v>0</v>
      </c>
      <c r="I38" s="56">
        <v>13.480056537136852</v>
      </c>
      <c r="J38" s="56">
        <v>0</v>
      </c>
      <c r="K38" s="55">
        <f t="shared" si="5"/>
        <v>0</v>
      </c>
      <c r="L38" s="55">
        <f t="shared" si="6"/>
        <v>0</v>
      </c>
      <c r="M38" s="55">
        <f t="shared" si="7"/>
        <v>1.0481886809366231E-2</v>
      </c>
      <c r="N38" s="55">
        <f t="shared" si="8"/>
        <v>0</v>
      </c>
      <c r="S38">
        <v>6</v>
      </c>
      <c r="T38">
        <v>752.10125261037513</v>
      </c>
      <c r="U38">
        <v>159.28309242625392</v>
      </c>
      <c r="V38">
        <v>0.33876187159880644</v>
      </c>
      <c r="W38"/>
      <c r="X38">
        <v>11.458333333333334</v>
      </c>
      <c r="Y38">
        <v>911.38434503662904</v>
      </c>
      <c r="Z38"/>
      <c r="AA38"/>
      <c r="AB38"/>
      <c r="AC38"/>
      <c r="AD38"/>
      <c r="AE38"/>
      <c r="AF38" s="43">
        <f t="shared" si="9"/>
        <v>2572.7298486374498</v>
      </c>
      <c r="AG38" s="29">
        <f t="shared" si="10"/>
        <v>0</v>
      </c>
      <c r="AH38" s="28">
        <f t="shared" si="11"/>
        <v>0</v>
      </c>
      <c r="AI38" s="28">
        <f t="shared" si="12"/>
        <v>4.7168490642148035E-9</v>
      </c>
      <c r="AJ38" s="28">
        <f t="shared" si="13"/>
        <v>0</v>
      </c>
      <c r="AL38" s="28">
        <f t="shared" si="14"/>
        <v>0</v>
      </c>
      <c r="AM38" s="28">
        <f t="shared" si="15"/>
        <v>0</v>
      </c>
      <c r="AN38" s="28">
        <f t="shared" si="16"/>
        <v>2572.7298486374498</v>
      </c>
      <c r="AO38" s="28">
        <f t="shared" si="19"/>
        <v>0</v>
      </c>
      <c r="AQ38" s="75">
        <f t="shared" si="17"/>
        <v>2572.7298486374498</v>
      </c>
      <c r="AR38" s="75">
        <f t="shared" si="18"/>
        <v>2572.7298486374498</v>
      </c>
    </row>
    <row r="39" spans="1:44" ht="15" customHeight="1" thickBot="1" x14ac:dyDescent="0.3">
      <c r="A39" s="24">
        <v>44424</v>
      </c>
      <c r="B39" s="25">
        <v>2409.88995338219</v>
      </c>
      <c r="C39" s="26">
        <v>0</v>
      </c>
      <c r="D39" s="26">
        <v>0</v>
      </c>
      <c r="E39" s="26">
        <v>21695162</v>
      </c>
      <c r="F39" s="26">
        <v>0</v>
      </c>
      <c r="G39" s="56">
        <v>0</v>
      </c>
      <c r="H39" s="56">
        <v>0</v>
      </c>
      <c r="I39" s="56">
        <v>16.106602905499088</v>
      </c>
      <c r="J39" s="56">
        <v>0</v>
      </c>
      <c r="K39" s="55">
        <f t="shared" si="5"/>
        <v>0</v>
      </c>
      <c r="L39" s="55">
        <f t="shared" si="6"/>
        <v>0</v>
      </c>
      <c r="M39" s="55">
        <f t="shared" si="7"/>
        <v>1.473981875943909E-2</v>
      </c>
      <c r="N39" s="55">
        <f t="shared" si="8"/>
        <v>0</v>
      </c>
      <c r="S39">
        <v>7</v>
      </c>
      <c r="T39">
        <v>934.4856335321341</v>
      </c>
      <c r="U39">
        <v>264.16708766031581</v>
      </c>
      <c r="V39">
        <v>0.56182822462495308</v>
      </c>
      <c r="W39"/>
      <c r="X39">
        <v>13.541666666666666</v>
      </c>
      <c r="Y39">
        <v>1198.6527211924499</v>
      </c>
      <c r="Z39"/>
      <c r="AA39"/>
      <c r="AB39"/>
      <c r="AC39"/>
      <c r="AD39"/>
      <c r="AE39"/>
      <c r="AF39" s="43">
        <f t="shared" si="9"/>
        <v>2409.88995338219</v>
      </c>
      <c r="AG39" s="29">
        <f t="shared" si="10"/>
        <v>0</v>
      </c>
      <c r="AH39" s="28">
        <f t="shared" si="11"/>
        <v>0</v>
      </c>
      <c r="AI39" s="28">
        <f t="shared" si="12"/>
        <v>6.6329184417475898E-9</v>
      </c>
      <c r="AJ39" s="28">
        <f t="shared" si="13"/>
        <v>0</v>
      </c>
      <c r="AL39" s="28">
        <f t="shared" si="14"/>
        <v>0</v>
      </c>
      <c r="AM39" s="28">
        <f t="shared" si="15"/>
        <v>0</v>
      </c>
      <c r="AN39" s="28">
        <f t="shared" si="16"/>
        <v>2409.88995338219</v>
      </c>
      <c r="AO39" s="28">
        <f t="shared" si="19"/>
        <v>0</v>
      </c>
      <c r="AQ39" s="75">
        <f t="shared" si="17"/>
        <v>2409.88995338219</v>
      </c>
      <c r="AR39" s="75">
        <f t="shared" si="18"/>
        <v>2409.88995338219</v>
      </c>
    </row>
    <row r="40" spans="1:44" ht="15.75" thickBot="1" x14ac:dyDescent="0.3">
      <c r="A40" s="24">
        <v>44431</v>
      </c>
      <c r="B40" s="25">
        <v>2352.6631042979302</v>
      </c>
      <c r="C40" s="26">
        <v>0</v>
      </c>
      <c r="D40" s="26">
        <v>0</v>
      </c>
      <c r="E40" s="26">
        <v>3488153</v>
      </c>
      <c r="F40" s="26">
        <v>0</v>
      </c>
      <c r="G40" s="56">
        <v>0</v>
      </c>
      <c r="H40" s="56">
        <v>0</v>
      </c>
      <c r="I40" s="56">
        <v>16.851717238556102</v>
      </c>
      <c r="J40" s="56">
        <v>0</v>
      </c>
      <c r="K40" s="55">
        <f t="shared" si="5"/>
        <v>0</v>
      </c>
      <c r="L40" s="55">
        <f t="shared" si="6"/>
        <v>0</v>
      </c>
      <c r="M40" s="55">
        <f t="shared" si="7"/>
        <v>1.6063631995594622E-2</v>
      </c>
      <c r="N40" s="55">
        <f t="shared" si="8"/>
        <v>0</v>
      </c>
      <c r="S40">
        <v>8</v>
      </c>
      <c r="T40">
        <v>2015.6703597511046</v>
      </c>
      <c r="U40">
        <v>-473.24712811608447</v>
      </c>
      <c r="V40">
        <v>-1.006497804678109</v>
      </c>
      <c r="W40"/>
      <c r="X40">
        <v>15.625</v>
      </c>
      <c r="Y40">
        <v>1542.4232316350201</v>
      </c>
      <c r="Z40"/>
      <c r="AA40"/>
      <c r="AB40"/>
      <c r="AC40"/>
      <c r="AD40"/>
      <c r="AE40"/>
      <c r="AF40" s="43">
        <f t="shared" si="9"/>
        <v>2352.6631042979302</v>
      </c>
      <c r="AG40" s="29">
        <f t="shared" si="10"/>
        <v>0</v>
      </c>
      <c r="AH40" s="28">
        <f t="shared" si="11"/>
        <v>0</v>
      </c>
      <c r="AI40" s="28">
        <f t="shared" si="12"/>
        <v>7.2286343980175796E-9</v>
      </c>
      <c r="AJ40" s="28">
        <f t="shared" si="13"/>
        <v>0</v>
      </c>
      <c r="AL40" s="28">
        <f t="shared" si="14"/>
        <v>0</v>
      </c>
      <c r="AM40" s="28">
        <f t="shared" si="15"/>
        <v>0</v>
      </c>
      <c r="AN40" s="28">
        <f t="shared" si="16"/>
        <v>2352.6631042979302</v>
      </c>
      <c r="AO40" s="28">
        <f t="shared" si="19"/>
        <v>0</v>
      </c>
      <c r="AQ40" s="75">
        <f t="shared" si="17"/>
        <v>2352.6631042979302</v>
      </c>
      <c r="AR40" s="75">
        <f t="shared" si="18"/>
        <v>2352.6631042979302</v>
      </c>
    </row>
    <row r="41" spans="1:44" ht="15.75" thickBot="1" x14ac:dyDescent="0.3">
      <c r="A41" s="31">
        <v>44438</v>
      </c>
      <c r="B41" s="25">
        <v>2404.0970098766102</v>
      </c>
      <c r="C41" s="26">
        <v>0</v>
      </c>
      <c r="D41" s="26">
        <v>0</v>
      </c>
      <c r="E41" s="26">
        <v>482799</v>
      </c>
      <c r="F41" s="26">
        <v>0</v>
      </c>
      <c r="G41" s="56">
        <v>0</v>
      </c>
      <c r="H41" s="56">
        <v>0</v>
      </c>
      <c r="I41" s="56">
        <v>9.9526142943750884</v>
      </c>
      <c r="J41" s="56">
        <v>0</v>
      </c>
      <c r="K41" s="55">
        <f t="shared" si="5"/>
        <v>0</v>
      </c>
      <c r="L41" s="55">
        <f t="shared" si="6"/>
        <v>0</v>
      </c>
      <c r="M41" s="55">
        <f t="shared" si="7"/>
        <v>5.8204335713081482E-3</v>
      </c>
      <c r="N41" s="55">
        <f t="shared" si="8"/>
        <v>0</v>
      </c>
      <c r="S41">
        <v>9</v>
      </c>
      <c r="T41">
        <v>2015.4911176554501</v>
      </c>
      <c r="U41">
        <v>-128.83903189654006</v>
      </c>
      <c r="V41">
        <v>-0.27401371304024419</v>
      </c>
      <c r="W41"/>
      <c r="X41">
        <v>17.708333333333336</v>
      </c>
      <c r="Y41">
        <v>1593.5578670534401</v>
      </c>
      <c r="Z41"/>
      <c r="AA41"/>
      <c r="AB41"/>
      <c r="AC41"/>
      <c r="AD41"/>
      <c r="AE41"/>
      <c r="AF41" s="43">
        <f t="shared" si="9"/>
        <v>2404.0970098766102</v>
      </c>
      <c r="AG41" s="29">
        <f t="shared" si="10"/>
        <v>0</v>
      </c>
      <c r="AH41" s="28">
        <f t="shared" si="11"/>
        <v>0</v>
      </c>
      <c r="AI41" s="28">
        <f t="shared" si="12"/>
        <v>2.6191951070886664E-9</v>
      </c>
      <c r="AJ41" s="28">
        <f t="shared" si="13"/>
        <v>0</v>
      </c>
      <c r="AL41" s="28">
        <f t="shared" si="14"/>
        <v>0</v>
      </c>
      <c r="AM41" s="28">
        <f t="shared" si="15"/>
        <v>0</v>
      </c>
      <c r="AN41" s="28">
        <f t="shared" si="16"/>
        <v>2404.0970098766102</v>
      </c>
      <c r="AO41" s="28">
        <f t="shared" si="19"/>
        <v>0</v>
      </c>
      <c r="AQ41" s="75">
        <f t="shared" si="17"/>
        <v>2404.0970098766102</v>
      </c>
      <c r="AR41" s="75">
        <f t="shared" si="18"/>
        <v>2404.0970098766102</v>
      </c>
    </row>
    <row r="42" spans="1:44" ht="15.75" thickBot="1" x14ac:dyDescent="0.3">
      <c r="A42" s="24">
        <v>44445</v>
      </c>
      <c r="B42" s="25">
        <v>2460.1983290837402</v>
      </c>
      <c r="C42" s="26">
        <v>0</v>
      </c>
      <c r="D42" s="26">
        <v>0</v>
      </c>
      <c r="E42" s="26">
        <v>1267161</v>
      </c>
      <c r="F42" s="26">
        <v>0</v>
      </c>
      <c r="G42" s="56">
        <v>0</v>
      </c>
      <c r="H42" s="56">
        <v>0</v>
      </c>
      <c r="I42" s="56">
        <v>8.6991203725290074</v>
      </c>
      <c r="J42" s="56">
        <v>0</v>
      </c>
      <c r="K42" s="55">
        <f t="shared" si="5"/>
        <v>0</v>
      </c>
      <c r="L42" s="55">
        <f t="shared" si="6"/>
        <v>0</v>
      </c>
      <c r="M42" s="55">
        <f t="shared" si="7"/>
        <v>4.4724369561693926E-3</v>
      </c>
      <c r="N42" s="55">
        <f t="shared" si="8"/>
        <v>0</v>
      </c>
      <c r="S42">
        <v>10</v>
      </c>
      <c r="T42">
        <v>2014.49111385314</v>
      </c>
      <c r="U42">
        <v>-69.196936346369966</v>
      </c>
      <c r="V42">
        <v>-0.14716743195108914</v>
      </c>
      <c r="W42"/>
      <c r="X42">
        <v>19.791666666666668</v>
      </c>
      <c r="Y42">
        <v>1641.57123915992</v>
      </c>
      <c r="Z42"/>
      <c r="AA42"/>
      <c r="AB42"/>
      <c r="AC42"/>
      <c r="AD42"/>
      <c r="AE42"/>
      <c r="AF42" s="43">
        <f t="shared" si="9"/>
        <v>2460.1983290837402</v>
      </c>
      <c r="AG42" s="29">
        <f t="shared" si="10"/>
        <v>0</v>
      </c>
      <c r="AH42" s="28">
        <f t="shared" si="11"/>
        <v>0</v>
      </c>
      <c r="AI42" s="28">
        <f t="shared" si="12"/>
        <v>2.0125966302762266E-9</v>
      </c>
      <c r="AJ42" s="28">
        <f t="shared" si="13"/>
        <v>0</v>
      </c>
      <c r="AL42" s="28">
        <f t="shared" si="14"/>
        <v>0</v>
      </c>
      <c r="AM42" s="28">
        <f t="shared" si="15"/>
        <v>0</v>
      </c>
      <c r="AN42" s="28">
        <f t="shared" si="16"/>
        <v>2460.1983290837402</v>
      </c>
      <c r="AO42" s="28">
        <f t="shared" si="19"/>
        <v>0</v>
      </c>
      <c r="AQ42" s="75">
        <f t="shared" si="17"/>
        <v>2460.1983290837402</v>
      </c>
      <c r="AR42" s="75">
        <f t="shared" si="18"/>
        <v>2460.1983290837402</v>
      </c>
    </row>
    <row r="43" spans="1:44" ht="15" customHeight="1" thickBot="1" x14ac:dyDescent="0.3">
      <c r="A43" s="24">
        <v>44452</v>
      </c>
      <c r="B43" s="25">
        <v>2363.3182240944998</v>
      </c>
      <c r="C43" s="26">
        <v>0</v>
      </c>
      <c r="D43" s="26">
        <v>0</v>
      </c>
      <c r="E43" s="26">
        <v>2738481</v>
      </c>
      <c r="F43" s="26">
        <v>0</v>
      </c>
      <c r="G43" s="56">
        <v>0</v>
      </c>
      <c r="H43" s="56">
        <v>0</v>
      </c>
      <c r="I43" s="56">
        <v>6.0267093658088235</v>
      </c>
      <c r="J43" s="56">
        <v>0</v>
      </c>
      <c r="K43" s="55">
        <f t="shared" si="5"/>
        <v>0</v>
      </c>
      <c r="L43" s="55">
        <f t="shared" si="6"/>
        <v>0</v>
      </c>
      <c r="M43" s="55">
        <f t="shared" si="7"/>
        <v>2.1681318890892677E-3</v>
      </c>
      <c r="N43" s="55">
        <f t="shared" si="8"/>
        <v>0</v>
      </c>
      <c r="S43">
        <v>11</v>
      </c>
      <c r="T43">
        <v>2034.5059518453761</v>
      </c>
      <c r="U43">
        <v>-119.50637380440617</v>
      </c>
      <c r="V43">
        <v>-0.25416509838739404</v>
      </c>
      <c r="W43"/>
      <c r="X43">
        <v>21.875000000000004</v>
      </c>
      <c r="Y43">
        <v>1656.11061683246</v>
      </c>
      <c r="Z43"/>
      <c r="AA43"/>
      <c r="AB43"/>
      <c r="AC43"/>
      <c r="AD43"/>
      <c r="AE43"/>
      <c r="AF43" s="43">
        <f t="shared" si="9"/>
        <v>2363.3182240944998</v>
      </c>
      <c r="AG43" s="29">
        <f t="shared" si="10"/>
        <v>0</v>
      </c>
      <c r="AH43" s="28">
        <f t="shared" si="11"/>
        <v>0</v>
      </c>
      <c r="AI43" s="28">
        <f t="shared" si="12"/>
        <v>9.7565935009017046E-10</v>
      </c>
      <c r="AJ43" s="28">
        <f t="shared" si="13"/>
        <v>0</v>
      </c>
      <c r="AL43" s="28">
        <f t="shared" si="14"/>
        <v>0</v>
      </c>
      <c r="AM43" s="28">
        <f t="shared" si="15"/>
        <v>0</v>
      </c>
      <c r="AN43" s="28">
        <f t="shared" si="16"/>
        <v>2363.3182240944998</v>
      </c>
      <c r="AO43" s="28">
        <f t="shared" si="19"/>
        <v>0</v>
      </c>
      <c r="AQ43" s="75">
        <f t="shared" si="17"/>
        <v>2363.3182240944998</v>
      </c>
      <c r="AR43" s="75">
        <f t="shared" si="18"/>
        <v>2363.3182240944998</v>
      </c>
    </row>
    <row r="44" spans="1:44" ht="15" customHeight="1" thickBot="1" x14ac:dyDescent="0.3">
      <c r="A44" s="24">
        <v>44459</v>
      </c>
      <c r="B44" s="25">
        <v>2207.6284257979401</v>
      </c>
      <c r="C44" s="26">
        <v>0</v>
      </c>
      <c r="D44" s="26">
        <v>0</v>
      </c>
      <c r="E44" s="26">
        <v>3397909</v>
      </c>
      <c r="F44" s="26">
        <v>0</v>
      </c>
      <c r="G44" s="56">
        <v>0</v>
      </c>
      <c r="H44" s="56">
        <v>0</v>
      </c>
      <c r="I44" s="56">
        <v>2.1458918159352787</v>
      </c>
      <c r="J44" s="56">
        <v>0</v>
      </c>
      <c r="K44" s="55">
        <f t="shared" si="5"/>
        <v>0</v>
      </c>
      <c r="L44" s="55">
        <f t="shared" si="6"/>
        <v>0</v>
      </c>
      <c r="M44" s="55">
        <f t="shared" si="7"/>
        <v>2.7476645607345186E-4</v>
      </c>
      <c r="N44" s="55">
        <f t="shared" si="8"/>
        <v>0</v>
      </c>
      <c r="S44">
        <v>12</v>
      </c>
      <c r="T44">
        <v>2059.212185850964</v>
      </c>
      <c r="U44">
        <v>-247.05191736952406</v>
      </c>
      <c r="V44">
        <v>-0.52542783188945108</v>
      </c>
      <c r="W44"/>
      <c r="X44">
        <v>23.958333333333336</v>
      </c>
      <c r="Y44">
        <v>1789.8524473069399</v>
      </c>
      <c r="Z44"/>
      <c r="AA44"/>
      <c r="AB44"/>
      <c r="AC44"/>
      <c r="AD44"/>
      <c r="AE44"/>
      <c r="AF44" s="43">
        <f t="shared" si="9"/>
        <v>2207.6284257979401</v>
      </c>
      <c r="AG44" s="29">
        <f t="shared" si="10"/>
        <v>0</v>
      </c>
      <c r="AH44" s="28">
        <f t="shared" si="11"/>
        <v>0</v>
      </c>
      <c r="AI44" s="28">
        <f t="shared" si="12"/>
        <v>1.2364490523305334E-10</v>
      </c>
      <c r="AJ44" s="28">
        <f t="shared" si="13"/>
        <v>0</v>
      </c>
      <c r="AL44" s="28">
        <f t="shared" si="14"/>
        <v>0</v>
      </c>
      <c r="AM44" s="28">
        <f t="shared" si="15"/>
        <v>0</v>
      </c>
      <c r="AN44" s="28">
        <f t="shared" si="16"/>
        <v>2207.6284257979401</v>
      </c>
      <c r="AO44" s="28">
        <f t="shared" si="19"/>
        <v>0</v>
      </c>
      <c r="AQ44" s="75">
        <f t="shared" si="17"/>
        <v>2207.6284257979401</v>
      </c>
      <c r="AR44" s="75">
        <f t="shared" si="18"/>
        <v>2207.6284257979401</v>
      </c>
    </row>
    <row r="45" spans="1:44" ht="15.75" thickBot="1" x14ac:dyDescent="0.3">
      <c r="A45" s="24">
        <v>44466</v>
      </c>
      <c r="B45" s="25">
        <v>2077.46504350846</v>
      </c>
      <c r="C45" s="26">
        <v>0</v>
      </c>
      <c r="D45" s="26">
        <v>0</v>
      </c>
      <c r="E45" s="26">
        <v>2441689</v>
      </c>
      <c r="F45" s="26">
        <v>0</v>
      </c>
      <c r="G45" s="56">
        <v>0</v>
      </c>
      <c r="H45" s="56">
        <v>0</v>
      </c>
      <c r="I45" s="56">
        <v>2.0347204487108685</v>
      </c>
      <c r="J45" s="56">
        <v>0</v>
      </c>
      <c r="K45" s="55">
        <f t="shared" si="5"/>
        <v>0</v>
      </c>
      <c r="L45" s="55">
        <f t="shared" si="6"/>
        <v>0</v>
      </c>
      <c r="M45" s="55">
        <f t="shared" si="7"/>
        <v>2.4685706006083517E-4</v>
      </c>
      <c r="N45" s="55">
        <f t="shared" si="8"/>
        <v>0</v>
      </c>
      <c r="S45">
        <v>13</v>
      </c>
      <c r="T45">
        <v>2068.0906442275054</v>
      </c>
      <c r="U45">
        <v>-278.23819692056554</v>
      </c>
      <c r="V45">
        <v>-0.59175453529524868</v>
      </c>
      <c r="W45"/>
      <c r="X45">
        <v>26.041666666666668</v>
      </c>
      <c r="Y45">
        <v>1790.75200310579</v>
      </c>
      <c r="Z45"/>
      <c r="AA45"/>
      <c r="AB45"/>
      <c r="AC45"/>
      <c r="AD45"/>
      <c r="AE45"/>
      <c r="AF45" s="43">
        <f t="shared" si="9"/>
        <v>2077.46504350846</v>
      </c>
      <c r="AG45" s="29">
        <f t="shared" si="10"/>
        <v>0</v>
      </c>
      <c r="AH45" s="28">
        <f t="shared" si="11"/>
        <v>0</v>
      </c>
      <c r="AI45" s="28">
        <f t="shared" si="12"/>
        <v>1.1108567702737582E-10</v>
      </c>
      <c r="AJ45" s="28">
        <f t="shared" si="13"/>
        <v>0</v>
      </c>
      <c r="AL45" s="28">
        <f t="shared" si="14"/>
        <v>0</v>
      </c>
      <c r="AM45" s="28">
        <f t="shared" si="15"/>
        <v>0</v>
      </c>
      <c r="AN45" s="28">
        <f t="shared" si="16"/>
        <v>2077.46504350846</v>
      </c>
      <c r="AO45" s="28">
        <f t="shared" si="19"/>
        <v>0</v>
      </c>
      <c r="AQ45" s="75">
        <f t="shared" si="17"/>
        <v>2077.46504350846</v>
      </c>
      <c r="AR45" s="75">
        <f t="shared" si="18"/>
        <v>2077.46504350846</v>
      </c>
    </row>
    <row r="46" spans="1:44" ht="15.75" thickBot="1" x14ac:dyDescent="0.3">
      <c r="A46" s="24">
        <v>44473</v>
      </c>
      <c r="B46" s="25">
        <v>2012.19140203802</v>
      </c>
      <c r="C46" s="26">
        <v>0</v>
      </c>
      <c r="D46" s="26">
        <v>0</v>
      </c>
      <c r="E46" s="26">
        <v>0</v>
      </c>
      <c r="F46" s="26">
        <v>0</v>
      </c>
      <c r="G46" s="56">
        <v>0</v>
      </c>
      <c r="H46" s="56">
        <v>0</v>
      </c>
      <c r="I46" s="56">
        <v>2.1450803948784993</v>
      </c>
      <c r="J46" s="56">
        <v>0</v>
      </c>
      <c r="K46" s="55">
        <f t="shared" si="5"/>
        <v>0</v>
      </c>
      <c r="L46" s="55">
        <f t="shared" si="6"/>
        <v>0</v>
      </c>
      <c r="M46" s="55">
        <f t="shared" si="7"/>
        <v>2.7455734494724593E-4</v>
      </c>
      <c r="N46" s="55">
        <f t="shared" si="8"/>
        <v>0</v>
      </c>
      <c r="S46">
        <v>14</v>
      </c>
      <c r="T46">
        <v>2066.6315974890817</v>
      </c>
      <c r="U46">
        <v>-212.05416586161164</v>
      </c>
      <c r="V46">
        <v>-0.45099492365055877</v>
      </c>
      <c r="W46"/>
      <c r="X46">
        <v>28.125000000000004</v>
      </c>
      <c r="Y46">
        <v>1812.16026848144</v>
      </c>
      <c r="Z46"/>
      <c r="AA46"/>
      <c r="AB46"/>
      <c r="AC46"/>
      <c r="AD46"/>
      <c r="AE46"/>
      <c r="AF46" s="43">
        <f t="shared" si="9"/>
        <v>2012.19140203802</v>
      </c>
      <c r="AG46" s="29">
        <f t="shared" si="10"/>
        <v>0</v>
      </c>
      <c r="AH46" s="28">
        <f t="shared" si="11"/>
        <v>0</v>
      </c>
      <c r="AI46" s="28">
        <f t="shared" si="12"/>
        <v>1.2355080522626067E-10</v>
      </c>
      <c r="AJ46" s="28">
        <f t="shared" si="13"/>
        <v>0</v>
      </c>
      <c r="AL46" s="28">
        <f t="shared" si="14"/>
        <v>0</v>
      </c>
      <c r="AM46" s="28">
        <f t="shared" si="15"/>
        <v>0</v>
      </c>
      <c r="AN46" s="28">
        <f t="shared" si="16"/>
        <v>2012.19140203802</v>
      </c>
      <c r="AO46" s="28">
        <f t="shared" si="19"/>
        <v>0</v>
      </c>
      <c r="AQ46" s="75">
        <f t="shared" si="17"/>
        <v>2012.19140203802</v>
      </c>
      <c r="AR46" s="75">
        <f t="shared" si="18"/>
        <v>2012.19140203802</v>
      </c>
    </row>
    <row r="47" spans="1:44" ht="15.75" thickBot="1" x14ac:dyDescent="0.3">
      <c r="A47" s="24">
        <v>44480</v>
      </c>
      <c r="B47" s="25">
        <v>2034.6886749713001</v>
      </c>
      <c r="C47" s="26">
        <v>0</v>
      </c>
      <c r="D47" s="26">
        <v>0</v>
      </c>
      <c r="E47" s="26">
        <v>2592279</v>
      </c>
      <c r="F47" s="26">
        <v>0</v>
      </c>
      <c r="G47" s="56">
        <v>0</v>
      </c>
      <c r="H47" s="56">
        <v>0</v>
      </c>
      <c r="I47" s="56">
        <v>2.2398983259652909</v>
      </c>
      <c r="J47" s="56">
        <v>0</v>
      </c>
      <c r="K47" s="55">
        <f t="shared" si="5"/>
        <v>0</v>
      </c>
      <c r="L47" s="55">
        <f t="shared" si="6"/>
        <v>0</v>
      </c>
      <c r="M47" s="55">
        <f t="shared" si="7"/>
        <v>2.9953052049503195E-4</v>
      </c>
      <c r="N47" s="55">
        <f t="shared" si="8"/>
        <v>0</v>
      </c>
      <c r="S47">
        <v>15</v>
      </c>
      <c r="T47">
        <v>2056.7923794248604</v>
      </c>
      <c r="U47">
        <v>3.6806927206794171</v>
      </c>
      <c r="V47">
        <v>7.8280647107272314E-3</v>
      </c>
      <c r="W47"/>
      <c r="X47">
        <v>30.208333333333336</v>
      </c>
      <c r="Y47">
        <v>1854.5774316274701</v>
      </c>
      <c r="Z47"/>
      <c r="AA47"/>
      <c r="AB47"/>
      <c r="AC47"/>
      <c r="AD47"/>
      <c r="AE47"/>
      <c r="AF47" s="43">
        <f t="shared" si="9"/>
        <v>2034.6886749713001</v>
      </c>
      <c r="AG47" s="29">
        <f t="shared" si="10"/>
        <v>0</v>
      </c>
      <c r="AH47" s="28">
        <f t="shared" si="11"/>
        <v>0</v>
      </c>
      <c r="AI47" s="28">
        <f t="shared" si="12"/>
        <v>1.3478873422276438E-10</v>
      </c>
      <c r="AJ47" s="28">
        <f t="shared" si="13"/>
        <v>0</v>
      </c>
      <c r="AL47" s="28">
        <f t="shared" si="14"/>
        <v>0</v>
      </c>
      <c r="AM47" s="28">
        <f t="shared" si="15"/>
        <v>0</v>
      </c>
      <c r="AN47" s="28">
        <f t="shared" si="16"/>
        <v>2034.6886749713001</v>
      </c>
      <c r="AO47" s="28">
        <f t="shared" si="19"/>
        <v>0</v>
      </c>
      <c r="AQ47" s="75">
        <f t="shared" si="17"/>
        <v>2034.6886749713001</v>
      </c>
      <c r="AR47" s="75">
        <f t="shared" si="18"/>
        <v>2034.6886749713001</v>
      </c>
    </row>
    <row r="48" spans="1:44" ht="15" customHeight="1" thickBot="1" x14ac:dyDescent="0.3">
      <c r="A48" s="24">
        <v>44487</v>
      </c>
      <c r="B48" s="25">
        <v>2069.0294609539601</v>
      </c>
      <c r="C48" s="26">
        <v>0</v>
      </c>
      <c r="D48" s="26">
        <v>0</v>
      </c>
      <c r="E48" s="26">
        <v>34183542</v>
      </c>
      <c r="F48" s="26">
        <v>0</v>
      </c>
      <c r="G48" s="56">
        <v>0</v>
      </c>
      <c r="H48" s="56">
        <v>0</v>
      </c>
      <c r="I48" s="56">
        <v>6.4890210778178234</v>
      </c>
      <c r="J48" s="56">
        <v>0</v>
      </c>
      <c r="K48" s="55">
        <f t="shared" si="5"/>
        <v>0</v>
      </c>
      <c r="L48" s="55">
        <f t="shared" si="6"/>
        <v>0</v>
      </c>
      <c r="M48" s="55">
        <f t="shared" si="7"/>
        <v>2.5099683120927531E-3</v>
      </c>
      <c r="N48" s="55">
        <f t="shared" si="8"/>
        <v>0</v>
      </c>
      <c r="S48">
        <v>16</v>
      </c>
      <c r="T48">
        <v>2123.5054789214309</v>
      </c>
      <c r="U48">
        <v>73.199476680499174</v>
      </c>
      <c r="V48">
        <v>0.15567999931831983</v>
      </c>
      <c r="W48"/>
      <c r="X48">
        <v>32.291666666666671</v>
      </c>
      <c r="Y48">
        <v>1886.6520857589101</v>
      </c>
      <c r="Z48"/>
      <c r="AA48"/>
      <c r="AB48"/>
      <c r="AC48"/>
      <c r="AD48"/>
      <c r="AE48"/>
      <c r="AF48" s="43">
        <f t="shared" si="9"/>
        <v>2069.0294609539601</v>
      </c>
      <c r="AG48" s="29">
        <f t="shared" si="10"/>
        <v>0</v>
      </c>
      <c r="AH48" s="28">
        <f t="shared" si="11"/>
        <v>0</v>
      </c>
      <c r="AI48" s="28">
        <f t="shared" si="12"/>
        <v>1.1294857404417389E-9</v>
      </c>
      <c r="AJ48" s="28">
        <f t="shared" si="13"/>
        <v>0</v>
      </c>
      <c r="AL48" s="28">
        <f t="shared" si="14"/>
        <v>0</v>
      </c>
      <c r="AM48" s="28">
        <f t="shared" si="15"/>
        <v>0</v>
      </c>
      <c r="AN48" s="28">
        <f t="shared" si="16"/>
        <v>2069.0294609539601</v>
      </c>
      <c r="AO48" s="28">
        <f t="shared" si="19"/>
        <v>0</v>
      </c>
      <c r="AQ48" s="75">
        <f t="shared" si="17"/>
        <v>2069.0294609539601</v>
      </c>
      <c r="AR48" s="75">
        <f t="shared" si="18"/>
        <v>2069.0294609539601</v>
      </c>
    </row>
    <row r="49" spans="1:44" ht="15" customHeight="1" thickBot="1" x14ac:dyDescent="0.3">
      <c r="A49" s="24">
        <v>44494</v>
      </c>
      <c r="B49" s="25">
        <v>2047.9766561552101</v>
      </c>
      <c r="C49" s="26">
        <v>0</v>
      </c>
      <c r="D49" s="26">
        <v>0</v>
      </c>
      <c r="E49" s="26">
        <v>1084625</v>
      </c>
      <c r="F49" s="26">
        <v>0</v>
      </c>
      <c r="G49" s="56">
        <v>0</v>
      </c>
      <c r="H49" s="56">
        <v>0</v>
      </c>
      <c r="I49" s="56">
        <v>8.2196555406022167</v>
      </c>
      <c r="J49" s="56">
        <v>0</v>
      </c>
      <c r="K49" s="55">
        <f t="shared" si="5"/>
        <v>0</v>
      </c>
      <c r="L49" s="55">
        <f t="shared" si="6"/>
        <v>0</v>
      </c>
      <c r="M49" s="55">
        <f t="shared" si="7"/>
        <v>4.0012477627643034E-3</v>
      </c>
      <c r="N49" s="55">
        <f t="shared" si="8"/>
        <v>0</v>
      </c>
      <c r="S49">
        <v>17</v>
      </c>
      <c r="T49">
        <v>2295.7481203048351</v>
      </c>
      <c r="U49">
        <v>-38.817945009785035</v>
      </c>
      <c r="V49">
        <v>-8.2557661976726315E-2</v>
      </c>
      <c r="W49"/>
      <c r="X49">
        <v>34.375</v>
      </c>
      <c r="Y49">
        <v>1914.9995780409699</v>
      </c>
      <c r="Z49"/>
      <c r="AA49"/>
      <c r="AB49"/>
      <c r="AC49"/>
      <c r="AD49"/>
      <c r="AE49"/>
      <c r="AF49" s="43">
        <f t="shared" si="9"/>
        <v>2047.9766561552101</v>
      </c>
      <c r="AG49" s="29">
        <f t="shared" si="10"/>
        <v>0</v>
      </c>
      <c r="AH49" s="28">
        <f t="shared" si="11"/>
        <v>0</v>
      </c>
      <c r="AI49" s="28">
        <f t="shared" si="12"/>
        <v>1.8005614932439365E-9</v>
      </c>
      <c r="AJ49" s="28">
        <f t="shared" si="13"/>
        <v>0</v>
      </c>
      <c r="AL49" s="28">
        <f t="shared" si="14"/>
        <v>0</v>
      </c>
      <c r="AM49" s="28">
        <f t="shared" si="15"/>
        <v>0</v>
      </c>
      <c r="AN49" s="28">
        <f t="shared" si="16"/>
        <v>2047.9766561552101</v>
      </c>
      <c r="AO49" s="28">
        <f t="shared" si="19"/>
        <v>0</v>
      </c>
      <c r="AQ49" s="75">
        <f t="shared" si="17"/>
        <v>2047.9766561552101</v>
      </c>
      <c r="AR49" s="75">
        <f t="shared" si="18"/>
        <v>2047.9766561552101</v>
      </c>
    </row>
    <row r="50" spans="1:44" ht="15.75" thickBot="1" x14ac:dyDescent="0.3">
      <c r="A50" s="24">
        <v>44501</v>
      </c>
      <c r="B50" s="25">
        <v>1967.4214932110799</v>
      </c>
      <c r="C50" s="26">
        <v>0</v>
      </c>
      <c r="D50" s="26">
        <v>0</v>
      </c>
      <c r="E50" s="26">
        <v>24382187</v>
      </c>
      <c r="F50" s="26">
        <v>0</v>
      </c>
      <c r="G50" s="56">
        <v>0</v>
      </c>
      <c r="H50" s="56">
        <v>0</v>
      </c>
      <c r="I50" s="56">
        <v>11.912138754316283</v>
      </c>
      <c r="J50" s="56">
        <v>0</v>
      </c>
      <c r="K50" s="55">
        <f t="shared" si="5"/>
        <v>0</v>
      </c>
      <c r="L50" s="55">
        <f t="shared" si="6"/>
        <v>0</v>
      </c>
      <c r="M50" s="55">
        <f t="shared" si="7"/>
        <v>8.2554966515352886E-3</v>
      </c>
      <c r="N50" s="55">
        <f t="shared" si="8"/>
        <v>0</v>
      </c>
      <c r="S50">
        <v>18</v>
      </c>
      <c r="T50">
        <v>2376.5071507492917</v>
      </c>
      <c r="U50">
        <v>-110.30148287601151</v>
      </c>
      <c r="V50">
        <v>-0.23458821780787134</v>
      </c>
      <c r="W50"/>
      <c r="X50">
        <v>36.458333333333336</v>
      </c>
      <c r="Y50">
        <v>1945.29417750677</v>
      </c>
      <c r="Z50"/>
      <c r="AA50"/>
      <c r="AB50"/>
      <c r="AC50"/>
      <c r="AD50"/>
      <c r="AE50"/>
      <c r="AF50" s="43">
        <f t="shared" si="9"/>
        <v>1967.4214932110799</v>
      </c>
      <c r="AG50" s="29">
        <f t="shared" si="10"/>
        <v>0</v>
      </c>
      <c r="AH50" s="28">
        <f t="shared" si="11"/>
        <v>0</v>
      </c>
      <c r="AI50" s="28">
        <f t="shared" si="12"/>
        <v>3.7149734931908795E-9</v>
      </c>
      <c r="AJ50" s="28">
        <f t="shared" si="13"/>
        <v>0</v>
      </c>
      <c r="AL50" s="28">
        <f t="shared" si="14"/>
        <v>0</v>
      </c>
      <c r="AM50" s="28">
        <f t="shared" si="15"/>
        <v>0</v>
      </c>
      <c r="AN50" s="28">
        <f t="shared" si="16"/>
        <v>1967.4214932110799</v>
      </c>
      <c r="AO50" s="28">
        <f t="shared" si="19"/>
        <v>0</v>
      </c>
      <c r="AQ50" s="75">
        <f t="shared" si="17"/>
        <v>1967.4214932110799</v>
      </c>
      <c r="AR50" s="75">
        <f t="shared" si="18"/>
        <v>1967.4214932110799</v>
      </c>
    </row>
    <row r="51" spans="1:44" ht="15.75" thickBot="1" x14ac:dyDescent="0.3">
      <c r="A51" s="24">
        <v>44508</v>
      </c>
      <c r="B51" s="25">
        <v>1790.75200310579</v>
      </c>
      <c r="C51" s="26">
        <v>0</v>
      </c>
      <c r="D51" s="26">
        <v>0</v>
      </c>
      <c r="E51" s="26">
        <v>1679741</v>
      </c>
      <c r="F51" s="26">
        <v>0</v>
      </c>
      <c r="G51" s="56">
        <v>0</v>
      </c>
      <c r="H51" s="56">
        <v>0</v>
      </c>
      <c r="I51" s="56">
        <v>13.647730299434212</v>
      </c>
      <c r="J51" s="56">
        <v>0</v>
      </c>
      <c r="K51" s="55">
        <f t="shared" si="5"/>
        <v>0</v>
      </c>
      <c r="L51" s="55">
        <f t="shared" si="6"/>
        <v>0</v>
      </c>
      <c r="M51" s="55">
        <f t="shared" si="7"/>
        <v>1.0734199627142284E-2</v>
      </c>
      <c r="N51" s="55">
        <f t="shared" si="8"/>
        <v>0</v>
      </c>
      <c r="S51">
        <v>19</v>
      </c>
      <c r="T51">
        <v>2369.0434070591596</v>
      </c>
      <c r="U51">
        <v>-27.239873002559762</v>
      </c>
      <c r="V51">
        <v>-5.7933520877197393E-2</v>
      </c>
      <c r="W51"/>
      <c r="X51">
        <v>38.541666666666664</v>
      </c>
      <c r="Y51">
        <v>1967.4214932110799</v>
      </c>
      <c r="Z51"/>
      <c r="AA51"/>
      <c r="AB51"/>
      <c r="AC51"/>
      <c r="AD51"/>
      <c r="AE51"/>
      <c r="AF51" s="43">
        <f t="shared" si="9"/>
        <v>1790.75200310579</v>
      </c>
      <c r="AG51" s="29">
        <f t="shared" si="10"/>
        <v>0</v>
      </c>
      <c r="AH51" s="28">
        <f t="shared" si="11"/>
        <v>0</v>
      </c>
      <c r="AI51" s="28">
        <f t="shared" si="12"/>
        <v>4.8303898322140273E-9</v>
      </c>
      <c r="AJ51" s="28">
        <f t="shared" si="13"/>
        <v>0</v>
      </c>
      <c r="AL51" s="28">
        <f t="shared" si="14"/>
        <v>0</v>
      </c>
      <c r="AM51" s="28">
        <f t="shared" si="15"/>
        <v>0</v>
      </c>
      <c r="AN51" s="28">
        <f t="shared" si="16"/>
        <v>1790.75200310579</v>
      </c>
      <c r="AO51" s="28">
        <f t="shared" si="19"/>
        <v>0</v>
      </c>
      <c r="AQ51" s="75">
        <f t="shared" si="17"/>
        <v>1790.75200310579</v>
      </c>
      <c r="AR51" s="75">
        <f t="shared" si="18"/>
        <v>1790.75200310579</v>
      </c>
    </row>
    <row r="52" spans="1:44" ht="15.75" thickBot="1" x14ac:dyDescent="0.3">
      <c r="A52" s="24">
        <v>44515</v>
      </c>
      <c r="B52" s="25">
        <v>1641.57123915992</v>
      </c>
      <c r="C52" s="26">
        <v>0</v>
      </c>
      <c r="D52" s="26">
        <v>0</v>
      </c>
      <c r="E52" s="26">
        <v>1214420</v>
      </c>
      <c r="F52" s="26">
        <v>0</v>
      </c>
      <c r="G52" s="56">
        <v>0</v>
      </c>
      <c r="H52" s="56">
        <v>0</v>
      </c>
      <c r="I52" s="56">
        <v>13.37271397292729</v>
      </c>
      <c r="J52" s="56">
        <v>0</v>
      </c>
      <c r="K52" s="55">
        <f t="shared" si="5"/>
        <v>0</v>
      </c>
      <c r="L52" s="55">
        <f t="shared" si="6"/>
        <v>0</v>
      </c>
      <c r="M52" s="55">
        <f t="shared" si="7"/>
        <v>1.0321785983109089E-2</v>
      </c>
      <c r="N52" s="55">
        <f t="shared" si="8"/>
        <v>0</v>
      </c>
      <c r="S52">
        <v>20</v>
      </c>
      <c r="T52">
        <v>2324.2467435496324</v>
      </c>
      <c r="U52">
        <v>167.43336560125772</v>
      </c>
      <c r="V52">
        <v>0.3560958004719173</v>
      </c>
      <c r="W52"/>
      <c r="X52">
        <v>40.625</v>
      </c>
      <c r="Y52">
        <v>2012.19140203802</v>
      </c>
      <c r="Z52"/>
      <c r="AA52"/>
      <c r="AB52"/>
      <c r="AC52"/>
      <c r="AD52"/>
      <c r="AE52"/>
      <c r="AF52" s="43">
        <f t="shared" si="9"/>
        <v>1641.57123915992</v>
      </c>
      <c r="AG52" s="29">
        <f t="shared" si="10"/>
        <v>0</v>
      </c>
      <c r="AH52" s="28">
        <f t="shared" si="11"/>
        <v>0</v>
      </c>
      <c r="AI52" s="28">
        <f t="shared" si="12"/>
        <v>4.6448036923990902E-9</v>
      </c>
      <c r="AJ52" s="28">
        <f t="shared" si="13"/>
        <v>0</v>
      </c>
      <c r="AL52" s="28">
        <f t="shared" si="14"/>
        <v>0</v>
      </c>
      <c r="AM52" s="28">
        <f t="shared" si="15"/>
        <v>0</v>
      </c>
      <c r="AN52" s="28">
        <f t="shared" si="16"/>
        <v>1641.57123915992</v>
      </c>
      <c r="AO52" s="28">
        <f t="shared" si="19"/>
        <v>0</v>
      </c>
      <c r="AQ52" s="75">
        <f t="shared" si="17"/>
        <v>1641.57123915992</v>
      </c>
      <c r="AR52" s="75">
        <f t="shared" si="18"/>
        <v>1641.57123915992</v>
      </c>
    </row>
    <row r="53" spans="1:44" ht="15.75" thickBot="1" x14ac:dyDescent="0.3">
      <c r="A53" s="24">
        <v>44522</v>
      </c>
      <c r="B53" s="49">
        <v>1593.5578670534401</v>
      </c>
      <c r="C53" s="26">
        <v>0</v>
      </c>
      <c r="D53" s="26">
        <v>0</v>
      </c>
      <c r="E53" s="26">
        <v>6049124</v>
      </c>
      <c r="F53" s="26">
        <v>0</v>
      </c>
      <c r="G53" s="56">
        <v>0</v>
      </c>
      <c r="H53" s="56">
        <v>0</v>
      </c>
      <c r="I53" s="56">
        <v>7.1484002638210482</v>
      </c>
      <c r="J53" s="56">
        <v>0</v>
      </c>
      <c r="K53" s="57">
        <f t="shared" si="5"/>
        <v>0</v>
      </c>
      <c r="L53" s="55">
        <f t="shared" si="6"/>
        <v>0</v>
      </c>
      <c r="M53" s="55">
        <f t="shared" si="7"/>
        <v>3.0390556333651712E-3</v>
      </c>
      <c r="N53" s="55">
        <f t="shared" si="8"/>
        <v>0</v>
      </c>
      <c r="S53">
        <v>21</v>
      </c>
      <c r="T53">
        <v>2012.6957796352078</v>
      </c>
      <c r="U53">
        <v>486.77047562922212</v>
      </c>
      <c r="V53">
        <v>1.0352591405113682</v>
      </c>
      <c r="W53"/>
      <c r="X53">
        <v>42.708333333333336</v>
      </c>
      <c r="Y53">
        <v>2034.6886749713001</v>
      </c>
      <c r="Z53"/>
      <c r="AA53"/>
      <c r="AB53"/>
      <c r="AC53"/>
      <c r="AD53"/>
      <c r="AE53"/>
      <c r="AF53" s="43">
        <f t="shared" si="9"/>
        <v>1593.5578670534401</v>
      </c>
      <c r="AG53" s="29">
        <f t="shared" si="10"/>
        <v>0</v>
      </c>
      <c r="AH53" s="28">
        <f t="shared" si="11"/>
        <v>0</v>
      </c>
      <c r="AI53" s="28">
        <f t="shared" si="12"/>
        <v>1.367575035014327E-9</v>
      </c>
      <c r="AJ53" s="28">
        <f t="shared" si="13"/>
        <v>0</v>
      </c>
      <c r="AL53" s="28">
        <f>IFERROR(AG53/SUM($AG53:$AJ53)*$AF53,"0")</f>
        <v>0</v>
      </c>
      <c r="AM53" s="28">
        <f t="shared" ref="AM53:AM54" si="20">IFERROR(AH53/SUM($AG53:$AJ53)*$AF53,"0")</f>
        <v>0</v>
      </c>
      <c r="AN53" s="28">
        <f t="shared" ref="AN53:AN54" si="21">IFERROR(AI53/SUM($AG53:$AJ53)*$AF53,"0")</f>
        <v>1593.5578670534401</v>
      </c>
      <c r="AO53" s="28">
        <f t="shared" ref="AO53:AO54" si="22">IFERROR(AJ53/SUM($AG53:$AJ53)*$AF53,"0")</f>
        <v>0</v>
      </c>
      <c r="AQ53" s="75">
        <f t="shared" si="17"/>
        <v>1593.5578670534401</v>
      </c>
      <c r="AR53" s="75">
        <f t="shared" si="18"/>
        <v>1593.5578670534401</v>
      </c>
    </row>
    <row r="54" spans="1:44" ht="15.75" thickBot="1" x14ac:dyDescent="0.3">
      <c r="A54" s="54">
        <v>44529</v>
      </c>
      <c r="B54" s="25">
        <v>1656.11061683246</v>
      </c>
      <c r="C54" s="26">
        <v>0</v>
      </c>
      <c r="D54" s="26">
        <v>0</v>
      </c>
      <c r="E54" s="26">
        <v>266355498</v>
      </c>
      <c r="F54" s="26">
        <v>0</v>
      </c>
      <c r="G54" s="56">
        <v>0</v>
      </c>
      <c r="H54" s="56">
        <v>0</v>
      </c>
      <c r="I54" s="56">
        <v>43.630048428233927</v>
      </c>
      <c r="J54" s="56">
        <v>0</v>
      </c>
      <c r="K54" s="58">
        <f t="shared" si="5"/>
        <v>0</v>
      </c>
      <c r="L54" s="55">
        <f t="shared" si="6"/>
        <v>0</v>
      </c>
      <c r="M54" s="55">
        <f t="shared" si="7"/>
        <v>9.0219056142585186E-2</v>
      </c>
      <c r="N54" s="55">
        <f t="shared" si="8"/>
        <v>0</v>
      </c>
      <c r="S54">
        <v>22</v>
      </c>
      <c r="T54">
        <v>2012.8602881800473</v>
      </c>
      <c r="U54">
        <v>519.10049109129272</v>
      </c>
      <c r="V54">
        <v>1.104018331332705</v>
      </c>
      <c r="W54"/>
      <c r="X54">
        <v>44.791666666666664</v>
      </c>
      <c r="Y54">
        <v>2047.9766561552101</v>
      </c>
      <c r="Z54"/>
      <c r="AA54"/>
      <c r="AB54"/>
      <c r="AC54"/>
      <c r="AD54"/>
      <c r="AE54"/>
      <c r="AF54" s="43">
        <f t="shared" si="9"/>
        <v>1656.11061683246</v>
      </c>
      <c r="AG54" s="29">
        <f t="shared" si="10"/>
        <v>0</v>
      </c>
      <c r="AH54" s="28">
        <f>L54*AH$3</f>
        <v>0</v>
      </c>
      <c r="AI54" s="28">
        <f t="shared" si="12"/>
        <v>4.059857526416333E-8</v>
      </c>
      <c r="AJ54" s="28">
        <f t="shared" si="13"/>
        <v>0</v>
      </c>
      <c r="AL54" s="28">
        <f t="shared" ref="AL54" si="23">IFERROR(AG54/SUM($AG54:$AJ54)*$AF54,"0")</f>
        <v>0</v>
      </c>
      <c r="AM54" s="28">
        <f t="shared" si="20"/>
        <v>0</v>
      </c>
      <c r="AN54" s="28">
        <f t="shared" si="21"/>
        <v>1656.11061683246</v>
      </c>
      <c r="AO54" s="28">
        <f t="shared" si="22"/>
        <v>0</v>
      </c>
      <c r="AQ54" s="75">
        <f t="shared" si="17"/>
        <v>1656.11061683246</v>
      </c>
      <c r="AR54" s="75">
        <f t="shared" si="18"/>
        <v>1656.11061683246</v>
      </c>
    </row>
    <row r="55" spans="1:44" ht="15" x14ac:dyDescent="0.25">
      <c r="A55" s="35"/>
      <c r="B55" s="50"/>
      <c r="C55" s="51"/>
      <c r="D55" s="51"/>
      <c r="E55" s="51"/>
      <c r="F55" s="51"/>
      <c r="G55" s="52"/>
      <c r="H55" s="52"/>
      <c r="I55" s="52"/>
      <c r="J55" s="52"/>
      <c r="K55" s="53"/>
      <c r="L55" s="53"/>
      <c r="M55" s="53"/>
      <c r="N55" s="53"/>
      <c r="S55">
        <v>23</v>
      </c>
      <c r="T55">
        <v>2013.9217723339298</v>
      </c>
      <c r="U55">
        <v>452.80565144332013</v>
      </c>
      <c r="V55">
        <v>0.96302305296134982</v>
      </c>
      <c r="W55"/>
      <c r="X55">
        <v>46.875</v>
      </c>
      <c r="Y55">
        <v>2060.4730721455398</v>
      </c>
      <c r="Z55"/>
      <c r="AA55"/>
      <c r="AB55"/>
      <c r="AC55"/>
      <c r="AD55"/>
      <c r="AE55"/>
      <c r="AF55" s="43"/>
      <c r="AG55" s="61"/>
      <c r="AH55" s="60"/>
      <c r="AI55" s="60"/>
      <c r="AJ55" s="60"/>
      <c r="AL55" s="28"/>
      <c r="AM55" s="28"/>
      <c r="AN55" s="28"/>
      <c r="AO55" s="28"/>
    </row>
    <row r="56" spans="1:44" ht="15" x14ac:dyDescent="0.25">
      <c r="A56" s="35"/>
      <c r="B56" s="50">
        <f>SUM(B7:B54)</f>
        <v>95742.21181878043</v>
      </c>
      <c r="C56" s="50">
        <f t="shared" ref="C56:F56" si="24">SUM(C7:C54)</f>
        <v>55761758</v>
      </c>
      <c r="D56" s="50">
        <f t="shared" si="24"/>
        <v>915871</v>
      </c>
      <c r="E56" s="50">
        <f t="shared" si="24"/>
        <v>1097490787</v>
      </c>
      <c r="F56" s="50">
        <f t="shared" si="24"/>
        <v>17809515</v>
      </c>
      <c r="G56" s="52"/>
      <c r="H56" s="52"/>
      <c r="I56" s="52"/>
      <c r="J56" s="52"/>
      <c r="K56" s="53"/>
      <c r="L56" s="53"/>
      <c r="M56" s="53"/>
      <c r="N56" s="53"/>
      <c r="S56">
        <v>24</v>
      </c>
      <c r="T56">
        <v>2254.0823590419823</v>
      </c>
      <c r="U56">
        <v>255.5644370300779</v>
      </c>
      <c r="V56">
        <v>0.54353218338278975</v>
      </c>
      <c r="W56"/>
      <c r="X56">
        <v>48.958333333333336</v>
      </c>
      <c r="Y56">
        <v>2069.0294609539601</v>
      </c>
      <c r="Z56"/>
      <c r="AA56"/>
      <c r="AB56"/>
      <c r="AC56"/>
      <c r="AD56"/>
      <c r="AE56"/>
      <c r="AF56"/>
      <c r="AG56"/>
      <c r="AH56"/>
      <c r="AI56"/>
      <c r="AJ56"/>
    </row>
    <row r="57" spans="1:44" ht="15" x14ac:dyDescent="0.25">
      <c r="A57" s="35"/>
      <c r="B57" s="50"/>
      <c r="C57" s="51"/>
      <c r="D57" s="51"/>
      <c r="E57" s="51"/>
      <c r="F57" s="51"/>
      <c r="G57" s="52"/>
      <c r="H57" s="52"/>
      <c r="I57" s="52"/>
      <c r="J57" s="52"/>
      <c r="K57" s="53"/>
      <c r="L57" s="53"/>
      <c r="M57" s="53"/>
      <c r="N57" s="53"/>
      <c r="S57">
        <v>25</v>
      </c>
      <c r="T57">
        <v>2544.9866349648451</v>
      </c>
      <c r="U57">
        <v>2.837631879654964</v>
      </c>
      <c r="V57">
        <v>6.0350503736321913E-3</v>
      </c>
      <c r="W57"/>
      <c r="X57">
        <v>51.041666666666664</v>
      </c>
      <c r="Y57">
        <v>2077.46504350846</v>
      </c>
      <c r="Z57"/>
      <c r="AA57"/>
      <c r="AB57"/>
      <c r="AC57"/>
      <c r="AD57"/>
      <c r="AE57"/>
      <c r="AF57"/>
      <c r="AG57"/>
      <c r="AH57"/>
      <c r="AI57"/>
      <c r="AJ57"/>
    </row>
    <row r="58" spans="1:44" ht="15" x14ac:dyDescent="0.25">
      <c r="A58" s="35"/>
      <c r="B58" s="50"/>
      <c r="C58" s="51"/>
      <c r="D58" s="51"/>
      <c r="E58" s="51"/>
      <c r="F58" s="51"/>
      <c r="G58" s="52"/>
      <c r="H58" s="52"/>
      <c r="I58" s="52"/>
      <c r="J58" s="52"/>
      <c r="K58" s="53"/>
      <c r="L58" s="53"/>
      <c r="M58" s="53"/>
      <c r="N58" s="53"/>
      <c r="S58">
        <v>26</v>
      </c>
      <c r="T58">
        <v>2669.6076664481279</v>
      </c>
      <c r="U58">
        <v>-62.808517042307813</v>
      </c>
      <c r="V58">
        <v>-0.13358059830140961</v>
      </c>
      <c r="W58"/>
      <c r="X58">
        <v>53.125</v>
      </c>
      <c r="Y58">
        <v>2196.7049556019301</v>
      </c>
      <c r="Z58"/>
      <c r="AA58"/>
      <c r="AB58"/>
      <c r="AC58"/>
      <c r="AD58"/>
      <c r="AE58"/>
      <c r="AF58"/>
      <c r="AG58"/>
      <c r="AH58"/>
      <c r="AI58"/>
      <c r="AJ58"/>
    </row>
    <row r="59" spans="1:44" ht="15" x14ac:dyDescent="0.25">
      <c r="A59" s="35"/>
      <c r="S59">
        <v>27</v>
      </c>
      <c r="T59">
        <v>2653.7043220356049</v>
      </c>
      <c r="U59">
        <v>-54.252938869574791</v>
      </c>
      <c r="V59">
        <v>-0.11538467034535983</v>
      </c>
      <c r="W59"/>
      <c r="X59">
        <v>55.208333333333336</v>
      </c>
      <c r="Y59">
        <v>2207.6284257979401</v>
      </c>
      <c r="Z59"/>
      <c r="AA59"/>
      <c r="AB59"/>
      <c r="AC59"/>
      <c r="AD59"/>
      <c r="AE59"/>
      <c r="AF59"/>
      <c r="AG59"/>
      <c r="AH59"/>
      <c r="AI59"/>
      <c r="AJ59"/>
    </row>
    <row r="60" spans="1:44" ht="15.75" thickBot="1" x14ac:dyDescent="0.3">
      <c r="A60" s="35"/>
      <c r="S60">
        <v>28</v>
      </c>
      <c r="T60">
        <v>2562.3663927698371</v>
      </c>
      <c r="U60">
        <v>100.01441933221304</v>
      </c>
      <c r="V60">
        <v>0.21270978208521943</v>
      </c>
      <c r="W60"/>
      <c r="X60">
        <v>57.291666666666671</v>
      </c>
      <c r="Y60">
        <v>2256.93017529505</v>
      </c>
      <c r="Z60"/>
      <c r="AA60"/>
      <c r="AB60"/>
      <c r="AC60"/>
      <c r="AD60"/>
    </row>
    <row r="61" spans="1:44" ht="15.75" thickBot="1" x14ac:dyDescent="0.3">
      <c r="A61" s="35"/>
      <c r="S61">
        <v>29</v>
      </c>
      <c r="T61">
        <v>2014.8388724007</v>
      </c>
      <c r="U61">
        <v>698.82890740648008</v>
      </c>
      <c r="V61">
        <v>1.4862631368735779</v>
      </c>
      <c r="W61"/>
      <c r="X61">
        <v>59.375</v>
      </c>
      <c r="Y61">
        <v>2266.2056678732802</v>
      </c>
      <c r="Z61"/>
      <c r="AA61"/>
      <c r="AB61"/>
      <c r="AC61"/>
      <c r="AD61"/>
      <c r="AF61" s="66" t="str">
        <f>AF6</f>
        <v>DP_Incremental Volume_FB</v>
      </c>
      <c r="AG61" s="66" t="str">
        <f>AG6</f>
        <v>Credenciamento_0</v>
      </c>
      <c r="AH61" s="66" t="str">
        <f>AH6</f>
        <v>Mensagem_1</v>
      </c>
      <c r="AI61" s="66" t="str">
        <f>AI6</f>
        <v>Web event_0</v>
      </c>
      <c r="AJ61" s="66" t="str">
        <f>AJ6</f>
        <v>Web event_1</v>
      </c>
      <c r="AK61" s="36" t="s">
        <v>46</v>
      </c>
      <c r="AL61" s="68" t="str">
        <f>AG61</f>
        <v>Credenciamento_0</v>
      </c>
      <c r="AM61" s="68" t="str">
        <f t="shared" ref="AM61:AO61" si="25">AH61</f>
        <v>Mensagem_1</v>
      </c>
      <c r="AN61" s="68" t="str">
        <f t="shared" si="25"/>
        <v>Web event_0</v>
      </c>
      <c r="AO61" s="68" t="str">
        <f t="shared" si="25"/>
        <v>Web event_1</v>
      </c>
    </row>
    <row r="62" spans="1:44" ht="15" x14ac:dyDescent="0.25">
      <c r="S62">
        <v>30</v>
      </c>
      <c r="T62">
        <v>2013.4982544246625</v>
      </c>
      <c r="U62">
        <v>707.94892162807741</v>
      </c>
      <c r="V62">
        <v>1.5056595024240926</v>
      </c>
      <c r="W62"/>
      <c r="X62">
        <v>61.458333333333336</v>
      </c>
      <c r="Y62">
        <v>2341.8035340565998</v>
      </c>
      <c r="Z62"/>
      <c r="AA62"/>
      <c r="AB62"/>
      <c r="AC62"/>
      <c r="AD62"/>
      <c r="AE62" s="67" t="s">
        <v>62</v>
      </c>
      <c r="AF62" s="27">
        <f>SUM(AF7:AF55)</f>
        <v>95742.21181878043</v>
      </c>
      <c r="AG62" s="27">
        <f>SUM(AG7:AG55)</f>
        <v>1.3325447789113117E-7</v>
      </c>
      <c r="AH62" s="27">
        <f t="shared" ref="AH62" si="26">SUM(AH7:AH55)</f>
        <v>5.0249492638055689E-14</v>
      </c>
      <c r="AI62" s="27">
        <f>SUM(AI7:AI55)</f>
        <v>8.3164838190196183E-7</v>
      </c>
      <c r="AJ62" s="27">
        <f>SUM(AJ7:AJ55)</f>
        <v>6.1907839903445792E-10</v>
      </c>
      <c r="AK62" s="6">
        <f>SUM(AG62:AJ62)</f>
        <v>9.6552198844162015E-7</v>
      </c>
      <c r="AL62" s="37">
        <f>SUM(AL7:AL54)</f>
        <v>1837.7988093012191</v>
      </c>
      <c r="AM62" s="37">
        <f t="shared" ref="AM62:AO62" si="27">SUM(AM7:AM54)</f>
        <v>40.383380362237325</v>
      </c>
      <c r="AN62" s="37">
        <f>SUM(AN7:AN54)</f>
        <v>92129.572974160343</v>
      </c>
      <c r="AO62" s="37">
        <f t="shared" si="27"/>
        <v>943.78621878871638</v>
      </c>
    </row>
    <row r="63" spans="1:44" ht="15" x14ac:dyDescent="0.25">
      <c r="S63">
        <v>31</v>
      </c>
      <c r="T63">
        <v>2013.159427924661</v>
      </c>
      <c r="U63">
        <v>656.94060456724901</v>
      </c>
      <c r="V63">
        <v>1.3971754650324164</v>
      </c>
      <c r="W63"/>
      <c r="X63">
        <v>63.541666666666671</v>
      </c>
      <c r="Y63">
        <v>2352.6631042979302</v>
      </c>
      <c r="Z63"/>
      <c r="AA63"/>
      <c r="AB63"/>
      <c r="AC63"/>
      <c r="AD63"/>
      <c r="AE63"/>
      <c r="AF63"/>
      <c r="AG63"/>
      <c r="AH63"/>
      <c r="AI63"/>
      <c r="AJ63"/>
      <c r="AK63" s="38"/>
    </row>
    <row r="64" spans="1:44" ht="15" x14ac:dyDescent="0.25">
      <c r="S64">
        <v>32</v>
      </c>
      <c r="T64">
        <v>2012.1148758285472</v>
      </c>
      <c r="U64">
        <v>560.61497280890262</v>
      </c>
      <c r="V64">
        <v>1.1923109637200577</v>
      </c>
      <c r="W64"/>
      <c r="X64">
        <v>65.625000000000014</v>
      </c>
      <c r="Y64">
        <v>2363.3182240944998</v>
      </c>
      <c r="Z64"/>
      <c r="AA64"/>
      <c r="AB64"/>
      <c r="AC64"/>
      <c r="AD64"/>
      <c r="AE64"/>
      <c r="AF64"/>
      <c r="AG64"/>
      <c r="AH64"/>
      <c r="AI64"/>
      <c r="AJ64"/>
      <c r="AK64" s="38"/>
    </row>
    <row r="65" spans="19:36" ht="15" x14ac:dyDescent="0.25">
      <c r="S65">
        <v>33</v>
      </c>
      <c r="T65">
        <v>2010.6370190041307</v>
      </c>
      <c r="U65">
        <v>399.25293437805931</v>
      </c>
      <c r="V65">
        <v>0.84912760815368182</v>
      </c>
      <c r="W65"/>
      <c r="X65">
        <v>67.708333333333343</v>
      </c>
      <c r="Y65">
        <v>2404.0970098766102</v>
      </c>
      <c r="Z65"/>
      <c r="AA65"/>
      <c r="AB65"/>
      <c r="AC65"/>
      <c r="AD65"/>
      <c r="AE65"/>
      <c r="AF65"/>
      <c r="AG65"/>
      <c r="AH65"/>
      <c r="AI65"/>
      <c r="AJ65"/>
    </row>
    <row r="66" spans="19:36" ht="15" x14ac:dyDescent="0.25">
      <c r="S66">
        <v>34</v>
      </c>
      <c r="T66">
        <v>2010.1775456146436</v>
      </c>
      <c r="U66">
        <v>342.48555868328663</v>
      </c>
      <c r="V66">
        <v>0.72839525581680509</v>
      </c>
      <c r="W66"/>
      <c r="X66">
        <v>69.791666666666671</v>
      </c>
      <c r="Y66">
        <v>2409.88995338219</v>
      </c>
      <c r="Z66"/>
      <c r="AA66"/>
      <c r="AB66"/>
      <c r="AC66"/>
      <c r="AD66"/>
      <c r="AE66"/>
      <c r="AF66"/>
      <c r="AG66"/>
      <c r="AH66"/>
      <c r="AI66"/>
      <c r="AJ66"/>
    </row>
    <row r="67" spans="19:36" ht="15" x14ac:dyDescent="0.25">
      <c r="S67">
        <v>35</v>
      </c>
      <c r="T67">
        <v>2013.7327881297163</v>
      </c>
      <c r="U67">
        <v>390.36422174689392</v>
      </c>
      <c r="V67">
        <v>0.83022317277908819</v>
      </c>
      <c r="W67"/>
      <c r="X67">
        <v>71.875000000000014</v>
      </c>
      <c r="Y67">
        <v>2460.1983290837402</v>
      </c>
      <c r="Z67"/>
      <c r="AA67"/>
      <c r="AB67"/>
      <c r="AC67"/>
      <c r="AD67"/>
      <c r="AE67"/>
      <c r="AF67"/>
      <c r="AG67"/>
      <c r="AH67"/>
      <c r="AI67"/>
      <c r="AJ67"/>
    </row>
    <row r="68" spans="19:36" ht="15" x14ac:dyDescent="0.25">
      <c r="S68">
        <v>36</v>
      </c>
      <c r="T68">
        <v>2014.2006551647773</v>
      </c>
      <c r="U68">
        <v>445.99767391896285</v>
      </c>
      <c r="V68">
        <v>0.948543906601094</v>
      </c>
      <c r="W68"/>
      <c r="X68">
        <v>73.958333333333343</v>
      </c>
      <c r="Y68">
        <v>2466.7274237772499</v>
      </c>
      <c r="Z68"/>
      <c r="AA68"/>
      <c r="AB68"/>
      <c r="AC68"/>
      <c r="AD68"/>
      <c r="AE68"/>
      <c r="AF68"/>
      <c r="AG68"/>
      <c r="AH68"/>
      <c r="AI68"/>
      <c r="AJ68"/>
    </row>
    <row r="69" spans="19:36" ht="15" x14ac:dyDescent="0.25">
      <c r="S69">
        <v>37</v>
      </c>
      <c r="T69">
        <v>2015.0004408374591</v>
      </c>
      <c r="U69">
        <v>348.31778325704067</v>
      </c>
      <c r="V69">
        <v>0.74079917943540385</v>
      </c>
      <c r="W69"/>
      <c r="X69">
        <v>76.041666666666671</v>
      </c>
      <c r="Y69">
        <v>2491.6801091508901</v>
      </c>
      <c r="Z69"/>
      <c r="AA69"/>
      <c r="AB69"/>
      <c r="AC69"/>
      <c r="AD69"/>
      <c r="AE69"/>
      <c r="AF69"/>
      <c r="AG69"/>
      <c r="AH69"/>
      <c r="AI69"/>
      <c r="AJ69"/>
    </row>
    <row r="70" spans="19:36" ht="15" x14ac:dyDescent="0.25">
      <c r="S70">
        <v>38</v>
      </c>
      <c r="T70">
        <v>2015.657596249783</v>
      </c>
      <c r="U70">
        <v>191.9708295481571</v>
      </c>
      <c r="V70">
        <v>0.40828186168107161</v>
      </c>
      <c r="W70"/>
      <c r="X70">
        <v>78.125000000000014</v>
      </c>
      <c r="Y70">
        <v>2499.4662552644299</v>
      </c>
      <c r="Z70"/>
      <c r="AA70"/>
      <c r="AB70"/>
      <c r="AC70"/>
      <c r="AD70"/>
      <c r="AE70"/>
      <c r="AF70"/>
      <c r="AG70"/>
      <c r="AH70"/>
      <c r="AI70"/>
      <c r="AJ70"/>
    </row>
    <row r="71" spans="19:36" ht="15" x14ac:dyDescent="0.25">
      <c r="S71">
        <v>39</v>
      </c>
      <c r="T71">
        <v>2015.6672831334265</v>
      </c>
      <c r="U71">
        <v>61.797760375033477</v>
      </c>
      <c r="V71">
        <v>0.13143092996485747</v>
      </c>
      <c r="W71"/>
      <c r="X71">
        <v>80.208333333333343</v>
      </c>
      <c r="Y71">
        <v>2509.6467960720602</v>
      </c>
      <c r="Z71"/>
      <c r="AA71"/>
      <c r="AB71"/>
      <c r="AC71"/>
      <c r="AD71"/>
      <c r="AE71"/>
      <c r="AF71"/>
      <c r="AG71"/>
      <c r="AH71"/>
      <c r="AI71"/>
      <c r="AJ71"/>
    </row>
    <row r="72" spans="19:36" ht="15" x14ac:dyDescent="0.25">
      <c r="S72">
        <v>40</v>
      </c>
      <c r="T72">
        <v>2015.6576688287505</v>
      </c>
      <c r="U72">
        <v>-3.4662667907305149</v>
      </c>
      <c r="V72">
        <v>-7.3720255402017357E-3</v>
      </c>
      <c r="W72"/>
      <c r="X72">
        <v>82.291666666666671</v>
      </c>
      <c r="Y72">
        <v>2531.96077927134</v>
      </c>
      <c r="Z72"/>
      <c r="AA72"/>
      <c r="AB72"/>
      <c r="AC72"/>
      <c r="AD72"/>
      <c r="AE72"/>
      <c r="AF72"/>
      <c r="AG72"/>
      <c r="AH72"/>
      <c r="AI72"/>
      <c r="AJ72"/>
    </row>
    <row r="73" spans="19:36" ht="15" x14ac:dyDescent="0.25">
      <c r="S73">
        <v>41</v>
      </c>
      <c r="T73">
        <v>2015.6490010580244</v>
      </c>
      <c r="U73">
        <v>19.039673913275692</v>
      </c>
      <c r="V73">
        <v>4.0493410011351171E-2</v>
      </c>
      <c r="W73"/>
      <c r="X73">
        <v>84.375000000000014</v>
      </c>
      <c r="Y73">
        <v>2547.8242668445</v>
      </c>
      <c r="Z73"/>
      <c r="AA73"/>
      <c r="AB73"/>
      <c r="AC73"/>
      <c r="AD73"/>
      <c r="AE73"/>
      <c r="AF73"/>
      <c r="AG73"/>
      <c r="AH73"/>
      <c r="AI73"/>
      <c r="AJ73"/>
    </row>
    <row r="74" spans="19:36" ht="15" x14ac:dyDescent="0.25">
      <c r="S74">
        <v>42</v>
      </c>
      <c r="T74">
        <v>2014.8817951436122</v>
      </c>
      <c r="U74">
        <v>54.147665810347917</v>
      </c>
      <c r="V74">
        <v>0.1151607765344763</v>
      </c>
      <c r="W74"/>
      <c r="X74">
        <v>86.458333333333343</v>
      </c>
      <c r="Y74">
        <v>2572.7298486374498</v>
      </c>
      <c r="Z74"/>
      <c r="AA74"/>
      <c r="AB74"/>
      <c r="AC74"/>
      <c r="AD74"/>
      <c r="AE74"/>
      <c r="AF74"/>
      <c r="AG74"/>
      <c r="AH74"/>
      <c r="AI74"/>
      <c r="AJ74"/>
    </row>
    <row r="75" spans="19:36" ht="15" x14ac:dyDescent="0.25">
      <c r="S75">
        <v>43</v>
      </c>
      <c r="T75">
        <v>2014.3641970375058</v>
      </c>
      <c r="U75">
        <v>33.612459117704248</v>
      </c>
      <c r="V75">
        <v>7.1486680640782507E-2</v>
      </c>
      <c r="W75"/>
      <c r="X75">
        <v>88.541666666666671</v>
      </c>
      <c r="Y75">
        <v>2599.4513831660302</v>
      </c>
      <c r="Z75"/>
      <c r="AA75"/>
      <c r="AB75"/>
      <c r="AC75"/>
      <c r="AD75"/>
      <c r="AE75"/>
      <c r="AF75"/>
      <c r="AG75"/>
      <c r="AH75"/>
      <c r="AI75"/>
      <c r="AJ75"/>
    </row>
    <row r="76" spans="19:36" ht="15" x14ac:dyDescent="0.25">
      <c r="S76">
        <v>44</v>
      </c>
      <c r="T76">
        <v>2012.8876185419456</v>
      </c>
      <c r="U76">
        <v>-45.46612533086568</v>
      </c>
      <c r="V76">
        <v>-9.6696953058975674E-2</v>
      </c>
      <c r="W76"/>
      <c r="X76">
        <v>90.625000000000014</v>
      </c>
      <c r="Y76">
        <v>2606.7991494058201</v>
      </c>
      <c r="Z76"/>
      <c r="AA76"/>
      <c r="AB76"/>
      <c r="AC76"/>
      <c r="AD76"/>
      <c r="AE76"/>
      <c r="AF76"/>
      <c r="AG76"/>
      <c r="AH76"/>
      <c r="AI76"/>
      <c r="AJ76"/>
    </row>
    <row r="77" spans="19:36" ht="15" x14ac:dyDescent="0.25">
      <c r="S77">
        <v>45</v>
      </c>
      <c r="T77">
        <v>2012.0273022778165</v>
      </c>
      <c r="U77">
        <v>-221.27529917202651</v>
      </c>
      <c r="V77">
        <v>-0.47060634838444571</v>
      </c>
      <c r="W77"/>
      <c r="X77">
        <v>92.708333333333343</v>
      </c>
      <c r="Y77">
        <v>2662.3808121020502</v>
      </c>
      <c r="Z77"/>
      <c r="AA77"/>
      <c r="AB77"/>
      <c r="AC77"/>
      <c r="AD77"/>
      <c r="AE77"/>
      <c r="AF77"/>
      <c r="AG77"/>
      <c r="AH77"/>
      <c r="AI77"/>
      <c r="AJ77"/>
    </row>
    <row r="78" spans="19:36" ht="15" x14ac:dyDescent="0.25">
      <c r="S78">
        <v>46</v>
      </c>
      <c r="T78">
        <v>2012.1704441423328</v>
      </c>
      <c r="U78">
        <v>-370.59920498241286</v>
      </c>
      <c r="V78">
        <v>-0.78818711000979336</v>
      </c>
      <c r="W78"/>
      <c r="X78">
        <v>94.791666666666671</v>
      </c>
      <c r="Y78">
        <v>2670.10003249191</v>
      </c>
      <c r="Z78"/>
      <c r="AA78"/>
      <c r="AB78"/>
      <c r="AC78"/>
      <c r="AD78"/>
      <c r="AE78"/>
      <c r="AF78"/>
      <c r="AG78"/>
      <c r="AH78"/>
      <c r="AI78"/>
      <c r="AJ78"/>
    </row>
    <row r="79" spans="19:36" ht="15" x14ac:dyDescent="0.25">
      <c r="S79">
        <v>47</v>
      </c>
      <c r="T79">
        <v>2014.6981578009718</v>
      </c>
      <c r="U79">
        <v>-421.14029074753171</v>
      </c>
      <c r="V79">
        <v>-0.89567744401592431</v>
      </c>
      <c r="W79"/>
      <c r="X79">
        <v>96.875000000000014</v>
      </c>
      <c r="Y79">
        <v>2713.6677798071801</v>
      </c>
      <c r="Z79"/>
      <c r="AA79"/>
      <c r="AB79"/>
      <c r="AC79"/>
      <c r="AD79"/>
      <c r="AE79"/>
      <c r="AF79"/>
      <c r="AG79"/>
      <c r="AH79"/>
      <c r="AI79"/>
      <c r="AJ79"/>
    </row>
    <row r="80" spans="19:36" ht="15.75" thickBot="1" x14ac:dyDescent="0.3">
      <c r="S80" s="59">
        <v>48</v>
      </c>
      <c r="T80" s="59">
        <v>1984.4394406077602</v>
      </c>
      <c r="U80" s="59">
        <v>-328.32882377530018</v>
      </c>
      <c r="V80" s="59">
        <v>-0.69828683727653829</v>
      </c>
      <c r="W80"/>
      <c r="X80" s="59">
        <v>98.958333333333343</v>
      </c>
      <c r="Y80" s="59">
        <v>2721.4471760527399</v>
      </c>
      <c r="Z80"/>
      <c r="AA80"/>
      <c r="AB80"/>
      <c r="AC80"/>
      <c r="AD80"/>
      <c r="AE80"/>
      <c r="AF80"/>
      <c r="AG80"/>
      <c r="AH80"/>
      <c r="AI80"/>
      <c r="AJ80"/>
    </row>
    <row r="81" spans="19:36" ht="15" x14ac:dyDescent="0.25"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9:36" ht="15.75" thickBot="1" x14ac:dyDescent="0.3">
      <c r="S82" s="59"/>
      <c r="T82" s="59"/>
      <c r="U82" s="59"/>
      <c r="V82" s="59"/>
      <c r="W82"/>
      <c r="X82" s="59"/>
      <c r="Y82" s="59"/>
      <c r="Z82"/>
      <c r="AA82"/>
      <c r="AB82"/>
      <c r="AC82"/>
      <c r="AD82"/>
      <c r="AE82"/>
      <c r="AF82"/>
      <c r="AG82" s="59"/>
      <c r="AH82" s="59"/>
      <c r="AI82"/>
      <c r="AJ82"/>
    </row>
    <row r="89" spans="19:36" x14ac:dyDescent="0.2">
      <c r="S89" s="64"/>
      <c r="T89" s="64"/>
    </row>
    <row r="90" spans="19:36" x14ac:dyDescent="0.2">
      <c r="T90" s="34"/>
    </row>
    <row r="91" spans="19:36" x14ac:dyDescent="0.2">
      <c r="T91" s="34"/>
    </row>
    <row r="92" spans="19:36" x14ac:dyDescent="0.2">
      <c r="T92" s="34"/>
    </row>
    <row r="97" spans="19:27" x14ac:dyDescent="0.2">
      <c r="S97" s="65"/>
      <c r="T97" s="65"/>
      <c r="U97" s="65"/>
      <c r="V97" s="65"/>
      <c r="W97" s="65"/>
      <c r="X97" s="65"/>
    </row>
    <row r="102" spans="19:27" x14ac:dyDescent="0.2">
      <c r="S102" s="65"/>
      <c r="T102" s="65"/>
      <c r="U102" s="65"/>
      <c r="V102" s="65"/>
      <c r="W102" s="65"/>
      <c r="X102" s="65"/>
      <c r="Y102" s="65"/>
      <c r="Z102" s="65"/>
      <c r="AA102" s="65"/>
    </row>
  </sheetData>
  <sortState xmlns:xlrd2="http://schemas.microsoft.com/office/spreadsheetml/2017/richdata2" ref="Y33:Y80">
    <sortCondition ref="Y33"/>
  </sortState>
  <mergeCells count="3">
    <mergeCell ref="C1:F1"/>
    <mergeCell ref="G1:J1"/>
    <mergeCell ref="K1:N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517E-9700-4B80-8201-468D216D5542}">
  <dimension ref="A1:V57"/>
  <sheetViews>
    <sheetView tabSelected="1" zoomScale="80" zoomScaleNormal="80" workbookViewId="0">
      <selection activeCell="A3" sqref="A3:D6"/>
    </sheetView>
  </sheetViews>
  <sheetFormatPr defaultColWidth="9.140625" defaultRowHeight="12.75" x14ac:dyDescent="0.2"/>
  <cols>
    <col min="1" max="1" width="20.7109375" style="1" customWidth="1"/>
    <col min="2" max="2" width="14.28515625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3.5703125" style="1" bestFit="1" customWidth="1"/>
    <col min="8" max="8" width="11.42578125" style="1" bestFit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ht="13.5" thickBot="1" x14ac:dyDescent="0.25">
      <c r="A1" s="79">
        <v>2021</v>
      </c>
      <c r="B1" s="80"/>
      <c r="C1" s="80"/>
      <c r="D1" s="80"/>
      <c r="E1" s="80"/>
      <c r="F1" s="80"/>
      <c r="G1" s="81"/>
    </row>
    <row r="2" spans="1:22" x14ac:dyDescent="0.2">
      <c r="A2" s="39" t="s">
        <v>48</v>
      </c>
      <c r="B2" s="40" t="s">
        <v>47</v>
      </c>
      <c r="C2" s="40" t="s">
        <v>49</v>
      </c>
      <c r="D2" s="40" t="s">
        <v>50</v>
      </c>
      <c r="E2" s="40" t="s">
        <v>51</v>
      </c>
      <c r="F2" s="40" t="s">
        <v>52</v>
      </c>
      <c r="G2" s="41" t="s">
        <v>53</v>
      </c>
    </row>
    <row r="3" spans="1:22" x14ac:dyDescent="0.2">
      <c r="A3" s="70" t="s">
        <v>17</v>
      </c>
      <c r="B3" s="42">
        <f>'Media Practice - Ton'!AL62</f>
        <v>1837.7988093012191</v>
      </c>
      <c r="C3" s="72">
        <v>55761758</v>
      </c>
      <c r="D3" s="42">
        <v>1165365.81</v>
      </c>
      <c r="E3" s="43">
        <f>IFERROR(D3/C3,0)*1000</f>
        <v>20.899014876826516</v>
      </c>
      <c r="F3" s="44">
        <f>IFERROR((B3/C3*10^6),0)</f>
        <v>32.958050018817893</v>
      </c>
      <c r="G3" s="76">
        <f>(B3/D3)*1000</f>
        <v>1.5770145249938463</v>
      </c>
      <c r="H3" s="45"/>
      <c r="I3" s="46">
        <f>D3/SUM($D$3:$D$5)</f>
        <v>7.2490299603310659E-2</v>
      </c>
    </row>
    <row r="4" spans="1:22" x14ac:dyDescent="0.2">
      <c r="A4" s="70" t="s">
        <v>18</v>
      </c>
      <c r="B4" s="42">
        <f>'Media Practice - Ton'!AM62</f>
        <v>40.383380362237325</v>
      </c>
      <c r="C4" s="72">
        <v>915871</v>
      </c>
      <c r="D4" s="42">
        <v>19020.41</v>
      </c>
      <c r="E4" s="43">
        <f t="shared" ref="E4:E5" si="0">IFERROR(D4/C4,0)*1000</f>
        <v>20.767564427741462</v>
      </c>
      <c r="F4" s="44">
        <f>IFERROR((B4/C4*10^6),0)</f>
        <v>44.092869369417009</v>
      </c>
      <c r="G4" s="76">
        <f t="shared" ref="G4:G6" si="1">(B4/D4)*1000</f>
        <v>2.123160350499139</v>
      </c>
      <c r="H4" s="45"/>
      <c r="I4" s="46">
        <f t="shared" ref="I4:I6" si="2">D4/SUM($D$3:$D$5)</f>
        <v>1.1831437027295369E-3</v>
      </c>
    </row>
    <row r="5" spans="1:22" x14ac:dyDescent="0.2">
      <c r="A5" s="70" t="s">
        <v>19</v>
      </c>
      <c r="B5" s="42">
        <f>'Media Practice - Ton'!AN62</f>
        <v>92129.572974160343</v>
      </c>
      <c r="C5" s="72">
        <v>1097490787</v>
      </c>
      <c r="D5" s="42">
        <v>14891775.920000004</v>
      </c>
      <c r="E5" s="43">
        <f t="shared" si="0"/>
        <v>13.568930232851244</v>
      </c>
      <c r="F5" s="44">
        <f t="shared" ref="F5" si="3">IFERROR((B5/C5*10^6),0)</f>
        <v>83.945645891021357</v>
      </c>
      <c r="G5" s="76">
        <f t="shared" si="1"/>
        <v>6.186607525461632</v>
      </c>
      <c r="H5" s="45"/>
      <c r="I5" s="46">
        <f t="shared" si="2"/>
        <v>0.9263265566939598</v>
      </c>
    </row>
    <row r="6" spans="1:22" ht="15" x14ac:dyDescent="0.25">
      <c r="A6" s="71" t="s">
        <v>20</v>
      </c>
      <c r="B6" s="74">
        <f>'Media Practice - Ton'!AO62</f>
        <v>943.78621878871638</v>
      </c>
      <c r="C6" s="73">
        <v>17809515</v>
      </c>
      <c r="D6" s="71">
        <v>322761.8</v>
      </c>
      <c r="E6" s="43">
        <f t="shared" ref="E6" si="4">IFERROR(D6/C6,0)*1000</f>
        <v>18.122997734637917</v>
      </c>
      <c r="F6" s="44">
        <f t="shared" ref="F6" si="5">IFERROR((B6/C6*10^6),0)</f>
        <v>52.99337004902808</v>
      </c>
      <c r="G6" s="76">
        <f t="shared" si="1"/>
        <v>2.9240951648823263</v>
      </c>
      <c r="I6" s="46">
        <f t="shared" si="2"/>
        <v>2.0077043089589037E-2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1" t="s">
        <v>37</v>
      </c>
      <c r="B7" s="47">
        <f>SUM(B3:B6)</f>
        <v>94951.541382612515</v>
      </c>
      <c r="C7" s="47">
        <f t="shared" ref="C7:D7" si="6">SUM(C3:C6)</f>
        <v>1171977931</v>
      </c>
      <c r="D7" s="47">
        <f t="shared" si="6"/>
        <v>16398923.940000005</v>
      </c>
      <c r="E7" s="43">
        <f t="shared" ref="E7" si="7">IFERROR(D7/C7,0)*1000</f>
        <v>13.992519403507441</v>
      </c>
      <c r="F7" s="44">
        <f t="shared" ref="F7" si="8">IFERROR((B7/C7*10^6),0)</f>
        <v>81.018199123932575</v>
      </c>
      <c r="G7" s="76">
        <f t="shared" ref="G7" si="9">(B7/D7)*1000</f>
        <v>5.7901080418458539</v>
      </c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B8" s="48"/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1" t="s">
        <v>54</v>
      </c>
      <c r="B9" s="47">
        <f>SUM(B3:B6)</f>
        <v>94951.541382612515</v>
      </c>
      <c r="P9"/>
      <c r="Q9"/>
      <c r="R9"/>
      <c r="S9"/>
      <c r="T9"/>
      <c r="U9"/>
      <c r="V9"/>
    </row>
    <row r="10" spans="1:22" ht="15" x14ac:dyDescent="0.25">
      <c r="P10"/>
      <c r="Q10"/>
      <c r="R10"/>
      <c r="S10"/>
      <c r="T10"/>
      <c r="U10"/>
      <c r="V10"/>
    </row>
    <row r="11" spans="1:22" ht="15" x14ac:dyDescent="0.25">
      <c r="P11"/>
      <c r="Q11"/>
      <c r="R11"/>
      <c r="S11"/>
      <c r="T11"/>
      <c r="U11"/>
      <c r="V11"/>
    </row>
    <row r="12" spans="1:22" ht="15" x14ac:dyDescent="0.25">
      <c r="P12"/>
      <c r="Q12"/>
      <c r="R12"/>
      <c r="S12"/>
      <c r="T12"/>
      <c r="U12"/>
      <c r="V12"/>
    </row>
    <row r="13" spans="1:22" ht="15" x14ac:dyDescent="0.25">
      <c r="P13"/>
      <c r="Q13"/>
      <c r="R13"/>
      <c r="S13"/>
      <c r="T13"/>
      <c r="U13"/>
      <c r="V13"/>
    </row>
    <row r="14" spans="1:22" ht="15" x14ac:dyDescent="0.25">
      <c r="P14"/>
      <c r="Q14"/>
      <c r="R14"/>
      <c r="S14"/>
      <c r="T14"/>
      <c r="U14"/>
      <c r="V14"/>
    </row>
    <row r="15" spans="1:22" ht="15" x14ac:dyDescent="0.25">
      <c r="P15"/>
      <c r="Q15"/>
      <c r="R15"/>
      <c r="S15"/>
      <c r="T15"/>
      <c r="U15"/>
      <c r="V15"/>
    </row>
    <row r="16" spans="1:22" ht="15" x14ac:dyDescent="0.25">
      <c r="P16"/>
      <c r="Q16"/>
      <c r="R16"/>
      <c r="S16"/>
      <c r="T16"/>
      <c r="U16"/>
      <c r="V16"/>
    </row>
    <row r="17" spans="10:22" ht="15" x14ac:dyDescent="0.25">
      <c r="P17"/>
      <c r="Q17"/>
      <c r="R17"/>
      <c r="S17"/>
      <c r="T17"/>
      <c r="U17"/>
      <c r="V17"/>
    </row>
    <row r="18" spans="10:22" ht="15" x14ac:dyDescent="0.25">
      <c r="P18"/>
      <c r="Q18"/>
      <c r="R18"/>
      <c r="S18"/>
      <c r="T18"/>
      <c r="U18"/>
      <c r="V18"/>
    </row>
    <row r="19" spans="10:22" ht="15" x14ac:dyDescent="0.25">
      <c r="P19"/>
      <c r="Q19"/>
      <c r="R19"/>
      <c r="S19"/>
      <c r="T19"/>
      <c r="U19"/>
      <c r="V19"/>
    </row>
    <row r="20" spans="10:22" ht="15" x14ac:dyDescent="0.25">
      <c r="P20"/>
      <c r="Q20"/>
      <c r="R20"/>
      <c r="S20"/>
      <c r="T20"/>
      <c r="U20"/>
      <c r="V20"/>
    </row>
    <row r="21" spans="10:22" ht="15" x14ac:dyDescent="0.25">
      <c r="P21"/>
      <c r="Q21"/>
      <c r="R21"/>
      <c r="S21"/>
      <c r="T21"/>
      <c r="U21"/>
      <c r="V21"/>
    </row>
    <row r="28" spans="10:22" ht="15" x14ac:dyDescent="0.25">
      <c r="J28"/>
    </row>
    <row r="29" spans="10:22" ht="15" x14ac:dyDescent="0.25">
      <c r="J29"/>
    </row>
    <row r="30" spans="10:22" ht="15" x14ac:dyDescent="0.25">
      <c r="J30"/>
    </row>
    <row r="31" spans="10:22" ht="15" x14ac:dyDescent="0.25">
      <c r="J31"/>
    </row>
    <row r="32" spans="10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Practice - Ton</vt:lpstr>
      <vt:lpstr>Media Practice - Ton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M</dc:creator>
  <cp:lastModifiedBy>Kavya Bhat</cp:lastModifiedBy>
  <dcterms:created xsi:type="dcterms:W3CDTF">2022-12-15T07:18:54Z</dcterms:created>
  <dcterms:modified xsi:type="dcterms:W3CDTF">2022-12-19T15:58:36Z</dcterms:modified>
</cp:coreProperties>
</file>