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malakannanM.AzureAD\Downloads\"/>
    </mc:Choice>
  </mc:AlternateContent>
  <xr:revisionPtr revIDLastSave="0" documentId="13_ncr:1_{F56E2F5C-BA19-4EEC-880E-2AD136367104}" xr6:coauthVersionLast="47" xr6:coauthVersionMax="47" xr10:uidLastSave="{00000000-0000-0000-0000-000000000000}"/>
  <bookViews>
    <workbookView xWindow="-120" yWindow="-120" windowWidth="20730" windowHeight="11040" tabRatio="902" activeTab="1" xr2:uid="{00000000-000D-0000-FFFF-FFFF00000000}"/>
  </bookViews>
  <sheets>
    <sheet name="Media Practice - Leads" sheetId="1" r:id="rId1"/>
    <sheet name="Media Practice - Leads Soln" sheetId="2" r:id="rId2"/>
    <sheet name="Media Practice - SA" sheetId="5" state="hidden" r:id="rId3"/>
    <sheet name="Media Practice - SA Soln" sheetId="6" state="hidden" r:id="rId4"/>
  </sheets>
  <definedNames>
    <definedName name="solver_adj" localSheetId="0" hidden="1">'Media Practice - Leads'!$AP$3:$AV$3</definedName>
    <definedName name="solver_adj" localSheetId="2" hidden="1">'Media Practice - SA'!$AD$3:$AF$3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'Media Practice - Leads'!$AP$3:$AV$3</definedName>
    <definedName name="solver_lhs1" localSheetId="2" hidden="1">'Media Practice - SA'!$AD$3:$AF$3</definedName>
    <definedName name="solver_lhs2" localSheetId="0" hidden="1">'Media Practice - Leads'!$AP$3:$AV$3</definedName>
    <definedName name="solver_lhs2" localSheetId="2" hidden="1">'Media Practice - SA'!$AD$3:$AF$3</definedName>
    <definedName name="solver_lhs3" localSheetId="0" hidden="1">'Media Practice - Leads'!#REF!</definedName>
    <definedName name="solver_lhs3" localSheetId="2" hidden="1">'Media Practice - SA'!#REF!</definedName>
    <definedName name="solver_lhs4" localSheetId="0" hidden="1">'Media Practice - Leads'!#REF!</definedName>
    <definedName name="solver_lhs4" localSheetId="2" hidden="1">'Media Practice - SA'!#REF!</definedName>
    <definedName name="solver_lhs5" localSheetId="0" hidden="1">'Media Practice - Leads'!#REF!</definedName>
    <definedName name="solver_lhs5" localSheetId="2" hidden="1">'Media Practice - SA'!#REF!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2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pt" localSheetId="0" hidden="1">'Media Practice - Leads'!$AW$62</definedName>
    <definedName name="solver_opt" localSheetId="2" hidden="1">'Media Practice - SA'!$AG$62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1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el3" localSheetId="0" hidden="1">3</definedName>
    <definedName name="solver_rel3" localSheetId="2" hidden="1">3</definedName>
    <definedName name="solver_rel4" localSheetId="0" hidden="1">1</definedName>
    <definedName name="solver_rel4" localSheetId="2" hidden="1">1</definedName>
    <definedName name="solver_rel5" localSheetId="0" hidden="1">1</definedName>
    <definedName name="solver_rel5" localSheetId="2" hidden="1">1</definedName>
    <definedName name="solver_rhs1" localSheetId="0" hidden="1">'Media Practice - Leads'!$AX$3:$BD$3</definedName>
    <definedName name="solver_rhs1" localSheetId="2" hidden="1">'Media Practice - SA'!$AH$3:$AJ$3</definedName>
    <definedName name="solver_rhs2" localSheetId="0" hidden="1">'Media Practice - Leads'!$AX$4:$BD$4</definedName>
    <definedName name="solver_rhs2" localSheetId="2" hidden="1">'Media Practice - SA'!$AH$4:$AJ$4</definedName>
    <definedName name="solver_rhs3" localSheetId="0" hidden="1">'Media Practice - Leads'!#REF!</definedName>
    <definedName name="solver_rhs3" localSheetId="2" hidden="1">'Media Practice - SA'!#REF!</definedName>
    <definedName name="solver_rhs4" localSheetId="0" hidden="1">'Media Practice - Leads'!#REF!</definedName>
    <definedName name="solver_rhs4" localSheetId="2" hidden="1">'Media Practice - SA'!#REF!</definedName>
    <definedName name="solver_rhs5" localSheetId="0" hidden="1">'Media Practice - Leads'!#REF!</definedName>
    <definedName name="solver_rhs5" localSheetId="2" hidden="1">'Media Practice - SA'!#REF!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27221</definedName>
    <definedName name="solver_val" localSheetId="2" hidden="1">95742.21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C11" i="2"/>
  <c r="D11" i="2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U7" i="1"/>
  <c r="V7" i="1"/>
  <c r="W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AP1" i="1" l="1"/>
  <c r="AQ1" i="1" s="1"/>
  <c r="AU1" i="1"/>
  <c r="I3" i="2"/>
  <c r="J9" i="2"/>
  <c r="J4" i="2"/>
  <c r="J5" i="2"/>
  <c r="J6" i="2"/>
  <c r="J7" i="2"/>
  <c r="J8" i="2"/>
  <c r="J3" i="2"/>
  <c r="I4" i="2"/>
  <c r="I5" i="2"/>
  <c r="I6" i="2"/>
  <c r="I7" i="2"/>
  <c r="I8" i="2"/>
  <c r="I9" i="2"/>
  <c r="E4" i="2"/>
  <c r="E5" i="2"/>
  <c r="E6" i="2"/>
  <c r="E7" i="2"/>
  <c r="E8" i="2"/>
  <c r="E9" i="2"/>
  <c r="D56" i="1"/>
  <c r="E56" i="1"/>
  <c r="F56" i="1"/>
  <c r="G56" i="1"/>
  <c r="H56" i="1"/>
  <c r="I56" i="1"/>
  <c r="C56" i="1"/>
  <c r="AT9" i="1"/>
  <c r="AU9" i="1"/>
  <c r="AV9" i="1"/>
  <c r="AR12" i="1"/>
  <c r="AS12" i="1"/>
  <c r="AT13" i="1"/>
  <c r="AU14" i="1"/>
  <c r="AR15" i="1"/>
  <c r="AV15" i="1"/>
  <c r="AR22" i="1"/>
  <c r="AV23" i="1"/>
  <c r="AV24" i="1"/>
  <c r="AV25" i="1"/>
  <c r="AR30" i="1"/>
  <c r="AS32" i="1"/>
  <c r="AV32" i="1"/>
  <c r="AT33" i="1"/>
  <c r="AR36" i="1"/>
  <c r="AS36" i="1"/>
  <c r="AU38" i="1"/>
  <c r="AR39" i="1"/>
  <c r="AV43" i="1"/>
  <c r="AR46" i="1"/>
  <c r="AS48" i="1"/>
  <c r="AT48" i="1"/>
  <c r="AV50" i="1"/>
  <c r="AV51" i="1"/>
  <c r="AR53" i="1"/>
  <c r="AT7" i="1"/>
  <c r="AQ4" i="1"/>
  <c r="AY3" i="1" s="1"/>
  <c r="AR4" i="1"/>
  <c r="AZ4" i="1" s="1"/>
  <c r="AS4" i="1"/>
  <c r="AT4" i="1"/>
  <c r="BB4" i="1" s="1"/>
  <c r="AU4" i="1"/>
  <c r="BC4" i="1" s="1"/>
  <c r="AV4" i="1"/>
  <c r="BD3" i="1" s="1"/>
  <c r="R7" i="1"/>
  <c r="S7" i="1"/>
  <c r="T7" i="1"/>
  <c r="AS7" i="1" s="1"/>
  <c r="AU7" i="1"/>
  <c r="AV7" i="1"/>
  <c r="AS8" i="1"/>
  <c r="AT8" i="1"/>
  <c r="AU8" i="1"/>
  <c r="AV8" i="1"/>
  <c r="AV10" i="1"/>
  <c r="AR11" i="1"/>
  <c r="AV11" i="1"/>
  <c r="AV12" i="1"/>
  <c r="AR13" i="1"/>
  <c r="AS13" i="1"/>
  <c r="AR14" i="1"/>
  <c r="AS14" i="1"/>
  <c r="AT14" i="1"/>
  <c r="AQ15" i="1"/>
  <c r="AS15" i="1"/>
  <c r="AS16" i="1"/>
  <c r="AT16" i="1"/>
  <c r="AV16" i="1"/>
  <c r="AT17" i="1"/>
  <c r="AU17" i="1"/>
  <c r="AV17" i="1"/>
  <c r="AV18" i="1"/>
  <c r="AR19" i="1"/>
  <c r="AV19" i="1"/>
  <c r="AR20" i="1"/>
  <c r="AS20" i="1"/>
  <c r="AR21" i="1"/>
  <c r="AS21" i="1"/>
  <c r="AT21" i="1"/>
  <c r="AS22" i="1"/>
  <c r="AT22" i="1"/>
  <c r="AQ23" i="1"/>
  <c r="AR23" i="1"/>
  <c r="AS23" i="1"/>
  <c r="AQ24" i="1"/>
  <c r="AS24" i="1"/>
  <c r="AQ25" i="1"/>
  <c r="AT25" i="1"/>
  <c r="AV26" i="1"/>
  <c r="AR27" i="1"/>
  <c r="AV27" i="1"/>
  <c r="AR28" i="1"/>
  <c r="AS28" i="1"/>
  <c r="AR29" i="1"/>
  <c r="AS29" i="1"/>
  <c r="AS30" i="1"/>
  <c r="AR31" i="1"/>
  <c r="AS31" i="1"/>
  <c r="AT31" i="1"/>
  <c r="AU31" i="1"/>
  <c r="AV31" i="1"/>
  <c r="AU33" i="1"/>
  <c r="AV33" i="1"/>
  <c r="AV34" i="1"/>
  <c r="AR35" i="1"/>
  <c r="AV35" i="1"/>
  <c r="AR37" i="1"/>
  <c r="AS37" i="1"/>
  <c r="AR38" i="1"/>
  <c r="AS38" i="1"/>
  <c r="AT38" i="1"/>
  <c r="AS39" i="1"/>
  <c r="AT39" i="1"/>
  <c r="AV39" i="1"/>
  <c r="AS40" i="1"/>
  <c r="AV40" i="1"/>
  <c r="AT41" i="1"/>
  <c r="AV41" i="1"/>
  <c r="AU42" i="1"/>
  <c r="AV42" i="1"/>
  <c r="AR43" i="1"/>
  <c r="AR44" i="1"/>
  <c r="AS44" i="1"/>
  <c r="AR45" i="1"/>
  <c r="AS45" i="1"/>
  <c r="AV45" i="1"/>
  <c r="AS46" i="1"/>
  <c r="AR47" i="1"/>
  <c r="AS47" i="1"/>
  <c r="AT47" i="1"/>
  <c r="AU47" i="1"/>
  <c r="AV47" i="1"/>
  <c r="AV48" i="1"/>
  <c r="AV49" i="1"/>
  <c r="AR51" i="1"/>
  <c r="AQ52" i="1"/>
  <c r="AR52" i="1"/>
  <c r="AS52" i="1"/>
  <c r="AS53" i="1"/>
  <c r="AT53" i="1"/>
  <c r="AV53" i="1"/>
  <c r="AR54" i="1"/>
  <c r="AS54" i="1"/>
  <c r="BB3" i="1" l="1"/>
  <c r="BC3" i="1"/>
  <c r="BA3" i="1"/>
  <c r="BA4" i="1"/>
  <c r="AY4" i="1"/>
  <c r="AZ3" i="1"/>
  <c r="BD4" i="1"/>
  <c r="AQ54" i="1"/>
  <c r="AQ47" i="1"/>
  <c r="AQ34" i="1"/>
  <c r="AQ31" i="1"/>
  <c r="AQ29" i="1"/>
  <c r="AQ27" i="1"/>
  <c r="AQ17" i="1"/>
  <c r="AQ14" i="1"/>
  <c r="AQ10" i="1"/>
  <c r="AQ50" i="1"/>
  <c r="AQ48" i="1"/>
  <c r="AQ45" i="1"/>
  <c r="AQ43" i="1"/>
  <c r="AQ41" i="1"/>
  <c r="AQ38" i="1"/>
  <c r="AQ36" i="1"/>
  <c r="AQ32" i="1"/>
  <c r="AQ21" i="1"/>
  <c r="AQ19" i="1"/>
  <c r="AQ12" i="1"/>
  <c r="AQ39" i="1"/>
  <c r="AQ49" i="1"/>
  <c r="AQ22" i="1"/>
  <c r="AQ7" i="1"/>
  <c r="AQ44" i="1"/>
  <c r="AQ42" i="1"/>
  <c r="AQ40" i="1"/>
  <c r="AQ37" i="1"/>
  <c r="AQ35" i="1"/>
  <c r="AQ33" i="1"/>
  <c r="AQ20" i="1"/>
  <c r="AQ16" i="1"/>
  <c r="AQ13" i="1"/>
  <c r="AQ11" i="1"/>
  <c r="AQ9" i="1"/>
  <c r="AQ26" i="1"/>
  <c r="AQ8" i="1"/>
  <c r="AQ46" i="1"/>
  <c r="AQ30" i="1"/>
  <c r="AQ28" i="1"/>
  <c r="AQ18" i="1"/>
  <c r="AQ53" i="1"/>
  <c r="AQ51" i="1"/>
  <c r="AU50" i="1"/>
  <c r="AU30" i="1"/>
  <c r="AU25" i="1"/>
  <c r="AU48" i="1"/>
  <c r="AU39" i="1"/>
  <c r="AT30" i="1"/>
  <c r="AU22" i="1"/>
  <c r="AU11" i="1"/>
  <c r="AU19" i="1"/>
  <c r="AU27" i="1"/>
  <c r="AU35" i="1"/>
  <c r="AU43" i="1"/>
  <c r="AU51" i="1"/>
  <c r="AU13" i="1"/>
  <c r="AU21" i="1"/>
  <c r="AU29" i="1"/>
  <c r="AU37" i="1"/>
  <c r="AU45" i="1"/>
  <c r="AU53" i="1"/>
  <c r="AU36" i="1"/>
  <c r="AU44" i="1"/>
  <c r="AU52" i="1"/>
  <c r="AU12" i="1"/>
  <c r="AU20" i="1"/>
  <c r="AU28" i="1"/>
  <c r="AU23" i="1"/>
  <c r="AT10" i="1"/>
  <c r="AT18" i="1"/>
  <c r="AT26" i="1"/>
  <c r="AT34" i="1"/>
  <c r="AT42" i="1"/>
  <c r="AT50" i="1"/>
  <c r="AT12" i="1"/>
  <c r="AT20" i="1"/>
  <c r="AT28" i="1"/>
  <c r="AT36" i="1"/>
  <c r="AT44" i="1"/>
  <c r="AT52" i="1"/>
  <c r="AT43" i="1"/>
  <c r="AT51" i="1"/>
  <c r="AT11" i="1"/>
  <c r="AT19" i="1"/>
  <c r="AT27" i="1"/>
  <c r="AT35" i="1"/>
  <c r="AT54" i="1"/>
  <c r="AU49" i="1"/>
  <c r="AT45" i="1"/>
  <c r="AT40" i="1"/>
  <c r="AU32" i="1"/>
  <c r="AU26" i="1"/>
  <c r="AT23" i="1"/>
  <c r="AU15" i="1"/>
  <c r="AS9" i="1"/>
  <c r="AS17" i="1"/>
  <c r="AS25" i="1"/>
  <c r="AS33" i="1"/>
  <c r="AS41" i="1"/>
  <c r="AS49" i="1"/>
  <c r="AS11" i="1"/>
  <c r="AS19" i="1"/>
  <c r="AS27" i="1"/>
  <c r="AS35" i="1"/>
  <c r="AS43" i="1"/>
  <c r="AS51" i="1"/>
  <c r="AS42" i="1"/>
  <c r="AS50" i="1"/>
  <c r="AS10" i="1"/>
  <c r="AS18" i="1"/>
  <c r="AS26" i="1"/>
  <c r="AS34" i="1"/>
  <c r="AU54" i="1"/>
  <c r="AU40" i="1"/>
  <c r="AU46" i="1"/>
  <c r="AT37" i="1"/>
  <c r="AT32" i="1"/>
  <c r="AU24" i="1"/>
  <c r="AU18" i="1"/>
  <c r="AT15" i="1"/>
  <c r="AR8" i="1"/>
  <c r="AR16" i="1"/>
  <c r="AR24" i="1"/>
  <c r="AR32" i="1"/>
  <c r="AR40" i="1"/>
  <c r="AR48" i="1"/>
  <c r="AR7" i="1"/>
  <c r="AR10" i="1"/>
  <c r="AR18" i="1"/>
  <c r="AR26" i="1"/>
  <c r="AR34" i="1"/>
  <c r="AR42" i="1"/>
  <c r="AR50" i="1"/>
  <c r="AR41" i="1"/>
  <c r="AR49" i="1"/>
  <c r="AR9" i="1"/>
  <c r="AR17" i="1"/>
  <c r="AR25" i="1"/>
  <c r="AR33" i="1"/>
  <c r="AU34" i="1"/>
  <c r="AT49" i="1"/>
  <c r="AT46" i="1"/>
  <c r="AU41" i="1"/>
  <c r="AT29" i="1"/>
  <c r="AT24" i="1"/>
  <c r="AU16" i="1"/>
  <c r="AU10" i="1"/>
  <c r="AV29" i="1"/>
  <c r="AV21" i="1"/>
  <c r="AV13" i="1"/>
  <c r="AV37" i="1"/>
  <c r="AV54" i="1"/>
  <c r="AV46" i="1"/>
  <c r="AV38" i="1"/>
  <c r="AV30" i="1"/>
  <c r="AV22" i="1"/>
  <c r="AV14" i="1"/>
  <c r="AV52" i="1"/>
  <c r="AV44" i="1"/>
  <c r="AV36" i="1"/>
  <c r="AV28" i="1"/>
  <c r="AV20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BB6" i="1"/>
  <c r="BC6" i="1"/>
  <c r="BD6" i="1"/>
  <c r="N6" i="1"/>
  <c r="U6" i="1" s="1"/>
  <c r="AT6" i="1" s="1"/>
  <c r="O6" i="1"/>
  <c r="V6" i="1" s="1"/>
  <c r="AU6" i="1" s="1"/>
  <c r="P6" i="1"/>
  <c r="W6" i="1" s="1"/>
  <c r="AV6" i="1" s="1"/>
  <c r="BC31" i="1" l="1"/>
  <c r="BC8" i="1"/>
  <c r="BD47" i="1"/>
  <c r="BA47" i="1"/>
  <c r="BB47" i="1"/>
  <c r="AY31" i="1"/>
  <c r="AY47" i="1"/>
  <c r="AX8" i="1"/>
  <c r="AR62" i="1"/>
  <c r="BB31" i="1"/>
  <c r="AZ31" i="1"/>
  <c r="AX31" i="1"/>
  <c r="AX9" i="1"/>
  <c r="BA31" i="1"/>
  <c r="BD31" i="1"/>
  <c r="AV62" i="1"/>
  <c r="AS62" i="1"/>
  <c r="AT62" i="1"/>
  <c r="AX24" i="1"/>
  <c r="AQ62" i="1"/>
  <c r="BC39" i="1"/>
  <c r="AY40" i="1"/>
  <c r="BD25" i="1"/>
  <c r="BA44" i="1"/>
  <c r="AU62" i="1"/>
  <c r="AY23" i="1"/>
  <c r="AY25" i="1"/>
  <c r="AX39" i="1"/>
  <c r="AZ39" i="1"/>
  <c r="BB15" i="1"/>
  <c r="BD43" i="1"/>
  <c r="AY45" i="1"/>
  <c r="AX51" i="1"/>
  <c r="BD14" i="1"/>
  <c r="BC47" i="1"/>
  <c r="BD38" i="1"/>
  <c r="BA22" i="1"/>
  <c r="BC16" i="1"/>
  <c r="AZ27" i="1"/>
  <c r="AZ47" i="1"/>
  <c r="AX47" i="1"/>
  <c r="BB29" i="1"/>
  <c r="BB33" i="1"/>
  <c r="BC53" i="1"/>
  <c r="BC42" i="1"/>
  <c r="AX54" i="1"/>
  <c r="AY8" i="1"/>
  <c r="AX30" i="1"/>
  <c r="AY39" i="1"/>
  <c r="BD22" i="1"/>
  <c r="BA39" i="1"/>
  <c r="BD13" i="1"/>
  <c r="AX17" i="1"/>
  <c r="BD18" i="1"/>
  <c r="BA50" i="1"/>
  <c r="AX19" i="1"/>
  <c r="BC23" i="1"/>
  <c r="BC45" i="1"/>
  <c r="BD10" i="1"/>
  <c r="AY30" i="1"/>
  <c r="BA42" i="1"/>
  <c r="AX11" i="1"/>
  <c r="BA28" i="1"/>
  <c r="AX25" i="1"/>
  <c r="BD40" i="1"/>
  <c r="BD49" i="1"/>
  <c r="BD42" i="1"/>
  <c r="BB51" i="1"/>
  <c r="AX40" i="1"/>
  <c r="BB43" i="1"/>
  <c r="BB42" i="1"/>
  <c r="BC12" i="1"/>
  <c r="BC21" i="1"/>
  <c r="AY16" i="1"/>
  <c r="AX22" i="1"/>
  <c r="AY43" i="1"/>
  <c r="BD20" i="1"/>
  <c r="BA34" i="1"/>
  <c r="BA35" i="1"/>
  <c r="BA17" i="1"/>
  <c r="BC52" i="1"/>
  <c r="BB39" i="1"/>
  <c r="AY19" i="1"/>
  <c r="AX48" i="1"/>
  <c r="AZ14" i="1"/>
  <c r="AY24" i="1"/>
  <c r="AZ30" i="1"/>
  <c r="AZ54" i="1"/>
  <c r="BD8" i="1"/>
  <c r="AX45" i="1"/>
  <c r="AZ41" i="1"/>
  <c r="BD28" i="1"/>
  <c r="AZ33" i="1"/>
  <c r="BA26" i="1"/>
  <c r="AZ43" i="1"/>
  <c r="AZ25" i="1"/>
  <c r="AX26" i="1"/>
  <c r="AX16" i="1"/>
  <c r="BB32" i="1"/>
  <c r="BA19" i="1"/>
  <c r="BB36" i="1"/>
  <c r="BB18" i="1"/>
  <c r="BC30" i="1"/>
  <c r="BA45" i="1"/>
  <c r="BB49" i="1"/>
  <c r="AY11" i="1"/>
  <c r="BD11" i="1"/>
  <c r="BD46" i="1"/>
  <c r="BA9" i="1"/>
  <c r="BC44" i="1"/>
  <c r="BD54" i="1"/>
  <c r="AY46" i="1"/>
  <c r="AZ37" i="1"/>
  <c r="BA11" i="1"/>
  <c r="BB10" i="1"/>
  <c r="BD39" i="1"/>
  <c r="BB35" i="1"/>
  <c r="BD21" i="1"/>
  <c r="BB27" i="1"/>
  <c r="BC13" i="1"/>
  <c r="BC48" i="1"/>
  <c r="BC9" i="1"/>
  <c r="AX52" i="1"/>
  <c r="BD26" i="1"/>
  <c r="BA36" i="1"/>
  <c r="BD36" i="1"/>
  <c r="AX32" i="1"/>
  <c r="BD29" i="1"/>
  <c r="BC34" i="1"/>
  <c r="AZ50" i="1"/>
  <c r="AX50" i="1"/>
  <c r="AZ40" i="1"/>
  <c r="BA40" i="1"/>
  <c r="BA18" i="1"/>
  <c r="AY52" i="1"/>
  <c r="BB40" i="1"/>
  <c r="BB19" i="1"/>
  <c r="BB20" i="1"/>
  <c r="AY20" i="1"/>
  <c r="AZ20" i="1"/>
  <c r="AZ52" i="1"/>
  <c r="BC51" i="1"/>
  <c r="AZ19" i="1"/>
  <c r="AY50" i="1"/>
  <c r="AX46" i="1"/>
  <c r="BC14" i="1"/>
  <c r="AZ35" i="1"/>
  <c r="AY38" i="1"/>
  <c r="BB16" i="1"/>
  <c r="AZ46" i="1"/>
  <c r="BC17" i="1"/>
  <c r="BA30" i="1"/>
  <c r="AX12" i="1"/>
  <c r="AZ21" i="1"/>
  <c r="BD41" i="1"/>
  <c r="AX29" i="1"/>
  <c r="AX35" i="1"/>
  <c r="BD44" i="1"/>
  <c r="BD37" i="1"/>
  <c r="AY33" i="1"/>
  <c r="BC41" i="1"/>
  <c r="AZ42" i="1"/>
  <c r="BA32" i="1"/>
  <c r="AZ32" i="1"/>
  <c r="BA12" i="1"/>
  <c r="BC46" i="1"/>
  <c r="BA10" i="1"/>
  <c r="BB45" i="1"/>
  <c r="AZ45" i="1"/>
  <c r="BB11" i="1"/>
  <c r="BB12" i="1"/>
  <c r="BC36" i="1"/>
  <c r="BC43" i="1"/>
  <c r="BC22" i="1"/>
  <c r="AZ22" i="1"/>
  <c r="BD53" i="1"/>
  <c r="AY53" i="1"/>
  <c r="AX41" i="1"/>
  <c r="BA16" i="1"/>
  <c r="AX14" i="1"/>
  <c r="AY14" i="1"/>
  <c r="BD33" i="1"/>
  <c r="AY12" i="1"/>
  <c r="AY21" i="1"/>
  <c r="AX10" i="1"/>
  <c r="BB38" i="1"/>
  <c r="BA15" i="1"/>
  <c r="AY10" i="1"/>
  <c r="BB17" i="1"/>
  <c r="AX53" i="1"/>
  <c r="AZ53" i="1"/>
  <c r="BB37" i="1"/>
  <c r="AX37" i="1"/>
  <c r="AZ26" i="1"/>
  <c r="BA54" i="1"/>
  <c r="AZ49" i="1"/>
  <c r="BB28" i="1"/>
  <c r="BA38" i="1"/>
  <c r="BD52" i="1"/>
  <c r="BC10" i="1"/>
  <c r="AZ34" i="1"/>
  <c r="AX34" i="1"/>
  <c r="BC15" i="1"/>
  <c r="AY48" i="1"/>
  <c r="BB50" i="1"/>
  <c r="BC35" i="1"/>
  <c r="BC50" i="1"/>
  <c r="BB53" i="1"/>
  <c r="AZ12" i="1"/>
  <c r="BC18" i="1"/>
  <c r="AX13" i="1"/>
  <c r="AZ44" i="1"/>
  <c r="BA46" i="1"/>
  <c r="AX21" i="1"/>
  <c r="BB48" i="1"/>
  <c r="AZ18" i="1"/>
  <c r="BC24" i="1"/>
  <c r="BD45" i="1"/>
  <c r="BA51" i="1"/>
  <c r="AY51" i="1"/>
  <c r="BA33" i="1"/>
  <c r="BA23" i="1"/>
  <c r="AZ23" i="1"/>
  <c r="BB23" i="1"/>
  <c r="AZ51" i="1"/>
  <c r="BB52" i="1"/>
  <c r="BB34" i="1"/>
  <c r="BC28" i="1"/>
  <c r="BC37" i="1"/>
  <c r="BC19" i="1"/>
  <c r="AX33" i="1"/>
  <c r="BB14" i="1"/>
  <c r="AZ11" i="1"/>
  <c r="BD23" i="1"/>
  <c r="BD51" i="1"/>
  <c r="BB41" i="1"/>
  <c r="BC33" i="1"/>
  <c r="AX38" i="1"/>
  <c r="BA48" i="1"/>
  <c r="AY36" i="1"/>
  <c r="AZ15" i="1"/>
  <c r="BB22" i="1"/>
  <c r="AZ38" i="1"/>
  <c r="AZ29" i="1"/>
  <c r="BA14" i="1"/>
  <c r="AY37" i="1"/>
  <c r="AZ36" i="1"/>
  <c r="BA27" i="1"/>
  <c r="AX27" i="1"/>
  <c r="BD24" i="1"/>
  <c r="AZ24" i="1"/>
  <c r="BD15" i="1"/>
  <c r="BA49" i="1"/>
  <c r="BB30" i="1"/>
  <c r="BB13" i="1"/>
  <c r="AX18" i="1"/>
  <c r="AZ28" i="1"/>
  <c r="AY29" i="1"/>
  <c r="AY35" i="1"/>
  <c r="BA21" i="1"/>
  <c r="AY9" i="1"/>
  <c r="AY41" i="1"/>
  <c r="BB46" i="1"/>
  <c r="AZ16" i="1"/>
  <c r="BC40" i="1"/>
  <c r="BA41" i="1"/>
  <c r="BA20" i="1"/>
  <c r="BC49" i="1"/>
  <c r="AY42" i="1"/>
  <c r="BC27" i="1"/>
  <c r="AX15" i="1"/>
  <c r="AX36" i="1"/>
  <c r="AX42" i="1"/>
  <c r="AY15" i="1"/>
  <c r="AY27" i="1"/>
  <c r="AX23" i="1"/>
  <c r="AX20" i="1"/>
  <c r="AY18" i="1"/>
  <c r="AZ17" i="1"/>
  <c r="BD17" i="1"/>
  <c r="AZ8" i="1"/>
  <c r="BA8" i="1"/>
  <c r="BB8" i="1"/>
  <c r="BD30" i="1"/>
  <c r="AY17" i="1"/>
  <c r="AY49" i="1"/>
  <c r="BB24" i="1"/>
  <c r="AX49" i="1"/>
  <c r="AZ9" i="1"/>
  <c r="BD9" i="1"/>
  <c r="BB9" i="1"/>
  <c r="AZ10" i="1"/>
  <c r="AY28" i="1"/>
  <c r="AY26" i="1"/>
  <c r="BC54" i="1"/>
  <c r="BA43" i="1"/>
  <c r="BA25" i="1"/>
  <c r="BC26" i="1"/>
  <c r="BB54" i="1"/>
  <c r="BB44" i="1"/>
  <c r="AY44" i="1"/>
  <c r="BB26" i="1"/>
  <c r="BC20" i="1"/>
  <c r="BC29" i="1"/>
  <c r="BC11" i="1"/>
  <c r="AY22" i="1"/>
  <c r="BC25" i="1"/>
  <c r="AY13" i="1"/>
  <c r="AX28" i="1"/>
  <c r="BA53" i="1"/>
  <c r="AX44" i="1"/>
  <c r="BD35" i="1"/>
  <c r="AX43" i="1"/>
  <c r="AY54" i="1"/>
  <c r="BD16" i="1"/>
  <c r="BB25" i="1"/>
  <c r="BD19" i="1"/>
  <c r="BA24" i="1"/>
  <c r="BA52" i="1"/>
  <c r="BD32" i="1"/>
  <c r="BB21" i="1"/>
  <c r="BD50" i="1"/>
  <c r="BC32" i="1"/>
  <c r="AZ13" i="1"/>
  <c r="BA37" i="1"/>
  <c r="BA29" i="1"/>
  <c r="AY32" i="1"/>
  <c r="BA13" i="1"/>
  <c r="BD34" i="1"/>
  <c r="BD27" i="1"/>
  <c r="AZ48" i="1"/>
  <c r="BD48" i="1"/>
  <c r="AY34" i="1"/>
  <c r="BD12" i="1"/>
  <c r="BC38" i="1"/>
  <c r="K6" i="1"/>
  <c r="R6" i="1" s="1"/>
  <c r="AQ6" i="1" s="1"/>
  <c r="AY6" i="1" s="1"/>
  <c r="L6" i="1"/>
  <c r="S6" i="1" s="1"/>
  <c r="AR6" i="1" s="1"/>
  <c r="AZ6" i="1" s="1"/>
  <c r="M6" i="1"/>
  <c r="T6" i="1" s="1"/>
  <c r="AS6" i="1" s="1"/>
  <c r="BA6" i="1" s="1"/>
  <c r="J6" i="1"/>
  <c r="Q6" i="1" s="1"/>
  <c r="AP6" i="1" s="1"/>
  <c r="AX6" i="1" s="1"/>
  <c r="E5" i="6" l="1"/>
  <c r="E4" i="6"/>
  <c r="E3" i="6"/>
  <c r="AF54" i="5"/>
  <c r="AD54" i="5"/>
  <c r="AC54" i="5"/>
  <c r="K54" i="5"/>
  <c r="J54" i="5"/>
  <c r="AE54" i="5" s="1"/>
  <c r="I54" i="5"/>
  <c r="AD53" i="5"/>
  <c r="AH53" i="5" s="1"/>
  <c r="AC53" i="5"/>
  <c r="K53" i="5"/>
  <c r="AF53" i="5" s="1"/>
  <c r="AJ53" i="5" s="1"/>
  <c r="J53" i="5"/>
  <c r="AE53" i="5" s="1"/>
  <c r="I53" i="5"/>
  <c r="AE52" i="5"/>
  <c r="AD52" i="5"/>
  <c r="AH52" i="5" s="1"/>
  <c r="AC52" i="5"/>
  <c r="K52" i="5"/>
  <c r="AF52" i="5" s="1"/>
  <c r="AJ52" i="5" s="1"/>
  <c r="J52" i="5"/>
  <c r="I52" i="5"/>
  <c r="AF51" i="5"/>
  <c r="AJ51" i="5" s="1"/>
  <c r="AE51" i="5"/>
  <c r="AD51" i="5"/>
  <c r="AI51" i="5" s="1"/>
  <c r="AC51" i="5"/>
  <c r="K51" i="5"/>
  <c r="J51" i="5"/>
  <c r="I51" i="5"/>
  <c r="AF50" i="5"/>
  <c r="AD50" i="5"/>
  <c r="AC50" i="5"/>
  <c r="K50" i="5"/>
  <c r="J50" i="5"/>
  <c r="AE50" i="5" s="1"/>
  <c r="AI50" i="5" s="1"/>
  <c r="I50" i="5"/>
  <c r="AD49" i="5"/>
  <c r="AH49" i="5" s="1"/>
  <c r="AC49" i="5"/>
  <c r="K49" i="5"/>
  <c r="AF49" i="5" s="1"/>
  <c r="AJ49" i="5" s="1"/>
  <c r="J49" i="5"/>
  <c r="AE49" i="5" s="1"/>
  <c r="AI49" i="5" s="1"/>
  <c r="I49" i="5"/>
  <c r="AE48" i="5"/>
  <c r="AD48" i="5"/>
  <c r="AH48" i="5" s="1"/>
  <c r="AC48" i="5"/>
  <c r="K48" i="5"/>
  <c r="AF48" i="5" s="1"/>
  <c r="AJ48" i="5" s="1"/>
  <c r="J48" i="5"/>
  <c r="I48" i="5"/>
  <c r="AF47" i="5"/>
  <c r="AJ47" i="5" s="1"/>
  <c r="AE47" i="5"/>
  <c r="AD47" i="5"/>
  <c r="AI47" i="5" s="1"/>
  <c r="AC47" i="5"/>
  <c r="K47" i="5"/>
  <c r="J47" i="5"/>
  <c r="I47" i="5"/>
  <c r="AF46" i="5"/>
  <c r="AD46" i="5"/>
  <c r="AC46" i="5"/>
  <c r="K46" i="5"/>
  <c r="J46" i="5"/>
  <c r="AE46" i="5" s="1"/>
  <c r="AI46" i="5" s="1"/>
  <c r="I46" i="5"/>
  <c r="AD45" i="5"/>
  <c r="AH45" i="5" s="1"/>
  <c r="AC45" i="5"/>
  <c r="K45" i="5"/>
  <c r="AF45" i="5" s="1"/>
  <c r="AJ45" i="5" s="1"/>
  <c r="J45" i="5"/>
  <c r="AE45" i="5" s="1"/>
  <c r="AI45" i="5" s="1"/>
  <c r="I45" i="5"/>
  <c r="AE44" i="5"/>
  <c r="AD44" i="5"/>
  <c r="AI44" i="5" s="1"/>
  <c r="AC44" i="5"/>
  <c r="K44" i="5"/>
  <c r="AF44" i="5" s="1"/>
  <c r="AJ44" i="5" s="1"/>
  <c r="J44" i="5"/>
  <c r="I44" i="5"/>
  <c r="AF43" i="5"/>
  <c r="AJ43" i="5" s="1"/>
  <c r="AE43" i="5"/>
  <c r="AD43" i="5"/>
  <c r="AI43" i="5" s="1"/>
  <c r="AC43" i="5"/>
  <c r="K43" i="5"/>
  <c r="J43" i="5"/>
  <c r="I43" i="5"/>
  <c r="AF42" i="5"/>
  <c r="AD42" i="5"/>
  <c r="AC42" i="5"/>
  <c r="K42" i="5"/>
  <c r="J42" i="5"/>
  <c r="AE42" i="5" s="1"/>
  <c r="AI42" i="5" s="1"/>
  <c r="I42" i="5"/>
  <c r="AD41" i="5"/>
  <c r="AH41" i="5" s="1"/>
  <c r="AC41" i="5"/>
  <c r="K41" i="5"/>
  <c r="AF41" i="5" s="1"/>
  <c r="AJ41" i="5" s="1"/>
  <c r="J41" i="5"/>
  <c r="AE41" i="5" s="1"/>
  <c r="AI41" i="5" s="1"/>
  <c r="I41" i="5"/>
  <c r="AE40" i="5"/>
  <c r="AD40" i="5"/>
  <c r="AI40" i="5" s="1"/>
  <c r="AC40" i="5"/>
  <c r="K40" i="5"/>
  <c r="AF40" i="5" s="1"/>
  <c r="AJ40" i="5" s="1"/>
  <c r="J40" i="5"/>
  <c r="I40" i="5"/>
  <c r="AF39" i="5"/>
  <c r="AJ39" i="5" s="1"/>
  <c r="AE39" i="5"/>
  <c r="AD39" i="5"/>
  <c r="AI39" i="5" s="1"/>
  <c r="AC39" i="5"/>
  <c r="K39" i="5"/>
  <c r="J39" i="5"/>
  <c r="I39" i="5"/>
  <c r="AF38" i="5"/>
  <c r="AD38" i="5"/>
  <c r="AC38" i="5"/>
  <c r="K38" i="5"/>
  <c r="J38" i="5"/>
  <c r="AE38" i="5" s="1"/>
  <c r="AI38" i="5" s="1"/>
  <c r="I38" i="5"/>
  <c r="AD37" i="5"/>
  <c r="AH37" i="5" s="1"/>
  <c r="AC37" i="5"/>
  <c r="K37" i="5"/>
  <c r="AF37" i="5" s="1"/>
  <c r="AJ37" i="5" s="1"/>
  <c r="J37" i="5"/>
  <c r="AE37" i="5" s="1"/>
  <c r="AI37" i="5" s="1"/>
  <c r="I37" i="5"/>
  <c r="AE36" i="5"/>
  <c r="AD36" i="5"/>
  <c r="AI36" i="5" s="1"/>
  <c r="AC36" i="5"/>
  <c r="K36" i="5"/>
  <c r="AF36" i="5" s="1"/>
  <c r="AJ36" i="5" s="1"/>
  <c r="J36" i="5"/>
  <c r="I36" i="5"/>
  <c r="AF35" i="5"/>
  <c r="AJ35" i="5" s="1"/>
  <c r="AE35" i="5"/>
  <c r="AD35" i="5"/>
  <c r="AI35" i="5" s="1"/>
  <c r="AC35" i="5"/>
  <c r="K35" i="5"/>
  <c r="J35" i="5"/>
  <c r="I35" i="5"/>
  <c r="AF34" i="5"/>
  <c r="AD34" i="5"/>
  <c r="AC34" i="5"/>
  <c r="K34" i="5"/>
  <c r="J34" i="5"/>
  <c r="AE34" i="5" s="1"/>
  <c r="AI34" i="5" s="1"/>
  <c r="I34" i="5"/>
  <c r="AD33" i="5"/>
  <c r="AH33" i="5" s="1"/>
  <c r="AC33" i="5"/>
  <c r="K33" i="5"/>
  <c r="AF33" i="5" s="1"/>
  <c r="J33" i="5"/>
  <c r="AE33" i="5" s="1"/>
  <c r="AI33" i="5" s="1"/>
  <c r="I33" i="5"/>
  <c r="AE32" i="5"/>
  <c r="AD32" i="5"/>
  <c r="AI32" i="5" s="1"/>
  <c r="AC32" i="5"/>
  <c r="K32" i="5"/>
  <c r="AF32" i="5" s="1"/>
  <c r="AJ32" i="5" s="1"/>
  <c r="J32" i="5"/>
  <c r="I32" i="5"/>
  <c r="AF31" i="5"/>
  <c r="AJ31" i="5" s="1"/>
  <c r="AE31" i="5"/>
  <c r="AD31" i="5"/>
  <c r="AI31" i="5" s="1"/>
  <c r="AC31" i="5"/>
  <c r="K31" i="5"/>
  <c r="J31" i="5"/>
  <c r="I31" i="5"/>
  <c r="AF30" i="5"/>
  <c r="AD30" i="5"/>
  <c r="AC30" i="5"/>
  <c r="K30" i="5"/>
  <c r="J30" i="5"/>
  <c r="AE30" i="5" s="1"/>
  <c r="AI30" i="5" s="1"/>
  <c r="I30" i="5"/>
  <c r="AD29" i="5"/>
  <c r="AH29" i="5" s="1"/>
  <c r="AC29" i="5"/>
  <c r="K29" i="5"/>
  <c r="AF29" i="5" s="1"/>
  <c r="J29" i="5"/>
  <c r="AE29" i="5" s="1"/>
  <c r="AI29" i="5" s="1"/>
  <c r="I29" i="5"/>
  <c r="AE28" i="5"/>
  <c r="AD28" i="5"/>
  <c r="AI28" i="5" s="1"/>
  <c r="AC28" i="5"/>
  <c r="K28" i="5"/>
  <c r="AF28" i="5" s="1"/>
  <c r="AJ28" i="5" s="1"/>
  <c r="J28" i="5"/>
  <c r="I28" i="5"/>
  <c r="AF27" i="5"/>
  <c r="AJ27" i="5" s="1"/>
  <c r="AE27" i="5"/>
  <c r="AD27" i="5"/>
  <c r="AI27" i="5" s="1"/>
  <c r="AC27" i="5"/>
  <c r="K27" i="5"/>
  <c r="J27" i="5"/>
  <c r="I27" i="5"/>
  <c r="AF26" i="5"/>
  <c r="AD26" i="5"/>
  <c r="AC26" i="5"/>
  <c r="K26" i="5"/>
  <c r="J26" i="5"/>
  <c r="AE26" i="5" s="1"/>
  <c r="AI26" i="5" s="1"/>
  <c r="I26" i="5"/>
  <c r="AD25" i="5"/>
  <c r="AH25" i="5" s="1"/>
  <c r="AC25" i="5"/>
  <c r="K25" i="5"/>
  <c r="AF25" i="5" s="1"/>
  <c r="J25" i="5"/>
  <c r="AE25" i="5" s="1"/>
  <c r="AI25" i="5" s="1"/>
  <c r="I25" i="5"/>
  <c r="AE24" i="5"/>
  <c r="AD24" i="5"/>
  <c r="AI24" i="5" s="1"/>
  <c r="AC24" i="5"/>
  <c r="K24" i="5"/>
  <c r="AF24" i="5" s="1"/>
  <c r="AJ24" i="5" s="1"/>
  <c r="J24" i="5"/>
  <c r="I24" i="5"/>
  <c r="AF23" i="5"/>
  <c r="AJ23" i="5" s="1"/>
  <c r="AE23" i="5"/>
  <c r="AD23" i="5"/>
  <c r="AI23" i="5" s="1"/>
  <c r="AC23" i="5"/>
  <c r="K23" i="5"/>
  <c r="J23" i="5"/>
  <c r="I23" i="5"/>
  <c r="AF22" i="5"/>
  <c r="AD22" i="5"/>
  <c r="AC22" i="5"/>
  <c r="K22" i="5"/>
  <c r="J22" i="5"/>
  <c r="AE22" i="5" s="1"/>
  <c r="AI22" i="5" s="1"/>
  <c r="I22" i="5"/>
  <c r="AD21" i="5"/>
  <c r="AH21" i="5" s="1"/>
  <c r="AC21" i="5"/>
  <c r="K21" i="5"/>
  <c r="AF21" i="5" s="1"/>
  <c r="J21" i="5"/>
  <c r="AE21" i="5" s="1"/>
  <c r="AI21" i="5" s="1"/>
  <c r="I21" i="5"/>
  <c r="AE20" i="5"/>
  <c r="AD20" i="5"/>
  <c r="AI20" i="5" s="1"/>
  <c r="AC20" i="5"/>
  <c r="K20" i="5"/>
  <c r="AF20" i="5" s="1"/>
  <c r="AJ20" i="5" s="1"/>
  <c r="J20" i="5"/>
  <c r="I20" i="5"/>
  <c r="AF19" i="5"/>
  <c r="AJ19" i="5" s="1"/>
  <c r="AE19" i="5"/>
  <c r="AD19" i="5"/>
  <c r="AI19" i="5" s="1"/>
  <c r="AC19" i="5"/>
  <c r="K19" i="5"/>
  <c r="J19" i="5"/>
  <c r="I19" i="5"/>
  <c r="AF18" i="5"/>
  <c r="AD18" i="5"/>
  <c r="AC18" i="5"/>
  <c r="K18" i="5"/>
  <c r="J18" i="5"/>
  <c r="AE18" i="5" s="1"/>
  <c r="AI18" i="5" s="1"/>
  <c r="I18" i="5"/>
  <c r="AD17" i="5"/>
  <c r="AH17" i="5" s="1"/>
  <c r="AC17" i="5"/>
  <c r="K17" i="5"/>
  <c r="AF17" i="5" s="1"/>
  <c r="J17" i="5"/>
  <c r="AE17" i="5" s="1"/>
  <c r="AI17" i="5" s="1"/>
  <c r="I17" i="5"/>
  <c r="AE16" i="5"/>
  <c r="AD16" i="5"/>
  <c r="AI16" i="5" s="1"/>
  <c r="AC16" i="5"/>
  <c r="K16" i="5"/>
  <c r="AF16" i="5" s="1"/>
  <c r="AJ16" i="5" s="1"/>
  <c r="J16" i="5"/>
  <c r="I16" i="5"/>
  <c r="AF15" i="5"/>
  <c r="AJ15" i="5" s="1"/>
  <c r="AE15" i="5"/>
  <c r="AD15" i="5"/>
  <c r="AI15" i="5" s="1"/>
  <c r="AC15" i="5"/>
  <c r="K15" i="5"/>
  <c r="J15" i="5"/>
  <c r="I15" i="5"/>
  <c r="AF14" i="5"/>
  <c r="AD14" i="5"/>
  <c r="AC14" i="5"/>
  <c r="K14" i="5"/>
  <c r="J14" i="5"/>
  <c r="AE14" i="5" s="1"/>
  <c r="AI14" i="5" s="1"/>
  <c r="I14" i="5"/>
  <c r="AD13" i="5"/>
  <c r="AH13" i="5" s="1"/>
  <c r="AC13" i="5"/>
  <c r="K13" i="5"/>
  <c r="AF13" i="5" s="1"/>
  <c r="J13" i="5"/>
  <c r="AE13" i="5" s="1"/>
  <c r="AI13" i="5" s="1"/>
  <c r="I13" i="5"/>
  <c r="AE12" i="5"/>
  <c r="AD12" i="5"/>
  <c r="AI12" i="5" s="1"/>
  <c r="AC12" i="5"/>
  <c r="K12" i="5"/>
  <c r="AF12" i="5" s="1"/>
  <c r="AJ12" i="5" s="1"/>
  <c r="J12" i="5"/>
  <c r="I12" i="5"/>
  <c r="AF11" i="5"/>
  <c r="AJ11" i="5" s="1"/>
  <c r="AE11" i="5"/>
  <c r="AD11" i="5"/>
  <c r="AI11" i="5" s="1"/>
  <c r="AC11" i="5"/>
  <c r="K11" i="5"/>
  <c r="J11" i="5"/>
  <c r="I11" i="5"/>
  <c r="AF10" i="5"/>
  <c r="AD10" i="5"/>
  <c r="AC10" i="5"/>
  <c r="K10" i="5"/>
  <c r="J10" i="5"/>
  <c r="AE10" i="5" s="1"/>
  <c r="AI10" i="5" s="1"/>
  <c r="I10" i="5"/>
  <c r="AD9" i="5"/>
  <c r="AH9" i="5" s="1"/>
  <c r="AC9" i="5"/>
  <c r="K9" i="5"/>
  <c r="AF9" i="5" s="1"/>
  <c r="J9" i="5"/>
  <c r="AE9" i="5" s="1"/>
  <c r="AI9" i="5" s="1"/>
  <c r="I9" i="5"/>
  <c r="AE8" i="5"/>
  <c r="AD8" i="5"/>
  <c r="AI8" i="5" s="1"/>
  <c r="AC8" i="5"/>
  <c r="K8" i="5"/>
  <c r="AF8" i="5" s="1"/>
  <c r="AJ8" i="5" s="1"/>
  <c r="J8" i="5"/>
  <c r="I8" i="5"/>
  <c r="AF7" i="5"/>
  <c r="AE7" i="5"/>
  <c r="AD7" i="5"/>
  <c r="AD62" i="5" s="1"/>
  <c r="AC7" i="5"/>
  <c r="AC62" i="5" s="1"/>
  <c r="K7" i="5"/>
  <c r="J7" i="5"/>
  <c r="I7" i="5"/>
  <c r="AJ4" i="5"/>
  <c r="AI4" i="5"/>
  <c r="AJ3" i="5"/>
  <c r="AH3" i="5"/>
  <c r="AF2" i="5"/>
  <c r="AE2" i="5"/>
  <c r="AI3" i="5" s="1"/>
  <c r="AD2" i="5"/>
  <c r="AH4" i="5" s="1"/>
  <c r="AI54" i="5" l="1"/>
  <c r="AH54" i="5"/>
  <c r="AI48" i="5"/>
  <c r="AI52" i="5"/>
  <c r="AE62" i="5"/>
  <c r="AG62" i="5" s="1"/>
  <c r="AH14" i="5"/>
  <c r="AH18" i="5"/>
  <c r="AH22" i="5"/>
  <c r="AH26" i="5"/>
  <c r="AH30" i="5"/>
  <c r="AH34" i="5"/>
  <c r="AH38" i="5"/>
  <c r="AH42" i="5"/>
  <c r="AH46" i="5"/>
  <c r="AH50" i="5"/>
  <c r="AI53" i="5"/>
  <c r="AF62" i="5"/>
  <c r="AH10" i="5"/>
  <c r="AJ9" i="5"/>
  <c r="AJ10" i="5"/>
  <c r="AJ13" i="5"/>
  <c r="AJ14" i="5"/>
  <c r="AJ17" i="5"/>
  <c r="AJ18" i="5"/>
  <c r="AJ21" i="5"/>
  <c r="AJ22" i="5"/>
  <c r="AJ25" i="5"/>
  <c r="AJ26" i="5"/>
  <c r="AJ29" i="5"/>
  <c r="AJ30" i="5"/>
  <c r="AJ33" i="5"/>
  <c r="AJ34" i="5"/>
  <c r="AJ38" i="5"/>
  <c r="AJ42" i="5"/>
  <c r="AJ46" i="5"/>
  <c r="AJ50" i="5"/>
  <c r="AJ54" i="5"/>
  <c r="AH7" i="5"/>
  <c r="AH11" i="5"/>
  <c r="AH15" i="5"/>
  <c r="AH19" i="5"/>
  <c r="AH23" i="5"/>
  <c r="AH27" i="5"/>
  <c r="AH31" i="5"/>
  <c r="AH35" i="5"/>
  <c r="AH39" i="5"/>
  <c r="AH43" i="5"/>
  <c r="AH47" i="5"/>
  <c r="AH51" i="5"/>
  <c r="AI7" i="5"/>
  <c r="AI62" i="5" s="1"/>
  <c r="AE64" i="5" s="1"/>
  <c r="AJ7" i="5"/>
  <c r="AH8" i="5"/>
  <c r="AH12" i="5"/>
  <c r="AH16" i="5"/>
  <c r="AH20" i="5"/>
  <c r="AH24" i="5"/>
  <c r="AH28" i="5"/>
  <c r="AH32" i="5"/>
  <c r="AH36" i="5"/>
  <c r="AH40" i="5"/>
  <c r="AH44" i="5"/>
  <c r="AJ62" i="5" l="1"/>
  <c r="AF64" i="5" s="1"/>
  <c r="AH62" i="5"/>
  <c r="AD64" i="5" s="1"/>
  <c r="AC64" i="5" s="1"/>
  <c r="E3" i="2" l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Q7" i="1" l="1"/>
  <c r="AP7" i="1" s="1"/>
  <c r="AX7" i="1" l="1"/>
  <c r="AP62" i="1"/>
  <c r="BC7" i="1"/>
  <c r="BC62" i="1" s="1"/>
  <c r="B8" i="2" s="1"/>
  <c r="G8" i="2" s="1"/>
  <c r="BD7" i="1"/>
  <c r="BD62" i="1" s="1"/>
  <c r="B9" i="2" s="1"/>
  <c r="G9" i="2" s="1"/>
  <c r="BB7" i="1"/>
  <c r="BB62" i="1" s="1"/>
  <c r="B7" i="2" s="1"/>
  <c r="G7" i="2" s="1"/>
  <c r="AY7" i="1"/>
  <c r="AY62" i="1" s="1"/>
  <c r="B4" i="2" s="1"/>
  <c r="G4" i="2" s="1"/>
  <c r="BA7" i="1"/>
  <c r="BA62" i="1" s="1"/>
  <c r="B6" i="2" s="1"/>
  <c r="G6" i="2" s="1"/>
  <c r="AZ7" i="1"/>
  <c r="AZ62" i="1" s="1"/>
  <c r="B5" i="2" s="1"/>
  <c r="G5" i="2" s="1"/>
  <c r="AP4" i="1"/>
  <c r="F6" i="2" l="1"/>
  <c r="F7" i="2"/>
  <c r="F9" i="2"/>
  <c r="F4" i="2"/>
  <c r="F5" i="2"/>
  <c r="F8" i="2"/>
  <c r="AX3" i="1"/>
  <c r="AX4" i="1"/>
  <c r="AO35" i="1"/>
  <c r="AO36" i="1"/>
  <c r="AO37" i="1"/>
  <c r="AO38" i="1"/>
  <c r="AO39" i="1"/>
  <c r="AO7" i="1"/>
  <c r="AO31" i="1" l="1"/>
  <c r="AO32" i="1"/>
  <c r="AO33" i="1"/>
  <c r="AO34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62" i="1" l="1"/>
  <c r="AW62" i="1" l="1"/>
  <c r="AX62" i="1"/>
  <c r="B3" i="2" s="1"/>
  <c r="G3" i="2" l="1"/>
  <c r="B11" i="2"/>
  <c r="B5" i="6"/>
  <c r="B3" i="6"/>
  <c r="B4" i="6"/>
  <c r="G11" i="2" l="1"/>
  <c r="F11" i="2"/>
  <c r="G4" i="6"/>
  <c r="F4" i="6"/>
  <c r="G3" i="6"/>
  <c r="F3" i="6"/>
  <c r="F3" i="2"/>
  <c r="G5" i="6"/>
  <c r="F5" i="6"/>
</calcChain>
</file>

<file path=xl/sharedStrings.xml><?xml version="1.0" encoding="utf-8"?>
<sst xmlns="http://schemas.openxmlformats.org/spreadsheetml/2006/main" count="231" uniqueCount="81">
  <si>
    <t>Incremental Volume FB</t>
  </si>
  <si>
    <t>Model Volume and Raw Impressions</t>
  </si>
  <si>
    <t>DP - Stands for 'Dependent variable'</t>
  </si>
  <si>
    <t>Volumes</t>
  </si>
  <si>
    <t>Adjusted Volume</t>
  </si>
  <si>
    <t>IP - Stands for 'Independent Variables'</t>
  </si>
  <si>
    <t>Model Coefficients</t>
  </si>
  <si>
    <t>Raw Impressions</t>
  </si>
  <si>
    <t>IP - Impressions</t>
  </si>
  <si>
    <t>Month</t>
  </si>
  <si>
    <t>DP_Incremental Volume_FB</t>
  </si>
  <si>
    <t>Frequency_Sub_Optimal</t>
  </si>
  <si>
    <t>Frequency_Opportunity_to_Improve</t>
  </si>
  <si>
    <t>Frequency_Optimal</t>
  </si>
  <si>
    <t>Regression with Volume / Decompos (DP) + Transfomed Variables (IP). Regression with constant effects, we can call as Non-satural Model.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</si>
  <si>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</si>
  <si>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</si>
  <si>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</si>
  <si>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</si>
  <si>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</si>
  <si>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</si>
  <si>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</si>
  <si>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</si>
  <si>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</si>
  <si>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</si>
  <si>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</si>
  <si>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</si>
  <si>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</si>
  <si>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</si>
  <si>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</si>
  <si>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</si>
  <si>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</si>
  <si>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</si>
  <si>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</si>
  <si>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</si>
  <si>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</si>
  <si>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</si>
  <si>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</si>
  <si>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</si>
  <si>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Volume</t>
  </si>
  <si>
    <t>FY 2019</t>
  </si>
  <si>
    <t>Spends</t>
  </si>
  <si>
    <t>CPP</t>
  </si>
  <si>
    <t>Effectiveness</t>
  </si>
  <si>
    <t>Frequency</t>
  </si>
  <si>
    <t>Support / Imp</t>
  </si>
  <si>
    <t>Efficency</t>
  </si>
  <si>
    <t>Sub Optimal</t>
  </si>
  <si>
    <t>Opportunity To Improve</t>
  </si>
  <si>
    <t>Optimal</t>
  </si>
  <si>
    <t>Sub_Optimal</t>
  </si>
  <si>
    <t>Opportunity_to_Improve</t>
  </si>
  <si>
    <t>Upper bound</t>
  </si>
  <si>
    <t>Lower bound</t>
  </si>
  <si>
    <t>Transformed total</t>
  </si>
  <si>
    <t>Regression Cofficients</t>
  </si>
  <si>
    <t>Last Iteration</t>
  </si>
  <si>
    <t>FB Leads Decomps</t>
  </si>
  <si>
    <t>Scurve Transformed Variables</t>
  </si>
  <si>
    <t>Gamma</t>
  </si>
  <si>
    <t>FY 2021</t>
  </si>
  <si>
    <t>FB Ton Decomps</t>
  </si>
  <si>
    <t>RESIDUAL OUTPUT</t>
  </si>
  <si>
    <t>Observation</t>
  </si>
  <si>
    <t>Predicted FB Ton Decomps</t>
  </si>
  <si>
    <t>Residuals</t>
  </si>
  <si>
    <t>Standard Residuals</t>
  </si>
  <si>
    <t>CPM</t>
  </si>
  <si>
    <t>Credenciamento_0</t>
  </si>
  <si>
    <t>Credenciamento_1</t>
  </si>
  <si>
    <t>Lead Ads_0</t>
  </si>
  <si>
    <t>Mensagem_0</t>
  </si>
  <si>
    <t>Mensagem_1</t>
  </si>
  <si>
    <t>Web event_0</t>
  </si>
  <si>
    <t>Web event_1</t>
  </si>
  <si>
    <t>Predicted FB Leads Decomps</t>
  </si>
  <si>
    <t>PROBABILITY OUTPUT</t>
  </si>
  <si>
    <t>Percentile</t>
  </si>
  <si>
    <t>Total Volume Leads</t>
  </si>
  <si>
    <t>Spend share</t>
  </si>
  <si>
    <t>Imp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</si>
</sst>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0.000E+00"/>
    <numFmt numFmtId="166" formatCode="_(* #,##0_);_(* \(#,##0\);_(* &quot;-&quot;??_);_(@_)"/>
    <numFmt numFmtId="167" formatCode="0.0%"/>
    <numFmt numFmtId="168" formatCode="0.000%"/>
    <numFmt numFmtId="169" formatCode="0.0"/>
    <numFmt numFmtId="170" formatCode="_(* #,##0.000_);_(* \(#,##0.000\);_(* &quot;-&quot;??_);_(@_)"/>
    <numFmt numFmtId="171" formatCode="_(* #,##0.0000000000_);_(* \(#,##0.0000000000\);_(* &quot;-&quot;??_);_(@_)"/>
    <numFmt numFmtId="172" formatCode="0.0000"/>
    <numFmt numFmtId="173" formatCode="0.0000000000"/>
    <numFmt numFmtId="174" formatCode="0.000"/>
    <numFmt numFmtId="175" formatCode="_(* #,##0.0000_);_(* \(#,##0.0000\);_(* &quot;-&quot;??_);_(@_)"/>
    <numFmt numFmtId="176" formatCode="#,##0.0"/>
    <numFmt numFmtId="177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165" fontId="2" fillId="0" borderId="0" xfId="0" applyNumberFormat="1" applyFont="1"/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2" applyNumberFormat="1" applyFont="1"/>
    <xf numFmtId="167" fontId="2" fillId="0" borderId="0" xfId="2" applyNumberFormat="1" applyFont="1"/>
    <xf numFmtId="0" fontId="3" fillId="5" borderId="1" xfId="0" applyFont="1" applyFill="1" applyBorder="1"/>
    <xf numFmtId="0" fontId="3" fillId="3" borderId="0" xfId="0" applyFont="1" applyFill="1"/>
    <xf numFmtId="0" fontId="2" fillId="3" borderId="0" xfId="0" applyFont="1" applyFill="1"/>
    <xf numFmtId="2" fontId="2" fillId="0" borderId="6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11" fontId="2" fillId="0" borderId="0" xfId="0" applyNumberFormat="1" applyFont="1"/>
    <xf numFmtId="0" fontId="4" fillId="0" borderId="12" xfId="0" applyFont="1" applyBorder="1" applyAlignment="1">
      <alignment horizontal="centerContinuous"/>
    </xf>
    <xf numFmtId="9" fontId="2" fillId="0" borderId="0" xfId="2" applyFont="1" applyFill="1" applyBorder="1" applyAlignment="1"/>
    <xf numFmtId="0" fontId="2" fillId="0" borderId="13" xfId="0" applyFont="1" applyBorder="1"/>
    <xf numFmtId="0" fontId="4" fillId="0" borderId="12" xfId="0" applyFont="1" applyBorder="1" applyAlignment="1">
      <alignment horizontal="center"/>
    </xf>
    <xf numFmtId="168" fontId="2" fillId="0" borderId="0" xfId="2" applyNumberFormat="1" applyFont="1"/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66" fontId="2" fillId="0" borderId="17" xfId="1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6" fillId="0" borderId="8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6" fillId="0" borderId="15" xfId="0" applyNumberFormat="1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3" fillId="5" borderId="6" xfId="0" applyFont="1" applyFill="1" applyBorder="1"/>
    <xf numFmtId="2" fontId="2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2" fillId="0" borderId="0" xfId="2" applyNumberFormat="1" applyFont="1"/>
    <xf numFmtId="14" fontId="0" fillId="0" borderId="9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0" fontId="3" fillId="5" borderId="4" xfId="0" applyFont="1" applyFill="1" applyBorder="1"/>
    <xf numFmtId="2" fontId="2" fillId="0" borderId="9" xfId="0" applyNumberFormat="1" applyFont="1" applyBorder="1" applyAlignment="1">
      <alignment horizontal="center"/>
    </xf>
    <xf numFmtId="171" fontId="2" fillId="0" borderId="0" xfId="0" applyNumberFormat="1" applyFont="1"/>
    <xf numFmtId="172" fontId="2" fillId="0" borderId="17" xfId="0" applyNumberFormat="1" applyFont="1" applyBorder="1" applyAlignment="1">
      <alignment horizontal="center"/>
    </xf>
    <xf numFmtId="169" fontId="2" fillId="0" borderId="0" xfId="0" applyNumberFormat="1" applyFont="1"/>
    <xf numFmtId="2" fontId="0" fillId="0" borderId="0" xfId="0" applyNumberFormat="1"/>
    <xf numFmtId="170" fontId="2" fillId="0" borderId="17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73" fontId="0" fillId="0" borderId="16" xfId="2" applyNumberFormat="1" applyFont="1" applyFill="1" applyBorder="1" applyAlignment="1">
      <alignment horizontal="center"/>
    </xf>
    <xf numFmtId="173" fontId="0" fillId="0" borderId="13" xfId="2" applyNumberFormat="1" applyFont="1" applyFill="1" applyBorder="1" applyAlignment="1">
      <alignment horizontal="center"/>
    </xf>
    <xf numFmtId="173" fontId="0" fillId="0" borderId="15" xfId="2" applyNumberFormat="1" applyFont="1" applyFill="1" applyBorder="1" applyAlignment="1">
      <alignment horizontal="center"/>
    </xf>
    <xf numFmtId="166" fontId="2" fillId="0" borderId="0" xfId="0" applyNumberFormat="1" applyFont="1"/>
    <xf numFmtId="9" fontId="2" fillId="0" borderId="0" xfId="0" applyNumberFormat="1" applyFont="1"/>
    <xf numFmtId="173" fontId="0" fillId="0" borderId="0" xfId="2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3" fontId="6" fillId="0" borderId="10" xfId="0" applyNumberFormat="1" applyFont="1" applyBorder="1" applyAlignment="1">
      <alignment horizontal="center"/>
    </xf>
    <xf numFmtId="174" fontId="8" fillId="0" borderId="17" xfId="0" applyNumberFormat="1" applyFont="1" applyBorder="1" applyAlignment="1">
      <alignment horizontal="center" vertical="center" wrapText="1"/>
    </xf>
    <xf numFmtId="0" fontId="0" fillId="0" borderId="13" xfId="0" applyBorder="1"/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Continuous"/>
    </xf>
    <xf numFmtId="3" fontId="2" fillId="0" borderId="5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175" fontId="2" fillId="0" borderId="17" xfId="1" applyNumberFormat="1" applyFont="1" applyBorder="1" applyAlignment="1">
      <alignment horizont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9" fillId="0" borderId="0" xfId="3"/>
    <xf numFmtId="0" fontId="3" fillId="5" borderId="17" xfId="0" applyFont="1" applyFill="1" applyBorder="1"/>
    <xf numFmtId="0" fontId="3" fillId="5" borderId="17" xfId="0" applyFont="1" applyFill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14" fontId="0" fillId="0" borderId="0" xfId="0" applyNumberFormat="1"/>
    <xf numFmtId="1" fontId="2" fillId="0" borderId="22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174" fontId="8" fillId="0" borderId="0" xfId="0" applyNumberFormat="1" applyFont="1" applyAlignment="1">
      <alignment horizontal="center" vertical="center" wrapText="1"/>
    </xf>
    <xf numFmtId="14" fontId="0" fillId="0" borderId="17" xfId="0" applyNumberFormat="1" applyBorder="1" applyAlignment="1">
      <alignment horizontal="center"/>
    </xf>
    <xf numFmtId="176" fontId="6" fillId="0" borderId="17" xfId="0" applyNumberFormat="1" applyFont="1" applyBorder="1" applyAlignment="1">
      <alignment horizontal="center"/>
    </xf>
    <xf numFmtId="176" fontId="6" fillId="0" borderId="22" xfId="0" applyNumberFormat="1" applyFont="1" applyBorder="1" applyAlignment="1">
      <alignment horizontal="center"/>
    </xf>
    <xf numFmtId="177" fontId="8" fillId="0" borderId="21" xfId="0" applyNumberFormat="1" applyFont="1" applyBorder="1" applyAlignment="1">
      <alignment horizontal="center" vertical="center" wrapText="1"/>
    </xf>
    <xf numFmtId="0" fontId="2" fillId="0" borderId="17" xfId="0" applyFont="1" applyBorder="1"/>
    <xf numFmtId="164" fontId="2" fillId="0" borderId="17" xfId="1" applyFont="1" applyBorder="1" applyAlignment="1">
      <alignment horizontal="center"/>
    </xf>
    <xf numFmtId="166" fontId="2" fillId="0" borderId="17" xfId="1" applyNumberFormat="1" applyFont="1" applyBorder="1"/>
    <xf numFmtId="173" fontId="2" fillId="0" borderId="0" xfId="0" applyNumberFormat="1" applyFont="1"/>
    <xf numFmtId="176" fontId="10" fillId="0" borderId="17" xfId="0" applyNumberFormat="1" applyFont="1" applyBorder="1" applyAlignment="1">
      <alignment horizontal="center"/>
    </xf>
    <xf numFmtId="0" fontId="2" fillId="6" borderId="0" xfId="0" applyFont="1" applyFill="1"/>
    <xf numFmtId="164" fontId="2" fillId="6" borderId="17" xfId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Sub_Optimal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'Media Practice - SA'!$I$7:$I$54</c:f>
              <c:numCache>
                <c:formatCode>0.000</c:formatCode>
                <c:ptCount val="48"/>
                <c:pt idx="0">
                  <c:v>3.0694192773025424E-3</c:v>
                </c:pt>
                <c:pt idx="1">
                  <c:v>1.8214941708807261E-2</c:v>
                </c:pt>
                <c:pt idx="2">
                  <c:v>5.0061436534800156E-2</c:v>
                </c:pt>
                <c:pt idx="3">
                  <c:v>5.1670069672432817E-2</c:v>
                </c:pt>
                <c:pt idx="4">
                  <c:v>5.8847235136983811E-2</c:v>
                </c:pt>
                <c:pt idx="5">
                  <c:v>6.5775367797186068E-2</c:v>
                </c:pt>
                <c:pt idx="6">
                  <c:v>0.10194207383018833</c:v>
                </c:pt>
                <c:pt idx="7">
                  <c:v>0.13566623913041356</c:v>
                </c:pt>
                <c:pt idx="8">
                  <c:v>0.18016387078519933</c:v>
                </c:pt>
                <c:pt idx="9">
                  <c:v>0.18447200231997335</c:v>
                </c:pt>
                <c:pt idx="10">
                  <c:v>0.18475707920158257</c:v>
                </c:pt>
                <c:pt idx="11">
                  <c:v>0.15995255379505774</c:v>
                </c:pt>
                <c:pt idx="12">
                  <c:v>0.14715045468541582</c:v>
                </c:pt>
                <c:pt idx="13">
                  <c:v>0.13956128875834803</c:v>
                </c:pt>
                <c:pt idx="14">
                  <c:v>0.15178050332108076</c:v>
                </c:pt>
                <c:pt idx="15">
                  <c:v>0.14538645711215339</c:v>
                </c:pt>
                <c:pt idx="16">
                  <c:v>0.13614257507065677</c:v>
                </c:pt>
                <c:pt idx="17">
                  <c:v>0.12410202892327279</c:v>
                </c:pt>
                <c:pt idx="18">
                  <c:v>0.13726239957226671</c:v>
                </c:pt>
                <c:pt idx="19">
                  <c:v>0.15751958217773487</c:v>
                </c:pt>
                <c:pt idx="20">
                  <c:v>0.1576595618323656</c:v>
                </c:pt>
                <c:pt idx="21">
                  <c:v>0.16581527456758371</c:v>
                </c:pt>
                <c:pt idx="22">
                  <c:v>0.15002049816956564</c:v>
                </c:pt>
                <c:pt idx="23">
                  <c:v>0.15972157084765712</c:v>
                </c:pt>
                <c:pt idx="24">
                  <c:v>0.15333277717432062</c:v>
                </c:pt>
                <c:pt idx="25">
                  <c:v>0.14418021649054077</c:v>
                </c:pt>
                <c:pt idx="26">
                  <c:v>0.13580610854476774</c:v>
                </c:pt>
                <c:pt idx="27">
                  <c:v>0.14790908089838545</c:v>
                </c:pt>
                <c:pt idx="28">
                  <c:v>0.16208823979317377</c:v>
                </c:pt>
                <c:pt idx="29">
                  <c:v>0.15285746093505945</c:v>
                </c:pt>
                <c:pt idx="30">
                  <c:v>0.13308958464083781</c:v>
                </c:pt>
                <c:pt idx="31">
                  <c:v>0.11467472637492217</c:v>
                </c:pt>
                <c:pt idx="32">
                  <c:v>9.8418025112714538E-2</c:v>
                </c:pt>
                <c:pt idx="33">
                  <c:v>9.5155610620659317E-2</c:v>
                </c:pt>
                <c:pt idx="34">
                  <c:v>9.2133441955795703E-2</c:v>
                </c:pt>
                <c:pt idx="35">
                  <c:v>9.3795202862793942E-2</c:v>
                </c:pt>
                <c:pt idx="36">
                  <c:v>8.8427442204421725E-2</c:v>
                </c:pt>
                <c:pt idx="37">
                  <c:v>7.7257934957393387E-2</c:v>
                </c:pt>
                <c:pt idx="38">
                  <c:v>6.4209305953779355E-2</c:v>
                </c:pt>
                <c:pt idx="39">
                  <c:v>6.0672917162683034E-2</c:v>
                </c:pt>
                <c:pt idx="40">
                  <c:v>6.3967373533522359E-2</c:v>
                </c:pt>
                <c:pt idx="41">
                  <c:v>6.9776523615506084E-2</c:v>
                </c:pt>
                <c:pt idx="42">
                  <c:v>7.3463166526069962E-2</c:v>
                </c:pt>
                <c:pt idx="43">
                  <c:v>7.699498296205462E-2</c:v>
                </c:pt>
                <c:pt idx="44">
                  <c:v>7.1224644801033202E-2</c:v>
                </c:pt>
                <c:pt idx="45">
                  <c:v>7.3255867341506659E-2</c:v>
                </c:pt>
                <c:pt idx="46">
                  <c:v>8.6865420935517607E-2</c:v>
                </c:pt>
                <c:pt idx="47">
                  <c:v>0.11079004096641758</c:v>
                </c:pt>
              </c:numCache>
            </c:numRef>
          </c:xVal>
          <c:yVal>
            <c:numRef>
              <c:f>'Media Practice - SA'!$R$35:$R$82</c:f>
              <c:numCache>
                <c:formatCode>General</c:formatCode>
                <c:ptCount val="48"/>
                <c:pt idx="0">
                  <c:v>33.028129006982397</c:v>
                </c:pt>
                <c:pt idx="1">
                  <c:v>-269.00302358461255</c:v>
                </c:pt>
                <c:pt idx="2">
                  <c:v>-120.2355899071988</c:v>
                </c:pt>
                <c:pt idx="3">
                  <c:v>-111.48202665484757</c:v>
                </c:pt>
                <c:pt idx="4">
                  <c:v>-98.94096207759651</c:v>
                </c:pt>
                <c:pt idx="5">
                  <c:v>-60.945384900414297</c:v>
                </c:pt>
                <c:pt idx="6">
                  <c:v>-48.123977370908278</c:v>
                </c:pt>
                <c:pt idx="7">
                  <c:v>6.7450995215720013</c:v>
                </c:pt>
                <c:pt idx="8">
                  <c:v>-9.67508294573895</c:v>
                </c:pt>
                <c:pt idx="9">
                  <c:v>104.29875650661302</c:v>
                </c:pt>
                <c:pt idx="10">
                  <c:v>75.885800565949467</c:v>
                </c:pt>
                <c:pt idx="11">
                  <c:v>80.421530011732784</c:v>
                </c:pt>
                <c:pt idx="12">
                  <c:v>-9.8304124752687585</c:v>
                </c:pt>
                <c:pt idx="13">
                  <c:v>-20.728956231017719</c:v>
                </c:pt>
                <c:pt idx="14">
                  <c:v>-37.880343115022697</c:v>
                </c:pt>
                <c:pt idx="15">
                  <c:v>63.522981042315223</c:v>
                </c:pt>
                <c:pt idx="16">
                  <c:v>77.134555039389852</c:v>
                </c:pt>
                <c:pt idx="17">
                  <c:v>86.580236460264587</c:v>
                </c:pt>
                <c:pt idx="18">
                  <c:v>23.38236041174423</c:v>
                </c:pt>
                <c:pt idx="19">
                  <c:v>-53.950071798992212</c:v>
                </c:pt>
                <c:pt idx="20">
                  <c:v>26.944642473008116</c:v>
                </c:pt>
                <c:pt idx="21">
                  <c:v>-36.315335353509909</c:v>
                </c:pt>
                <c:pt idx="22">
                  <c:v>55.557366436377379</c:v>
                </c:pt>
                <c:pt idx="23">
                  <c:v>-62.012894871956632</c:v>
                </c:pt>
                <c:pt idx="24">
                  <c:v>-49.651315812302528</c:v>
                </c:pt>
                <c:pt idx="25">
                  <c:v>-105.39573829580013</c:v>
                </c:pt>
                <c:pt idx="26">
                  <c:v>-55.19088935269474</c:v>
                </c:pt>
                <c:pt idx="27">
                  <c:v>-138.73929560302122</c:v>
                </c:pt>
                <c:pt idx="28">
                  <c:v>-135.6050599153582</c:v>
                </c:pt>
                <c:pt idx="29">
                  <c:v>-124.87986436540177</c:v>
                </c:pt>
                <c:pt idx="30">
                  <c:v>-74.396434838985897</c:v>
                </c:pt>
                <c:pt idx="31">
                  <c:v>-26.954227176438508</c:v>
                </c:pt>
                <c:pt idx="32">
                  <c:v>60.775553583053352</c:v>
                </c:pt>
                <c:pt idx="33">
                  <c:v>37.716746494329982</c:v>
                </c:pt>
                <c:pt idx="34">
                  <c:v>-42.268092614065608</c:v>
                </c:pt>
                <c:pt idx="35">
                  <c:v>-63.981646580357392</c:v>
                </c:pt>
                <c:pt idx="36">
                  <c:v>84.132357281589975</c:v>
                </c:pt>
                <c:pt idx="37">
                  <c:v>104.96989562730278</c:v>
                </c:pt>
                <c:pt idx="38">
                  <c:v>91.456513946835003</c:v>
                </c:pt>
                <c:pt idx="39">
                  <c:v>58.953372461271101</c:v>
                </c:pt>
                <c:pt idx="40">
                  <c:v>23.863480089628638</c:v>
                </c:pt>
                <c:pt idx="41">
                  <c:v>33.308672182552982</c:v>
                </c:pt>
                <c:pt idx="42">
                  <c:v>67.094447479978498</c:v>
                </c:pt>
                <c:pt idx="43">
                  <c:v>103.51654815298116</c:v>
                </c:pt>
                <c:pt idx="44">
                  <c:v>144.20670471944845</c:v>
                </c:pt>
                <c:pt idx="45">
                  <c:v>123.90500612357323</c:v>
                </c:pt>
                <c:pt idx="46">
                  <c:v>106.2473553849461</c:v>
                </c:pt>
                <c:pt idx="47">
                  <c:v>82.538514838061019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7-433F-907E-27B7E88E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64271"/>
        <c:axId val="1202163439"/>
      </c:scatterChart>
      <c:valAx>
        <c:axId val="12021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Sub_Optimal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02163439"/>
        <c:crosses val="autoZero"/>
        <c:crossBetween val="midCat"/>
      </c:valAx>
      <c:valAx>
        <c:axId val="120216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2164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Opportunity_to_Improve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'Media Practice - SA'!$J$7:$J$54</c:f>
              <c:numCache>
                <c:formatCode>0.000</c:formatCode>
                <c:ptCount val="48"/>
                <c:pt idx="0">
                  <c:v>1.5686187043682748E-3</c:v>
                </c:pt>
                <c:pt idx="1">
                  <c:v>9.1590097677985705E-3</c:v>
                </c:pt>
                <c:pt idx="2">
                  <c:v>2.5509218492082746E-2</c:v>
                </c:pt>
                <c:pt idx="3">
                  <c:v>2.7084406256391327E-2</c:v>
                </c:pt>
                <c:pt idx="4">
                  <c:v>3.0462684646987443E-2</c:v>
                </c:pt>
                <c:pt idx="5">
                  <c:v>3.1266566999836834E-2</c:v>
                </c:pt>
                <c:pt idx="6">
                  <c:v>4.1903261749891195E-2</c:v>
                </c:pt>
                <c:pt idx="7">
                  <c:v>5.2964948101083174E-2</c:v>
                </c:pt>
                <c:pt idx="8">
                  <c:v>6.6574470808623151E-2</c:v>
                </c:pt>
                <c:pt idx="9">
                  <c:v>6.2632195696280382E-2</c:v>
                </c:pt>
                <c:pt idx="10">
                  <c:v>6.7701772154944995E-2</c:v>
                </c:pt>
                <c:pt idx="11">
                  <c:v>7.3899890451424269E-2</c:v>
                </c:pt>
                <c:pt idx="12">
                  <c:v>9.0604781946077281E-2</c:v>
                </c:pt>
                <c:pt idx="13">
                  <c:v>9.5964591313025677E-2</c:v>
                </c:pt>
                <c:pt idx="14">
                  <c:v>8.8023894617730733E-2</c:v>
                </c:pt>
                <c:pt idx="15">
                  <c:v>5.3260975408123287E-2</c:v>
                </c:pt>
                <c:pt idx="16">
                  <c:v>3.2551059142824648E-2</c:v>
                </c:pt>
                <c:pt idx="17">
                  <c:v>2.4633951737832345E-2</c:v>
                </c:pt>
                <c:pt idx="18">
                  <c:v>2.2743934208784497E-2</c:v>
                </c:pt>
                <c:pt idx="19">
                  <c:v>2.4715424030451367E-2</c:v>
                </c:pt>
                <c:pt idx="20">
                  <c:v>1.9243848719399735E-2</c:v>
                </c:pt>
                <c:pt idx="21">
                  <c:v>1.9124161910682641E-2</c:v>
                </c:pt>
                <c:pt idx="22">
                  <c:v>1.3939916886903353E-2</c:v>
                </c:pt>
                <c:pt idx="23">
                  <c:v>1.0979062745502531E-2</c:v>
                </c:pt>
                <c:pt idx="24">
                  <c:v>8.8550197582611609E-3</c:v>
                </c:pt>
                <c:pt idx="25">
                  <c:v>8.8003116299437672E-3</c:v>
                </c:pt>
                <c:pt idx="26">
                  <c:v>8.5585101584803938E-3</c:v>
                </c:pt>
                <c:pt idx="27">
                  <c:v>9.9692933184956506E-3</c:v>
                </c:pt>
                <c:pt idx="28">
                  <c:v>9.9394080738581282E-3</c:v>
                </c:pt>
                <c:pt idx="29">
                  <c:v>9.9890238118430282E-3</c:v>
                </c:pt>
                <c:pt idx="30">
                  <c:v>8.5611626460071859E-3</c:v>
                </c:pt>
                <c:pt idx="31">
                  <c:v>7.2533393929208158E-3</c:v>
                </c:pt>
                <c:pt idx="32">
                  <c:v>8.5761555441872441E-3</c:v>
                </c:pt>
                <c:pt idx="33">
                  <c:v>3.4248594881286155E-2</c:v>
                </c:pt>
                <c:pt idx="34">
                  <c:v>5.9672737950689024E-2</c:v>
                </c:pt>
                <c:pt idx="35">
                  <c:v>6.4735267550651607E-2</c:v>
                </c:pt>
                <c:pt idx="36">
                  <c:v>1.9271099763685778E-2</c:v>
                </c:pt>
                <c:pt idx="37">
                  <c:v>1.4256960406156784E-2</c:v>
                </c:pt>
                <c:pt idx="38">
                  <c:v>1.0707753077969825E-2</c:v>
                </c:pt>
                <c:pt idx="39">
                  <c:v>8.046447832707292E-3</c:v>
                </c:pt>
                <c:pt idx="40">
                  <c:v>7.1145603550077886E-3</c:v>
                </c:pt>
                <c:pt idx="41">
                  <c:v>7.3236953690828032E-3</c:v>
                </c:pt>
                <c:pt idx="42">
                  <c:v>7.5381488263139129E-3</c:v>
                </c:pt>
                <c:pt idx="43">
                  <c:v>7.4239043672708347E-3</c:v>
                </c:pt>
                <c:pt idx="44">
                  <c:v>5.8963289009573644E-3</c:v>
                </c:pt>
                <c:pt idx="45">
                  <c:v>5.3045236507699607E-3</c:v>
                </c:pt>
                <c:pt idx="46">
                  <c:v>5.1484876783880829E-3</c:v>
                </c:pt>
                <c:pt idx="47">
                  <c:v>4.4471775914275043E-3</c:v>
                </c:pt>
              </c:numCache>
            </c:numRef>
          </c:xVal>
          <c:yVal>
            <c:numRef>
              <c:f>'Media Practice - SA'!$R$35:$R$82</c:f>
              <c:numCache>
                <c:formatCode>General</c:formatCode>
                <c:ptCount val="48"/>
                <c:pt idx="0">
                  <c:v>33.028129006982397</c:v>
                </c:pt>
                <c:pt idx="1">
                  <c:v>-269.00302358461255</c:v>
                </c:pt>
                <c:pt idx="2">
                  <c:v>-120.2355899071988</c:v>
                </c:pt>
                <c:pt idx="3">
                  <c:v>-111.48202665484757</c:v>
                </c:pt>
                <c:pt idx="4">
                  <c:v>-98.94096207759651</c:v>
                </c:pt>
                <c:pt idx="5">
                  <c:v>-60.945384900414297</c:v>
                </c:pt>
                <c:pt idx="6">
                  <c:v>-48.123977370908278</c:v>
                </c:pt>
                <c:pt idx="7">
                  <c:v>6.7450995215720013</c:v>
                </c:pt>
                <c:pt idx="8">
                  <c:v>-9.67508294573895</c:v>
                </c:pt>
                <c:pt idx="9">
                  <c:v>104.29875650661302</c:v>
                </c:pt>
                <c:pt idx="10">
                  <c:v>75.885800565949467</c:v>
                </c:pt>
                <c:pt idx="11">
                  <c:v>80.421530011732784</c:v>
                </c:pt>
                <c:pt idx="12">
                  <c:v>-9.8304124752687585</c:v>
                </c:pt>
                <c:pt idx="13">
                  <c:v>-20.728956231017719</c:v>
                </c:pt>
                <c:pt idx="14">
                  <c:v>-37.880343115022697</c:v>
                </c:pt>
                <c:pt idx="15">
                  <c:v>63.522981042315223</c:v>
                </c:pt>
                <c:pt idx="16">
                  <c:v>77.134555039389852</c:v>
                </c:pt>
                <c:pt idx="17">
                  <c:v>86.580236460264587</c:v>
                </c:pt>
                <c:pt idx="18">
                  <c:v>23.38236041174423</c:v>
                </c:pt>
                <c:pt idx="19">
                  <c:v>-53.950071798992212</c:v>
                </c:pt>
                <c:pt idx="20">
                  <c:v>26.944642473008116</c:v>
                </c:pt>
                <c:pt idx="21">
                  <c:v>-36.315335353509909</c:v>
                </c:pt>
                <c:pt idx="22">
                  <c:v>55.557366436377379</c:v>
                </c:pt>
                <c:pt idx="23">
                  <c:v>-62.012894871956632</c:v>
                </c:pt>
                <c:pt idx="24">
                  <c:v>-49.651315812302528</c:v>
                </c:pt>
                <c:pt idx="25">
                  <c:v>-105.39573829580013</c:v>
                </c:pt>
                <c:pt idx="26">
                  <c:v>-55.19088935269474</c:v>
                </c:pt>
                <c:pt idx="27">
                  <c:v>-138.73929560302122</c:v>
                </c:pt>
                <c:pt idx="28">
                  <c:v>-135.6050599153582</c:v>
                </c:pt>
                <c:pt idx="29">
                  <c:v>-124.87986436540177</c:v>
                </c:pt>
                <c:pt idx="30">
                  <c:v>-74.396434838985897</c:v>
                </c:pt>
                <c:pt idx="31">
                  <c:v>-26.954227176438508</c:v>
                </c:pt>
                <c:pt idx="32">
                  <c:v>60.775553583053352</c:v>
                </c:pt>
                <c:pt idx="33">
                  <c:v>37.716746494329982</c:v>
                </c:pt>
                <c:pt idx="34">
                  <c:v>-42.268092614065608</c:v>
                </c:pt>
                <c:pt idx="35">
                  <c:v>-63.981646580357392</c:v>
                </c:pt>
                <c:pt idx="36">
                  <c:v>84.132357281589975</c:v>
                </c:pt>
                <c:pt idx="37">
                  <c:v>104.96989562730278</c:v>
                </c:pt>
                <c:pt idx="38">
                  <c:v>91.456513946835003</c:v>
                </c:pt>
                <c:pt idx="39">
                  <c:v>58.953372461271101</c:v>
                </c:pt>
                <c:pt idx="40">
                  <c:v>23.863480089628638</c:v>
                </c:pt>
                <c:pt idx="41">
                  <c:v>33.308672182552982</c:v>
                </c:pt>
                <c:pt idx="42">
                  <c:v>67.094447479978498</c:v>
                </c:pt>
                <c:pt idx="43">
                  <c:v>103.51654815298116</c:v>
                </c:pt>
                <c:pt idx="44">
                  <c:v>144.20670471944845</c:v>
                </c:pt>
                <c:pt idx="45">
                  <c:v>123.90500612357323</c:v>
                </c:pt>
                <c:pt idx="46">
                  <c:v>106.2473553849461</c:v>
                </c:pt>
                <c:pt idx="47">
                  <c:v>82.538514838061019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E-4493-B55E-CFAAC958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29152"/>
        <c:axId val="2142135808"/>
      </c:scatterChart>
      <c:valAx>
        <c:axId val="21421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Opportunity_to_Improve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42135808"/>
        <c:crosses val="autoZero"/>
        <c:crossBetween val="midCat"/>
      </c:valAx>
      <c:valAx>
        <c:axId val="214213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129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Optimal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'Media Practice - SA'!$K$7:$K$54</c:f>
              <c:numCache>
                <c:formatCode>0.000</c:formatCode>
                <c:ptCount val="48"/>
                <c:pt idx="0">
                  <c:v>7.655921495243399E-4</c:v>
                </c:pt>
                <c:pt idx="1">
                  <c:v>4.2609424526564264E-3</c:v>
                </c:pt>
                <c:pt idx="2">
                  <c:v>1.1304824136778635E-2</c:v>
                </c:pt>
                <c:pt idx="3">
                  <c:v>1.1803525456616363E-2</c:v>
                </c:pt>
                <c:pt idx="4">
                  <c:v>1.4953944336193485E-2</c:v>
                </c:pt>
                <c:pt idx="5">
                  <c:v>1.948840049032018E-2</c:v>
                </c:pt>
                <c:pt idx="6">
                  <c:v>3.5301104827327547E-2</c:v>
                </c:pt>
                <c:pt idx="7">
                  <c:v>5.6419789658251812E-2</c:v>
                </c:pt>
                <c:pt idx="8">
                  <c:v>8.0811191516963463E-2</c:v>
                </c:pt>
                <c:pt idx="9">
                  <c:v>6.9593445775599186E-2</c:v>
                </c:pt>
                <c:pt idx="10">
                  <c:v>5.9661736898022358E-2</c:v>
                </c:pt>
                <c:pt idx="11">
                  <c:v>4.5093783353576826E-2</c:v>
                </c:pt>
                <c:pt idx="12">
                  <c:v>4.4708408977881912E-2</c:v>
                </c:pt>
                <c:pt idx="13">
                  <c:v>6.1745691065736234E-2</c:v>
                </c:pt>
                <c:pt idx="14">
                  <c:v>0.121310743249922</c:v>
                </c:pt>
                <c:pt idx="15">
                  <c:v>0.19934323487180652</c:v>
                </c:pt>
                <c:pt idx="16">
                  <c:v>0.2577362404513549</c:v>
                </c:pt>
                <c:pt idx="17">
                  <c:v>0.28372923867097544</c:v>
                </c:pt>
                <c:pt idx="18">
                  <c:v>0.30986914641325392</c:v>
                </c:pt>
                <c:pt idx="19">
                  <c:v>0.3447460429540255</c:v>
                </c:pt>
                <c:pt idx="20">
                  <c:v>0.33580015044322181</c:v>
                </c:pt>
                <c:pt idx="21">
                  <c:v>0.35258952110735742</c:v>
                </c:pt>
                <c:pt idx="22">
                  <c:v>0.33712615584405775</c:v>
                </c:pt>
                <c:pt idx="23">
                  <c:v>0.3741202688148807</c:v>
                </c:pt>
                <c:pt idx="24">
                  <c:v>0.39078445221638664</c:v>
                </c:pt>
                <c:pt idx="25">
                  <c:v>0.42914481171011415</c:v>
                </c:pt>
                <c:pt idx="26">
                  <c:v>0.42299859140942536</c:v>
                </c:pt>
                <c:pt idx="27">
                  <c:v>0.44616053727082677</c:v>
                </c:pt>
                <c:pt idx="28">
                  <c:v>0.44474637793502136</c:v>
                </c:pt>
                <c:pt idx="29">
                  <c:v>0.4528811282475288</c:v>
                </c:pt>
                <c:pt idx="30">
                  <c:v>0.44863158863820513</c:v>
                </c:pt>
                <c:pt idx="31">
                  <c:v>0.43184889206866156</c:v>
                </c:pt>
                <c:pt idx="32">
                  <c:v>0.38114170191939306</c:v>
                </c:pt>
                <c:pt idx="33">
                  <c:v>0.32911899333679157</c:v>
                </c:pt>
                <c:pt idx="34">
                  <c:v>0.31968894551833626</c:v>
                </c:pt>
                <c:pt idx="35">
                  <c:v>0.32882692221983661</c:v>
                </c:pt>
                <c:pt idx="36">
                  <c:v>0.35361160024046856</c:v>
                </c:pt>
                <c:pt idx="37">
                  <c:v>0.32837132320703855</c:v>
                </c:pt>
                <c:pt idx="38">
                  <c:v>0.31763199553660237</c:v>
                </c:pt>
                <c:pt idx="39">
                  <c:v>0.3175004120801514</c:v>
                </c:pt>
                <c:pt idx="40">
                  <c:v>0.33071992061699407</c:v>
                </c:pt>
                <c:pt idx="41">
                  <c:v>0.33106247623108609</c:v>
                </c:pt>
                <c:pt idx="42">
                  <c:v>0.31305426922634422</c:v>
                </c:pt>
                <c:pt idx="43">
                  <c:v>0.27988883074058429</c:v>
                </c:pt>
                <c:pt idx="44">
                  <c:v>0.23263858754256986</c:v>
                </c:pt>
                <c:pt idx="45">
                  <c:v>0.19875089820846706</c:v>
                </c:pt>
                <c:pt idx="46">
                  <c:v>0.17802709670656994</c:v>
                </c:pt>
                <c:pt idx="47">
                  <c:v>0.178101626755094</c:v>
                </c:pt>
              </c:numCache>
            </c:numRef>
          </c:xVal>
          <c:yVal>
            <c:numRef>
              <c:f>'Media Practice - SA'!$R$35:$R$82</c:f>
              <c:numCache>
                <c:formatCode>General</c:formatCode>
                <c:ptCount val="48"/>
                <c:pt idx="0">
                  <c:v>33.028129006982397</c:v>
                </c:pt>
                <c:pt idx="1">
                  <c:v>-269.00302358461255</c:v>
                </c:pt>
                <c:pt idx="2">
                  <c:v>-120.2355899071988</c:v>
                </c:pt>
                <c:pt idx="3">
                  <c:v>-111.48202665484757</c:v>
                </c:pt>
                <c:pt idx="4">
                  <c:v>-98.94096207759651</c:v>
                </c:pt>
                <c:pt idx="5">
                  <c:v>-60.945384900414297</c:v>
                </c:pt>
                <c:pt idx="6">
                  <c:v>-48.123977370908278</c:v>
                </c:pt>
                <c:pt idx="7">
                  <c:v>6.7450995215720013</c:v>
                </c:pt>
                <c:pt idx="8">
                  <c:v>-9.67508294573895</c:v>
                </c:pt>
                <c:pt idx="9">
                  <c:v>104.29875650661302</c:v>
                </c:pt>
                <c:pt idx="10">
                  <c:v>75.885800565949467</c:v>
                </c:pt>
                <c:pt idx="11">
                  <c:v>80.421530011732784</c:v>
                </c:pt>
                <c:pt idx="12">
                  <c:v>-9.8304124752687585</c:v>
                </c:pt>
                <c:pt idx="13">
                  <c:v>-20.728956231017719</c:v>
                </c:pt>
                <c:pt idx="14">
                  <c:v>-37.880343115022697</c:v>
                </c:pt>
                <c:pt idx="15">
                  <c:v>63.522981042315223</c:v>
                </c:pt>
                <c:pt idx="16">
                  <c:v>77.134555039389852</c:v>
                </c:pt>
                <c:pt idx="17">
                  <c:v>86.580236460264587</c:v>
                </c:pt>
                <c:pt idx="18">
                  <c:v>23.38236041174423</c:v>
                </c:pt>
                <c:pt idx="19">
                  <c:v>-53.950071798992212</c:v>
                </c:pt>
                <c:pt idx="20">
                  <c:v>26.944642473008116</c:v>
                </c:pt>
                <c:pt idx="21">
                  <c:v>-36.315335353509909</c:v>
                </c:pt>
                <c:pt idx="22">
                  <c:v>55.557366436377379</c:v>
                </c:pt>
                <c:pt idx="23">
                  <c:v>-62.012894871956632</c:v>
                </c:pt>
                <c:pt idx="24">
                  <c:v>-49.651315812302528</c:v>
                </c:pt>
                <c:pt idx="25">
                  <c:v>-105.39573829580013</c:v>
                </c:pt>
                <c:pt idx="26">
                  <c:v>-55.19088935269474</c:v>
                </c:pt>
                <c:pt idx="27">
                  <c:v>-138.73929560302122</c:v>
                </c:pt>
                <c:pt idx="28">
                  <c:v>-135.6050599153582</c:v>
                </c:pt>
                <c:pt idx="29">
                  <c:v>-124.87986436540177</c:v>
                </c:pt>
                <c:pt idx="30">
                  <c:v>-74.396434838985897</c:v>
                </c:pt>
                <c:pt idx="31">
                  <c:v>-26.954227176438508</c:v>
                </c:pt>
                <c:pt idx="32">
                  <c:v>60.775553583053352</c:v>
                </c:pt>
                <c:pt idx="33">
                  <c:v>37.716746494329982</c:v>
                </c:pt>
                <c:pt idx="34">
                  <c:v>-42.268092614065608</c:v>
                </c:pt>
                <c:pt idx="35">
                  <c:v>-63.981646580357392</c:v>
                </c:pt>
                <c:pt idx="36">
                  <c:v>84.132357281589975</c:v>
                </c:pt>
                <c:pt idx="37">
                  <c:v>104.96989562730278</c:v>
                </c:pt>
                <c:pt idx="38">
                  <c:v>91.456513946835003</c:v>
                </c:pt>
                <c:pt idx="39">
                  <c:v>58.953372461271101</c:v>
                </c:pt>
                <c:pt idx="40">
                  <c:v>23.863480089628638</c:v>
                </c:pt>
                <c:pt idx="41">
                  <c:v>33.308672182552982</c:v>
                </c:pt>
                <c:pt idx="42">
                  <c:v>67.094447479978498</c:v>
                </c:pt>
                <c:pt idx="43">
                  <c:v>103.51654815298116</c:v>
                </c:pt>
                <c:pt idx="44">
                  <c:v>144.20670471944845</c:v>
                </c:pt>
                <c:pt idx="45">
                  <c:v>123.90500612357323</c:v>
                </c:pt>
                <c:pt idx="46">
                  <c:v>106.2473553849461</c:v>
                </c:pt>
                <c:pt idx="47">
                  <c:v>82.538514838061019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B-4E15-A0DA-03BF1713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37472"/>
        <c:axId val="2142129152"/>
      </c:scatterChart>
      <c:valAx>
        <c:axId val="21421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Optimal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42129152"/>
        <c:crosses val="autoZero"/>
        <c:crossBetween val="midCat"/>
      </c:valAx>
      <c:valAx>
        <c:axId val="214212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13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Sub_Optimal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 Ton Decomps</c:v>
          </c:tx>
          <c:spPr>
            <a:ln w="19050">
              <a:noFill/>
            </a:ln>
          </c:spPr>
          <c:xVal>
            <c:numRef>
              <c:f>'Media Practice - SA'!$I$7:$I$54</c:f>
              <c:numCache>
                <c:formatCode>0.000</c:formatCode>
                <c:ptCount val="48"/>
                <c:pt idx="0">
                  <c:v>3.0694192773025424E-3</c:v>
                </c:pt>
                <c:pt idx="1">
                  <c:v>1.8214941708807261E-2</c:v>
                </c:pt>
                <c:pt idx="2">
                  <c:v>5.0061436534800156E-2</c:v>
                </c:pt>
                <c:pt idx="3">
                  <c:v>5.1670069672432817E-2</c:v>
                </c:pt>
                <c:pt idx="4">
                  <c:v>5.8847235136983811E-2</c:v>
                </c:pt>
                <c:pt idx="5">
                  <c:v>6.5775367797186068E-2</c:v>
                </c:pt>
                <c:pt idx="6">
                  <c:v>0.10194207383018833</c:v>
                </c:pt>
                <c:pt idx="7">
                  <c:v>0.13566623913041356</c:v>
                </c:pt>
                <c:pt idx="8">
                  <c:v>0.18016387078519933</c:v>
                </c:pt>
                <c:pt idx="9">
                  <c:v>0.18447200231997335</c:v>
                </c:pt>
                <c:pt idx="10">
                  <c:v>0.18475707920158257</c:v>
                </c:pt>
                <c:pt idx="11">
                  <c:v>0.15995255379505774</c:v>
                </c:pt>
                <c:pt idx="12">
                  <c:v>0.14715045468541582</c:v>
                </c:pt>
                <c:pt idx="13">
                  <c:v>0.13956128875834803</c:v>
                </c:pt>
                <c:pt idx="14">
                  <c:v>0.15178050332108076</c:v>
                </c:pt>
                <c:pt idx="15">
                  <c:v>0.14538645711215339</c:v>
                </c:pt>
                <c:pt idx="16">
                  <c:v>0.13614257507065677</c:v>
                </c:pt>
                <c:pt idx="17">
                  <c:v>0.12410202892327279</c:v>
                </c:pt>
                <c:pt idx="18">
                  <c:v>0.13726239957226671</c:v>
                </c:pt>
                <c:pt idx="19">
                  <c:v>0.15751958217773487</c:v>
                </c:pt>
                <c:pt idx="20">
                  <c:v>0.1576595618323656</c:v>
                </c:pt>
                <c:pt idx="21">
                  <c:v>0.16581527456758371</c:v>
                </c:pt>
                <c:pt idx="22">
                  <c:v>0.15002049816956564</c:v>
                </c:pt>
                <c:pt idx="23">
                  <c:v>0.15972157084765712</c:v>
                </c:pt>
                <c:pt idx="24">
                  <c:v>0.15333277717432062</c:v>
                </c:pt>
                <c:pt idx="25">
                  <c:v>0.14418021649054077</c:v>
                </c:pt>
                <c:pt idx="26">
                  <c:v>0.13580610854476774</c:v>
                </c:pt>
                <c:pt idx="27">
                  <c:v>0.14790908089838545</c:v>
                </c:pt>
                <c:pt idx="28">
                  <c:v>0.16208823979317377</c:v>
                </c:pt>
                <c:pt idx="29">
                  <c:v>0.15285746093505945</c:v>
                </c:pt>
                <c:pt idx="30">
                  <c:v>0.13308958464083781</c:v>
                </c:pt>
                <c:pt idx="31">
                  <c:v>0.11467472637492217</c:v>
                </c:pt>
                <c:pt idx="32">
                  <c:v>9.8418025112714538E-2</c:v>
                </c:pt>
                <c:pt idx="33">
                  <c:v>9.5155610620659317E-2</c:v>
                </c:pt>
                <c:pt idx="34">
                  <c:v>9.2133441955795703E-2</c:v>
                </c:pt>
                <c:pt idx="35">
                  <c:v>9.3795202862793942E-2</c:v>
                </c:pt>
                <c:pt idx="36">
                  <c:v>8.8427442204421725E-2</c:v>
                </c:pt>
                <c:pt idx="37">
                  <c:v>7.7257934957393387E-2</c:v>
                </c:pt>
                <c:pt idx="38">
                  <c:v>6.4209305953779355E-2</c:v>
                </c:pt>
                <c:pt idx="39">
                  <c:v>6.0672917162683034E-2</c:v>
                </c:pt>
                <c:pt idx="40">
                  <c:v>6.3967373533522359E-2</c:v>
                </c:pt>
                <c:pt idx="41">
                  <c:v>6.9776523615506084E-2</c:v>
                </c:pt>
                <c:pt idx="42">
                  <c:v>7.3463166526069962E-2</c:v>
                </c:pt>
                <c:pt idx="43">
                  <c:v>7.699498296205462E-2</c:v>
                </c:pt>
                <c:pt idx="44">
                  <c:v>7.1224644801033202E-2</c:v>
                </c:pt>
                <c:pt idx="45">
                  <c:v>7.3255867341506659E-2</c:v>
                </c:pt>
                <c:pt idx="46">
                  <c:v>8.6865420935517607E-2</c:v>
                </c:pt>
                <c:pt idx="47">
                  <c:v>0.11079004096641758</c:v>
                </c:pt>
              </c:numCache>
            </c:numRef>
          </c:xVal>
          <c:yVal>
            <c:numRef>
              <c:f>'Media Practice - SA'!$B$7:$B$54</c:f>
              <c:numCache>
                <c:formatCode>0</c:formatCode>
                <c:ptCount val="48"/>
                <c:pt idx="0">
                  <c:v>483.90793009223438</c:v>
                </c:pt>
                <c:pt idx="1">
                  <c:v>306.76250607568301</c:v>
                </c:pt>
                <c:pt idx="2">
                  <c:v>719.68891560457496</c:v>
                </c:pt>
                <c:pt idx="3">
                  <c:v>747.64177214317101</c:v>
                </c:pt>
                <c:pt idx="4">
                  <c:v>823.65568773955295</c:v>
                </c:pt>
                <c:pt idx="5">
                  <c:v>911.38434503662904</c:v>
                </c:pt>
                <c:pt idx="6">
                  <c:v>1198.6527211924499</c:v>
                </c:pt>
                <c:pt idx="7">
                  <c:v>1542.4232316350201</c:v>
                </c:pt>
                <c:pt idx="8">
                  <c:v>1886.6520857589101</c:v>
                </c:pt>
                <c:pt idx="9">
                  <c:v>1945.29417750677</c:v>
                </c:pt>
                <c:pt idx="10">
                  <c:v>1914.9995780409699</c:v>
                </c:pt>
                <c:pt idx="11">
                  <c:v>1812.16026848144</c:v>
                </c:pt>
                <c:pt idx="12">
                  <c:v>1789.8524473069399</c:v>
                </c:pt>
                <c:pt idx="13">
                  <c:v>1854.5774316274701</c:v>
                </c:pt>
                <c:pt idx="14">
                  <c:v>2060.4730721455398</c:v>
                </c:pt>
                <c:pt idx="15">
                  <c:v>2196.7049556019301</c:v>
                </c:pt>
                <c:pt idx="16">
                  <c:v>2256.93017529505</c:v>
                </c:pt>
                <c:pt idx="17">
                  <c:v>2266.2056678732802</c:v>
                </c:pt>
                <c:pt idx="18">
                  <c:v>2341.8035340565998</c:v>
                </c:pt>
                <c:pt idx="19">
                  <c:v>2491.6801091508901</c:v>
                </c:pt>
                <c:pt idx="20">
                  <c:v>2499.4662552644299</c:v>
                </c:pt>
                <c:pt idx="21">
                  <c:v>2531.96077927134</c:v>
                </c:pt>
                <c:pt idx="22">
                  <c:v>2466.7274237772499</c:v>
                </c:pt>
                <c:pt idx="23">
                  <c:v>2509.6467960720602</c:v>
                </c:pt>
                <c:pt idx="24">
                  <c:v>2547.8242668445</c:v>
                </c:pt>
                <c:pt idx="25">
                  <c:v>2606.7991494058201</c:v>
                </c:pt>
                <c:pt idx="26">
                  <c:v>2599.4513831660302</c:v>
                </c:pt>
                <c:pt idx="27">
                  <c:v>2662.3808121020502</c:v>
                </c:pt>
                <c:pt idx="28">
                  <c:v>2713.6677798071801</c:v>
                </c:pt>
                <c:pt idx="29">
                  <c:v>2721.4471760527399</c:v>
                </c:pt>
                <c:pt idx="30">
                  <c:v>2670.10003249191</c:v>
                </c:pt>
                <c:pt idx="31">
                  <c:v>2572.7298486374498</c:v>
                </c:pt>
                <c:pt idx="32">
                  <c:v>2409.88995338219</c:v>
                </c:pt>
                <c:pt idx="33">
                  <c:v>2352.6631042979302</c:v>
                </c:pt>
                <c:pt idx="34">
                  <c:v>2404.0970098766102</c:v>
                </c:pt>
                <c:pt idx="35">
                  <c:v>2460.1983290837402</c:v>
                </c:pt>
                <c:pt idx="36">
                  <c:v>2363.3182240944998</c:v>
                </c:pt>
                <c:pt idx="37">
                  <c:v>2207.6284257979401</c:v>
                </c:pt>
                <c:pt idx="38">
                  <c:v>2077.46504350846</c:v>
                </c:pt>
                <c:pt idx="39">
                  <c:v>2012.19140203802</c:v>
                </c:pt>
                <c:pt idx="40">
                  <c:v>2034.6886749713001</c:v>
                </c:pt>
                <c:pt idx="41">
                  <c:v>2069.0294609539601</c:v>
                </c:pt>
                <c:pt idx="42">
                  <c:v>2047.9766561552101</c:v>
                </c:pt>
                <c:pt idx="43">
                  <c:v>1967.4214932110799</c:v>
                </c:pt>
                <c:pt idx="44">
                  <c:v>1790.75200310579</c:v>
                </c:pt>
                <c:pt idx="45">
                  <c:v>1641.57123915992</c:v>
                </c:pt>
                <c:pt idx="46">
                  <c:v>1593.5578670534401</c:v>
                </c:pt>
                <c:pt idx="47">
                  <c:v>1656.11061683246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B-42E4-8799-2B7394BD86C0}"/>
            </c:ext>
          </c:extLst>
        </c:ser>
        <c:ser>
          <c:idx val="1"/>
          <c:order val="1"/>
          <c:tx>
            <c:v>Predicted FB Ton Decomps</c:v>
          </c:tx>
          <c:spPr>
            <a:ln w="19050">
              <a:noFill/>
            </a:ln>
          </c:spPr>
          <c:xVal>
            <c:numRef>
              <c:f>'Media Practice - SA'!$I$7:$I$54</c:f>
              <c:numCache>
                <c:formatCode>0.000</c:formatCode>
                <c:ptCount val="48"/>
                <c:pt idx="0">
                  <c:v>3.0694192773025424E-3</c:v>
                </c:pt>
                <c:pt idx="1">
                  <c:v>1.8214941708807261E-2</c:v>
                </c:pt>
                <c:pt idx="2">
                  <c:v>5.0061436534800156E-2</c:v>
                </c:pt>
                <c:pt idx="3">
                  <c:v>5.1670069672432817E-2</c:v>
                </c:pt>
                <c:pt idx="4">
                  <c:v>5.8847235136983811E-2</c:v>
                </c:pt>
                <c:pt idx="5">
                  <c:v>6.5775367797186068E-2</c:v>
                </c:pt>
                <c:pt idx="6">
                  <c:v>0.10194207383018833</c:v>
                </c:pt>
                <c:pt idx="7">
                  <c:v>0.13566623913041356</c:v>
                </c:pt>
                <c:pt idx="8">
                  <c:v>0.18016387078519933</c:v>
                </c:pt>
                <c:pt idx="9">
                  <c:v>0.18447200231997335</c:v>
                </c:pt>
                <c:pt idx="10">
                  <c:v>0.18475707920158257</c:v>
                </c:pt>
                <c:pt idx="11">
                  <c:v>0.15995255379505774</c:v>
                </c:pt>
                <c:pt idx="12">
                  <c:v>0.14715045468541582</c:v>
                </c:pt>
                <c:pt idx="13">
                  <c:v>0.13956128875834803</c:v>
                </c:pt>
                <c:pt idx="14">
                  <c:v>0.15178050332108076</c:v>
                </c:pt>
                <c:pt idx="15">
                  <c:v>0.14538645711215339</c:v>
                </c:pt>
                <c:pt idx="16">
                  <c:v>0.13614257507065677</c:v>
                </c:pt>
                <c:pt idx="17">
                  <c:v>0.12410202892327279</c:v>
                </c:pt>
                <c:pt idx="18">
                  <c:v>0.13726239957226671</c:v>
                </c:pt>
                <c:pt idx="19">
                  <c:v>0.15751958217773487</c:v>
                </c:pt>
                <c:pt idx="20">
                  <c:v>0.1576595618323656</c:v>
                </c:pt>
                <c:pt idx="21">
                  <c:v>0.16581527456758371</c:v>
                </c:pt>
                <c:pt idx="22">
                  <c:v>0.15002049816956564</c:v>
                </c:pt>
                <c:pt idx="23">
                  <c:v>0.15972157084765712</c:v>
                </c:pt>
                <c:pt idx="24">
                  <c:v>0.15333277717432062</c:v>
                </c:pt>
                <c:pt idx="25">
                  <c:v>0.14418021649054077</c:v>
                </c:pt>
                <c:pt idx="26">
                  <c:v>0.13580610854476774</c:v>
                </c:pt>
                <c:pt idx="27">
                  <c:v>0.14790908089838545</c:v>
                </c:pt>
                <c:pt idx="28">
                  <c:v>0.16208823979317377</c:v>
                </c:pt>
                <c:pt idx="29">
                  <c:v>0.15285746093505945</c:v>
                </c:pt>
                <c:pt idx="30">
                  <c:v>0.13308958464083781</c:v>
                </c:pt>
                <c:pt idx="31">
                  <c:v>0.11467472637492217</c:v>
                </c:pt>
                <c:pt idx="32">
                  <c:v>9.8418025112714538E-2</c:v>
                </c:pt>
                <c:pt idx="33">
                  <c:v>9.5155610620659317E-2</c:v>
                </c:pt>
                <c:pt idx="34">
                  <c:v>9.2133441955795703E-2</c:v>
                </c:pt>
                <c:pt idx="35">
                  <c:v>9.3795202862793942E-2</c:v>
                </c:pt>
                <c:pt idx="36">
                  <c:v>8.8427442204421725E-2</c:v>
                </c:pt>
                <c:pt idx="37">
                  <c:v>7.7257934957393387E-2</c:v>
                </c:pt>
                <c:pt idx="38">
                  <c:v>6.4209305953779355E-2</c:v>
                </c:pt>
                <c:pt idx="39">
                  <c:v>6.0672917162683034E-2</c:v>
                </c:pt>
                <c:pt idx="40">
                  <c:v>6.3967373533522359E-2</c:v>
                </c:pt>
                <c:pt idx="41">
                  <c:v>6.9776523615506084E-2</c:v>
                </c:pt>
                <c:pt idx="42">
                  <c:v>7.3463166526069962E-2</c:v>
                </c:pt>
                <c:pt idx="43">
                  <c:v>7.699498296205462E-2</c:v>
                </c:pt>
                <c:pt idx="44">
                  <c:v>7.1224644801033202E-2</c:v>
                </c:pt>
                <c:pt idx="45">
                  <c:v>7.3255867341506659E-2</c:v>
                </c:pt>
                <c:pt idx="46">
                  <c:v>8.6865420935517607E-2</c:v>
                </c:pt>
                <c:pt idx="47">
                  <c:v>0.11079004096641758</c:v>
                </c:pt>
              </c:numCache>
            </c:numRef>
          </c:xVal>
          <c:yVal>
            <c:numRef>
              <c:f>'Media Practice - SA'!$Q$35:$Q$82</c:f>
              <c:numCache>
                <c:formatCode>General</c:formatCode>
                <c:ptCount val="48"/>
                <c:pt idx="0">
                  <c:v>450.87980108525198</c:v>
                </c:pt>
                <c:pt idx="1">
                  <c:v>575.76552966029556</c:v>
                </c:pt>
                <c:pt idx="2">
                  <c:v>839.92450551177376</c:v>
                </c:pt>
                <c:pt idx="3">
                  <c:v>859.12379879801858</c:v>
                </c:pt>
                <c:pt idx="4">
                  <c:v>922.59664981714945</c:v>
                </c:pt>
                <c:pt idx="5">
                  <c:v>972.32972993704334</c:v>
                </c:pt>
                <c:pt idx="6">
                  <c:v>1246.7766985633582</c:v>
                </c:pt>
                <c:pt idx="7">
                  <c:v>1535.6781321134481</c:v>
                </c:pt>
                <c:pt idx="8">
                  <c:v>1896.327168704649</c:v>
                </c:pt>
                <c:pt idx="9">
                  <c:v>1840.995421000157</c:v>
                </c:pt>
                <c:pt idx="10">
                  <c:v>1839.1137774750205</c:v>
                </c:pt>
                <c:pt idx="11">
                  <c:v>1731.7387384697072</c:v>
                </c:pt>
                <c:pt idx="12">
                  <c:v>1799.6828597822087</c:v>
                </c:pt>
                <c:pt idx="13">
                  <c:v>1875.3063878584878</c:v>
                </c:pt>
                <c:pt idx="14">
                  <c:v>2098.3534152605625</c:v>
                </c:pt>
                <c:pt idx="15">
                  <c:v>2133.1819745596149</c:v>
                </c:pt>
                <c:pt idx="16">
                  <c:v>2179.7956202556602</c:v>
                </c:pt>
                <c:pt idx="17">
                  <c:v>2179.6254314130156</c:v>
                </c:pt>
                <c:pt idx="18">
                  <c:v>2318.4211736448556</c:v>
                </c:pt>
                <c:pt idx="19">
                  <c:v>2545.6301809498823</c:v>
                </c:pt>
                <c:pt idx="20">
                  <c:v>2472.5216127914218</c:v>
                </c:pt>
                <c:pt idx="21">
                  <c:v>2568.2761146248499</c:v>
                </c:pt>
                <c:pt idx="22">
                  <c:v>2411.1700573408725</c:v>
                </c:pt>
                <c:pt idx="23">
                  <c:v>2571.6596909440168</c:v>
                </c:pt>
                <c:pt idx="24">
                  <c:v>2597.4755826568025</c:v>
                </c:pt>
                <c:pt idx="25">
                  <c:v>2712.1948877016202</c:v>
                </c:pt>
                <c:pt idx="26">
                  <c:v>2654.6422725187249</c:v>
                </c:pt>
                <c:pt idx="27">
                  <c:v>2801.1201077050714</c:v>
                </c:pt>
                <c:pt idx="28">
                  <c:v>2849.2728397225383</c:v>
                </c:pt>
                <c:pt idx="29">
                  <c:v>2846.3270404181417</c:v>
                </c:pt>
                <c:pt idx="30">
                  <c:v>2744.4964673308959</c:v>
                </c:pt>
                <c:pt idx="31">
                  <c:v>2599.6840758138883</c:v>
                </c:pt>
                <c:pt idx="32">
                  <c:v>2349.1143997991367</c:v>
                </c:pt>
                <c:pt idx="33">
                  <c:v>2314.9463578036002</c:v>
                </c:pt>
                <c:pt idx="34">
                  <c:v>2446.3651024906758</c:v>
                </c:pt>
                <c:pt idx="35">
                  <c:v>2524.1799756640976</c:v>
                </c:pt>
                <c:pt idx="36">
                  <c:v>2279.1858668129098</c:v>
                </c:pt>
                <c:pt idx="37">
                  <c:v>2102.6585301706373</c:v>
                </c:pt>
                <c:pt idx="38">
                  <c:v>1986.008529561625</c:v>
                </c:pt>
                <c:pt idx="39">
                  <c:v>1953.2380295767489</c:v>
                </c:pt>
                <c:pt idx="40">
                  <c:v>2010.8251948816715</c:v>
                </c:pt>
                <c:pt idx="41">
                  <c:v>2035.7207887714071</c:v>
                </c:pt>
                <c:pt idx="42">
                  <c:v>1980.8822086752316</c:v>
                </c:pt>
                <c:pt idx="43">
                  <c:v>1863.9049450580987</c:v>
                </c:pt>
                <c:pt idx="44">
                  <c:v>1646.5452983863415</c:v>
                </c:pt>
                <c:pt idx="45">
                  <c:v>1517.6662330363467</c:v>
                </c:pt>
                <c:pt idx="46">
                  <c:v>1487.310511668494</c:v>
                </c:pt>
                <c:pt idx="47">
                  <c:v>1573.572101994399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B-42E4-8799-2B7394BD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69920"/>
        <c:axId val="2142170336"/>
      </c:scatterChart>
      <c:valAx>
        <c:axId val="21421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Sub_Optimal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42170336"/>
        <c:crosses val="autoZero"/>
        <c:crossBetween val="midCat"/>
      </c:valAx>
      <c:valAx>
        <c:axId val="214217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FB Ton Decomps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42169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Opportunity_to_Improve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 Ton Decomps</c:v>
          </c:tx>
          <c:spPr>
            <a:ln w="19050">
              <a:noFill/>
            </a:ln>
          </c:spPr>
          <c:xVal>
            <c:numRef>
              <c:f>'Media Practice - SA'!$J$7:$J$54</c:f>
              <c:numCache>
                <c:formatCode>0.000</c:formatCode>
                <c:ptCount val="48"/>
                <c:pt idx="0">
                  <c:v>1.5686187043682748E-3</c:v>
                </c:pt>
                <c:pt idx="1">
                  <c:v>9.1590097677985705E-3</c:v>
                </c:pt>
                <c:pt idx="2">
                  <c:v>2.5509218492082746E-2</c:v>
                </c:pt>
                <c:pt idx="3">
                  <c:v>2.7084406256391327E-2</c:v>
                </c:pt>
                <c:pt idx="4">
                  <c:v>3.0462684646987443E-2</c:v>
                </c:pt>
                <c:pt idx="5">
                  <c:v>3.1266566999836834E-2</c:v>
                </c:pt>
                <c:pt idx="6">
                  <c:v>4.1903261749891195E-2</c:v>
                </c:pt>
                <c:pt idx="7">
                  <c:v>5.2964948101083174E-2</c:v>
                </c:pt>
                <c:pt idx="8">
                  <c:v>6.6574470808623151E-2</c:v>
                </c:pt>
                <c:pt idx="9">
                  <c:v>6.2632195696280382E-2</c:v>
                </c:pt>
                <c:pt idx="10">
                  <c:v>6.7701772154944995E-2</c:v>
                </c:pt>
                <c:pt idx="11">
                  <c:v>7.3899890451424269E-2</c:v>
                </c:pt>
                <c:pt idx="12">
                  <c:v>9.0604781946077281E-2</c:v>
                </c:pt>
                <c:pt idx="13">
                  <c:v>9.5964591313025677E-2</c:v>
                </c:pt>
                <c:pt idx="14">
                  <c:v>8.8023894617730733E-2</c:v>
                </c:pt>
                <c:pt idx="15">
                  <c:v>5.3260975408123287E-2</c:v>
                </c:pt>
                <c:pt idx="16">
                  <c:v>3.2551059142824648E-2</c:v>
                </c:pt>
                <c:pt idx="17">
                  <c:v>2.4633951737832345E-2</c:v>
                </c:pt>
                <c:pt idx="18">
                  <c:v>2.2743934208784497E-2</c:v>
                </c:pt>
                <c:pt idx="19">
                  <c:v>2.4715424030451367E-2</c:v>
                </c:pt>
                <c:pt idx="20">
                  <c:v>1.9243848719399735E-2</c:v>
                </c:pt>
                <c:pt idx="21">
                  <c:v>1.9124161910682641E-2</c:v>
                </c:pt>
                <c:pt idx="22">
                  <c:v>1.3939916886903353E-2</c:v>
                </c:pt>
                <c:pt idx="23">
                  <c:v>1.0979062745502531E-2</c:v>
                </c:pt>
                <c:pt idx="24">
                  <c:v>8.8550197582611609E-3</c:v>
                </c:pt>
                <c:pt idx="25">
                  <c:v>8.8003116299437672E-3</c:v>
                </c:pt>
                <c:pt idx="26">
                  <c:v>8.5585101584803938E-3</c:v>
                </c:pt>
                <c:pt idx="27">
                  <c:v>9.9692933184956506E-3</c:v>
                </c:pt>
                <c:pt idx="28">
                  <c:v>9.9394080738581282E-3</c:v>
                </c:pt>
                <c:pt idx="29">
                  <c:v>9.9890238118430282E-3</c:v>
                </c:pt>
                <c:pt idx="30">
                  <c:v>8.5611626460071859E-3</c:v>
                </c:pt>
                <c:pt idx="31">
                  <c:v>7.2533393929208158E-3</c:v>
                </c:pt>
                <c:pt idx="32">
                  <c:v>8.5761555441872441E-3</c:v>
                </c:pt>
                <c:pt idx="33">
                  <c:v>3.4248594881286155E-2</c:v>
                </c:pt>
                <c:pt idx="34">
                  <c:v>5.9672737950689024E-2</c:v>
                </c:pt>
                <c:pt idx="35">
                  <c:v>6.4735267550651607E-2</c:v>
                </c:pt>
                <c:pt idx="36">
                  <c:v>1.9271099763685778E-2</c:v>
                </c:pt>
                <c:pt idx="37">
                  <c:v>1.4256960406156784E-2</c:v>
                </c:pt>
                <c:pt idx="38">
                  <c:v>1.0707753077969825E-2</c:v>
                </c:pt>
                <c:pt idx="39">
                  <c:v>8.046447832707292E-3</c:v>
                </c:pt>
                <c:pt idx="40">
                  <c:v>7.1145603550077886E-3</c:v>
                </c:pt>
                <c:pt idx="41">
                  <c:v>7.3236953690828032E-3</c:v>
                </c:pt>
                <c:pt idx="42">
                  <c:v>7.5381488263139129E-3</c:v>
                </c:pt>
                <c:pt idx="43">
                  <c:v>7.4239043672708347E-3</c:v>
                </c:pt>
                <c:pt idx="44">
                  <c:v>5.8963289009573644E-3</c:v>
                </c:pt>
                <c:pt idx="45">
                  <c:v>5.3045236507699607E-3</c:v>
                </c:pt>
                <c:pt idx="46">
                  <c:v>5.1484876783880829E-3</c:v>
                </c:pt>
                <c:pt idx="47">
                  <c:v>4.4471775914275043E-3</c:v>
                </c:pt>
              </c:numCache>
            </c:numRef>
          </c:xVal>
          <c:yVal>
            <c:numRef>
              <c:f>'Media Practice - SA'!$B$7:$B$54</c:f>
              <c:numCache>
                <c:formatCode>0</c:formatCode>
                <c:ptCount val="48"/>
                <c:pt idx="0">
                  <c:v>483.90793009223438</c:v>
                </c:pt>
                <c:pt idx="1">
                  <c:v>306.76250607568301</c:v>
                </c:pt>
                <c:pt idx="2">
                  <c:v>719.68891560457496</c:v>
                </c:pt>
                <c:pt idx="3">
                  <c:v>747.64177214317101</c:v>
                </c:pt>
                <c:pt idx="4">
                  <c:v>823.65568773955295</c:v>
                </c:pt>
                <c:pt idx="5">
                  <c:v>911.38434503662904</c:v>
                </c:pt>
                <c:pt idx="6">
                  <c:v>1198.6527211924499</c:v>
                </c:pt>
                <c:pt idx="7">
                  <c:v>1542.4232316350201</c:v>
                </c:pt>
                <c:pt idx="8">
                  <c:v>1886.6520857589101</c:v>
                </c:pt>
                <c:pt idx="9">
                  <c:v>1945.29417750677</c:v>
                </c:pt>
                <c:pt idx="10">
                  <c:v>1914.9995780409699</c:v>
                </c:pt>
                <c:pt idx="11">
                  <c:v>1812.16026848144</c:v>
                </c:pt>
                <c:pt idx="12">
                  <c:v>1789.8524473069399</c:v>
                </c:pt>
                <c:pt idx="13">
                  <c:v>1854.5774316274701</c:v>
                </c:pt>
                <c:pt idx="14">
                  <c:v>2060.4730721455398</c:v>
                </c:pt>
                <c:pt idx="15">
                  <c:v>2196.7049556019301</c:v>
                </c:pt>
                <c:pt idx="16">
                  <c:v>2256.93017529505</c:v>
                </c:pt>
                <c:pt idx="17">
                  <c:v>2266.2056678732802</c:v>
                </c:pt>
                <c:pt idx="18">
                  <c:v>2341.8035340565998</c:v>
                </c:pt>
                <c:pt idx="19">
                  <c:v>2491.6801091508901</c:v>
                </c:pt>
                <c:pt idx="20">
                  <c:v>2499.4662552644299</c:v>
                </c:pt>
                <c:pt idx="21">
                  <c:v>2531.96077927134</c:v>
                </c:pt>
                <c:pt idx="22">
                  <c:v>2466.7274237772499</c:v>
                </c:pt>
                <c:pt idx="23">
                  <c:v>2509.6467960720602</c:v>
                </c:pt>
                <c:pt idx="24">
                  <c:v>2547.8242668445</c:v>
                </c:pt>
                <c:pt idx="25">
                  <c:v>2606.7991494058201</c:v>
                </c:pt>
                <c:pt idx="26">
                  <c:v>2599.4513831660302</c:v>
                </c:pt>
                <c:pt idx="27">
                  <c:v>2662.3808121020502</c:v>
                </c:pt>
                <c:pt idx="28">
                  <c:v>2713.6677798071801</c:v>
                </c:pt>
                <c:pt idx="29">
                  <c:v>2721.4471760527399</c:v>
                </c:pt>
                <c:pt idx="30">
                  <c:v>2670.10003249191</c:v>
                </c:pt>
                <c:pt idx="31">
                  <c:v>2572.7298486374498</c:v>
                </c:pt>
                <c:pt idx="32">
                  <c:v>2409.88995338219</c:v>
                </c:pt>
                <c:pt idx="33">
                  <c:v>2352.6631042979302</c:v>
                </c:pt>
                <c:pt idx="34">
                  <c:v>2404.0970098766102</c:v>
                </c:pt>
                <c:pt idx="35">
                  <c:v>2460.1983290837402</c:v>
                </c:pt>
                <c:pt idx="36">
                  <c:v>2363.3182240944998</c:v>
                </c:pt>
                <c:pt idx="37">
                  <c:v>2207.6284257979401</c:v>
                </c:pt>
                <c:pt idx="38">
                  <c:v>2077.46504350846</c:v>
                </c:pt>
                <c:pt idx="39">
                  <c:v>2012.19140203802</c:v>
                </c:pt>
                <c:pt idx="40">
                  <c:v>2034.6886749713001</c:v>
                </c:pt>
                <c:pt idx="41">
                  <c:v>2069.0294609539601</c:v>
                </c:pt>
                <c:pt idx="42">
                  <c:v>2047.9766561552101</c:v>
                </c:pt>
                <c:pt idx="43">
                  <c:v>1967.4214932110799</c:v>
                </c:pt>
                <c:pt idx="44">
                  <c:v>1790.75200310579</c:v>
                </c:pt>
                <c:pt idx="45">
                  <c:v>1641.57123915992</c:v>
                </c:pt>
                <c:pt idx="46">
                  <c:v>1593.5578670534401</c:v>
                </c:pt>
                <c:pt idx="47">
                  <c:v>1656.11061683246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6-476C-8083-2FC23145EDCF}"/>
            </c:ext>
          </c:extLst>
        </c:ser>
        <c:ser>
          <c:idx val="1"/>
          <c:order val="1"/>
          <c:tx>
            <c:v>Predicted FB Ton Decomps</c:v>
          </c:tx>
          <c:spPr>
            <a:ln w="19050">
              <a:noFill/>
            </a:ln>
          </c:spPr>
          <c:xVal>
            <c:numRef>
              <c:f>'Media Practice - SA'!$J$7:$J$54</c:f>
              <c:numCache>
                <c:formatCode>0.000</c:formatCode>
                <c:ptCount val="48"/>
                <c:pt idx="0">
                  <c:v>1.5686187043682748E-3</c:v>
                </c:pt>
                <c:pt idx="1">
                  <c:v>9.1590097677985705E-3</c:v>
                </c:pt>
                <c:pt idx="2">
                  <c:v>2.5509218492082746E-2</c:v>
                </c:pt>
                <c:pt idx="3">
                  <c:v>2.7084406256391327E-2</c:v>
                </c:pt>
                <c:pt idx="4">
                  <c:v>3.0462684646987443E-2</c:v>
                </c:pt>
                <c:pt idx="5">
                  <c:v>3.1266566999836834E-2</c:v>
                </c:pt>
                <c:pt idx="6">
                  <c:v>4.1903261749891195E-2</c:v>
                </c:pt>
                <c:pt idx="7">
                  <c:v>5.2964948101083174E-2</c:v>
                </c:pt>
                <c:pt idx="8">
                  <c:v>6.6574470808623151E-2</c:v>
                </c:pt>
                <c:pt idx="9">
                  <c:v>6.2632195696280382E-2</c:v>
                </c:pt>
                <c:pt idx="10">
                  <c:v>6.7701772154944995E-2</c:v>
                </c:pt>
                <c:pt idx="11">
                  <c:v>7.3899890451424269E-2</c:v>
                </c:pt>
                <c:pt idx="12">
                  <c:v>9.0604781946077281E-2</c:v>
                </c:pt>
                <c:pt idx="13">
                  <c:v>9.5964591313025677E-2</c:v>
                </c:pt>
                <c:pt idx="14">
                  <c:v>8.8023894617730733E-2</c:v>
                </c:pt>
                <c:pt idx="15">
                  <c:v>5.3260975408123287E-2</c:v>
                </c:pt>
                <c:pt idx="16">
                  <c:v>3.2551059142824648E-2</c:v>
                </c:pt>
                <c:pt idx="17">
                  <c:v>2.4633951737832345E-2</c:v>
                </c:pt>
                <c:pt idx="18">
                  <c:v>2.2743934208784497E-2</c:v>
                </c:pt>
                <c:pt idx="19">
                  <c:v>2.4715424030451367E-2</c:v>
                </c:pt>
                <c:pt idx="20">
                  <c:v>1.9243848719399735E-2</c:v>
                </c:pt>
                <c:pt idx="21">
                  <c:v>1.9124161910682641E-2</c:v>
                </c:pt>
                <c:pt idx="22">
                  <c:v>1.3939916886903353E-2</c:v>
                </c:pt>
                <c:pt idx="23">
                  <c:v>1.0979062745502531E-2</c:v>
                </c:pt>
                <c:pt idx="24">
                  <c:v>8.8550197582611609E-3</c:v>
                </c:pt>
                <c:pt idx="25">
                  <c:v>8.8003116299437672E-3</c:v>
                </c:pt>
                <c:pt idx="26">
                  <c:v>8.5585101584803938E-3</c:v>
                </c:pt>
                <c:pt idx="27">
                  <c:v>9.9692933184956506E-3</c:v>
                </c:pt>
                <c:pt idx="28">
                  <c:v>9.9394080738581282E-3</c:v>
                </c:pt>
                <c:pt idx="29">
                  <c:v>9.9890238118430282E-3</c:v>
                </c:pt>
                <c:pt idx="30">
                  <c:v>8.5611626460071859E-3</c:v>
                </c:pt>
                <c:pt idx="31">
                  <c:v>7.2533393929208158E-3</c:v>
                </c:pt>
                <c:pt idx="32">
                  <c:v>8.5761555441872441E-3</c:v>
                </c:pt>
                <c:pt idx="33">
                  <c:v>3.4248594881286155E-2</c:v>
                </c:pt>
                <c:pt idx="34">
                  <c:v>5.9672737950689024E-2</c:v>
                </c:pt>
                <c:pt idx="35">
                  <c:v>6.4735267550651607E-2</c:v>
                </c:pt>
                <c:pt idx="36">
                  <c:v>1.9271099763685778E-2</c:v>
                </c:pt>
                <c:pt idx="37">
                  <c:v>1.4256960406156784E-2</c:v>
                </c:pt>
                <c:pt idx="38">
                  <c:v>1.0707753077969825E-2</c:v>
                </c:pt>
                <c:pt idx="39">
                  <c:v>8.046447832707292E-3</c:v>
                </c:pt>
                <c:pt idx="40">
                  <c:v>7.1145603550077886E-3</c:v>
                </c:pt>
                <c:pt idx="41">
                  <c:v>7.3236953690828032E-3</c:v>
                </c:pt>
                <c:pt idx="42">
                  <c:v>7.5381488263139129E-3</c:v>
                </c:pt>
                <c:pt idx="43">
                  <c:v>7.4239043672708347E-3</c:v>
                </c:pt>
                <c:pt idx="44">
                  <c:v>5.8963289009573644E-3</c:v>
                </c:pt>
                <c:pt idx="45">
                  <c:v>5.3045236507699607E-3</c:v>
                </c:pt>
                <c:pt idx="46">
                  <c:v>5.1484876783880829E-3</c:v>
                </c:pt>
                <c:pt idx="47">
                  <c:v>4.4471775914275043E-3</c:v>
                </c:pt>
              </c:numCache>
            </c:numRef>
          </c:xVal>
          <c:yVal>
            <c:numRef>
              <c:f>'Media Practice - SA'!$Q$35:$Q$82</c:f>
              <c:numCache>
                <c:formatCode>General</c:formatCode>
                <c:ptCount val="48"/>
                <c:pt idx="0">
                  <c:v>450.87980108525198</c:v>
                </c:pt>
                <c:pt idx="1">
                  <c:v>575.76552966029556</c:v>
                </c:pt>
                <c:pt idx="2">
                  <c:v>839.92450551177376</c:v>
                </c:pt>
                <c:pt idx="3">
                  <c:v>859.12379879801858</c:v>
                </c:pt>
                <c:pt idx="4">
                  <c:v>922.59664981714945</c:v>
                </c:pt>
                <c:pt idx="5">
                  <c:v>972.32972993704334</c:v>
                </c:pt>
                <c:pt idx="6">
                  <c:v>1246.7766985633582</c:v>
                </c:pt>
                <c:pt idx="7">
                  <c:v>1535.6781321134481</c:v>
                </c:pt>
                <c:pt idx="8">
                  <c:v>1896.327168704649</c:v>
                </c:pt>
                <c:pt idx="9">
                  <c:v>1840.995421000157</c:v>
                </c:pt>
                <c:pt idx="10">
                  <c:v>1839.1137774750205</c:v>
                </c:pt>
                <c:pt idx="11">
                  <c:v>1731.7387384697072</c:v>
                </c:pt>
                <c:pt idx="12">
                  <c:v>1799.6828597822087</c:v>
                </c:pt>
                <c:pt idx="13">
                  <c:v>1875.3063878584878</c:v>
                </c:pt>
                <c:pt idx="14">
                  <c:v>2098.3534152605625</c:v>
                </c:pt>
                <c:pt idx="15">
                  <c:v>2133.1819745596149</c:v>
                </c:pt>
                <c:pt idx="16">
                  <c:v>2179.7956202556602</c:v>
                </c:pt>
                <c:pt idx="17">
                  <c:v>2179.6254314130156</c:v>
                </c:pt>
                <c:pt idx="18">
                  <c:v>2318.4211736448556</c:v>
                </c:pt>
                <c:pt idx="19">
                  <c:v>2545.6301809498823</c:v>
                </c:pt>
                <c:pt idx="20">
                  <c:v>2472.5216127914218</c:v>
                </c:pt>
                <c:pt idx="21">
                  <c:v>2568.2761146248499</c:v>
                </c:pt>
                <c:pt idx="22">
                  <c:v>2411.1700573408725</c:v>
                </c:pt>
                <c:pt idx="23">
                  <c:v>2571.6596909440168</c:v>
                </c:pt>
                <c:pt idx="24">
                  <c:v>2597.4755826568025</c:v>
                </c:pt>
                <c:pt idx="25">
                  <c:v>2712.1948877016202</c:v>
                </c:pt>
                <c:pt idx="26">
                  <c:v>2654.6422725187249</c:v>
                </c:pt>
                <c:pt idx="27">
                  <c:v>2801.1201077050714</c:v>
                </c:pt>
                <c:pt idx="28">
                  <c:v>2849.2728397225383</c:v>
                </c:pt>
                <c:pt idx="29">
                  <c:v>2846.3270404181417</c:v>
                </c:pt>
                <c:pt idx="30">
                  <c:v>2744.4964673308959</c:v>
                </c:pt>
                <c:pt idx="31">
                  <c:v>2599.6840758138883</c:v>
                </c:pt>
                <c:pt idx="32">
                  <c:v>2349.1143997991367</c:v>
                </c:pt>
                <c:pt idx="33">
                  <c:v>2314.9463578036002</c:v>
                </c:pt>
                <c:pt idx="34">
                  <c:v>2446.3651024906758</c:v>
                </c:pt>
                <c:pt idx="35">
                  <c:v>2524.1799756640976</c:v>
                </c:pt>
                <c:pt idx="36">
                  <c:v>2279.1858668129098</c:v>
                </c:pt>
                <c:pt idx="37">
                  <c:v>2102.6585301706373</c:v>
                </c:pt>
                <c:pt idx="38">
                  <c:v>1986.008529561625</c:v>
                </c:pt>
                <c:pt idx="39">
                  <c:v>1953.2380295767489</c:v>
                </c:pt>
                <c:pt idx="40">
                  <c:v>2010.8251948816715</c:v>
                </c:pt>
                <c:pt idx="41">
                  <c:v>2035.7207887714071</c:v>
                </c:pt>
                <c:pt idx="42">
                  <c:v>1980.8822086752316</c:v>
                </c:pt>
                <c:pt idx="43">
                  <c:v>1863.9049450580987</c:v>
                </c:pt>
                <c:pt idx="44">
                  <c:v>1646.5452983863415</c:v>
                </c:pt>
                <c:pt idx="45">
                  <c:v>1517.6662330363467</c:v>
                </c:pt>
                <c:pt idx="46">
                  <c:v>1487.310511668494</c:v>
                </c:pt>
                <c:pt idx="47">
                  <c:v>1573.572101994399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6-476C-8083-2FC23145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62720"/>
        <c:axId val="1913450656"/>
      </c:scatterChart>
      <c:valAx>
        <c:axId val="19134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Opportunity_to_Improve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13450656"/>
        <c:crosses val="autoZero"/>
        <c:crossBetween val="midCat"/>
      </c:valAx>
      <c:valAx>
        <c:axId val="191345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FB Ton Decomps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13462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Optimal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 Ton Decomps</c:v>
          </c:tx>
          <c:spPr>
            <a:ln w="19050">
              <a:noFill/>
            </a:ln>
          </c:spPr>
          <c:xVal>
            <c:numRef>
              <c:f>'Media Practice - SA'!$K$7:$K$54</c:f>
              <c:numCache>
                <c:formatCode>0.000</c:formatCode>
                <c:ptCount val="48"/>
                <c:pt idx="0">
                  <c:v>7.655921495243399E-4</c:v>
                </c:pt>
                <c:pt idx="1">
                  <c:v>4.2609424526564264E-3</c:v>
                </c:pt>
                <c:pt idx="2">
                  <c:v>1.1304824136778635E-2</c:v>
                </c:pt>
                <c:pt idx="3">
                  <c:v>1.1803525456616363E-2</c:v>
                </c:pt>
                <c:pt idx="4">
                  <c:v>1.4953944336193485E-2</c:v>
                </c:pt>
                <c:pt idx="5">
                  <c:v>1.948840049032018E-2</c:v>
                </c:pt>
                <c:pt idx="6">
                  <c:v>3.5301104827327547E-2</c:v>
                </c:pt>
                <c:pt idx="7">
                  <c:v>5.6419789658251812E-2</c:v>
                </c:pt>
                <c:pt idx="8">
                  <c:v>8.0811191516963463E-2</c:v>
                </c:pt>
                <c:pt idx="9">
                  <c:v>6.9593445775599186E-2</c:v>
                </c:pt>
                <c:pt idx="10">
                  <c:v>5.9661736898022358E-2</c:v>
                </c:pt>
                <c:pt idx="11">
                  <c:v>4.5093783353576826E-2</c:v>
                </c:pt>
                <c:pt idx="12">
                  <c:v>4.4708408977881912E-2</c:v>
                </c:pt>
                <c:pt idx="13">
                  <c:v>6.1745691065736234E-2</c:v>
                </c:pt>
                <c:pt idx="14">
                  <c:v>0.121310743249922</c:v>
                </c:pt>
                <c:pt idx="15">
                  <c:v>0.19934323487180652</c:v>
                </c:pt>
                <c:pt idx="16">
                  <c:v>0.2577362404513549</c:v>
                </c:pt>
                <c:pt idx="17">
                  <c:v>0.28372923867097544</c:v>
                </c:pt>
                <c:pt idx="18">
                  <c:v>0.30986914641325392</c:v>
                </c:pt>
                <c:pt idx="19">
                  <c:v>0.3447460429540255</c:v>
                </c:pt>
                <c:pt idx="20">
                  <c:v>0.33580015044322181</c:v>
                </c:pt>
                <c:pt idx="21">
                  <c:v>0.35258952110735742</c:v>
                </c:pt>
                <c:pt idx="22">
                  <c:v>0.33712615584405775</c:v>
                </c:pt>
                <c:pt idx="23">
                  <c:v>0.3741202688148807</c:v>
                </c:pt>
                <c:pt idx="24">
                  <c:v>0.39078445221638664</c:v>
                </c:pt>
                <c:pt idx="25">
                  <c:v>0.42914481171011415</c:v>
                </c:pt>
                <c:pt idx="26">
                  <c:v>0.42299859140942536</c:v>
                </c:pt>
                <c:pt idx="27">
                  <c:v>0.44616053727082677</c:v>
                </c:pt>
                <c:pt idx="28">
                  <c:v>0.44474637793502136</c:v>
                </c:pt>
                <c:pt idx="29">
                  <c:v>0.4528811282475288</c:v>
                </c:pt>
                <c:pt idx="30">
                  <c:v>0.44863158863820513</c:v>
                </c:pt>
                <c:pt idx="31">
                  <c:v>0.43184889206866156</c:v>
                </c:pt>
                <c:pt idx="32">
                  <c:v>0.38114170191939306</c:v>
                </c:pt>
                <c:pt idx="33">
                  <c:v>0.32911899333679157</c:v>
                </c:pt>
                <c:pt idx="34">
                  <c:v>0.31968894551833626</c:v>
                </c:pt>
                <c:pt idx="35">
                  <c:v>0.32882692221983661</c:v>
                </c:pt>
                <c:pt idx="36">
                  <c:v>0.35361160024046856</c:v>
                </c:pt>
                <c:pt idx="37">
                  <c:v>0.32837132320703855</c:v>
                </c:pt>
                <c:pt idx="38">
                  <c:v>0.31763199553660237</c:v>
                </c:pt>
                <c:pt idx="39">
                  <c:v>0.3175004120801514</c:v>
                </c:pt>
                <c:pt idx="40">
                  <c:v>0.33071992061699407</c:v>
                </c:pt>
                <c:pt idx="41">
                  <c:v>0.33106247623108609</c:v>
                </c:pt>
                <c:pt idx="42">
                  <c:v>0.31305426922634422</c:v>
                </c:pt>
                <c:pt idx="43">
                  <c:v>0.27988883074058429</c:v>
                </c:pt>
                <c:pt idx="44">
                  <c:v>0.23263858754256986</c:v>
                </c:pt>
                <c:pt idx="45">
                  <c:v>0.19875089820846706</c:v>
                </c:pt>
                <c:pt idx="46">
                  <c:v>0.17802709670656994</c:v>
                </c:pt>
                <c:pt idx="47">
                  <c:v>0.178101626755094</c:v>
                </c:pt>
              </c:numCache>
            </c:numRef>
          </c:xVal>
          <c:yVal>
            <c:numRef>
              <c:f>'Media Practice - SA'!$B$7:$B$54</c:f>
              <c:numCache>
                <c:formatCode>0</c:formatCode>
                <c:ptCount val="48"/>
                <c:pt idx="0">
                  <c:v>483.90793009223438</c:v>
                </c:pt>
                <c:pt idx="1">
                  <c:v>306.76250607568301</c:v>
                </c:pt>
                <c:pt idx="2">
                  <c:v>719.68891560457496</c:v>
                </c:pt>
                <c:pt idx="3">
                  <c:v>747.64177214317101</c:v>
                </c:pt>
                <c:pt idx="4">
                  <c:v>823.65568773955295</c:v>
                </c:pt>
                <c:pt idx="5">
                  <c:v>911.38434503662904</c:v>
                </c:pt>
                <c:pt idx="6">
                  <c:v>1198.6527211924499</c:v>
                </c:pt>
                <c:pt idx="7">
                  <c:v>1542.4232316350201</c:v>
                </c:pt>
                <c:pt idx="8">
                  <c:v>1886.6520857589101</c:v>
                </c:pt>
                <c:pt idx="9">
                  <c:v>1945.29417750677</c:v>
                </c:pt>
                <c:pt idx="10">
                  <c:v>1914.9995780409699</c:v>
                </c:pt>
                <c:pt idx="11">
                  <c:v>1812.16026848144</c:v>
                </c:pt>
                <c:pt idx="12">
                  <c:v>1789.8524473069399</c:v>
                </c:pt>
                <c:pt idx="13">
                  <c:v>1854.5774316274701</c:v>
                </c:pt>
                <c:pt idx="14">
                  <c:v>2060.4730721455398</c:v>
                </c:pt>
                <c:pt idx="15">
                  <c:v>2196.7049556019301</c:v>
                </c:pt>
                <c:pt idx="16">
                  <c:v>2256.93017529505</c:v>
                </c:pt>
                <c:pt idx="17">
                  <c:v>2266.2056678732802</c:v>
                </c:pt>
                <c:pt idx="18">
                  <c:v>2341.8035340565998</c:v>
                </c:pt>
                <c:pt idx="19">
                  <c:v>2491.6801091508901</c:v>
                </c:pt>
                <c:pt idx="20">
                  <c:v>2499.4662552644299</c:v>
                </c:pt>
                <c:pt idx="21">
                  <c:v>2531.96077927134</c:v>
                </c:pt>
                <c:pt idx="22">
                  <c:v>2466.7274237772499</c:v>
                </c:pt>
                <c:pt idx="23">
                  <c:v>2509.6467960720602</c:v>
                </c:pt>
                <c:pt idx="24">
                  <c:v>2547.8242668445</c:v>
                </c:pt>
                <c:pt idx="25">
                  <c:v>2606.7991494058201</c:v>
                </c:pt>
                <c:pt idx="26">
                  <c:v>2599.4513831660302</c:v>
                </c:pt>
                <c:pt idx="27">
                  <c:v>2662.3808121020502</c:v>
                </c:pt>
                <c:pt idx="28">
                  <c:v>2713.6677798071801</c:v>
                </c:pt>
                <c:pt idx="29">
                  <c:v>2721.4471760527399</c:v>
                </c:pt>
                <c:pt idx="30">
                  <c:v>2670.10003249191</c:v>
                </c:pt>
                <c:pt idx="31">
                  <c:v>2572.7298486374498</c:v>
                </c:pt>
                <c:pt idx="32">
                  <c:v>2409.88995338219</c:v>
                </c:pt>
                <c:pt idx="33">
                  <c:v>2352.6631042979302</c:v>
                </c:pt>
                <c:pt idx="34">
                  <c:v>2404.0970098766102</c:v>
                </c:pt>
                <c:pt idx="35">
                  <c:v>2460.1983290837402</c:v>
                </c:pt>
                <c:pt idx="36">
                  <c:v>2363.3182240944998</c:v>
                </c:pt>
                <c:pt idx="37">
                  <c:v>2207.6284257979401</c:v>
                </c:pt>
                <c:pt idx="38">
                  <c:v>2077.46504350846</c:v>
                </c:pt>
                <c:pt idx="39">
                  <c:v>2012.19140203802</c:v>
                </c:pt>
                <c:pt idx="40">
                  <c:v>2034.6886749713001</c:v>
                </c:pt>
                <c:pt idx="41">
                  <c:v>2069.0294609539601</c:v>
                </c:pt>
                <c:pt idx="42">
                  <c:v>2047.9766561552101</c:v>
                </c:pt>
                <c:pt idx="43">
                  <c:v>1967.4214932110799</c:v>
                </c:pt>
                <c:pt idx="44">
                  <c:v>1790.75200310579</c:v>
                </c:pt>
                <c:pt idx="45">
                  <c:v>1641.57123915992</c:v>
                </c:pt>
                <c:pt idx="46">
                  <c:v>1593.5578670534401</c:v>
                </c:pt>
                <c:pt idx="47">
                  <c:v>1656.11061683246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0-4B96-9B6C-71CEE07F1EE9}"/>
            </c:ext>
          </c:extLst>
        </c:ser>
        <c:ser>
          <c:idx val="1"/>
          <c:order val="1"/>
          <c:tx>
            <c:v>Predicted FB Ton Decomps</c:v>
          </c:tx>
          <c:spPr>
            <a:ln w="19050">
              <a:noFill/>
            </a:ln>
          </c:spPr>
          <c:xVal>
            <c:numRef>
              <c:f>'Media Practice - SA'!$K$7:$K$54</c:f>
              <c:numCache>
                <c:formatCode>0.000</c:formatCode>
                <c:ptCount val="48"/>
                <c:pt idx="0">
                  <c:v>7.655921495243399E-4</c:v>
                </c:pt>
                <c:pt idx="1">
                  <c:v>4.2609424526564264E-3</c:v>
                </c:pt>
                <c:pt idx="2">
                  <c:v>1.1304824136778635E-2</c:v>
                </c:pt>
                <c:pt idx="3">
                  <c:v>1.1803525456616363E-2</c:v>
                </c:pt>
                <c:pt idx="4">
                  <c:v>1.4953944336193485E-2</c:v>
                </c:pt>
                <c:pt idx="5">
                  <c:v>1.948840049032018E-2</c:v>
                </c:pt>
                <c:pt idx="6">
                  <c:v>3.5301104827327547E-2</c:v>
                </c:pt>
                <c:pt idx="7">
                  <c:v>5.6419789658251812E-2</c:v>
                </c:pt>
                <c:pt idx="8">
                  <c:v>8.0811191516963463E-2</c:v>
                </c:pt>
                <c:pt idx="9">
                  <c:v>6.9593445775599186E-2</c:v>
                </c:pt>
                <c:pt idx="10">
                  <c:v>5.9661736898022358E-2</c:v>
                </c:pt>
                <c:pt idx="11">
                  <c:v>4.5093783353576826E-2</c:v>
                </c:pt>
                <c:pt idx="12">
                  <c:v>4.4708408977881912E-2</c:v>
                </c:pt>
                <c:pt idx="13">
                  <c:v>6.1745691065736234E-2</c:v>
                </c:pt>
                <c:pt idx="14">
                  <c:v>0.121310743249922</c:v>
                </c:pt>
                <c:pt idx="15">
                  <c:v>0.19934323487180652</c:v>
                </c:pt>
                <c:pt idx="16">
                  <c:v>0.2577362404513549</c:v>
                </c:pt>
                <c:pt idx="17">
                  <c:v>0.28372923867097544</c:v>
                </c:pt>
                <c:pt idx="18">
                  <c:v>0.30986914641325392</c:v>
                </c:pt>
                <c:pt idx="19">
                  <c:v>0.3447460429540255</c:v>
                </c:pt>
                <c:pt idx="20">
                  <c:v>0.33580015044322181</c:v>
                </c:pt>
                <c:pt idx="21">
                  <c:v>0.35258952110735742</c:v>
                </c:pt>
                <c:pt idx="22">
                  <c:v>0.33712615584405775</c:v>
                </c:pt>
                <c:pt idx="23">
                  <c:v>0.3741202688148807</c:v>
                </c:pt>
                <c:pt idx="24">
                  <c:v>0.39078445221638664</c:v>
                </c:pt>
                <c:pt idx="25">
                  <c:v>0.42914481171011415</c:v>
                </c:pt>
                <c:pt idx="26">
                  <c:v>0.42299859140942536</c:v>
                </c:pt>
                <c:pt idx="27">
                  <c:v>0.44616053727082677</c:v>
                </c:pt>
                <c:pt idx="28">
                  <c:v>0.44474637793502136</c:v>
                </c:pt>
                <c:pt idx="29">
                  <c:v>0.4528811282475288</c:v>
                </c:pt>
                <c:pt idx="30">
                  <c:v>0.44863158863820513</c:v>
                </c:pt>
                <c:pt idx="31">
                  <c:v>0.43184889206866156</c:v>
                </c:pt>
                <c:pt idx="32">
                  <c:v>0.38114170191939306</c:v>
                </c:pt>
                <c:pt idx="33">
                  <c:v>0.32911899333679157</c:v>
                </c:pt>
                <c:pt idx="34">
                  <c:v>0.31968894551833626</c:v>
                </c:pt>
                <c:pt idx="35">
                  <c:v>0.32882692221983661</c:v>
                </c:pt>
                <c:pt idx="36">
                  <c:v>0.35361160024046856</c:v>
                </c:pt>
                <c:pt idx="37">
                  <c:v>0.32837132320703855</c:v>
                </c:pt>
                <c:pt idx="38">
                  <c:v>0.31763199553660237</c:v>
                </c:pt>
                <c:pt idx="39">
                  <c:v>0.3175004120801514</c:v>
                </c:pt>
                <c:pt idx="40">
                  <c:v>0.33071992061699407</c:v>
                </c:pt>
                <c:pt idx="41">
                  <c:v>0.33106247623108609</c:v>
                </c:pt>
                <c:pt idx="42">
                  <c:v>0.31305426922634422</c:v>
                </c:pt>
                <c:pt idx="43">
                  <c:v>0.27988883074058429</c:v>
                </c:pt>
                <c:pt idx="44">
                  <c:v>0.23263858754256986</c:v>
                </c:pt>
                <c:pt idx="45">
                  <c:v>0.19875089820846706</c:v>
                </c:pt>
                <c:pt idx="46">
                  <c:v>0.17802709670656994</c:v>
                </c:pt>
                <c:pt idx="47">
                  <c:v>0.178101626755094</c:v>
                </c:pt>
              </c:numCache>
            </c:numRef>
          </c:xVal>
          <c:yVal>
            <c:numRef>
              <c:f>'Media Practice - SA'!$Q$35:$Q$82</c:f>
              <c:numCache>
                <c:formatCode>General</c:formatCode>
                <c:ptCount val="48"/>
                <c:pt idx="0">
                  <c:v>450.87980108525198</c:v>
                </c:pt>
                <c:pt idx="1">
                  <c:v>575.76552966029556</c:v>
                </c:pt>
                <c:pt idx="2">
                  <c:v>839.92450551177376</c:v>
                </c:pt>
                <c:pt idx="3">
                  <c:v>859.12379879801858</c:v>
                </c:pt>
                <c:pt idx="4">
                  <c:v>922.59664981714945</c:v>
                </c:pt>
                <c:pt idx="5">
                  <c:v>972.32972993704334</c:v>
                </c:pt>
                <c:pt idx="6">
                  <c:v>1246.7766985633582</c:v>
                </c:pt>
                <c:pt idx="7">
                  <c:v>1535.6781321134481</c:v>
                </c:pt>
                <c:pt idx="8">
                  <c:v>1896.327168704649</c:v>
                </c:pt>
                <c:pt idx="9">
                  <c:v>1840.995421000157</c:v>
                </c:pt>
                <c:pt idx="10">
                  <c:v>1839.1137774750205</c:v>
                </c:pt>
                <c:pt idx="11">
                  <c:v>1731.7387384697072</c:v>
                </c:pt>
                <c:pt idx="12">
                  <c:v>1799.6828597822087</c:v>
                </c:pt>
                <c:pt idx="13">
                  <c:v>1875.3063878584878</c:v>
                </c:pt>
                <c:pt idx="14">
                  <c:v>2098.3534152605625</c:v>
                </c:pt>
                <c:pt idx="15">
                  <c:v>2133.1819745596149</c:v>
                </c:pt>
                <c:pt idx="16">
                  <c:v>2179.7956202556602</c:v>
                </c:pt>
                <c:pt idx="17">
                  <c:v>2179.6254314130156</c:v>
                </c:pt>
                <c:pt idx="18">
                  <c:v>2318.4211736448556</c:v>
                </c:pt>
                <c:pt idx="19">
                  <c:v>2545.6301809498823</c:v>
                </c:pt>
                <c:pt idx="20">
                  <c:v>2472.5216127914218</c:v>
                </c:pt>
                <c:pt idx="21">
                  <c:v>2568.2761146248499</c:v>
                </c:pt>
                <c:pt idx="22">
                  <c:v>2411.1700573408725</c:v>
                </c:pt>
                <c:pt idx="23">
                  <c:v>2571.6596909440168</c:v>
                </c:pt>
                <c:pt idx="24">
                  <c:v>2597.4755826568025</c:v>
                </c:pt>
                <c:pt idx="25">
                  <c:v>2712.1948877016202</c:v>
                </c:pt>
                <c:pt idx="26">
                  <c:v>2654.6422725187249</c:v>
                </c:pt>
                <c:pt idx="27">
                  <c:v>2801.1201077050714</c:v>
                </c:pt>
                <c:pt idx="28">
                  <c:v>2849.2728397225383</c:v>
                </c:pt>
                <c:pt idx="29">
                  <c:v>2846.3270404181417</c:v>
                </c:pt>
                <c:pt idx="30">
                  <c:v>2744.4964673308959</c:v>
                </c:pt>
                <c:pt idx="31">
                  <c:v>2599.6840758138883</c:v>
                </c:pt>
                <c:pt idx="32">
                  <c:v>2349.1143997991367</c:v>
                </c:pt>
                <c:pt idx="33">
                  <c:v>2314.9463578036002</c:v>
                </c:pt>
                <c:pt idx="34">
                  <c:v>2446.3651024906758</c:v>
                </c:pt>
                <c:pt idx="35">
                  <c:v>2524.1799756640976</c:v>
                </c:pt>
                <c:pt idx="36">
                  <c:v>2279.1858668129098</c:v>
                </c:pt>
                <c:pt idx="37">
                  <c:v>2102.6585301706373</c:v>
                </c:pt>
                <c:pt idx="38">
                  <c:v>1986.008529561625</c:v>
                </c:pt>
                <c:pt idx="39">
                  <c:v>1953.2380295767489</c:v>
                </c:pt>
                <c:pt idx="40">
                  <c:v>2010.8251948816715</c:v>
                </c:pt>
                <c:pt idx="41">
                  <c:v>2035.7207887714071</c:v>
                </c:pt>
                <c:pt idx="42">
                  <c:v>1980.8822086752316</c:v>
                </c:pt>
                <c:pt idx="43">
                  <c:v>1863.9049450580987</c:v>
                </c:pt>
                <c:pt idx="44">
                  <c:v>1646.5452983863415</c:v>
                </c:pt>
                <c:pt idx="45">
                  <c:v>1517.6662330363467</c:v>
                </c:pt>
                <c:pt idx="46">
                  <c:v>1487.310511668494</c:v>
                </c:pt>
                <c:pt idx="47">
                  <c:v>1573.572101994399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0-4B96-9B6C-71CEE07F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8927"/>
        <c:axId val="72869343"/>
      </c:scatterChart>
      <c:valAx>
        <c:axId val="7286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Optimal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2869343"/>
        <c:crosses val="autoZero"/>
        <c:crossBetween val="midCat"/>
      </c:valAx>
      <c:valAx>
        <c:axId val="72869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FB Ton Decomps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2868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26</xdr:row>
      <xdr:rowOff>38101</xdr:rowOff>
    </xdr:from>
    <xdr:to>
      <xdr:col>27</xdr:col>
      <xdr:colOff>628650</xdr:colOff>
      <xdr:row>36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8409C-175C-4061-B9DC-CC090DCD4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26</xdr:row>
      <xdr:rowOff>38100</xdr:rowOff>
    </xdr:from>
    <xdr:to>
      <xdr:col>28</xdr:col>
      <xdr:colOff>1866900</xdr:colOff>
      <xdr:row>36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2C68E-929E-4CF5-BD12-A1CEE0C01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647700</xdr:colOff>
      <xdr:row>26</xdr:row>
      <xdr:rowOff>38101</xdr:rowOff>
    </xdr:from>
    <xdr:to>
      <xdr:col>29</xdr:col>
      <xdr:colOff>1238250</xdr:colOff>
      <xdr:row>36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1E51E-674D-4934-8671-526A44B8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361950</xdr:colOff>
      <xdr:row>26</xdr:row>
      <xdr:rowOff>38100</xdr:rowOff>
    </xdr:from>
    <xdr:to>
      <xdr:col>30</xdr:col>
      <xdr:colOff>876300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973CE-AF08-4A48-B748-8C6AD4BDB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76200</xdr:colOff>
      <xdr:row>26</xdr:row>
      <xdr:rowOff>38101</xdr:rowOff>
    </xdr:from>
    <xdr:to>
      <xdr:col>31</xdr:col>
      <xdr:colOff>104775</xdr:colOff>
      <xdr:row>36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07845F-85D2-40F0-ADCD-3E426064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666750</xdr:colOff>
      <xdr:row>26</xdr:row>
      <xdr:rowOff>38101</xdr:rowOff>
    </xdr:from>
    <xdr:to>
      <xdr:col>32</xdr:col>
      <xdr:colOff>1276350</xdr:colOff>
      <xdr:row>36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16333E-D9A9-443F-8C1E-FBB84C587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6"/>
  <sheetViews>
    <sheetView topLeftCell="AO1" zoomScale="70" zoomScaleNormal="70" workbookViewId="0">
      <selection activeCell="AV4" sqref="AV4"/>
    </sheetView>
  </sheetViews>
  <sheetFormatPr defaultColWidth="9.140625" defaultRowHeight="12.75" x14ac:dyDescent="0.2"/>
  <cols>
    <col min="1" max="1" width="14" style="1" customWidth="1"/>
    <col min="2" max="2" width="30.5703125" style="1" bestFit="1" customWidth="1"/>
    <col min="3" max="3" width="27.5703125" style="1" bestFit="1" customWidth="1"/>
    <col min="4" max="4" width="40.85546875" style="1" bestFit="1" customWidth="1"/>
    <col min="5" max="8" width="40.85546875" style="1" customWidth="1"/>
    <col min="9" max="9" width="22.140625" style="1" bestFit="1" customWidth="1"/>
    <col min="10" max="12" width="22.140625" style="1" customWidth="1"/>
    <col min="13" max="13" width="27.42578125" style="1" bestFit="1" customWidth="1"/>
    <col min="14" max="15" width="27.42578125" style="1" customWidth="1"/>
    <col min="16" max="16" width="22.140625" style="1" customWidth="1"/>
    <col min="17" max="17" width="27.5703125" style="1" bestFit="1" customWidth="1"/>
    <col min="18" max="19" width="27.5703125" style="1" customWidth="1"/>
    <col min="20" max="20" width="40.85546875" style="1" bestFit="1" customWidth="1"/>
    <col min="21" max="22" width="40.85546875" style="1" customWidth="1"/>
    <col min="23" max="23" width="22.140625" style="1" bestFit="1" customWidth="1"/>
    <col min="24" max="24" width="9.42578125" style="1" bestFit="1" customWidth="1"/>
    <col min="25" max="25" width="13.5703125" style="1" bestFit="1" customWidth="1"/>
    <col min="26" max="27" width="9.140625" style="1"/>
    <col min="28" max="28" width="27.140625" style="1" customWidth="1"/>
    <col min="29" max="29" width="12" style="1" bestFit="1" customWidth="1"/>
    <col min="30" max="30" width="14.5703125" style="1" bestFit="1" customWidth="1"/>
    <col min="31" max="32" width="12" style="1" bestFit="1" customWidth="1"/>
    <col min="33" max="33" width="13.42578125" style="1" bestFit="1" customWidth="1"/>
    <col min="34" max="34" width="12" style="1" bestFit="1" customWidth="1"/>
    <col min="35" max="35" width="12.42578125" style="1" bestFit="1" customWidth="1"/>
    <col min="36" max="36" width="12.5703125" style="1" bestFit="1" customWidth="1"/>
    <col min="37" max="37" width="9.140625" style="1"/>
    <col min="38" max="38" width="18.5703125" style="1" bestFit="1" customWidth="1"/>
    <col min="39" max="39" width="9.140625" style="1"/>
    <col min="40" max="40" width="20.140625" style="1" customWidth="1"/>
    <col min="41" max="41" width="30.5703125" style="1" bestFit="1" customWidth="1"/>
    <col min="42" max="42" width="27.140625" style="1" bestFit="1" customWidth="1"/>
    <col min="43" max="44" width="27.140625" style="1" customWidth="1"/>
    <col min="45" max="45" width="38.7109375" style="1" bestFit="1" customWidth="1"/>
    <col min="46" max="47" width="38.7109375" style="1" customWidth="1"/>
    <col min="48" max="48" width="22.140625" style="1" bestFit="1" customWidth="1"/>
    <col min="49" max="49" width="21.7109375" style="1" customWidth="1"/>
    <col min="50" max="50" width="27.140625" style="1" bestFit="1" customWidth="1"/>
    <col min="51" max="52" width="27.140625" style="1" customWidth="1"/>
    <col min="53" max="53" width="38.7109375" style="1" bestFit="1" customWidth="1"/>
    <col min="54" max="55" width="38.7109375" style="1" customWidth="1"/>
    <col min="56" max="56" width="21.7109375" style="1" bestFit="1" customWidth="1"/>
    <col min="57" max="16384" width="9.140625" style="1"/>
  </cols>
  <sheetData>
    <row r="1" spans="1:56" ht="15.75" customHeight="1" thickBot="1" x14ac:dyDescent="0.25">
      <c r="B1" s="2" t="s">
        <v>0</v>
      </c>
      <c r="C1" s="112" t="s">
        <v>1</v>
      </c>
      <c r="D1" s="113"/>
      <c r="E1" s="113"/>
      <c r="F1" s="113"/>
      <c r="G1" s="113"/>
      <c r="H1" s="113"/>
      <c r="I1" s="114"/>
      <c r="J1" s="112" t="s">
        <v>59</v>
      </c>
      <c r="K1" s="113"/>
      <c r="L1" s="113"/>
      <c r="M1" s="113"/>
      <c r="N1" s="113"/>
      <c r="O1" s="113"/>
      <c r="P1" s="114"/>
      <c r="Q1" s="112" t="s">
        <v>58</v>
      </c>
      <c r="R1" s="113"/>
      <c r="S1" s="113"/>
      <c r="T1" s="113"/>
      <c r="U1" s="113"/>
      <c r="V1" s="113"/>
      <c r="W1" s="113"/>
      <c r="AB1" s="3" t="s">
        <v>2</v>
      </c>
      <c r="AO1" s="3" t="s">
        <v>3</v>
      </c>
      <c r="AP1" s="1">
        <f>AP3*0.7</f>
        <v>2024.3115823211538</v>
      </c>
      <c r="AQ1" s="108">
        <f>AP3-AP1</f>
        <v>867.56210670906603</v>
      </c>
      <c r="AR1" s="108"/>
      <c r="AU1" s="1">
        <f>AU3/2</f>
        <v>28.785041714118201</v>
      </c>
      <c r="AX1" s="3" t="s">
        <v>4</v>
      </c>
      <c r="AY1" s="3"/>
      <c r="AZ1" s="3"/>
    </row>
    <row r="2" spans="1:56" ht="15" x14ac:dyDescent="0.25">
      <c r="D2" s="1">
        <v>1000000</v>
      </c>
      <c r="Q2" s="65">
        <v>2</v>
      </c>
      <c r="R2" s="65"/>
      <c r="S2" s="65"/>
      <c r="AB2" s="3" t="s">
        <v>5</v>
      </c>
      <c r="AO2" s="1" t="s">
        <v>55</v>
      </c>
      <c r="AP2" s="73">
        <v>94.112426703196519</v>
      </c>
      <c r="AQ2" s="73">
        <v>-290.1471541829581</v>
      </c>
      <c r="AR2" s="73">
        <v>192.59056997525471</v>
      </c>
      <c r="AS2" s="73">
        <v>5516879.3749752212</v>
      </c>
      <c r="AT2" s="73">
        <v>-287.10097268069899</v>
      </c>
      <c r="AU2" s="73">
        <v>-208.76149568197872</v>
      </c>
      <c r="AV2" s="73">
        <v>-398.6589283563124</v>
      </c>
    </row>
    <row r="3" spans="1:56" ht="15" x14ac:dyDescent="0.25">
      <c r="B3" s="32">
        <v>1000000</v>
      </c>
      <c r="Q3">
        <v>31.58</v>
      </c>
      <c r="R3"/>
      <c r="S3"/>
      <c r="T3" s="5"/>
      <c r="U3" s="5"/>
      <c r="V3" s="5"/>
      <c r="W3" s="5"/>
      <c r="Y3" s="5"/>
      <c r="AJ3" s="6"/>
      <c r="AK3" s="7"/>
      <c r="AL3" s="7"/>
      <c r="AM3" s="7"/>
      <c r="AO3" s="3" t="s">
        <v>6</v>
      </c>
      <c r="AP3" s="73">
        <v>2891.8736890302198</v>
      </c>
      <c r="AQ3" s="108">
        <v>51308.519689945897</v>
      </c>
      <c r="AR3" s="73">
        <v>2648.8246781613898</v>
      </c>
      <c r="AS3" s="73">
        <v>2475.1734659963699</v>
      </c>
      <c r="AT3" s="73">
        <v>1083.32068102477</v>
      </c>
      <c r="AU3" s="73">
        <v>57.570083428236401</v>
      </c>
      <c r="AV3" s="73">
        <v>593.32068102477797</v>
      </c>
      <c r="AW3" s="67" t="s">
        <v>52</v>
      </c>
      <c r="AX3" s="62">
        <f>AP4*1.5</f>
        <v>141.16864005479476</v>
      </c>
      <c r="AY3" s="62">
        <f t="shared" ref="AY3:BD3" si="0">AQ4*1.5</f>
        <v>-435.22073127443718</v>
      </c>
      <c r="AZ3" s="62">
        <f t="shared" si="0"/>
        <v>288.88585496288204</v>
      </c>
      <c r="BA3" s="62">
        <f t="shared" si="0"/>
        <v>8275319.0624628318</v>
      </c>
      <c r="BB3" s="62">
        <f t="shared" si="0"/>
        <v>-430.65145902104848</v>
      </c>
      <c r="BC3" s="62">
        <f t="shared" si="0"/>
        <v>-313.1422435229681</v>
      </c>
      <c r="BD3" s="62">
        <f t="shared" si="0"/>
        <v>-597.98839253446863</v>
      </c>
    </row>
    <row r="4" spans="1:56" ht="15.75" thickBot="1" x14ac:dyDescent="0.3">
      <c r="B4" s="8"/>
      <c r="C4" s="8" t="s">
        <v>7</v>
      </c>
      <c r="D4" s="8" t="s">
        <v>7</v>
      </c>
      <c r="E4" s="8" t="s">
        <v>7</v>
      </c>
      <c r="F4" s="8" t="s">
        <v>7</v>
      </c>
      <c r="G4" s="8" t="s">
        <v>7</v>
      </c>
      <c r="H4" s="8" t="s">
        <v>7</v>
      </c>
      <c r="I4" s="8" t="s">
        <v>7</v>
      </c>
      <c r="J4" s="92"/>
      <c r="K4" s="92"/>
      <c r="L4" s="92"/>
      <c r="M4" s="8"/>
      <c r="N4" s="8"/>
      <c r="O4" s="8"/>
      <c r="P4" s="8"/>
      <c r="Q4" s="8" t="s">
        <v>8</v>
      </c>
      <c r="R4" s="8"/>
      <c r="S4" s="8"/>
      <c r="T4" s="8" t="s">
        <v>8</v>
      </c>
      <c r="U4" s="8"/>
      <c r="V4" s="8"/>
      <c r="W4" s="8" t="s">
        <v>8</v>
      </c>
      <c r="AJ4" s="6"/>
      <c r="AK4" s="6"/>
      <c r="AL4" s="6"/>
      <c r="AM4" s="6"/>
      <c r="AO4" s="1" t="s">
        <v>56</v>
      </c>
      <c r="AP4" s="68">
        <f>AP2</f>
        <v>94.112426703196519</v>
      </c>
      <c r="AQ4" s="68">
        <f t="shared" ref="AQ4:AV4" si="1">AQ2</f>
        <v>-290.1471541829581</v>
      </c>
      <c r="AR4" s="68">
        <f t="shared" si="1"/>
        <v>192.59056997525471</v>
      </c>
      <c r="AS4" s="68">
        <f t="shared" si="1"/>
        <v>5516879.3749752212</v>
      </c>
      <c r="AT4" s="68">
        <f t="shared" si="1"/>
        <v>-287.10097268069899</v>
      </c>
      <c r="AU4" s="68">
        <f t="shared" si="1"/>
        <v>-208.76149568197872</v>
      </c>
      <c r="AV4" s="68">
        <f t="shared" si="1"/>
        <v>-398.6589283563124</v>
      </c>
      <c r="AW4" s="67" t="s">
        <v>53</v>
      </c>
      <c r="AX4" s="62">
        <f>AP4*0.5</f>
        <v>47.056213351598259</v>
      </c>
      <c r="AY4" s="62">
        <f t="shared" ref="AY4:BD4" si="2">AQ4*0.5</f>
        <v>-145.07357709147905</v>
      </c>
      <c r="AZ4" s="62">
        <f t="shared" si="2"/>
        <v>96.295284987627355</v>
      </c>
      <c r="BA4" s="62">
        <f t="shared" si="2"/>
        <v>2758439.6874876106</v>
      </c>
      <c r="BB4" s="62">
        <f t="shared" si="2"/>
        <v>-143.55048634034949</v>
      </c>
      <c r="BC4" s="62">
        <f t="shared" si="2"/>
        <v>-104.38074784098936</v>
      </c>
      <c r="BD4" s="62">
        <f t="shared" si="2"/>
        <v>-199.3294641781562</v>
      </c>
    </row>
    <row r="5" spans="1:56" ht="13.5" thickBot="1" x14ac:dyDescent="0.25">
      <c r="Q5" s="51">
        <v>0.4</v>
      </c>
      <c r="R5" s="51"/>
      <c r="S5" s="51"/>
      <c r="T5" s="9"/>
      <c r="U5" s="9"/>
      <c r="V5" s="9"/>
      <c r="W5" s="10"/>
    </row>
    <row r="6" spans="1:56" ht="15.75" thickBot="1" x14ac:dyDescent="0.3">
      <c r="A6" s="39" t="s">
        <v>9</v>
      </c>
      <c r="B6" s="93" t="s">
        <v>57</v>
      </c>
      <c r="C6" s="94" t="s">
        <v>68</v>
      </c>
      <c r="D6" s="94" t="s">
        <v>69</v>
      </c>
      <c r="E6" s="94" t="s">
        <v>70</v>
      </c>
      <c r="F6" s="94" t="s">
        <v>71</v>
      </c>
      <c r="G6" s="94" t="s">
        <v>72</v>
      </c>
      <c r="H6" s="94" t="s">
        <v>73</v>
      </c>
      <c r="I6" s="94" t="s">
        <v>74</v>
      </c>
      <c r="J6" s="94" t="str">
        <f>C6</f>
        <v>Credenciamento_0</v>
      </c>
      <c r="K6" s="94" t="str">
        <f>D6</f>
        <v>Credenciamento_1</v>
      </c>
      <c r="L6" s="94" t="str">
        <f>E6</f>
        <v>Lead Ads_0</v>
      </c>
      <c r="M6" s="94" t="str">
        <f>F6</f>
        <v>Mensagem_0</v>
      </c>
      <c r="N6" s="94" t="str">
        <f t="shared" ref="N6:P6" si="3">G6</f>
        <v>Mensagem_1</v>
      </c>
      <c r="O6" s="94" t="str">
        <f t="shared" si="3"/>
        <v>Web event_0</v>
      </c>
      <c r="P6" s="94" t="str">
        <f t="shared" si="3"/>
        <v>Web event_1</v>
      </c>
      <c r="Q6" s="50" t="str">
        <f>J6</f>
        <v>Credenciamento_0</v>
      </c>
      <c r="R6" s="49" t="str">
        <f>K6</f>
        <v>Credenciamento_1</v>
      </c>
      <c r="S6" s="49" t="str">
        <f>L6</f>
        <v>Lead Ads_0</v>
      </c>
      <c r="T6" s="49" t="str">
        <f>M6</f>
        <v>Mensagem_0</v>
      </c>
      <c r="U6" s="49" t="str">
        <f t="shared" ref="U6:W6" si="4">N6</f>
        <v>Mensagem_1</v>
      </c>
      <c r="V6" s="49" t="str">
        <f t="shared" si="4"/>
        <v>Web event_0</v>
      </c>
      <c r="W6" s="49" t="str">
        <f t="shared" si="4"/>
        <v>Web event_1</v>
      </c>
      <c r="AB6" t="s">
        <v>15</v>
      </c>
      <c r="AC6"/>
      <c r="AD6"/>
      <c r="AE6"/>
      <c r="AF6"/>
      <c r="AG6"/>
      <c r="AH6"/>
      <c r="AI6"/>
      <c r="AJ6"/>
      <c r="AO6" s="11" t="s">
        <v>10</v>
      </c>
      <c r="AP6" s="60" t="str">
        <f>Q6</f>
        <v>Credenciamento_0</v>
      </c>
      <c r="AQ6" s="60" t="str">
        <f>R6</f>
        <v>Credenciamento_1</v>
      </c>
      <c r="AR6" s="60" t="str">
        <f>S6</f>
        <v>Lead Ads_0</v>
      </c>
      <c r="AS6" s="60" t="str">
        <f>T6</f>
        <v>Mensagem_0</v>
      </c>
      <c r="AT6" s="60" t="str">
        <f t="shared" ref="AT6:AV6" si="5">U6</f>
        <v>Mensagem_1</v>
      </c>
      <c r="AU6" s="60" t="str">
        <f t="shared" si="5"/>
        <v>Web event_0</v>
      </c>
      <c r="AV6" s="60" t="str">
        <f t="shared" si="5"/>
        <v>Web event_1</v>
      </c>
      <c r="AX6" s="11" t="str">
        <f>AP6</f>
        <v>Credenciamento_0</v>
      </c>
      <c r="AY6" s="11" t="str">
        <f>AQ6</f>
        <v>Credenciamento_1</v>
      </c>
      <c r="AZ6" s="11" t="str">
        <f>AR6</f>
        <v>Lead Ads_0</v>
      </c>
      <c r="BA6" s="11" t="str">
        <f>AS6</f>
        <v>Mensagem_0</v>
      </c>
      <c r="BB6" s="11" t="str">
        <f t="shared" ref="BB6:BD6" si="6">AT6</f>
        <v>Mensagem_1</v>
      </c>
      <c r="BC6" s="11" t="str">
        <f t="shared" si="6"/>
        <v>Web event_0</v>
      </c>
      <c r="BD6" s="11" t="str">
        <f t="shared" si="6"/>
        <v>Web event_1</v>
      </c>
    </row>
    <row r="7" spans="1:56" ht="15.75" thickBot="1" x14ac:dyDescent="0.3">
      <c r="A7" s="53">
        <v>44200</v>
      </c>
      <c r="B7" s="95">
        <v>287.64551024804331</v>
      </c>
      <c r="C7" s="109">
        <v>0</v>
      </c>
      <c r="D7" s="109">
        <v>0</v>
      </c>
      <c r="E7" s="109">
        <v>7.3313680000000003</v>
      </c>
      <c r="F7" s="109">
        <v>0</v>
      </c>
      <c r="G7" s="109">
        <v>2.6421299999999999</v>
      </c>
      <c r="H7" s="109">
        <v>0</v>
      </c>
      <c r="I7" s="109">
        <v>0</v>
      </c>
      <c r="J7" s="102">
        <v>0</v>
      </c>
      <c r="K7" s="102">
        <v>0</v>
      </c>
      <c r="L7" s="102">
        <v>1.0097856487832584</v>
      </c>
      <c r="M7" s="102">
        <v>0</v>
      </c>
      <c r="N7" s="102">
        <v>0.36391365925427699</v>
      </c>
      <c r="O7" s="102">
        <v>0</v>
      </c>
      <c r="P7" s="102">
        <v>0</v>
      </c>
      <c r="Q7" s="104">
        <f>GAMMADIST(J7,$Q$2,$Q$3,TRUE)</f>
        <v>0</v>
      </c>
      <c r="R7" s="104">
        <f t="shared" ref="R7:T22" si="7">GAMMADIST(K7,$Q$2,$Q$3,TRUE)</f>
        <v>0</v>
      </c>
      <c r="S7" s="104">
        <f t="shared" si="7"/>
        <v>5.0044763766853603E-4</v>
      </c>
      <c r="T7" s="104">
        <f t="shared" si="7"/>
        <v>0</v>
      </c>
      <c r="U7" s="104">
        <f t="shared" ref="U7" si="8">GAMMADIST(N7,$Q$2,$Q$3,TRUE)</f>
        <v>6.5888202617861457E-5</v>
      </c>
      <c r="V7" s="104">
        <f t="shared" ref="V7" si="9">GAMMADIST(O7,$Q$2,$Q$3,TRUE)</f>
        <v>0</v>
      </c>
      <c r="W7" s="104">
        <f t="shared" ref="W7" si="10">GAMMADIST(P7,$Q$2,$Q$3,TRUE)</f>
        <v>0</v>
      </c>
      <c r="X7" s="5"/>
      <c r="AB7"/>
      <c r="AC7"/>
      <c r="AD7"/>
      <c r="AE7"/>
      <c r="AF7"/>
      <c r="AG7"/>
      <c r="AH7"/>
      <c r="AI7"/>
      <c r="AJ7"/>
      <c r="AO7" s="15">
        <f t="shared" ref="AO7:AO54" si="11">B7</f>
        <v>287.64551024804331</v>
      </c>
      <c r="AP7" s="61">
        <f>Q7*AP$3</f>
        <v>0</v>
      </c>
      <c r="AQ7" s="61">
        <f t="shared" ref="AQ7:AV7" si="12">R7*AQ$3</f>
        <v>0</v>
      </c>
      <c r="AR7" s="61">
        <f t="shared" si="12"/>
        <v>1.3255980527839877</v>
      </c>
      <c r="AS7" s="61">
        <f t="shared" si="12"/>
        <v>0</v>
      </c>
      <c r="AT7" s="61">
        <f t="shared" si="12"/>
        <v>7.1378052531479705E-2</v>
      </c>
      <c r="AU7" s="61">
        <f t="shared" si="12"/>
        <v>0</v>
      </c>
      <c r="AV7" s="61">
        <f t="shared" si="12"/>
        <v>0</v>
      </c>
      <c r="AX7" s="61">
        <f>IFERROR(AP7/SUM($AP7:$AV7)*$AO7,"0")</f>
        <v>0</v>
      </c>
      <c r="AY7" s="61">
        <f t="shared" ref="AY7:BD7" si="13">IFERROR(AQ7/SUM($AP7:$AV7)*$AO7,"0")</f>
        <v>0</v>
      </c>
      <c r="AZ7" s="61">
        <f t="shared" si="13"/>
        <v>272.9483538236729</v>
      </c>
      <c r="BA7" s="61">
        <f t="shared" si="13"/>
        <v>0</v>
      </c>
      <c r="BB7" s="61">
        <f t="shared" si="13"/>
        <v>14.69715642437037</v>
      </c>
      <c r="BC7" s="61">
        <f t="shared" si="13"/>
        <v>0</v>
      </c>
      <c r="BD7" s="61">
        <f t="shared" si="13"/>
        <v>0</v>
      </c>
    </row>
    <row r="8" spans="1:56" ht="15.75" thickBot="1" x14ac:dyDescent="0.3">
      <c r="A8" s="53">
        <v>44207</v>
      </c>
      <c r="B8" s="95">
        <v>391.55346676060941</v>
      </c>
      <c r="C8" s="109">
        <v>0</v>
      </c>
      <c r="D8" s="109">
        <v>0</v>
      </c>
      <c r="E8" s="109">
        <v>3.7677339999999999</v>
      </c>
      <c r="F8" s="109">
        <v>0</v>
      </c>
      <c r="G8" s="109">
        <v>5.4311610000000003</v>
      </c>
      <c r="H8" s="109">
        <v>0</v>
      </c>
      <c r="I8" s="109">
        <v>0</v>
      </c>
      <c r="J8" s="102">
        <v>0</v>
      </c>
      <c r="K8" s="102">
        <v>0</v>
      </c>
      <c r="L8" s="102">
        <v>2.0150838918529015</v>
      </c>
      <c r="M8" s="102">
        <v>0</v>
      </c>
      <c r="N8" s="102">
        <v>1.2872484603386276</v>
      </c>
      <c r="O8" s="102">
        <v>0</v>
      </c>
      <c r="P8" s="102">
        <v>0</v>
      </c>
      <c r="Q8" s="104">
        <f t="shared" ref="Q8:S54" si="14">GAMMADIST(J8,$Q$2,$Q$3,TRUE)</f>
        <v>0</v>
      </c>
      <c r="R8" s="104">
        <f t="shared" si="7"/>
        <v>0</v>
      </c>
      <c r="S8" s="104">
        <f t="shared" si="7"/>
        <v>1.9512221383200079E-3</v>
      </c>
      <c r="T8" s="104">
        <f t="shared" ref="T8:T54" si="15">GAMMADIST(M8,$Q$2,$Q$3,TRUE)</f>
        <v>0</v>
      </c>
      <c r="U8" s="104">
        <f t="shared" ref="U8:U54" si="16">GAMMADIST(N8,$Q$2,$Q$3,TRUE)</f>
        <v>8.0851657860565808E-4</v>
      </c>
      <c r="V8" s="104">
        <f t="shared" ref="V8:V54" si="17">GAMMADIST(O8,$Q$2,$Q$3,TRUE)</f>
        <v>0</v>
      </c>
      <c r="W8" s="104">
        <f t="shared" ref="W8:W54" si="18">GAMMADIST(P8,$Q$2,$Q$3,TRUE)</f>
        <v>0</v>
      </c>
      <c r="X8" s="5"/>
      <c r="Y8" s="19"/>
      <c r="AB8" s="81" t="s">
        <v>16</v>
      </c>
      <c r="AC8" s="81"/>
      <c r="AD8"/>
      <c r="AE8"/>
      <c r="AF8"/>
      <c r="AG8"/>
      <c r="AH8"/>
      <c r="AI8"/>
      <c r="AJ8"/>
      <c r="AO8" s="15">
        <f t="shared" si="11"/>
        <v>391.55346676060941</v>
      </c>
      <c r="AP8" s="61">
        <f t="shared" ref="AP8:AP54" si="19">Q8*AP$3</f>
        <v>0</v>
      </c>
      <c r="AQ8" s="61">
        <f t="shared" ref="AQ8:AQ54" si="20">R8*AQ$3</f>
        <v>0</v>
      </c>
      <c r="AR8" s="61">
        <f t="shared" ref="AR8:AR54" si="21">S8*AR$3</f>
        <v>5.1684453525568737</v>
      </c>
      <c r="AS8" s="61">
        <f t="shared" ref="AS8:AS54" si="22">T8*AS$3</f>
        <v>0</v>
      </c>
      <c r="AT8" s="61">
        <f t="shared" ref="AT8:AT54" si="23">U8*AT$3</f>
        <v>0.87588273055489851</v>
      </c>
      <c r="AU8" s="61">
        <f t="shared" ref="AU8:AU54" si="24">V8*AU$3</f>
        <v>0</v>
      </c>
      <c r="AV8" s="61">
        <f t="shared" ref="AV8:AV54" si="25">W8*AV$3</f>
        <v>0</v>
      </c>
      <c r="AX8" s="61">
        <f t="shared" ref="AX8:AX54" si="26">IFERROR(AP8/SUM($AP8:$AV8)*$AO8,"0")</f>
        <v>0</v>
      </c>
      <c r="AY8" s="61">
        <f t="shared" ref="AY8:AY54" si="27">IFERROR(AQ8/SUM($AP8:$AV8)*$AO8,"0")</f>
        <v>0</v>
      </c>
      <c r="AZ8" s="61">
        <f t="shared" ref="AZ8:AZ54" si="28">IFERROR(AR8/SUM($AP8:$AV8)*$AO8,"0")</f>
        <v>334.81350908313715</v>
      </c>
      <c r="BA8" s="61">
        <f t="shared" ref="BA8:BA54" si="29">IFERROR(AS8/SUM($AP8:$AV8)*$AO8,"0")</f>
        <v>0</v>
      </c>
      <c r="BB8" s="61">
        <f t="shared" ref="BB8:BB54" si="30">IFERROR(AT8/SUM($AP8:$AV8)*$AO8,"0")</f>
        <v>56.739957677472304</v>
      </c>
      <c r="BC8" s="61">
        <f t="shared" ref="BC8:BC54" si="31">IFERROR(AU8/SUM($AP8:$AV8)*$AO8,"0")</f>
        <v>0</v>
      </c>
      <c r="BD8" s="61">
        <f t="shared" ref="BD8:BD54" si="32">IFERROR(AV8/SUM($AP8:$AV8)*$AO8,"0")</f>
        <v>0</v>
      </c>
    </row>
    <row r="9" spans="1:56" ht="15.75" thickBot="1" x14ac:dyDescent="0.3">
      <c r="A9" s="53">
        <v>44214</v>
      </c>
      <c r="B9" s="95">
        <v>609.22479900633505</v>
      </c>
      <c r="C9" s="109">
        <v>0</v>
      </c>
      <c r="D9" s="109">
        <v>0</v>
      </c>
      <c r="E9" s="109">
        <v>0</v>
      </c>
      <c r="F9" s="109">
        <v>0</v>
      </c>
      <c r="G9" s="109">
        <v>0.72924900000000004</v>
      </c>
      <c r="H9" s="109">
        <v>0.15082100000000001</v>
      </c>
      <c r="I9" s="109">
        <v>0.348306</v>
      </c>
      <c r="J9" s="102">
        <v>0</v>
      </c>
      <c r="K9" s="102">
        <v>0</v>
      </c>
      <c r="L9" s="102">
        <v>2.4314396125607076</v>
      </c>
      <c r="M9" s="102">
        <v>0</v>
      </c>
      <c r="N9" s="102">
        <v>1.8079572561108326</v>
      </c>
      <c r="O9" s="102">
        <v>2.0773323796478338E-2</v>
      </c>
      <c r="P9" s="102">
        <v>4.7973911578998843E-2</v>
      </c>
      <c r="Q9" s="104">
        <f t="shared" si="14"/>
        <v>0</v>
      </c>
      <c r="R9" s="104">
        <f t="shared" si="7"/>
        <v>0</v>
      </c>
      <c r="S9" s="104">
        <f t="shared" si="7"/>
        <v>2.8161301503252236E-3</v>
      </c>
      <c r="T9" s="104">
        <f t="shared" si="15"/>
        <v>0</v>
      </c>
      <c r="U9" s="104">
        <f t="shared" si="16"/>
        <v>1.5775608387313094E-3</v>
      </c>
      <c r="V9" s="104">
        <f t="shared" si="17"/>
        <v>2.1625556229230178E-7</v>
      </c>
      <c r="W9" s="104">
        <f t="shared" si="18"/>
        <v>1.1526997800810448E-6</v>
      </c>
      <c r="X9" s="5"/>
      <c r="Y9" s="19"/>
      <c r="AB9" t="s">
        <v>17</v>
      </c>
      <c r="AC9">
        <v>0.72377791110179912</v>
      </c>
      <c r="AD9"/>
      <c r="AE9"/>
      <c r="AF9"/>
      <c r="AG9"/>
      <c r="AH9"/>
      <c r="AI9"/>
      <c r="AJ9"/>
      <c r="AO9" s="15">
        <f t="shared" si="11"/>
        <v>609.22479900633505</v>
      </c>
      <c r="AP9" s="61">
        <f t="shared" si="19"/>
        <v>0</v>
      </c>
      <c r="AQ9" s="61">
        <f t="shared" si="20"/>
        <v>0</v>
      </c>
      <c r="AR9" s="61">
        <f t="shared" si="21"/>
        <v>7.4594350390957969</v>
      </c>
      <c r="AS9" s="61">
        <f t="shared" si="22"/>
        <v>0</v>
      </c>
      <c r="AT9" s="61">
        <f t="shared" si="23"/>
        <v>1.7090042821724094</v>
      </c>
      <c r="AU9" s="61">
        <f t="shared" si="24"/>
        <v>1.2449850762987988E-5</v>
      </c>
      <c r="AV9" s="61">
        <f t="shared" si="25"/>
        <v>6.8392061853479724E-4</v>
      </c>
      <c r="AX9" s="61">
        <f t="shared" si="26"/>
        <v>0</v>
      </c>
      <c r="AY9" s="61">
        <f t="shared" si="27"/>
        <v>0</v>
      </c>
      <c r="AZ9" s="61">
        <f t="shared" si="28"/>
        <v>495.62717416092642</v>
      </c>
      <c r="BA9" s="61">
        <f t="shared" si="29"/>
        <v>0</v>
      </c>
      <c r="BB9" s="61">
        <f t="shared" si="30"/>
        <v>113.55135590867847</v>
      </c>
      <c r="BC9" s="61">
        <f t="shared" si="31"/>
        <v>8.2720532051619704E-4</v>
      </c>
      <c r="BD9" s="61">
        <f t="shared" si="32"/>
        <v>4.5441731409713165E-2</v>
      </c>
    </row>
    <row r="10" spans="1:56" ht="15.75" thickBot="1" x14ac:dyDescent="0.3">
      <c r="A10" s="53">
        <v>44221</v>
      </c>
      <c r="B10" s="95">
        <v>571.71700762762498</v>
      </c>
      <c r="C10" s="109">
        <v>0</v>
      </c>
      <c r="D10" s="109">
        <v>0</v>
      </c>
      <c r="E10" s="109">
        <v>5.1621360000000003</v>
      </c>
      <c r="F10" s="109">
        <v>0</v>
      </c>
      <c r="G10" s="109">
        <v>2.9486620000000001</v>
      </c>
      <c r="H10" s="109">
        <v>12.96264</v>
      </c>
      <c r="I10" s="109">
        <v>0</v>
      </c>
      <c r="J10" s="102">
        <v>0</v>
      </c>
      <c r="K10" s="102">
        <v>0</v>
      </c>
      <c r="L10" s="102">
        <v>3.2076146221339803</v>
      </c>
      <c r="M10" s="102">
        <v>0</v>
      </c>
      <c r="N10" s="102">
        <v>2.3784122522852935</v>
      </c>
      <c r="O10" s="102">
        <v>1.8161871633828723</v>
      </c>
      <c r="P10" s="102">
        <v>7.1079895630191958E-2</v>
      </c>
      <c r="Q10" s="104">
        <f t="shared" si="14"/>
        <v>0</v>
      </c>
      <c r="R10" s="104">
        <f t="shared" si="7"/>
        <v>0</v>
      </c>
      <c r="S10" s="104">
        <f t="shared" si="7"/>
        <v>4.8220010336777206E-3</v>
      </c>
      <c r="T10" s="104">
        <f t="shared" si="15"/>
        <v>0</v>
      </c>
      <c r="U10" s="104">
        <f t="shared" si="16"/>
        <v>2.6976342976130128E-3</v>
      </c>
      <c r="V10" s="104">
        <f t="shared" si="17"/>
        <v>1.5916805614840945E-3</v>
      </c>
      <c r="W10" s="104">
        <f t="shared" si="18"/>
        <v>2.5292264040969979E-6</v>
      </c>
      <c r="X10" s="5"/>
      <c r="AB10" t="s">
        <v>18</v>
      </c>
      <c r="AC10">
        <v>0.52385446459888385</v>
      </c>
      <c r="AD10"/>
      <c r="AE10"/>
      <c r="AF10"/>
      <c r="AG10"/>
      <c r="AH10"/>
      <c r="AI10"/>
      <c r="AJ10"/>
      <c r="AO10" s="15">
        <f t="shared" si="11"/>
        <v>571.71700762762498</v>
      </c>
      <c r="AP10" s="61">
        <f t="shared" si="19"/>
        <v>0</v>
      </c>
      <c r="AQ10" s="61">
        <f t="shared" si="20"/>
        <v>0</v>
      </c>
      <c r="AR10" s="61">
        <f t="shared" si="21"/>
        <v>12.772635336125276</v>
      </c>
      <c r="AS10" s="61">
        <f t="shared" si="22"/>
        <v>0</v>
      </c>
      <c r="AT10" s="61">
        <f t="shared" si="23"/>
        <v>2.9224030244459063</v>
      </c>
      <c r="AU10" s="61">
        <f t="shared" si="24"/>
        <v>9.1633182715741474E-2</v>
      </c>
      <c r="AV10" s="61">
        <f t="shared" si="25"/>
        <v>1.500642332544681E-3</v>
      </c>
      <c r="AX10" s="61">
        <f t="shared" si="26"/>
        <v>0</v>
      </c>
      <c r="AY10" s="61">
        <f t="shared" si="27"/>
        <v>0</v>
      </c>
      <c r="AZ10" s="61">
        <f t="shared" si="28"/>
        <v>462.51920539222897</v>
      </c>
      <c r="BA10" s="61">
        <f t="shared" si="29"/>
        <v>0</v>
      </c>
      <c r="BB10" s="61">
        <f t="shared" si="30"/>
        <v>105.82526543129281</v>
      </c>
      <c r="BC10" s="61">
        <f t="shared" si="31"/>
        <v>3.3181959511029744</v>
      </c>
      <c r="BD10" s="61">
        <f t="shared" si="32"/>
        <v>5.4340853000275406E-2</v>
      </c>
    </row>
    <row r="11" spans="1:56" ht="15.75" thickBot="1" x14ac:dyDescent="0.3">
      <c r="A11" s="53">
        <v>44228</v>
      </c>
      <c r="B11" s="95">
        <v>551.801568834092</v>
      </c>
      <c r="C11" s="109">
        <v>0</v>
      </c>
      <c r="D11" s="109">
        <v>0</v>
      </c>
      <c r="E11" s="109">
        <v>12.166967</v>
      </c>
      <c r="F11" s="109">
        <v>0</v>
      </c>
      <c r="G11" s="109">
        <v>5.6396930000000003</v>
      </c>
      <c r="H11" s="109">
        <v>5.0758549999999998</v>
      </c>
      <c r="I11" s="109">
        <v>47.016052000000002</v>
      </c>
      <c r="J11" s="102">
        <v>0</v>
      </c>
      <c r="K11" s="102">
        <v>0</v>
      </c>
      <c r="L11" s="102">
        <v>5.093933026375673</v>
      </c>
      <c r="M11" s="102">
        <v>0</v>
      </c>
      <c r="N11" s="102">
        <v>3.3084971529757747</v>
      </c>
      <c r="O11" s="102">
        <v>3.3786511087913826</v>
      </c>
      <c r="P11" s="102">
        <v>6.5547397754767802</v>
      </c>
      <c r="Q11" s="104">
        <f t="shared" si="14"/>
        <v>0</v>
      </c>
      <c r="R11" s="104">
        <f t="shared" si="7"/>
        <v>0</v>
      </c>
      <c r="S11" s="104">
        <f t="shared" si="7"/>
        <v>1.1691398499903432E-2</v>
      </c>
      <c r="T11" s="104">
        <f t="shared" si="15"/>
        <v>0</v>
      </c>
      <c r="U11" s="104">
        <f t="shared" si="16"/>
        <v>5.1192644162231394E-3</v>
      </c>
      <c r="V11" s="104">
        <f t="shared" si="17"/>
        <v>5.3308352373645958E-3</v>
      </c>
      <c r="W11" s="104">
        <f t="shared" si="18"/>
        <v>1.8779601919066306E-2</v>
      </c>
      <c r="X11" s="5"/>
      <c r="Y11" s="19"/>
      <c r="Z11" s="19"/>
      <c r="AB11" t="s">
        <v>19</v>
      </c>
      <c r="AC11">
        <v>0.44052899590368855</v>
      </c>
      <c r="AD11"/>
      <c r="AE11"/>
      <c r="AF11"/>
      <c r="AG11"/>
      <c r="AH11"/>
      <c r="AI11"/>
      <c r="AJ11"/>
      <c r="AO11" s="15">
        <f t="shared" si="11"/>
        <v>551.801568834092</v>
      </c>
      <c r="AP11" s="61">
        <f t="shared" si="19"/>
        <v>0</v>
      </c>
      <c r="AQ11" s="61">
        <f t="shared" si="20"/>
        <v>0</v>
      </c>
      <c r="AR11" s="61">
        <f t="shared" si="21"/>
        <v>30.968464868763263</v>
      </c>
      <c r="AS11" s="61">
        <f t="shared" si="22"/>
        <v>0</v>
      </c>
      <c r="AT11" s="61">
        <f t="shared" si="23"/>
        <v>5.5458050137287227</v>
      </c>
      <c r="AU11" s="61">
        <f t="shared" si="24"/>
        <v>0.3068966293572622</v>
      </c>
      <c r="AV11" s="61">
        <f t="shared" si="25"/>
        <v>11.142326199994647</v>
      </c>
      <c r="AX11" s="61">
        <f t="shared" si="26"/>
        <v>0</v>
      </c>
      <c r="AY11" s="61">
        <f t="shared" si="27"/>
        <v>0</v>
      </c>
      <c r="AZ11" s="61">
        <f t="shared" si="28"/>
        <v>356.28029846849086</v>
      </c>
      <c r="BA11" s="61">
        <f t="shared" si="29"/>
        <v>0</v>
      </c>
      <c r="BB11" s="61">
        <f t="shared" si="30"/>
        <v>63.802357459839733</v>
      </c>
      <c r="BC11" s="61">
        <f t="shared" si="31"/>
        <v>3.5307278927044141</v>
      </c>
      <c r="BD11" s="61">
        <f t="shared" si="32"/>
        <v>128.18818501305694</v>
      </c>
    </row>
    <row r="12" spans="1:56" ht="15.75" thickBot="1" x14ac:dyDescent="0.3">
      <c r="A12" s="53">
        <v>44235</v>
      </c>
      <c r="B12" s="95">
        <v>543.33067761671498</v>
      </c>
      <c r="C12" s="109">
        <v>0</v>
      </c>
      <c r="D12" s="109">
        <v>0</v>
      </c>
      <c r="E12" s="109">
        <v>0</v>
      </c>
      <c r="F12" s="109">
        <v>0</v>
      </c>
      <c r="G12" s="109">
        <v>94.452658999999997</v>
      </c>
      <c r="H12" s="109">
        <v>0</v>
      </c>
      <c r="I12" s="109">
        <v>1.5206000000000001E-2</v>
      </c>
      <c r="J12" s="102">
        <v>0</v>
      </c>
      <c r="K12" s="102">
        <v>0</v>
      </c>
      <c r="L12" s="102">
        <v>4.4350987718388888</v>
      </c>
      <c r="M12" s="102">
        <v>0</v>
      </c>
      <c r="N12" s="102">
        <v>16.118921780042118</v>
      </c>
      <c r="O12" s="102">
        <v>4.0091879568491668</v>
      </c>
      <c r="P12" s="102">
        <v>9.6748262389272792</v>
      </c>
      <c r="Q12" s="104">
        <f t="shared" si="14"/>
        <v>0</v>
      </c>
      <c r="R12" s="104">
        <f t="shared" si="7"/>
        <v>0</v>
      </c>
      <c r="S12" s="104">
        <f t="shared" si="7"/>
        <v>8.9852502651988093E-3</v>
      </c>
      <c r="T12" s="104">
        <f t="shared" si="15"/>
        <v>0</v>
      </c>
      <c r="U12" s="104">
        <f t="shared" si="16"/>
        <v>9.3378952211347677E-2</v>
      </c>
      <c r="V12" s="104">
        <f t="shared" si="17"/>
        <v>7.4079379898945637E-3</v>
      </c>
      <c r="W12" s="104">
        <f t="shared" si="18"/>
        <v>3.8360067334459125E-2</v>
      </c>
      <c r="X12" s="5"/>
      <c r="AB12" t="s">
        <v>20</v>
      </c>
      <c r="AC12">
        <v>88.033099642171692</v>
      </c>
      <c r="AD12"/>
      <c r="AE12"/>
      <c r="AF12"/>
      <c r="AG12"/>
      <c r="AH12"/>
      <c r="AI12"/>
      <c r="AJ12"/>
      <c r="AO12" s="15">
        <f t="shared" si="11"/>
        <v>543.33067761671498</v>
      </c>
      <c r="AP12" s="61">
        <f t="shared" si="19"/>
        <v>0</v>
      </c>
      <c r="AQ12" s="61">
        <f t="shared" si="20"/>
        <v>0</v>
      </c>
      <c r="AR12" s="61">
        <f t="shared" si="21"/>
        <v>23.800352641914778</v>
      </c>
      <c r="AS12" s="61">
        <f t="shared" si="22"/>
        <v>0</v>
      </c>
      <c r="AT12" s="61">
        <f t="shared" si="23"/>
        <v>101.15935010297662</v>
      </c>
      <c r="AU12" s="61">
        <f t="shared" si="24"/>
        <v>0.42647560810943191</v>
      </c>
      <c r="AV12" s="61">
        <f t="shared" si="25"/>
        <v>22.759821275037627</v>
      </c>
      <c r="AX12" s="61">
        <f t="shared" si="26"/>
        <v>0</v>
      </c>
      <c r="AY12" s="61">
        <f t="shared" si="27"/>
        <v>0</v>
      </c>
      <c r="AZ12" s="61">
        <f t="shared" si="28"/>
        <v>87.28863257135761</v>
      </c>
      <c r="BA12" s="61">
        <f t="shared" si="29"/>
        <v>0</v>
      </c>
      <c r="BB12" s="61">
        <f t="shared" si="30"/>
        <v>371.00548362234929</v>
      </c>
      <c r="BC12" s="61">
        <f t="shared" si="31"/>
        <v>1.5641143312873018</v>
      </c>
      <c r="BD12" s="61">
        <f t="shared" si="32"/>
        <v>83.472447091720738</v>
      </c>
    </row>
    <row r="13" spans="1:56" ht="15.75" thickBot="1" x14ac:dyDescent="0.3">
      <c r="A13" s="53">
        <v>44242</v>
      </c>
      <c r="B13" s="95">
        <v>543.33344120617198</v>
      </c>
      <c r="C13" s="109">
        <v>0</v>
      </c>
      <c r="D13" s="109">
        <v>0</v>
      </c>
      <c r="E13" s="109">
        <v>10.103743</v>
      </c>
      <c r="F13" s="109">
        <v>0</v>
      </c>
      <c r="G13" s="109">
        <v>0</v>
      </c>
      <c r="H13" s="109">
        <v>0</v>
      </c>
      <c r="I13" s="109">
        <v>3.5593E-2</v>
      </c>
      <c r="J13" s="102">
        <v>0</v>
      </c>
      <c r="K13" s="102">
        <v>0</v>
      </c>
      <c r="L13" s="102">
        <v>5.3070564578755803</v>
      </c>
      <c r="M13" s="102">
        <v>0</v>
      </c>
      <c r="N13" s="102">
        <v>21.365923334440531</v>
      </c>
      <c r="O13" s="102">
        <v>4.0859159343364491</v>
      </c>
      <c r="P13" s="102">
        <v>10.742160059392143</v>
      </c>
      <c r="Q13" s="104">
        <f t="shared" si="14"/>
        <v>0</v>
      </c>
      <c r="R13" s="104">
        <f t="shared" si="7"/>
        <v>0</v>
      </c>
      <c r="S13" s="104">
        <f t="shared" si="7"/>
        <v>1.2633991434899775E-2</v>
      </c>
      <c r="T13" s="104">
        <f t="shared" si="15"/>
        <v>0</v>
      </c>
      <c r="U13" s="104">
        <f t="shared" si="16"/>
        <v>0.14770106471897748</v>
      </c>
      <c r="V13" s="104">
        <f t="shared" si="17"/>
        <v>7.6818793613304794E-3</v>
      </c>
      <c r="W13" s="104">
        <f t="shared" si="18"/>
        <v>4.6265782913118982E-2</v>
      </c>
      <c r="X13" s="5"/>
      <c r="Y13" s="19"/>
      <c r="AB13" s="79" t="s">
        <v>21</v>
      </c>
      <c r="AC13" s="79">
        <v>48</v>
      </c>
      <c r="AD13"/>
      <c r="AE13"/>
      <c r="AF13"/>
      <c r="AG13"/>
      <c r="AH13"/>
      <c r="AI13"/>
      <c r="AJ13"/>
      <c r="AO13" s="15">
        <f t="shared" si="11"/>
        <v>543.33344120617198</v>
      </c>
      <c r="AP13" s="61">
        <f t="shared" si="19"/>
        <v>0</v>
      </c>
      <c r="AQ13" s="61">
        <f t="shared" si="20"/>
        <v>0</v>
      </c>
      <c r="AR13" s="61">
        <f t="shared" si="21"/>
        <v>33.465228296442149</v>
      </c>
      <c r="AS13" s="61">
        <f t="shared" si="22"/>
        <v>0</v>
      </c>
      <c r="AT13" s="61">
        <f t="shared" si="23"/>
        <v>160.00761801944631</v>
      </c>
      <c r="AU13" s="61">
        <f t="shared" si="24"/>
        <v>0.44224643571744304</v>
      </c>
      <c r="AV13" s="61">
        <f t="shared" si="25"/>
        <v>27.45044582615629</v>
      </c>
      <c r="AX13" s="61">
        <f t="shared" si="26"/>
        <v>0</v>
      </c>
      <c r="AY13" s="61">
        <f t="shared" si="27"/>
        <v>0</v>
      </c>
      <c r="AZ13" s="61">
        <f t="shared" si="28"/>
        <v>82.139152136676202</v>
      </c>
      <c r="BA13" s="61">
        <f t="shared" si="29"/>
        <v>0</v>
      </c>
      <c r="BB13" s="61">
        <f t="shared" si="30"/>
        <v>392.73271836378774</v>
      </c>
      <c r="BC13" s="61">
        <f t="shared" si="31"/>
        <v>1.0854773481153814</v>
      </c>
      <c r="BD13" s="61">
        <f t="shared" si="32"/>
        <v>67.376093357592723</v>
      </c>
    </row>
    <row r="14" spans="1:56" ht="15.75" thickBot="1" x14ac:dyDescent="0.3">
      <c r="A14" s="53">
        <v>44249</v>
      </c>
      <c r="B14" s="95">
        <v>538.57358269420195</v>
      </c>
      <c r="C14" s="109">
        <v>0</v>
      </c>
      <c r="D14" s="109">
        <v>0</v>
      </c>
      <c r="E14" s="109">
        <v>0</v>
      </c>
      <c r="F14" s="109">
        <v>0</v>
      </c>
      <c r="G14" s="109">
        <v>5.6543960000000002</v>
      </c>
      <c r="H14" s="109">
        <v>10.651460999999999</v>
      </c>
      <c r="I14" s="109">
        <v>0</v>
      </c>
      <c r="J14" s="102">
        <v>0</v>
      </c>
      <c r="K14" s="102">
        <v>0</v>
      </c>
      <c r="L14" s="102">
        <v>5.8580026276214898</v>
      </c>
      <c r="M14" s="102">
        <v>0</v>
      </c>
      <c r="N14" s="102">
        <v>24.072883511725127</v>
      </c>
      <c r="O14" s="102">
        <v>5.2928205242617992</v>
      </c>
      <c r="P14" s="102">
        <v>10.542092026401704</v>
      </c>
      <c r="Q14" s="104">
        <f t="shared" si="14"/>
        <v>0</v>
      </c>
      <c r="R14" s="104">
        <f t="shared" si="7"/>
        <v>0</v>
      </c>
      <c r="S14" s="104">
        <f t="shared" si="7"/>
        <v>1.5217959092950732E-2</v>
      </c>
      <c r="T14" s="104">
        <f t="shared" si="15"/>
        <v>0</v>
      </c>
      <c r="U14" s="104">
        <f t="shared" si="16"/>
        <v>0.17771866498675071</v>
      </c>
      <c r="V14" s="104">
        <f t="shared" si="17"/>
        <v>1.2570025805598154E-2</v>
      </c>
      <c r="W14" s="104">
        <f t="shared" si="18"/>
        <v>4.4741640258647089E-2</v>
      </c>
      <c r="X14" s="5"/>
      <c r="Y14" s="19"/>
      <c r="AB14"/>
      <c r="AC14"/>
      <c r="AD14"/>
      <c r="AE14"/>
      <c r="AF14"/>
      <c r="AG14"/>
      <c r="AH14"/>
      <c r="AI14"/>
      <c r="AJ14"/>
      <c r="AO14" s="15">
        <f t="shared" si="11"/>
        <v>538.57358269420195</v>
      </c>
      <c r="AP14" s="61">
        <f t="shared" si="19"/>
        <v>0</v>
      </c>
      <c r="AQ14" s="61">
        <f t="shared" si="20"/>
        <v>0</v>
      </c>
      <c r="AR14" s="61">
        <f t="shared" si="21"/>
        <v>40.309705596658418</v>
      </c>
      <c r="AS14" s="61">
        <f t="shared" si="22"/>
        <v>0</v>
      </c>
      <c r="AT14" s="61">
        <f t="shared" si="23"/>
        <v>192.52630518425971</v>
      </c>
      <c r="AU14" s="61">
        <f t="shared" si="24"/>
        <v>0.72365743432337026</v>
      </c>
      <c r="AV14" s="61">
        <f t="shared" si="25"/>
        <v>26.546140468426113</v>
      </c>
      <c r="AX14" s="61">
        <f t="shared" si="26"/>
        <v>0</v>
      </c>
      <c r="AY14" s="61">
        <f t="shared" si="27"/>
        <v>0</v>
      </c>
      <c r="AZ14" s="61">
        <f t="shared" si="28"/>
        <v>83.465043208410421</v>
      </c>
      <c r="BA14" s="61">
        <f t="shared" si="29"/>
        <v>0</v>
      </c>
      <c r="BB14" s="61">
        <f t="shared" si="30"/>
        <v>398.64385370981097</v>
      </c>
      <c r="BC14" s="61">
        <f t="shared" si="31"/>
        <v>1.4984008970012064</v>
      </c>
      <c r="BD14" s="61">
        <f t="shared" si="32"/>
        <v>54.966284878979423</v>
      </c>
    </row>
    <row r="15" spans="1:56" ht="15.75" thickBot="1" x14ac:dyDescent="0.3">
      <c r="A15" s="53">
        <v>44256</v>
      </c>
      <c r="B15" s="95">
        <v>546.37094525976102</v>
      </c>
      <c r="C15" s="109">
        <v>0</v>
      </c>
      <c r="D15" s="109">
        <v>0</v>
      </c>
      <c r="E15" s="109">
        <v>0</v>
      </c>
      <c r="F15" s="109">
        <v>0</v>
      </c>
      <c r="G15" s="109">
        <v>1.2286699999999999</v>
      </c>
      <c r="H15" s="109">
        <v>1.2809200000000001</v>
      </c>
      <c r="I15" s="109">
        <v>0</v>
      </c>
      <c r="J15" s="102">
        <v>0</v>
      </c>
      <c r="K15" s="102">
        <v>0</v>
      </c>
      <c r="L15" s="102">
        <v>4.8149737638614667</v>
      </c>
      <c r="M15" s="102">
        <v>0</v>
      </c>
      <c r="N15" s="102">
        <v>23.649916332351815</v>
      </c>
      <c r="O15" s="102">
        <v>3.4029629461248914</v>
      </c>
      <c r="P15" s="102">
        <v>9.7637754483830079</v>
      </c>
      <c r="Q15" s="104">
        <f t="shared" si="14"/>
        <v>0</v>
      </c>
      <c r="R15" s="104">
        <f t="shared" si="7"/>
        <v>0</v>
      </c>
      <c r="S15" s="104">
        <f t="shared" si="7"/>
        <v>1.0506827601770916E-2</v>
      </c>
      <c r="T15" s="104">
        <f t="shared" si="15"/>
        <v>0</v>
      </c>
      <c r="U15" s="104">
        <f t="shared" si="16"/>
        <v>0.17296502549226403</v>
      </c>
      <c r="V15" s="104">
        <f t="shared" si="17"/>
        <v>5.4050799205580735E-3</v>
      </c>
      <c r="W15" s="104">
        <f t="shared" si="18"/>
        <v>3.8997288666610501E-2</v>
      </c>
      <c r="X15" s="5"/>
      <c r="Y15" s="19"/>
      <c r="AB15" t="s">
        <v>22</v>
      </c>
      <c r="AC15"/>
      <c r="AD15"/>
      <c r="AE15"/>
      <c r="AF15"/>
      <c r="AG15"/>
      <c r="AH15"/>
      <c r="AI15"/>
      <c r="AJ15"/>
      <c r="AO15" s="15">
        <f t="shared" si="11"/>
        <v>546.37094525976102</v>
      </c>
      <c r="AP15" s="61">
        <f t="shared" si="19"/>
        <v>0</v>
      </c>
      <c r="AQ15" s="61">
        <f t="shared" si="20"/>
        <v>0</v>
      </c>
      <c r="AR15" s="61">
        <f t="shared" si="21"/>
        <v>27.830744240758055</v>
      </c>
      <c r="AS15" s="61">
        <f t="shared" si="22"/>
        <v>0</v>
      </c>
      <c r="AT15" s="61">
        <f t="shared" si="23"/>
        <v>187.37658920974619</v>
      </c>
      <c r="AU15" s="61">
        <f t="shared" si="24"/>
        <v>0.31117090196281366</v>
      </c>
      <c r="AV15" s="61">
        <f t="shared" si="25"/>
        <v>23.137897869793196</v>
      </c>
      <c r="AX15" s="61">
        <f t="shared" si="26"/>
        <v>0</v>
      </c>
      <c r="AY15" s="61">
        <f t="shared" si="27"/>
        <v>0</v>
      </c>
      <c r="AZ15" s="61">
        <f t="shared" si="28"/>
        <v>63.714653772180782</v>
      </c>
      <c r="BA15" s="61">
        <f t="shared" si="29"/>
        <v>0</v>
      </c>
      <c r="BB15" s="61">
        <f t="shared" si="30"/>
        <v>428.97287989255506</v>
      </c>
      <c r="BC15" s="61">
        <f t="shared" si="31"/>
        <v>0.71238289968194746</v>
      </c>
      <c r="BD15" s="61">
        <f t="shared" si="32"/>
        <v>52.971028695343215</v>
      </c>
    </row>
    <row r="16" spans="1:56" ht="15.75" thickBot="1" x14ac:dyDescent="0.3">
      <c r="A16" s="53">
        <v>44263</v>
      </c>
      <c r="B16" s="95">
        <v>549.531831743461</v>
      </c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5.9659389999999997</v>
      </c>
      <c r="I16" s="109">
        <v>0</v>
      </c>
      <c r="J16" s="102">
        <v>0</v>
      </c>
      <c r="K16" s="102">
        <v>0</v>
      </c>
      <c r="L16" s="102">
        <v>2.2631921240741719</v>
      </c>
      <c r="M16" s="102">
        <v>0</v>
      </c>
      <c r="N16" s="102">
        <v>21.124824527880428</v>
      </c>
      <c r="O16" s="102">
        <v>3.498568974643697</v>
      </c>
      <c r="P16" s="102">
        <v>1.1126771253269482E-2</v>
      </c>
      <c r="Q16" s="104">
        <f t="shared" si="14"/>
        <v>0</v>
      </c>
      <c r="R16" s="104">
        <f t="shared" si="7"/>
        <v>0</v>
      </c>
      <c r="S16" s="104">
        <f t="shared" si="7"/>
        <v>2.4485078833992712E-3</v>
      </c>
      <c r="T16" s="104">
        <f t="shared" si="15"/>
        <v>0</v>
      </c>
      <c r="U16" s="104">
        <f t="shared" si="16"/>
        <v>0.14508009216960413</v>
      </c>
      <c r="V16" s="104">
        <f t="shared" si="17"/>
        <v>5.7016436522946369E-3</v>
      </c>
      <c r="W16" s="104">
        <f t="shared" si="18"/>
        <v>6.2055754796428728E-8</v>
      </c>
      <c r="X16" s="5"/>
      <c r="Y16" s="19"/>
      <c r="AB16" s="80"/>
      <c r="AC16" s="80" t="s">
        <v>23</v>
      </c>
      <c r="AD16" s="80" t="s">
        <v>24</v>
      </c>
      <c r="AE16" s="80" t="s">
        <v>25</v>
      </c>
      <c r="AF16" s="80" t="s">
        <v>26</v>
      </c>
      <c r="AG16" s="80" t="s">
        <v>27</v>
      </c>
      <c r="AH16"/>
      <c r="AI16"/>
      <c r="AJ16"/>
      <c r="AO16" s="15">
        <f t="shared" si="11"/>
        <v>549.531831743461</v>
      </c>
      <c r="AP16" s="61">
        <f t="shared" si="19"/>
        <v>0</v>
      </c>
      <c r="AQ16" s="61">
        <f t="shared" si="20"/>
        <v>0</v>
      </c>
      <c r="AR16" s="61">
        <f t="shared" si="21"/>
        <v>6.4856681062207002</v>
      </c>
      <c r="AS16" s="61">
        <f t="shared" si="22"/>
        <v>0</v>
      </c>
      <c r="AT16" s="61">
        <f t="shared" si="23"/>
        <v>157.16826425231196</v>
      </c>
      <c r="AU16" s="61">
        <f t="shared" si="24"/>
        <v>0.32824410074067673</v>
      </c>
      <c r="AV16" s="61">
        <f t="shared" si="25"/>
        <v>3.6818962697323727E-5</v>
      </c>
      <c r="AX16" s="61">
        <f t="shared" si="26"/>
        <v>0</v>
      </c>
      <c r="AY16" s="61">
        <f t="shared" si="27"/>
        <v>0</v>
      </c>
      <c r="AZ16" s="61">
        <f t="shared" si="28"/>
        <v>21.73455890880231</v>
      </c>
      <c r="BA16" s="61">
        <f t="shared" si="29"/>
        <v>0</v>
      </c>
      <c r="BB16" s="61">
        <f t="shared" si="30"/>
        <v>526.69714854968572</v>
      </c>
      <c r="BC16" s="61">
        <f t="shared" si="31"/>
        <v>1.1000008984690881</v>
      </c>
      <c r="BD16" s="61">
        <f t="shared" si="32"/>
        <v>1.2338650399616147E-4</v>
      </c>
    </row>
    <row r="17" spans="1:56" ht="15.75" thickBot="1" x14ac:dyDescent="0.3">
      <c r="A17" s="53">
        <v>44270</v>
      </c>
      <c r="B17" s="95">
        <v>549.056271102594</v>
      </c>
      <c r="C17" s="109">
        <v>0</v>
      </c>
      <c r="D17" s="109">
        <v>0</v>
      </c>
      <c r="E17" s="109">
        <v>0</v>
      </c>
      <c r="F17" s="109">
        <v>0</v>
      </c>
      <c r="G17" s="109">
        <v>0</v>
      </c>
      <c r="H17" s="109">
        <v>3.2271570000000001</v>
      </c>
      <c r="I17" s="109">
        <v>0</v>
      </c>
      <c r="J17" s="102">
        <v>0</v>
      </c>
      <c r="K17" s="102">
        <v>0</v>
      </c>
      <c r="L17" s="102">
        <v>2.0957674530218817</v>
      </c>
      <c r="M17" s="102">
        <v>0</v>
      </c>
      <c r="N17" s="102">
        <v>1.5451862989754042</v>
      </c>
      <c r="O17" s="102">
        <v>4.3383349470548405</v>
      </c>
      <c r="P17" s="102">
        <v>7.3828729566268493E-3</v>
      </c>
      <c r="Q17" s="104">
        <f t="shared" si="14"/>
        <v>0</v>
      </c>
      <c r="R17" s="104">
        <f t="shared" si="7"/>
        <v>0</v>
      </c>
      <c r="S17" s="104">
        <f t="shared" si="7"/>
        <v>2.1070311048972589E-3</v>
      </c>
      <c r="T17" s="104">
        <f t="shared" si="15"/>
        <v>0</v>
      </c>
      <c r="U17" s="104">
        <f t="shared" si="16"/>
        <v>1.1586971003672208E-3</v>
      </c>
      <c r="V17" s="104">
        <f t="shared" si="17"/>
        <v>8.6148262847742726E-3</v>
      </c>
      <c r="W17" s="104">
        <f t="shared" si="18"/>
        <v>2.7323029870653664E-8</v>
      </c>
      <c r="X17" s="5"/>
      <c r="AB17" t="s">
        <v>28</v>
      </c>
      <c r="AC17">
        <v>7</v>
      </c>
      <c r="AD17">
        <v>341053.81481225125</v>
      </c>
      <c r="AE17">
        <v>48721.973544607325</v>
      </c>
      <c r="AF17">
        <v>6.2868469004974248</v>
      </c>
      <c r="AG17">
        <v>5.2684341043118102E-5</v>
      </c>
      <c r="AH17"/>
      <c r="AI17"/>
      <c r="AJ17"/>
      <c r="AO17" s="15">
        <f t="shared" si="11"/>
        <v>549.056271102594</v>
      </c>
      <c r="AP17" s="61">
        <f t="shared" si="19"/>
        <v>0</v>
      </c>
      <c r="AQ17" s="61">
        <f t="shared" si="20"/>
        <v>0</v>
      </c>
      <c r="AR17" s="61">
        <f t="shared" si="21"/>
        <v>5.5811559883055191</v>
      </c>
      <c r="AS17" s="61">
        <f t="shared" si="22"/>
        <v>0</v>
      </c>
      <c r="AT17" s="61">
        <f t="shared" si="23"/>
        <v>1.2552405318712438</v>
      </c>
      <c r="AU17" s="61">
        <f t="shared" si="24"/>
        <v>0.49595626793421871</v>
      </c>
      <c r="AV17" s="61">
        <f t="shared" si="25"/>
        <v>1.6211318690516584E-5</v>
      </c>
      <c r="AX17" s="61">
        <f t="shared" si="26"/>
        <v>0</v>
      </c>
      <c r="AY17" s="61">
        <f t="shared" si="27"/>
        <v>0</v>
      </c>
      <c r="AZ17" s="61">
        <f t="shared" si="28"/>
        <v>417.92341542266826</v>
      </c>
      <c r="BA17" s="61">
        <f t="shared" si="29"/>
        <v>0</v>
      </c>
      <c r="BB17" s="61">
        <f t="shared" si="30"/>
        <v>93.993862804731918</v>
      </c>
      <c r="BC17" s="61">
        <f t="shared" si="31"/>
        <v>37.137778952900746</v>
      </c>
      <c r="BD17" s="61">
        <f t="shared" si="32"/>
        <v>1.2139222931310681E-3</v>
      </c>
    </row>
    <row r="18" spans="1:56" ht="15.75" thickBot="1" x14ac:dyDescent="0.3">
      <c r="A18" s="54">
        <v>44277</v>
      </c>
      <c r="B18" s="95">
        <v>573.15013381337701</v>
      </c>
      <c r="C18" s="109">
        <v>0</v>
      </c>
      <c r="D18" s="109">
        <v>0</v>
      </c>
      <c r="E18" s="109">
        <v>0</v>
      </c>
      <c r="F18" s="109">
        <v>0</v>
      </c>
      <c r="G18" s="109">
        <v>1.2938210000000001</v>
      </c>
      <c r="H18" s="109">
        <v>2.6058810000000001</v>
      </c>
      <c r="I18" s="109">
        <v>0</v>
      </c>
      <c r="J18" s="102">
        <v>0</v>
      </c>
      <c r="K18" s="102">
        <v>0</v>
      </c>
      <c r="L18" s="102">
        <v>0</v>
      </c>
      <c r="M18" s="102">
        <v>0</v>
      </c>
      <c r="N18" s="102">
        <v>1.6262831123162687</v>
      </c>
      <c r="O18" s="102">
        <v>4.8667006942697633</v>
      </c>
      <c r="P18" s="102">
        <v>0</v>
      </c>
      <c r="Q18" s="104">
        <f t="shared" si="14"/>
        <v>0</v>
      </c>
      <c r="R18" s="104">
        <f t="shared" si="7"/>
        <v>0</v>
      </c>
      <c r="S18" s="104">
        <f t="shared" si="7"/>
        <v>0</v>
      </c>
      <c r="T18" s="104">
        <f t="shared" si="15"/>
        <v>0</v>
      </c>
      <c r="U18" s="104">
        <f t="shared" si="16"/>
        <v>1.2813274861014224E-3</v>
      </c>
      <c r="V18" s="104">
        <f t="shared" si="17"/>
        <v>1.0722224868588762E-2</v>
      </c>
      <c r="W18" s="104">
        <f t="shared" si="18"/>
        <v>0</v>
      </c>
      <c r="X18" s="5"/>
      <c r="AB18" t="s">
        <v>29</v>
      </c>
      <c r="AC18">
        <v>40</v>
      </c>
      <c r="AD18">
        <v>309993.06530434114</v>
      </c>
      <c r="AE18">
        <v>7749.8266326085286</v>
      </c>
      <c r="AF18"/>
      <c r="AG18"/>
      <c r="AH18"/>
      <c r="AI18"/>
      <c r="AJ18"/>
      <c r="AO18" s="15">
        <f t="shared" si="11"/>
        <v>573.15013381337701</v>
      </c>
      <c r="AP18" s="61">
        <f t="shared" si="19"/>
        <v>0</v>
      </c>
      <c r="AQ18" s="61">
        <f t="shared" si="20"/>
        <v>0</v>
      </c>
      <c r="AR18" s="61">
        <f t="shared" si="21"/>
        <v>0</v>
      </c>
      <c r="AS18" s="61">
        <f t="shared" si="22"/>
        <v>0</v>
      </c>
      <c r="AT18" s="61">
        <f t="shared" si="23"/>
        <v>1.3880885648591494</v>
      </c>
      <c r="AU18" s="61">
        <f t="shared" si="24"/>
        <v>0.61727938022096618</v>
      </c>
      <c r="AV18" s="61">
        <f t="shared" si="25"/>
        <v>0</v>
      </c>
      <c r="AX18" s="61">
        <f t="shared" si="26"/>
        <v>0</v>
      </c>
      <c r="AY18" s="61">
        <f t="shared" si="27"/>
        <v>0</v>
      </c>
      <c r="AZ18" s="61">
        <f t="shared" si="28"/>
        <v>0</v>
      </c>
      <c r="BA18" s="61">
        <f t="shared" si="29"/>
        <v>0</v>
      </c>
      <c r="BB18" s="61">
        <f t="shared" si="30"/>
        <v>396.72676959143075</v>
      </c>
      <c r="BC18" s="61">
        <f t="shared" si="31"/>
        <v>176.42336422194629</v>
      </c>
      <c r="BD18" s="61">
        <f t="shared" si="32"/>
        <v>0</v>
      </c>
    </row>
    <row r="19" spans="1:56" ht="15.75" thickBot="1" x14ac:dyDescent="0.3">
      <c r="A19" s="52">
        <v>44284</v>
      </c>
      <c r="B19" s="95">
        <v>565.79101939229497</v>
      </c>
      <c r="C19" s="109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0</v>
      </c>
      <c r="J19" s="102">
        <v>0</v>
      </c>
      <c r="K19" s="102">
        <v>0</v>
      </c>
      <c r="L19" s="102">
        <v>0</v>
      </c>
      <c r="M19" s="102">
        <v>0</v>
      </c>
      <c r="N19" s="102">
        <v>0.51889080096564566</v>
      </c>
      <c r="O19" s="102">
        <v>2.8656556176226222</v>
      </c>
      <c r="P19" s="102">
        <v>0</v>
      </c>
      <c r="Q19" s="104">
        <f t="shared" si="14"/>
        <v>0</v>
      </c>
      <c r="R19" s="104">
        <f t="shared" si="7"/>
        <v>0</v>
      </c>
      <c r="S19" s="104">
        <f t="shared" si="7"/>
        <v>0</v>
      </c>
      <c r="T19" s="104">
        <f t="shared" si="15"/>
        <v>0</v>
      </c>
      <c r="U19" s="104">
        <f t="shared" si="16"/>
        <v>1.3351919188437056E-4</v>
      </c>
      <c r="V19" s="104">
        <f t="shared" si="17"/>
        <v>3.8763302374562859E-3</v>
      </c>
      <c r="W19" s="104">
        <f t="shared" si="18"/>
        <v>0</v>
      </c>
      <c r="X19" s="5"/>
      <c r="AB19" s="79" t="s">
        <v>30</v>
      </c>
      <c r="AC19" s="79">
        <v>47</v>
      </c>
      <c r="AD19" s="79">
        <v>651046.88011659239</v>
      </c>
      <c r="AE19" s="79"/>
      <c r="AF19" s="79"/>
      <c r="AG19" s="79"/>
      <c r="AH19"/>
      <c r="AI19"/>
      <c r="AJ19"/>
      <c r="AO19" s="15">
        <f t="shared" si="11"/>
        <v>565.79101939229497</v>
      </c>
      <c r="AP19" s="61">
        <f t="shared" si="19"/>
        <v>0</v>
      </c>
      <c r="AQ19" s="61">
        <f t="shared" si="20"/>
        <v>0</v>
      </c>
      <c r="AR19" s="61">
        <f t="shared" si="21"/>
        <v>0</v>
      </c>
      <c r="AS19" s="61">
        <f t="shared" si="22"/>
        <v>0</v>
      </c>
      <c r="AT19" s="61">
        <f t="shared" si="23"/>
        <v>0.14464410188205326</v>
      </c>
      <c r="AU19" s="61">
        <f t="shared" si="24"/>
        <v>0.22316065516575379</v>
      </c>
      <c r="AV19" s="61">
        <f t="shared" si="25"/>
        <v>0</v>
      </c>
      <c r="AX19" s="61">
        <f t="shared" si="26"/>
        <v>0</v>
      </c>
      <c r="AY19" s="61">
        <f t="shared" si="27"/>
        <v>0</v>
      </c>
      <c r="AZ19" s="61">
        <f t="shared" si="28"/>
        <v>0</v>
      </c>
      <c r="BA19" s="61">
        <f t="shared" si="29"/>
        <v>0</v>
      </c>
      <c r="BB19" s="61">
        <f t="shared" si="30"/>
        <v>222.50482704412818</v>
      </c>
      <c r="BC19" s="61">
        <f t="shared" si="31"/>
        <v>343.28619234816682</v>
      </c>
      <c r="BD19" s="61">
        <f t="shared" si="32"/>
        <v>0</v>
      </c>
    </row>
    <row r="20" spans="1:56" ht="15.75" thickBot="1" x14ac:dyDescent="0.3">
      <c r="A20" s="53">
        <v>44291</v>
      </c>
      <c r="B20" s="95">
        <v>577.85218336091805</v>
      </c>
      <c r="C20" s="109">
        <v>3.9342489999999999</v>
      </c>
      <c r="D20" s="109">
        <v>0</v>
      </c>
      <c r="E20" s="109">
        <v>0</v>
      </c>
      <c r="F20" s="109">
        <v>0</v>
      </c>
      <c r="G20" s="109">
        <v>0</v>
      </c>
      <c r="H20" s="109">
        <v>3.161089</v>
      </c>
      <c r="I20" s="109">
        <v>0</v>
      </c>
      <c r="J20" s="102">
        <v>0.54188361284549968</v>
      </c>
      <c r="K20" s="102">
        <v>0</v>
      </c>
      <c r="L20" s="102">
        <v>0</v>
      </c>
      <c r="M20" s="102">
        <v>0</v>
      </c>
      <c r="N20" s="102">
        <v>0.29340190954856882</v>
      </c>
      <c r="O20" s="102">
        <v>2.9866847859960943</v>
      </c>
      <c r="P20" s="102">
        <v>0</v>
      </c>
      <c r="Q20" s="104">
        <f t="shared" si="14"/>
        <v>1.4554365656880254E-4</v>
      </c>
      <c r="R20" s="104">
        <f t="shared" si="7"/>
        <v>0</v>
      </c>
      <c r="S20" s="104">
        <f t="shared" si="7"/>
        <v>0</v>
      </c>
      <c r="T20" s="104">
        <f t="shared" si="15"/>
        <v>0</v>
      </c>
      <c r="U20" s="104">
        <f t="shared" si="16"/>
        <v>4.2892634221032153E-5</v>
      </c>
      <c r="V20" s="104">
        <f t="shared" si="17"/>
        <v>4.20001229920367E-3</v>
      </c>
      <c r="W20" s="104">
        <f t="shared" si="18"/>
        <v>0</v>
      </c>
      <c r="X20" s="5"/>
      <c r="AB20"/>
      <c r="AC20"/>
      <c r="AD20"/>
      <c r="AE20"/>
      <c r="AF20"/>
      <c r="AG20"/>
      <c r="AH20"/>
      <c r="AI20"/>
      <c r="AJ20"/>
      <c r="AO20" s="15">
        <f t="shared" si="11"/>
        <v>577.85218336091805</v>
      </c>
      <c r="AP20" s="61">
        <f t="shared" si="19"/>
        <v>0.42089387103657039</v>
      </c>
      <c r="AQ20" s="61">
        <f t="shared" si="20"/>
        <v>0</v>
      </c>
      <c r="AR20" s="61">
        <f t="shared" si="21"/>
        <v>0</v>
      </c>
      <c r="AS20" s="61">
        <f t="shared" si="22"/>
        <v>0</v>
      </c>
      <c r="AT20" s="61">
        <f t="shared" si="23"/>
        <v>4.6466477715274908E-2</v>
      </c>
      <c r="AU20" s="61">
        <f t="shared" si="24"/>
        <v>0.24179505846477428</v>
      </c>
      <c r="AV20" s="61">
        <f t="shared" si="25"/>
        <v>0</v>
      </c>
      <c r="AX20" s="61">
        <f t="shared" si="26"/>
        <v>342.96353079546964</v>
      </c>
      <c r="AY20" s="61">
        <f t="shared" si="27"/>
        <v>0</v>
      </c>
      <c r="AZ20" s="61">
        <f t="shared" si="28"/>
        <v>0</v>
      </c>
      <c r="BA20" s="61">
        <f t="shared" si="29"/>
        <v>0</v>
      </c>
      <c r="BB20" s="61">
        <f t="shared" si="30"/>
        <v>37.86300622912853</v>
      </c>
      <c r="BC20" s="61">
        <f t="shared" si="31"/>
        <v>197.02564633631997</v>
      </c>
      <c r="BD20" s="61">
        <f t="shared" si="32"/>
        <v>0</v>
      </c>
    </row>
    <row r="21" spans="1:56" ht="15.75" thickBot="1" x14ac:dyDescent="0.3">
      <c r="A21" s="53">
        <v>44298</v>
      </c>
      <c r="B21" s="95">
        <v>606.52194410499305</v>
      </c>
      <c r="C21" s="109">
        <v>0</v>
      </c>
      <c r="D21" s="109">
        <v>0</v>
      </c>
      <c r="E21" s="109">
        <v>0</v>
      </c>
      <c r="F21" s="109">
        <v>0</v>
      </c>
      <c r="G21" s="109">
        <v>0</v>
      </c>
      <c r="H21" s="109">
        <v>1.672542</v>
      </c>
      <c r="I21" s="109">
        <v>0</v>
      </c>
      <c r="J21" s="102">
        <v>0.80287450776956781</v>
      </c>
      <c r="K21" s="102">
        <v>0</v>
      </c>
      <c r="L21" s="102">
        <v>0</v>
      </c>
      <c r="M21" s="102">
        <v>0</v>
      </c>
      <c r="N21" s="102">
        <v>0.28980997410185211</v>
      </c>
      <c r="O21" s="102">
        <v>2.1285588070968791</v>
      </c>
      <c r="P21" s="102">
        <v>0</v>
      </c>
      <c r="Q21" s="104">
        <f t="shared" si="14"/>
        <v>3.1775181222425515E-4</v>
      </c>
      <c r="R21" s="104">
        <f t="shared" si="7"/>
        <v>0</v>
      </c>
      <c r="S21" s="104">
        <f t="shared" si="7"/>
        <v>0</v>
      </c>
      <c r="T21" s="104">
        <f t="shared" si="15"/>
        <v>0</v>
      </c>
      <c r="U21" s="104">
        <f t="shared" si="16"/>
        <v>4.1852018537691732E-5</v>
      </c>
      <c r="V21" s="104">
        <f t="shared" si="17"/>
        <v>2.1719864811120624E-3</v>
      </c>
      <c r="W21" s="104">
        <f t="shared" si="18"/>
        <v>0</v>
      </c>
      <c r="X21" s="5"/>
      <c r="AB21" s="80"/>
      <c r="AC21" s="80" t="s">
        <v>31</v>
      </c>
      <c r="AD21" s="80" t="s">
        <v>20</v>
      </c>
      <c r="AE21" s="80" t="s">
        <v>32</v>
      </c>
      <c r="AF21" s="80" t="s">
        <v>33</v>
      </c>
      <c r="AG21" s="80" t="s">
        <v>34</v>
      </c>
      <c r="AH21" s="80" t="s">
        <v>35</v>
      </c>
      <c r="AI21" s="80" t="s">
        <v>36</v>
      </c>
      <c r="AJ21" s="80" t="s">
        <v>37</v>
      </c>
      <c r="AO21" s="15">
        <f t="shared" si="11"/>
        <v>606.52194410499305</v>
      </c>
      <c r="AP21" s="61">
        <f t="shared" si="19"/>
        <v>0.91889810541299444</v>
      </c>
      <c r="AQ21" s="61">
        <f t="shared" si="20"/>
        <v>0</v>
      </c>
      <c r="AR21" s="61">
        <f t="shared" si="21"/>
        <v>0</v>
      </c>
      <c r="AS21" s="61">
        <f t="shared" si="22"/>
        <v>0</v>
      </c>
      <c r="AT21" s="61">
        <f t="shared" si="23"/>
        <v>4.5339157224513503E-2</v>
      </c>
      <c r="AU21" s="61">
        <f t="shared" si="24"/>
        <v>0.12504144292262304</v>
      </c>
      <c r="AV21" s="61">
        <f t="shared" si="25"/>
        <v>0</v>
      </c>
      <c r="AX21" s="61">
        <f t="shared" si="26"/>
        <v>511.65221764148231</v>
      </c>
      <c r="AY21" s="61">
        <f t="shared" si="27"/>
        <v>0</v>
      </c>
      <c r="AZ21" s="61">
        <f t="shared" si="28"/>
        <v>0</v>
      </c>
      <c r="BA21" s="61">
        <f t="shared" si="29"/>
        <v>0</v>
      </c>
      <c r="BB21" s="61">
        <f t="shared" si="30"/>
        <v>25.245323940995601</v>
      </c>
      <c r="BC21" s="61">
        <f t="shared" si="31"/>
        <v>69.624402522515169</v>
      </c>
      <c r="BD21" s="61">
        <f t="shared" si="32"/>
        <v>0</v>
      </c>
    </row>
    <row r="22" spans="1:56" ht="15.75" thickBot="1" x14ac:dyDescent="0.3">
      <c r="A22" s="53">
        <v>44305</v>
      </c>
      <c r="B22" s="95">
        <v>626.47016757775305</v>
      </c>
      <c r="C22" s="109">
        <v>0</v>
      </c>
      <c r="D22" s="109">
        <v>0</v>
      </c>
      <c r="E22" s="109">
        <v>0</v>
      </c>
      <c r="F22" s="109">
        <v>0</v>
      </c>
      <c r="G22" s="109">
        <v>0</v>
      </c>
      <c r="H22" s="109">
        <v>2.1569560000000001</v>
      </c>
      <c r="I22" s="109">
        <v>0</v>
      </c>
      <c r="J22" s="102">
        <v>0.89217609641484186</v>
      </c>
      <c r="K22" s="102">
        <v>0</v>
      </c>
      <c r="L22" s="102">
        <v>0</v>
      </c>
      <c r="M22" s="102">
        <v>0</v>
      </c>
      <c r="N22" s="102">
        <v>0.26837063668743594</v>
      </c>
      <c r="O22" s="102">
        <v>1.8957789516523651</v>
      </c>
      <c r="P22" s="102">
        <v>0</v>
      </c>
      <c r="Q22" s="104">
        <f t="shared" si="14"/>
        <v>3.9163091791082256E-4</v>
      </c>
      <c r="R22" s="104">
        <f t="shared" si="7"/>
        <v>0</v>
      </c>
      <c r="S22" s="104">
        <f t="shared" si="7"/>
        <v>0</v>
      </c>
      <c r="T22" s="104">
        <f t="shared" si="15"/>
        <v>0</v>
      </c>
      <c r="U22" s="104">
        <f t="shared" si="16"/>
        <v>3.5905101580858894E-5</v>
      </c>
      <c r="V22" s="104">
        <f t="shared" si="17"/>
        <v>1.7313464573396938E-3</v>
      </c>
      <c r="W22" s="104">
        <f t="shared" si="18"/>
        <v>0</v>
      </c>
      <c r="X22" s="5"/>
      <c r="AB22" t="s">
        <v>38</v>
      </c>
      <c r="AC22">
        <v>597.68238373810152</v>
      </c>
      <c r="AD22">
        <v>20.846437151134847</v>
      </c>
      <c r="AE22">
        <v>28.670721016016142</v>
      </c>
      <c r="AF22">
        <v>2.7476606596678867E-28</v>
      </c>
      <c r="AG22">
        <v>555.5501626363764</v>
      </c>
      <c r="AH22">
        <v>639.81460483982664</v>
      </c>
      <c r="AI22">
        <v>555.5501626363764</v>
      </c>
      <c r="AJ22">
        <v>639.81460483982664</v>
      </c>
      <c r="AO22" s="15">
        <f t="shared" si="11"/>
        <v>626.47016757775305</v>
      </c>
      <c r="AP22" s="61">
        <f t="shared" si="19"/>
        <v>1.1325471473170616</v>
      </c>
      <c r="AQ22" s="61">
        <f t="shared" si="20"/>
        <v>0</v>
      </c>
      <c r="AR22" s="61">
        <f t="shared" si="21"/>
        <v>0</v>
      </c>
      <c r="AS22" s="61">
        <f t="shared" si="22"/>
        <v>0</v>
      </c>
      <c r="AT22" s="61">
        <f t="shared" si="23"/>
        <v>3.8896739096839605E-2</v>
      </c>
      <c r="AU22" s="61">
        <f t="shared" si="24"/>
        <v>9.9673759992227703E-2</v>
      </c>
      <c r="AV22" s="61">
        <f t="shared" si="25"/>
        <v>0</v>
      </c>
      <c r="AX22" s="61">
        <f t="shared" si="26"/>
        <v>558.17571502955479</v>
      </c>
      <c r="AY22" s="61">
        <f t="shared" si="27"/>
        <v>0</v>
      </c>
      <c r="AZ22" s="61">
        <f t="shared" si="28"/>
        <v>0</v>
      </c>
      <c r="BA22" s="61">
        <f t="shared" si="29"/>
        <v>0</v>
      </c>
      <c r="BB22" s="61">
        <f t="shared" si="30"/>
        <v>19.170252831530316</v>
      </c>
      <c r="BC22" s="61">
        <f t="shared" si="31"/>
        <v>49.124199716667974</v>
      </c>
      <c r="BD22" s="61">
        <f t="shared" si="32"/>
        <v>0</v>
      </c>
    </row>
    <row r="23" spans="1:56" ht="15.75" thickBot="1" x14ac:dyDescent="0.3">
      <c r="A23" s="53">
        <v>44312</v>
      </c>
      <c r="B23" s="95">
        <v>574.58189274601602</v>
      </c>
      <c r="C23" s="109">
        <v>0</v>
      </c>
      <c r="D23" s="109">
        <v>7.2000000000000002E-5</v>
      </c>
      <c r="E23" s="109">
        <v>0</v>
      </c>
      <c r="F23" s="109">
        <v>0</v>
      </c>
      <c r="G23" s="109">
        <v>0.31822299999999998</v>
      </c>
      <c r="H23" s="109">
        <v>38.304476000000001</v>
      </c>
      <c r="I23" s="109">
        <v>0</v>
      </c>
      <c r="J23" s="102">
        <v>0.8812537443744054</v>
      </c>
      <c r="K23" s="102">
        <v>9.9169168308553874E-6</v>
      </c>
      <c r="L23" s="102">
        <v>0</v>
      </c>
      <c r="M23" s="102">
        <v>0</v>
      </c>
      <c r="N23" s="102">
        <v>4.3830430898129075E-2</v>
      </c>
      <c r="O23" s="102">
        <v>6.803396617757282</v>
      </c>
      <c r="P23" s="102">
        <v>0</v>
      </c>
      <c r="Q23" s="104">
        <f t="shared" si="14"/>
        <v>3.8218853730667468E-4</v>
      </c>
      <c r="R23" s="104">
        <f t="shared" si="14"/>
        <v>4.9305912886838008E-14</v>
      </c>
      <c r="S23" s="104">
        <f t="shared" si="14"/>
        <v>0</v>
      </c>
      <c r="T23" s="104">
        <f t="shared" si="15"/>
        <v>0</v>
      </c>
      <c r="U23" s="104">
        <f t="shared" si="16"/>
        <v>9.6226660364421828E-7</v>
      </c>
      <c r="V23" s="104">
        <f t="shared" si="17"/>
        <v>2.0127418114379885E-2</v>
      </c>
      <c r="W23" s="104">
        <f t="shared" si="18"/>
        <v>0</v>
      </c>
      <c r="X23" s="5"/>
      <c r="AB23" t="s">
        <v>68</v>
      </c>
      <c r="AC23">
        <v>94.112426703196519</v>
      </c>
      <c r="AD23">
        <v>123.10085662915972</v>
      </c>
      <c r="AE23">
        <v>0.76451479933002742</v>
      </c>
      <c r="AF23">
        <v>0.44904738694083379</v>
      </c>
      <c r="AG23">
        <v>-154.68368515561912</v>
      </c>
      <c r="AH23">
        <v>342.90853856201215</v>
      </c>
      <c r="AI23">
        <v>-154.68368515561912</v>
      </c>
      <c r="AJ23">
        <v>342.90853856201215</v>
      </c>
      <c r="AO23" s="15">
        <f t="shared" si="11"/>
        <v>574.58189274601602</v>
      </c>
      <c r="AP23" s="61">
        <f t="shared" si="19"/>
        <v>1.105240975286117</v>
      </c>
      <c r="AQ23" s="61">
        <f t="shared" si="20"/>
        <v>2.5298134021850851E-9</v>
      </c>
      <c r="AR23" s="61">
        <f t="shared" si="21"/>
        <v>0</v>
      </c>
      <c r="AS23" s="61">
        <f t="shared" si="22"/>
        <v>0</v>
      </c>
      <c r="AT23" s="61">
        <f t="shared" si="23"/>
        <v>1.042443312387247E-3</v>
      </c>
      <c r="AU23" s="61">
        <f t="shared" si="24"/>
        <v>1.1587371400398465</v>
      </c>
      <c r="AV23" s="61">
        <f t="shared" si="25"/>
        <v>0</v>
      </c>
      <c r="AX23" s="61">
        <f t="shared" si="26"/>
        <v>280.37337161867868</v>
      </c>
      <c r="AY23" s="61">
        <f t="shared" si="27"/>
        <v>6.4175354424688795E-7</v>
      </c>
      <c r="AZ23" s="61">
        <f t="shared" si="28"/>
        <v>0</v>
      </c>
      <c r="BA23" s="61">
        <f t="shared" si="29"/>
        <v>0</v>
      </c>
      <c r="BB23" s="61">
        <f t="shared" si="30"/>
        <v>0.26444309680040073</v>
      </c>
      <c r="BC23" s="61">
        <f t="shared" si="31"/>
        <v>293.9440773887834</v>
      </c>
      <c r="BD23" s="61">
        <f t="shared" si="32"/>
        <v>0</v>
      </c>
    </row>
    <row r="24" spans="1:56" ht="15.75" thickBot="1" x14ac:dyDescent="0.3">
      <c r="A24" s="53">
        <v>44319</v>
      </c>
      <c r="B24" s="95">
        <v>549.162824055599</v>
      </c>
      <c r="C24" s="109">
        <v>0</v>
      </c>
      <c r="D24" s="109">
        <v>0</v>
      </c>
      <c r="E24" s="109">
        <v>0</v>
      </c>
      <c r="F24" s="109">
        <v>0</v>
      </c>
      <c r="G24" s="109">
        <v>0</v>
      </c>
      <c r="H24" s="109">
        <v>0.83072999999999997</v>
      </c>
      <c r="I24" s="109">
        <v>0</v>
      </c>
      <c r="J24" s="102">
        <v>0.81606103859568524</v>
      </c>
      <c r="K24" s="102">
        <v>1.4693265362565736E-5</v>
      </c>
      <c r="L24" s="102">
        <v>0</v>
      </c>
      <c r="M24" s="102">
        <v>0</v>
      </c>
      <c r="N24" s="102">
        <v>6.4940763659329936E-2</v>
      </c>
      <c r="O24" s="102">
        <v>9.4508014984170519</v>
      </c>
      <c r="P24" s="102">
        <v>0</v>
      </c>
      <c r="Q24" s="104">
        <f t="shared" si="14"/>
        <v>3.2818395831571461E-4</v>
      </c>
      <c r="R24" s="104">
        <f t="shared" si="14"/>
        <v>1.0823862396836781E-13</v>
      </c>
      <c r="S24" s="104">
        <f t="shared" si="14"/>
        <v>0</v>
      </c>
      <c r="T24" s="104">
        <f t="shared" si="15"/>
        <v>0</v>
      </c>
      <c r="U24" s="104">
        <f t="shared" si="16"/>
        <v>2.1114713894113504E-6</v>
      </c>
      <c r="V24" s="104">
        <f t="shared" si="17"/>
        <v>3.6773192767246062E-2</v>
      </c>
      <c r="W24" s="104">
        <f t="shared" si="18"/>
        <v>0</v>
      </c>
      <c r="X24" s="5"/>
      <c r="AB24" t="s">
        <v>69</v>
      </c>
      <c r="AC24">
        <v>-290.1471541829581</v>
      </c>
      <c r="AD24">
        <v>536.74207196384907</v>
      </c>
      <c r="AE24">
        <v>-0.5405709172775639</v>
      </c>
      <c r="AF24">
        <v>0.59180096246267966</v>
      </c>
      <c r="AG24">
        <v>-1374.9433467710924</v>
      </c>
      <c r="AH24">
        <v>794.64903840517627</v>
      </c>
      <c r="AI24">
        <v>-1374.9433467710924</v>
      </c>
      <c r="AJ24">
        <v>794.64903840517627</v>
      </c>
      <c r="AO24" s="15">
        <f t="shared" si="11"/>
        <v>549.162824055599</v>
      </c>
      <c r="AP24" s="61">
        <f t="shared" si="19"/>
        <v>0.94906655421500552</v>
      </c>
      <c r="AQ24" s="61">
        <f t="shared" si="20"/>
        <v>5.5535635690936499E-9</v>
      </c>
      <c r="AR24" s="61">
        <f t="shared" si="21"/>
        <v>0</v>
      </c>
      <c r="AS24" s="61">
        <f t="shared" si="22"/>
        <v>0</v>
      </c>
      <c r="AT24" s="61">
        <f t="shared" si="23"/>
        <v>2.2874006235414214E-3</v>
      </c>
      <c r="AU24" s="61">
        <f t="shared" si="24"/>
        <v>2.1170357755329752</v>
      </c>
      <c r="AV24" s="61">
        <f t="shared" si="25"/>
        <v>0</v>
      </c>
      <c r="AX24" s="61">
        <f t="shared" si="26"/>
        <v>169.85849712220309</v>
      </c>
      <c r="AY24" s="61">
        <f t="shared" si="27"/>
        <v>9.9394500557351014E-7</v>
      </c>
      <c r="AZ24" s="61">
        <f t="shared" si="28"/>
        <v>0</v>
      </c>
      <c r="BA24" s="61">
        <f t="shared" si="29"/>
        <v>0</v>
      </c>
      <c r="BB24" s="61">
        <f t="shared" si="30"/>
        <v>0.40938586499078744</v>
      </c>
      <c r="BC24" s="61">
        <f t="shared" si="31"/>
        <v>378.89494007446012</v>
      </c>
      <c r="BD24" s="61">
        <f t="shared" si="32"/>
        <v>0</v>
      </c>
    </row>
    <row r="25" spans="1:56" ht="15.75" thickBot="1" x14ac:dyDescent="0.3">
      <c r="A25" s="53">
        <v>44326</v>
      </c>
      <c r="B25" s="95">
        <v>551.88894779436498</v>
      </c>
      <c r="C25" s="109">
        <v>0</v>
      </c>
      <c r="D25" s="109">
        <v>0</v>
      </c>
      <c r="E25" s="109">
        <v>0</v>
      </c>
      <c r="F25" s="109">
        <v>0</v>
      </c>
      <c r="G25" s="109">
        <v>5.6261060000000001</v>
      </c>
      <c r="H25" s="109">
        <v>1.8854770000000001</v>
      </c>
      <c r="I25" s="109">
        <v>0</v>
      </c>
      <c r="J25" s="102">
        <v>0</v>
      </c>
      <c r="K25" s="102">
        <v>1.6327558052850395E-5</v>
      </c>
      <c r="L25" s="102">
        <v>0</v>
      </c>
      <c r="M25" s="102">
        <v>0</v>
      </c>
      <c r="N25" s="102">
        <v>0.84707541374762074</v>
      </c>
      <c r="O25" s="102">
        <v>9.9456696346617228</v>
      </c>
      <c r="P25" s="102">
        <v>0</v>
      </c>
      <c r="Q25" s="104">
        <f t="shared" si="14"/>
        <v>0</v>
      </c>
      <c r="R25" s="104">
        <f t="shared" si="14"/>
        <v>1.3365588208324778E-13</v>
      </c>
      <c r="S25" s="104">
        <f t="shared" si="14"/>
        <v>0</v>
      </c>
      <c r="T25" s="104">
        <f t="shared" si="15"/>
        <v>0</v>
      </c>
      <c r="U25" s="104">
        <f t="shared" si="16"/>
        <v>3.5337229387814932E-4</v>
      </c>
      <c r="V25" s="104">
        <f t="shared" si="17"/>
        <v>4.0312851525205515E-2</v>
      </c>
      <c r="W25" s="104">
        <f t="shared" si="18"/>
        <v>0</v>
      </c>
      <c r="X25" s="5"/>
      <c r="AB25" t="s">
        <v>70</v>
      </c>
      <c r="AC25">
        <v>192.59056997525471</v>
      </c>
      <c r="AD25">
        <v>531.86676076517267</v>
      </c>
      <c r="AE25">
        <v>0.36210303817103245</v>
      </c>
      <c r="AF25">
        <v>0.71918110961989923</v>
      </c>
      <c r="AG25">
        <v>-882.35225112915009</v>
      </c>
      <c r="AH25">
        <v>1267.5333910796596</v>
      </c>
      <c r="AI25">
        <v>-882.35225112915009</v>
      </c>
      <c r="AJ25">
        <v>1267.5333910796596</v>
      </c>
      <c r="AO25" s="15">
        <f t="shared" si="11"/>
        <v>551.88894779436498</v>
      </c>
      <c r="AP25" s="61">
        <f t="shared" si="19"/>
        <v>0</v>
      </c>
      <c r="AQ25" s="61">
        <f t="shared" si="20"/>
        <v>6.8576854575454058E-9</v>
      </c>
      <c r="AR25" s="61">
        <f t="shared" si="21"/>
        <v>0</v>
      </c>
      <c r="AS25" s="61">
        <f t="shared" si="22"/>
        <v>0</v>
      </c>
      <c r="AT25" s="61">
        <f t="shared" si="23"/>
        <v>0.38281551405936187</v>
      </c>
      <c r="AU25" s="61">
        <f t="shared" si="24"/>
        <v>2.3208142255361883</v>
      </c>
      <c r="AV25" s="61">
        <f t="shared" si="25"/>
        <v>0</v>
      </c>
      <c r="AX25" s="61">
        <f t="shared" si="26"/>
        <v>0</v>
      </c>
      <c r="AY25" s="61">
        <f t="shared" si="27"/>
        <v>1.3998517424341838E-6</v>
      </c>
      <c r="AZ25" s="61">
        <f t="shared" si="28"/>
        <v>0</v>
      </c>
      <c r="BA25" s="61">
        <f t="shared" si="29"/>
        <v>0</v>
      </c>
      <c r="BB25" s="61">
        <f t="shared" si="30"/>
        <v>78.143707188729323</v>
      </c>
      <c r="BC25" s="61">
        <f t="shared" si="31"/>
        <v>473.74523920578395</v>
      </c>
      <c r="BD25" s="61">
        <f t="shared" si="32"/>
        <v>0</v>
      </c>
    </row>
    <row r="26" spans="1:56" ht="15.75" thickBot="1" x14ac:dyDescent="0.3">
      <c r="A26" s="53">
        <v>44333</v>
      </c>
      <c r="B26" s="95">
        <v>579.08359556590199</v>
      </c>
      <c r="C26" s="109">
        <v>0</v>
      </c>
      <c r="D26" s="109">
        <v>0</v>
      </c>
      <c r="E26" s="109">
        <v>0</v>
      </c>
      <c r="F26" s="109">
        <v>0</v>
      </c>
      <c r="G26" s="109">
        <v>1.896477</v>
      </c>
      <c r="H26" s="109">
        <v>76.279326999999995</v>
      </c>
      <c r="I26" s="109">
        <v>0</v>
      </c>
      <c r="J26" s="102">
        <v>0</v>
      </c>
      <c r="K26" s="102">
        <v>1.612767000638678E-5</v>
      </c>
      <c r="L26" s="102">
        <v>0</v>
      </c>
      <c r="M26" s="102">
        <v>0</v>
      </c>
      <c r="N26" s="102">
        <v>1.4806287309582751</v>
      </c>
      <c r="O26" s="102">
        <v>20.106924300395974</v>
      </c>
      <c r="P26" s="102">
        <v>0</v>
      </c>
      <c r="Q26" s="104">
        <f t="shared" si="14"/>
        <v>0</v>
      </c>
      <c r="R26" s="104">
        <f t="shared" si="14"/>
        <v>1.3040338422972771E-13</v>
      </c>
      <c r="S26" s="104">
        <f t="shared" si="14"/>
        <v>0</v>
      </c>
      <c r="T26" s="104">
        <f t="shared" si="15"/>
        <v>0</v>
      </c>
      <c r="U26" s="104">
        <f t="shared" si="16"/>
        <v>1.0653445038676297E-3</v>
      </c>
      <c r="V26" s="104">
        <f t="shared" si="17"/>
        <v>0.13412716277329076</v>
      </c>
      <c r="W26" s="104">
        <f t="shared" si="18"/>
        <v>0</v>
      </c>
      <c r="X26" s="5"/>
      <c r="AB26" t="s">
        <v>71</v>
      </c>
      <c r="AC26">
        <v>5516879.3749752212</v>
      </c>
      <c r="AD26">
        <v>2321452.0537856314</v>
      </c>
      <c r="AE26">
        <v>2.376477845397992</v>
      </c>
      <c r="AF26">
        <v>2.2354090999145874E-2</v>
      </c>
      <c r="AG26">
        <v>825049.75929312594</v>
      </c>
      <c r="AH26">
        <v>10208708.990657317</v>
      </c>
      <c r="AI26">
        <v>825049.75929312594</v>
      </c>
      <c r="AJ26">
        <v>10208708.990657317</v>
      </c>
      <c r="AO26" s="15">
        <f t="shared" si="11"/>
        <v>579.08359556590199</v>
      </c>
      <c r="AP26" s="61">
        <f t="shared" si="19"/>
        <v>0</v>
      </c>
      <c r="AQ26" s="61">
        <f t="shared" si="20"/>
        <v>6.690804607386564E-9</v>
      </c>
      <c r="AR26" s="61">
        <f t="shared" si="21"/>
        <v>0</v>
      </c>
      <c r="AS26" s="61">
        <f t="shared" si="22"/>
        <v>0</v>
      </c>
      <c r="AT26" s="61">
        <f t="shared" si="23"/>
        <v>1.1541097334558763</v>
      </c>
      <c r="AU26" s="61">
        <f t="shared" si="24"/>
        <v>7.7217119508509926</v>
      </c>
      <c r="AV26" s="61">
        <f t="shared" si="25"/>
        <v>0</v>
      </c>
      <c r="AX26" s="61">
        <f t="shared" si="26"/>
        <v>0</v>
      </c>
      <c r="AY26" s="61">
        <f t="shared" si="27"/>
        <v>4.3652692946773285E-7</v>
      </c>
      <c r="AZ26" s="61">
        <f t="shared" si="28"/>
        <v>0</v>
      </c>
      <c r="BA26" s="61">
        <f t="shared" si="29"/>
        <v>0</v>
      </c>
      <c r="BB26" s="61">
        <f t="shared" si="30"/>
        <v>75.297368220576701</v>
      </c>
      <c r="BC26" s="61">
        <f t="shared" si="31"/>
        <v>503.78622690879831</v>
      </c>
      <c r="BD26" s="61">
        <f t="shared" si="32"/>
        <v>0</v>
      </c>
    </row>
    <row r="27" spans="1:56" ht="15.75" thickBot="1" x14ac:dyDescent="0.3">
      <c r="A27" s="53">
        <v>44340</v>
      </c>
      <c r="B27" s="95">
        <v>589.11552291480302</v>
      </c>
      <c r="C27" s="109">
        <v>0</v>
      </c>
      <c r="D27" s="109">
        <v>3.2992249999999999</v>
      </c>
      <c r="E27" s="109">
        <v>4.6274160000000002</v>
      </c>
      <c r="F27" s="109">
        <v>0</v>
      </c>
      <c r="G27" s="109">
        <v>6.2883950000000004</v>
      </c>
      <c r="H27" s="109">
        <v>0.34366999999999998</v>
      </c>
      <c r="I27" s="109">
        <v>0</v>
      </c>
      <c r="J27" s="102">
        <v>0</v>
      </c>
      <c r="K27" s="102">
        <v>0.45443354474639819</v>
      </c>
      <c r="L27" s="102">
        <v>0.63735693908013213</v>
      </c>
      <c r="M27" s="102">
        <v>0</v>
      </c>
      <c r="N27" s="102">
        <v>2.595000448739273</v>
      </c>
      <c r="O27" s="102">
        <v>24.172849293365296</v>
      </c>
      <c r="P27" s="102">
        <v>0</v>
      </c>
      <c r="Q27" s="104">
        <f t="shared" si="14"/>
        <v>0</v>
      </c>
      <c r="R27" s="104">
        <f t="shared" si="14"/>
        <v>1.0254694088605984E-4</v>
      </c>
      <c r="S27" s="104">
        <f t="shared" si="14"/>
        <v>2.0094293192420294E-4</v>
      </c>
      <c r="T27" s="104">
        <f t="shared" si="15"/>
        <v>0</v>
      </c>
      <c r="U27" s="104">
        <f t="shared" si="16"/>
        <v>3.1967676436322058E-3</v>
      </c>
      <c r="V27" s="104">
        <f t="shared" si="17"/>
        <v>0.17884511842546763</v>
      </c>
      <c r="W27" s="104">
        <f t="shared" si="18"/>
        <v>0</v>
      </c>
      <c r="X27" s="5"/>
      <c r="AB27" t="s">
        <v>72</v>
      </c>
      <c r="AC27">
        <v>-287.10097268069899</v>
      </c>
      <c r="AD27">
        <v>70.503727248268333</v>
      </c>
      <c r="AE27">
        <v>-4.0721389334455447</v>
      </c>
      <c r="AF27">
        <v>2.138418429750279E-4</v>
      </c>
      <c r="AG27">
        <v>-429.59432074704</v>
      </c>
      <c r="AH27">
        <v>-144.607624614358</v>
      </c>
      <c r="AI27">
        <v>-429.59432074704</v>
      </c>
      <c r="AJ27">
        <v>-144.607624614358</v>
      </c>
      <c r="AO27" s="15">
        <f t="shared" si="11"/>
        <v>589.11552291480302</v>
      </c>
      <c r="AP27" s="61">
        <f t="shared" si="19"/>
        <v>0</v>
      </c>
      <c r="AQ27" s="61">
        <f t="shared" si="20"/>
        <v>5.2615317355961189</v>
      </c>
      <c r="AR27" s="61">
        <f t="shared" si="21"/>
        <v>0.53226259698293288</v>
      </c>
      <c r="AS27" s="61">
        <f t="shared" si="22"/>
        <v>0</v>
      </c>
      <c r="AT27" s="61">
        <f t="shared" si="23"/>
        <v>3.4631245007775906</v>
      </c>
      <c r="AU27" s="61">
        <f t="shared" si="24"/>
        <v>10.296128388486991</v>
      </c>
      <c r="AV27" s="61">
        <f t="shared" si="25"/>
        <v>0</v>
      </c>
      <c r="AX27" s="61">
        <f t="shared" si="26"/>
        <v>0</v>
      </c>
      <c r="AY27" s="61">
        <f t="shared" si="27"/>
        <v>158.52516411282292</v>
      </c>
      <c r="AZ27" s="61">
        <f t="shared" si="28"/>
        <v>16.03658778051199</v>
      </c>
      <c r="BA27" s="61">
        <f t="shared" si="29"/>
        <v>0</v>
      </c>
      <c r="BB27" s="61">
        <f t="shared" si="30"/>
        <v>104.34079036619286</v>
      </c>
      <c r="BC27" s="61">
        <f t="shared" si="31"/>
        <v>310.2129806552752</v>
      </c>
      <c r="BD27" s="61">
        <f t="shared" si="32"/>
        <v>0</v>
      </c>
    </row>
    <row r="28" spans="1:56" ht="15.75" thickBot="1" x14ac:dyDescent="0.3">
      <c r="A28" s="53">
        <v>44347</v>
      </c>
      <c r="B28" s="95">
        <v>575.88436399784803</v>
      </c>
      <c r="C28" s="109">
        <v>0.90248300000000004</v>
      </c>
      <c r="D28" s="109">
        <v>0.63018399999999997</v>
      </c>
      <c r="E28" s="109">
        <v>0</v>
      </c>
      <c r="F28" s="109">
        <v>0</v>
      </c>
      <c r="G28" s="109">
        <v>9.2796009999999995</v>
      </c>
      <c r="H28" s="109">
        <v>1.2544649999999999</v>
      </c>
      <c r="I28" s="109">
        <v>0</v>
      </c>
      <c r="J28" s="102">
        <v>0.12430345628140087</v>
      </c>
      <c r="K28" s="102">
        <v>0.76008153794370426</v>
      </c>
      <c r="L28" s="102">
        <v>0.94433126709697901</v>
      </c>
      <c r="M28" s="102">
        <v>0</v>
      </c>
      <c r="N28" s="102">
        <v>4.2517070428125328</v>
      </c>
      <c r="O28" s="102">
        <v>18.135557805634331</v>
      </c>
      <c r="P28" s="102">
        <v>0</v>
      </c>
      <c r="Q28" s="104">
        <f t="shared" si="14"/>
        <v>7.7263204777747231E-6</v>
      </c>
      <c r="R28" s="104">
        <f t="shared" si="14"/>
        <v>2.8503919810012637E-4</v>
      </c>
      <c r="S28" s="104">
        <f t="shared" si="14"/>
        <v>4.3827584773339505E-4</v>
      </c>
      <c r="T28" s="104">
        <f t="shared" si="15"/>
        <v>0</v>
      </c>
      <c r="U28" s="104">
        <f t="shared" si="16"/>
        <v>8.2891913484166163E-3</v>
      </c>
      <c r="V28" s="104">
        <f t="shared" si="17"/>
        <v>0.11350483878555417</v>
      </c>
      <c r="W28" s="104">
        <f t="shared" si="18"/>
        <v>0</v>
      </c>
      <c r="X28" s="5"/>
      <c r="AB28" t="s">
        <v>73</v>
      </c>
      <c r="AC28">
        <v>-208.76149568197872</v>
      </c>
      <c r="AD28">
        <v>343.68750439840829</v>
      </c>
      <c r="AE28">
        <v>-0.60741660086652116</v>
      </c>
      <c r="AF28">
        <v>0.54700750586453473</v>
      </c>
      <c r="AG28">
        <v>-903.37985277738085</v>
      </c>
      <c r="AH28">
        <v>485.85686141342347</v>
      </c>
      <c r="AI28">
        <v>-903.37985277738085</v>
      </c>
      <c r="AJ28">
        <v>485.85686141342347</v>
      </c>
      <c r="AO28" s="15">
        <f t="shared" si="11"/>
        <v>575.88436399784803</v>
      </c>
      <c r="AP28" s="61">
        <f t="shared" si="19"/>
        <v>2.234354290269212E-2</v>
      </c>
      <c r="AQ28" s="61">
        <f t="shared" si="20"/>
        <v>14.624939308126724</v>
      </c>
      <c r="AR28" s="61">
        <f t="shared" si="21"/>
        <v>1.1609158813183205</v>
      </c>
      <c r="AS28" s="61">
        <f t="shared" si="22"/>
        <v>0</v>
      </c>
      <c r="AT28" s="61">
        <f t="shared" si="23"/>
        <v>8.9798524167113207</v>
      </c>
      <c r="AU28" s="61">
        <f t="shared" si="24"/>
        <v>6.5344830383928771</v>
      </c>
      <c r="AV28" s="61">
        <f t="shared" si="25"/>
        <v>0</v>
      </c>
      <c r="AX28" s="61">
        <f t="shared" si="26"/>
        <v>0.41079999839636949</v>
      </c>
      <c r="AY28" s="61">
        <f t="shared" si="27"/>
        <v>268.88864807566301</v>
      </c>
      <c r="AZ28" s="61">
        <f t="shared" si="28"/>
        <v>21.344163916207972</v>
      </c>
      <c r="BA28" s="61">
        <f t="shared" si="29"/>
        <v>0</v>
      </c>
      <c r="BB28" s="61">
        <f t="shared" si="30"/>
        <v>165.10019805051488</v>
      </c>
      <c r="BC28" s="61">
        <f t="shared" si="31"/>
        <v>120.1405539570658</v>
      </c>
      <c r="BD28" s="61">
        <f t="shared" si="32"/>
        <v>0</v>
      </c>
    </row>
    <row r="29" spans="1:56" ht="15.75" thickBot="1" x14ac:dyDescent="0.3">
      <c r="A29" s="53">
        <v>44354</v>
      </c>
      <c r="B29" s="95">
        <v>529.22982347356401</v>
      </c>
      <c r="C29" s="109">
        <v>0</v>
      </c>
      <c r="D29" s="109">
        <v>0</v>
      </c>
      <c r="E29" s="109">
        <v>0</v>
      </c>
      <c r="F29" s="109">
        <v>0</v>
      </c>
      <c r="G29" s="109">
        <v>0</v>
      </c>
      <c r="H29" s="109">
        <v>1.615372</v>
      </c>
      <c r="I29" s="109">
        <v>0</v>
      </c>
      <c r="J29" s="102">
        <v>0.18417253061395017</v>
      </c>
      <c r="K29" s="102">
        <v>0.87677428411331193</v>
      </c>
      <c r="L29" s="102">
        <v>1.0493667135373439</v>
      </c>
      <c r="M29" s="102">
        <v>0</v>
      </c>
      <c r="N29" s="102">
        <v>4.9115432581839524</v>
      </c>
      <c r="O29" s="102">
        <v>18.033744839198398</v>
      </c>
      <c r="P29" s="102">
        <v>0</v>
      </c>
      <c r="Q29" s="104">
        <f t="shared" si="14"/>
        <v>1.6939764022693156E-5</v>
      </c>
      <c r="R29" s="104">
        <f t="shared" si="14"/>
        <v>3.7834873528019456E-4</v>
      </c>
      <c r="S29" s="104">
        <f t="shared" si="14"/>
        <v>5.3999896428892364E-4</v>
      </c>
      <c r="T29" s="104">
        <f t="shared" si="15"/>
        <v>0</v>
      </c>
      <c r="U29" s="104">
        <f t="shared" si="16"/>
        <v>1.0910529255494739E-2</v>
      </c>
      <c r="V29" s="104">
        <f t="shared" si="17"/>
        <v>0.11246351745241452</v>
      </c>
      <c r="W29" s="104">
        <f t="shared" si="18"/>
        <v>0</v>
      </c>
      <c r="X29" s="5"/>
      <c r="AB29" s="79" t="s">
        <v>74</v>
      </c>
      <c r="AC29" s="79">
        <v>-398.6589283563124</v>
      </c>
      <c r="AD29" s="79">
        <v>1113.9873144607925</v>
      </c>
      <c r="AE29" s="79">
        <v>-0.35786666794251315</v>
      </c>
      <c r="AF29" s="79">
        <v>0.72232467744219275</v>
      </c>
      <c r="AG29" s="79">
        <v>-2650.1112747263965</v>
      </c>
      <c r="AH29" s="79">
        <v>1852.7934180137715</v>
      </c>
      <c r="AI29" s="79">
        <v>-2650.1112747263965</v>
      </c>
      <c r="AJ29" s="79">
        <v>1852.7934180137715</v>
      </c>
      <c r="AO29" s="15">
        <f t="shared" si="11"/>
        <v>529.22982347356401</v>
      </c>
      <c r="AP29" s="61">
        <f t="shared" si="19"/>
        <v>4.8987657875607056E-2</v>
      </c>
      <c r="AQ29" s="61">
        <f t="shared" si="20"/>
        <v>19.412513533789991</v>
      </c>
      <c r="AR29" s="61">
        <f t="shared" si="21"/>
        <v>1.4303625827900919</v>
      </c>
      <c r="AS29" s="61">
        <f t="shared" si="22"/>
        <v>0</v>
      </c>
      <c r="AT29" s="61">
        <f t="shared" si="23"/>
        <v>11.819601983403237</v>
      </c>
      <c r="AU29" s="61">
        <f t="shared" si="24"/>
        <v>6.4745340823684243</v>
      </c>
      <c r="AV29" s="61">
        <f t="shared" si="25"/>
        <v>0</v>
      </c>
      <c r="AX29" s="61">
        <f t="shared" si="26"/>
        <v>0.66160694216295535</v>
      </c>
      <c r="AY29" s="61">
        <f t="shared" si="27"/>
        <v>262.17733763473223</v>
      </c>
      <c r="AZ29" s="61">
        <f t="shared" si="28"/>
        <v>19.317882414118838</v>
      </c>
      <c r="BA29" s="61">
        <f t="shared" si="29"/>
        <v>0</v>
      </c>
      <c r="BB29" s="61">
        <f t="shared" si="30"/>
        <v>159.63063075355717</v>
      </c>
      <c r="BC29" s="61">
        <f t="shared" si="31"/>
        <v>87.442365728992854</v>
      </c>
      <c r="BD29" s="61">
        <f t="shared" si="32"/>
        <v>0</v>
      </c>
    </row>
    <row r="30" spans="1:56" ht="15.75" thickBot="1" x14ac:dyDescent="0.3">
      <c r="A30" s="53">
        <v>44361</v>
      </c>
      <c r="B30" s="95">
        <v>536.97980069689299</v>
      </c>
      <c r="C30" s="109">
        <v>0</v>
      </c>
      <c r="D30" s="109">
        <v>0</v>
      </c>
      <c r="E30" s="109">
        <v>15.19539</v>
      </c>
      <c r="F30" s="109">
        <v>0</v>
      </c>
      <c r="G30" s="109">
        <v>0</v>
      </c>
      <c r="H30" s="109">
        <v>0.35911799999999999</v>
      </c>
      <c r="I30" s="109">
        <v>0</v>
      </c>
      <c r="J30" s="102">
        <v>0.20465754964181365</v>
      </c>
      <c r="K30" s="102">
        <v>0.88191913778887365</v>
      </c>
      <c r="L30" s="102">
        <v>3.1294563482317495</v>
      </c>
      <c r="M30" s="102">
        <v>0</v>
      </c>
      <c r="N30" s="102">
        <v>3.9062984642343128</v>
      </c>
      <c r="O30" s="102">
        <v>16.562803252859869</v>
      </c>
      <c r="P30" s="102">
        <v>0</v>
      </c>
      <c r="Q30" s="104">
        <f t="shared" si="14"/>
        <v>2.0908624931843192E-5</v>
      </c>
      <c r="R30" s="104">
        <f t="shared" si="14"/>
        <v>3.8276053647214915E-4</v>
      </c>
      <c r="S30" s="104">
        <f t="shared" si="14"/>
        <v>4.5973890876398488E-3</v>
      </c>
      <c r="T30" s="104">
        <f t="shared" si="15"/>
        <v>0</v>
      </c>
      <c r="U30" s="104">
        <f t="shared" si="16"/>
        <v>7.0477212954842706E-3</v>
      </c>
      <c r="V30" s="104">
        <f t="shared" si="17"/>
        <v>9.771390814698129E-2</v>
      </c>
      <c r="W30" s="104">
        <f t="shared" si="18"/>
        <v>0</v>
      </c>
      <c r="X30" s="5"/>
      <c r="AB30"/>
      <c r="AC30"/>
      <c r="AD30"/>
      <c r="AE30"/>
      <c r="AF30"/>
      <c r="AG30"/>
      <c r="AH30"/>
      <c r="AI30"/>
      <c r="AJ30"/>
      <c r="AO30" s="15">
        <f t="shared" si="11"/>
        <v>536.97980069689299</v>
      </c>
      <c r="AP30" s="61">
        <f t="shared" si="19"/>
        <v>6.0465102314198597E-2</v>
      </c>
      <c r="AQ30" s="61">
        <f t="shared" si="20"/>
        <v>19.63887652211552</v>
      </c>
      <c r="AR30" s="61">
        <f t="shared" si="21"/>
        <v>12.177677670450308</v>
      </c>
      <c r="AS30" s="61">
        <f t="shared" si="22"/>
        <v>0</v>
      </c>
      <c r="AT30" s="61">
        <f t="shared" si="23"/>
        <v>7.634942233496794</v>
      </c>
      <c r="AU30" s="61">
        <f t="shared" si="24"/>
        <v>5.6253978441207417</v>
      </c>
      <c r="AV30" s="61">
        <f t="shared" si="25"/>
        <v>0</v>
      </c>
      <c r="AX30" s="61">
        <f t="shared" si="26"/>
        <v>0.71932738293013365</v>
      </c>
      <c r="AY30" s="61">
        <f t="shared" si="27"/>
        <v>233.6352889793111</v>
      </c>
      <c r="AZ30" s="61">
        <f t="shared" si="28"/>
        <v>144.87260706734565</v>
      </c>
      <c r="BA30" s="61">
        <f t="shared" si="29"/>
        <v>0</v>
      </c>
      <c r="BB30" s="61">
        <f t="shared" si="30"/>
        <v>90.829632390357247</v>
      </c>
      <c r="BC30" s="61">
        <f t="shared" si="31"/>
        <v>66.922944876948918</v>
      </c>
      <c r="BD30" s="61">
        <f t="shared" si="32"/>
        <v>0</v>
      </c>
    </row>
    <row r="31" spans="1:56" ht="15.75" thickBot="1" x14ac:dyDescent="0.3">
      <c r="A31" s="52">
        <v>44368</v>
      </c>
      <c r="B31" s="95">
        <v>603.07924175903099</v>
      </c>
      <c r="C31" s="109">
        <v>1.6786350000000001</v>
      </c>
      <c r="D31" s="109">
        <v>0</v>
      </c>
      <c r="E31" s="109">
        <v>7.8965009999999998</v>
      </c>
      <c r="F31" s="109">
        <v>0</v>
      </c>
      <c r="G31" s="109">
        <v>49.229483000000002</v>
      </c>
      <c r="H31" s="109">
        <v>3.9754830000000001</v>
      </c>
      <c r="I31" s="109">
        <v>0</v>
      </c>
      <c r="J31" s="102">
        <v>0.43335877353801244</v>
      </c>
      <c r="K31" s="102">
        <v>0.82549960353442042</v>
      </c>
      <c r="L31" s="102">
        <v>5.1484361219406818</v>
      </c>
      <c r="M31" s="102">
        <v>0</v>
      </c>
      <c r="N31" s="102">
        <v>10.163578204863622</v>
      </c>
      <c r="O31" s="102">
        <v>1.3394499786657406</v>
      </c>
      <c r="P31" s="102">
        <v>0</v>
      </c>
      <c r="Q31" s="104">
        <f t="shared" si="14"/>
        <v>9.3297524792770246E-5</v>
      </c>
      <c r="R31" s="104">
        <f t="shared" si="14"/>
        <v>3.3575265313268957E-4</v>
      </c>
      <c r="S31" s="104">
        <f t="shared" si="14"/>
        <v>1.1929377798520715E-2</v>
      </c>
      <c r="T31" s="104">
        <f t="shared" si="15"/>
        <v>0</v>
      </c>
      <c r="U31" s="104">
        <f t="shared" si="16"/>
        <v>4.1910709369892107E-2</v>
      </c>
      <c r="V31" s="104">
        <f t="shared" si="17"/>
        <v>8.7446058580589302E-4</v>
      </c>
      <c r="W31" s="104">
        <f t="shared" si="18"/>
        <v>0</v>
      </c>
      <c r="AB31"/>
      <c r="AC31"/>
      <c r="AD31"/>
      <c r="AE31"/>
      <c r="AF31"/>
      <c r="AG31"/>
      <c r="AH31"/>
      <c r="AI31"/>
      <c r="AJ31"/>
      <c r="AO31" s="15">
        <f t="shared" si="11"/>
        <v>603.07924175903099</v>
      </c>
      <c r="AP31" s="61">
        <f t="shared" si="19"/>
        <v>0.26980465719985686</v>
      </c>
      <c r="AQ31" s="61">
        <f t="shared" si="20"/>
        <v>17.226971614210179</v>
      </c>
      <c r="AR31" s="61">
        <f t="shared" si="21"/>
        <v>31.598830307832259</v>
      </c>
      <c r="AS31" s="61">
        <f t="shared" si="22"/>
        <v>0</v>
      </c>
      <c r="AT31" s="61">
        <f t="shared" si="23"/>
        <v>45.402738216822726</v>
      </c>
      <c r="AU31" s="61">
        <f t="shared" si="24"/>
        <v>5.0342768879549735E-2</v>
      </c>
      <c r="AV31" s="61">
        <f t="shared" si="25"/>
        <v>0</v>
      </c>
      <c r="AW31" s="5"/>
      <c r="AX31" s="61">
        <f t="shared" si="26"/>
        <v>1.7209502561881527</v>
      </c>
      <c r="AY31" s="61">
        <f t="shared" si="27"/>
        <v>109.88231826873286</v>
      </c>
      <c r="AZ31" s="61">
        <f t="shared" si="28"/>
        <v>201.55328554328133</v>
      </c>
      <c r="BA31" s="61">
        <f t="shared" si="29"/>
        <v>0</v>
      </c>
      <c r="BB31" s="61">
        <f t="shared" si="30"/>
        <v>289.60157610624873</v>
      </c>
      <c r="BC31" s="61">
        <f t="shared" si="31"/>
        <v>0.32111158457989741</v>
      </c>
      <c r="BD31" s="61">
        <f t="shared" si="32"/>
        <v>0</v>
      </c>
    </row>
    <row r="32" spans="1:56" ht="15.75" thickBot="1" x14ac:dyDescent="0.3">
      <c r="A32" s="53">
        <v>44375</v>
      </c>
      <c r="B32" s="95">
        <v>692.70445290865302</v>
      </c>
      <c r="C32" s="109">
        <v>0</v>
      </c>
      <c r="D32" s="109">
        <v>0</v>
      </c>
      <c r="E32" s="109">
        <v>0</v>
      </c>
      <c r="F32" s="109">
        <v>0</v>
      </c>
      <c r="G32" s="109">
        <v>0</v>
      </c>
      <c r="H32" s="109">
        <v>13.16888</v>
      </c>
      <c r="I32" s="109">
        <v>0</v>
      </c>
      <c r="J32" s="102">
        <v>0.52976170640056552</v>
      </c>
      <c r="K32" s="102">
        <v>0.13071582646303864</v>
      </c>
      <c r="L32" s="102">
        <v>5.0573471804092787</v>
      </c>
      <c r="M32" s="102">
        <v>0</v>
      </c>
      <c r="N32" s="102">
        <v>11.971234601874174</v>
      </c>
      <c r="O32" s="102">
        <v>3.3285852923981025</v>
      </c>
      <c r="P32" s="102">
        <v>0</v>
      </c>
      <c r="Q32" s="104">
        <f t="shared" si="14"/>
        <v>1.3914043248909974E-4</v>
      </c>
      <c r="R32" s="104">
        <f t="shared" si="14"/>
        <v>8.5428717351936915E-6</v>
      </c>
      <c r="S32" s="104">
        <f t="shared" si="14"/>
        <v>1.1532844145482933E-2</v>
      </c>
      <c r="T32" s="104">
        <f t="shared" si="15"/>
        <v>0</v>
      </c>
      <c r="U32" s="104">
        <f t="shared" si="16"/>
        <v>5.6031438330759763E-2</v>
      </c>
      <c r="V32" s="104">
        <f t="shared" si="17"/>
        <v>5.1794406916896955E-3</v>
      </c>
      <c r="W32" s="104">
        <f t="shared" si="18"/>
        <v>0</v>
      </c>
      <c r="AB32"/>
      <c r="AC32"/>
      <c r="AD32"/>
      <c r="AE32"/>
      <c r="AF32"/>
      <c r="AG32"/>
      <c r="AH32"/>
      <c r="AI32"/>
      <c r="AJ32"/>
      <c r="AO32" s="15">
        <f t="shared" si="11"/>
        <v>692.70445290865302</v>
      </c>
      <c r="AP32" s="61">
        <f t="shared" si="19"/>
        <v>0.40237655579551312</v>
      </c>
      <c r="AQ32" s="61">
        <f t="shared" si="20"/>
        <v>0.43832210263386778</v>
      </c>
      <c r="AR32" s="61">
        <f t="shared" si="21"/>
        <v>30.548482181944298</v>
      </c>
      <c r="AS32" s="61">
        <f t="shared" si="22"/>
        <v>0</v>
      </c>
      <c r="AT32" s="61">
        <f t="shared" si="23"/>
        <v>60.70001593127607</v>
      </c>
      <c r="AU32" s="61">
        <f t="shared" si="24"/>
        <v>0.29818083273217821</v>
      </c>
      <c r="AV32" s="61">
        <f t="shared" si="25"/>
        <v>0</v>
      </c>
      <c r="AX32" s="61">
        <f t="shared" si="26"/>
        <v>3.0169492756809131</v>
      </c>
      <c r="AY32" s="61">
        <f t="shared" si="27"/>
        <v>3.2864627200800944</v>
      </c>
      <c r="AZ32" s="61">
        <f t="shared" si="28"/>
        <v>229.04719438675562</v>
      </c>
      <c r="BA32" s="61">
        <f t="shared" si="29"/>
        <v>0</v>
      </c>
      <c r="BB32" s="61">
        <f t="shared" si="30"/>
        <v>455.11813861926112</v>
      </c>
      <c r="BC32" s="61">
        <f t="shared" si="31"/>
        <v>2.2357079068752936</v>
      </c>
      <c r="BD32" s="61">
        <f t="shared" si="32"/>
        <v>0</v>
      </c>
    </row>
    <row r="33" spans="1:56" ht="15.75" thickBot="1" x14ac:dyDescent="0.3">
      <c r="A33" s="53">
        <v>44382</v>
      </c>
      <c r="B33" s="95">
        <v>734.71769202175403</v>
      </c>
      <c r="C33" s="109">
        <v>0</v>
      </c>
      <c r="D33" s="109">
        <v>0</v>
      </c>
      <c r="E33" s="109">
        <v>0</v>
      </c>
      <c r="F33" s="109">
        <v>0</v>
      </c>
      <c r="G33" s="109">
        <v>0</v>
      </c>
      <c r="H33" s="109">
        <v>1.894217</v>
      </c>
      <c r="I33" s="109">
        <v>0</v>
      </c>
      <c r="J33" s="102">
        <v>0.38066681127842394</v>
      </c>
      <c r="K33" s="102">
        <v>0</v>
      </c>
      <c r="L33" s="102">
        <v>5.194400194864456</v>
      </c>
      <c r="M33" s="102">
        <v>0</v>
      </c>
      <c r="N33" s="102">
        <v>11.163850577698772</v>
      </c>
      <c r="O33" s="102">
        <v>4.2653503471346301</v>
      </c>
      <c r="P33" s="102">
        <v>0</v>
      </c>
      <c r="Q33" s="104">
        <f t="shared" si="14"/>
        <v>7.206883986378155E-5</v>
      </c>
      <c r="R33" s="104">
        <f t="shared" si="14"/>
        <v>0</v>
      </c>
      <c r="S33" s="104">
        <f t="shared" si="14"/>
        <v>1.2131719362299479E-2</v>
      </c>
      <c r="T33" s="104">
        <f t="shared" si="15"/>
        <v>0</v>
      </c>
      <c r="U33" s="104">
        <f t="shared" si="16"/>
        <v>4.9539638979775501E-2</v>
      </c>
      <c r="V33" s="104">
        <f t="shared" si="17"/>
        <v>8.340099896047632E-3</v>
      </c>
      <c r="W33" s="104">
        <f t="shared" si="18"/>
        <v>0</v>
      </c>
      <c r="X33" s="24"/>
      <c r="AB33" t="s">
        <v>62</v>
      </c>
      <c r="AC33"/>
      <c r="AD33"/>
      <c r="AE33"/>
      <c r="AF33"/>
      <c r="AG33" t="s">
        <v>76</v>
      </c>
      <c r="AH33"/>
      <c r="AI33"/>
      <c r="AJ33"/>
      <c r="AO33" s="15">
        <f t="shared" si="11"/>
        <v>734.71769202175403</v>
      </c>
      <c r="AP33" s="61">
        <f t="shared" si="19"/>
        <v>0.20841398180100212</v>
      </c>
      <c r="AQ33" s="61">
        <f t="shared" si="20"/>
        <v>0</v>
      </c>
      <c r="AR33" s="61">
        <f t="shared" si="21"/>
        <v>32.134797635387223</v>
      </c>
      <c r="AS33" s="61">
        <f t="shared" si="22"/>
        <v>0</v>
      </c>
      <c r="AT33" s="61">
        <f t="shared" si="23"/>
        <v>53.667315437291641</v>
      </c>
      <c r="AU33" s="61">
        <f t="shared" si="24"/>
        <v>0.48014024681528794</v>
      </c>
      <c r="AV33" s="61">
        <f t="shared" si="25"/>
        <v>0</v>
      </c>
      <c r="AX33" s="61">
        <f t="shared" si="26"/>
        <v>1.7704273128160171</v>
      </c>
      <c r="AY33" s="61">
        <f t="shared" si="27"/>
        <v>0</v>
      </c>
      <c r="AZ33" s="61">
        <f t="shared" si="28"/>
        <v>272.97747940839707</v>
      </c>
      <c r="BA33" s="61">
        <f t="shared" si="29"/>
        <v>0</v>
      </c>
      <c r="BB33" s="61">
        <f t="shared" si="30"/>
        <v>455.89110785482308</v>
      </c>
      <c r="BC33" s="61">
        <f t="shared" si="31"/>
        <v>4.078677445717906</v>
      </c>
      <c r="BD33" s="61">
        <f t="shared" si="32"/>
        <v>0</v>
      </c>
    </row>
    <row r="34" spans="1:56" ht="15.75" thickBot="1" x14ac:dyDescent="0.3">
      <c r="A34" s="53">
        <v>44389</v>
      </c>
      <c r="B34" s="95">
        <v>738.65482157716895</v>
      </c>
      <c r="C34" s="109">
        <v>0</v>
      </c>
      <c r="D34" s="109">
        <v>0</v>
      </c>
      <c r="E34" s="109">
        <v>0.244565</v>
      </c>
      <c r="F34" s="109">
        <v>0</v>
      </c>
      <c r="G34" s="109">
        <v>0</v>
      </c>
      <c r="H34" s="109">
        <v>0.53559299999999999</v>
      </c>
      <c r="I34" s="109">
        <v>0</v>
      </c>
      <c r="J34" s="102">
        <v>0.37600654640515385</v>
      </c>
      <c r="K34" s="102">
        <v>0</v>
      </c>
      <c r="L34" s="102">
        <v>4.9543667888708329</v>
      </c>
      <c r="M34" s="102">
        <v>0</v>
      </c>
      <c r="N34" s="102">
        <v>11.0271785612365</v>
      </c>
      <c r="O34" s="102">
        <v>4.4116371514358113</v>
      </c>
      <c r="P34" s="102">
        <v>0</v>
      </c>
      <c r="Q34" s="104">
        <f t="shared" si="14"/>
        <v>7.0321965103976479E-5</v>
      </c>
      <c r="R34" s="104">
        <f t="shared" si="14"/>
        <v>0</v>
      </c>
      <c r="S34" s="104">
        <f t="shared" si="14"/>
        <v>1.1091715822989168E-2</v>
      </c>
      <c r="T34" s="104">
        <f t="shared" si="15"/>
        <v>0</v>
      </c>
      <c r="U34" s="104">
        <f t="shared" si="16"/>
        <v>4.8469565820345187E-2</v>
      </c>
      <c r="V34" s="104">
        <f t="shared" si="17"/>
        <v>8.894790460411332E-3</v>
      </c>
      <c r="W34" s="104">
        <f t="shared" si="18"/>
        <v>0</v>
      </c>
      <c r="AB34"/>
      <c r="AC34"/>
      <c r="AD34"/>
      <c r="AE34"/>
      <c r="AF34"/>
      <c r="AG34"/>
      <c r="AH34"/>
      <c r="AI34"/>
      <c r="AJ34"/>
      <c r="AO34" s="15">
        <f t="shared" si="11"/>
        <v>738.65482157716895</v>
      </c>
      <c r="AP34" s="61">
        <f t="shared" si="19"/>
        <v>0.20336224064509084</v>
      </c>
      <c r="AQ34" s="61">
        <f t="shared" si="20"/>
        <v>0</v>
      </c>
      <c r="AR34" s="61">
        <f t="shared" si="21"/>
        <v>29.38001059508688</v>
      </c>
      <c r="AS34" s="61">
        <f t="shared" si="22"/>
        <v>0</v>
      </c>
      <c r="AT34" s="61">
        <f t="shared" si="23"/>
        <v>52.50808305347126</v>
      </c>
      <c r="AU34" s="61">
        <f t="shared" si="24"/>
        <v>0.5120738288825617</v>
      </c>
      <c r="AV34" s="61">
        <f t="shared" si="25"/>
        <v>0</v>
      </c>
      <c r="AX34" s="61">
        <f t="shared" si="26"/>
        <v>1.8184997674057488</v>
      </c>
      <c r="AY34" s="61">
        <f t="shared" si="27"/>
        <v>0</v>
      </c>
      <c r="AZ34" s="61">
        <f t="shared" si="28"/>
        <v>262.72105511851652</v>
      </c>
      <c r="BA34" s="61">
        <f t="shared" si="29"/>
        <v>0</v>
      </c>
      <c r="BB34" s="61">
        <f t="shared" si="30"/>
        <v>469.53621536016573</v>
      </c>
      <c r="BC34" s="61">
        <f t="shared" si="31"/>
        <v>4.5790513310809597</v>
      </c>
      <c r="BD34" s="61">
        <f t="shared" si="32"/>
        <v>0</v>
      </c>
    </row>
    <row r="35" spans="1:56" ht="15" customHeight="1" thickBot="1" x14ac:dyDescent="0.3">
      <c r="A35" s="53">
        <v>44396</v>
      </c>
      <c r="B35" s="95">
        <v>696.20064506837195</v>
      </c>
      <c r="C35" s="109">
        <v>0</v>
      </c>
      <c r="D35" s="109">
        <v>0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2">
        <v>0.34819062584067972</v>
      </c>
      <c r="K35" s="102">
        <v>0</v>
      </c>
      <c r="L35" s="102">
        <v>1.6878397405259635</v>
      </c>
      <c r="M35" s="102">
        <v>0</v>
      </c>
      <c r="N35" s="102">
        <v>10.211418501093508</v>
      </c>
      <c r="O35" s="102">
        <v>4.3132375938023166</v>
      </c>
      <c r="P35" s="102">
        <v>0</v>
      </c>
      <c r="Q35" s="104">
        <f t="shared" si="14"/>
        <v>6.0337750021139747E-5</v>
      </c>
      <c r="R35" s="104">
        <f t="shared" si="14"/>
        <v>0</v>
      </c>
      <c r="S35" s="104">
        <f t="shared" si="14"/>
        <v>1.3783781224341156E-3</v>
      </c>
      <c r="T35" s="104">
        <f t="shared" si="15"/>
        <v>0</v>
      </c>
      <c r="U35" s="104">
        <f t="shared" si="16"/>
        <v>4.2264654896388393E-2</v>
      </c>
      <c r="V35" s="104">
        <f t="shared" si="17"/>
        <v>8.5199015273727235E-3</v>
      </c>
      <c r="W35" s="104">
        <f t="shared" si="18"/>
        <v>0</v>
      </c>
      <c r="AB35" s="80" t="s">
        <v>63</v>
      </c>
      <c r="AC35" s="80" t="s">
        <v>75</v>
      </c>
      <c r="AD35" s="80" t="s">
        <v>65</v>
      </c>
      <c r="AE35" s="80" t="s">
        <v>66</v>
      </c>
      <c r="AF35"/>
      <c r="AG35" s="80" t="s">
        <v>77</v>
      </c>
      <c r="AH35" s="80" t="s">
        <v>57</v>
      </c>
      <c r="AI35"/>
      <c r="AJ35"/>
      <c r="AO35" s="15">
        <f t="shared" si="11"/>
        <v>696.20064506837195</v>
      </c>
      <c r="AP35" s="61">
        <f t="shared" si="19"/>
        <v>0.17448915174141663</v>
      </c>
      <c r="AQ35" s="61">
        <f t="shared" si="20"/>
        <v>0</v>
      </c>
      <c r="AR35" s="61">
        <f t="shared" si="21"/>
        <v>3.6510819865412469</v>
      </c>
      <c r="AS35" s="61">
        <f t="shared" si="22"/>
        <v>0</v>
      </c>
      <c r="AT35" s="61">
        <f t="shared" si="23"/>
        <v>45.786174725632357</v>
      </c>
      <c r="AU35" s="61">
        <f t="shared" si="24"/>
        <v>0.49049144173120646</v>
      </c>
      <c r="AV35" s="61">
        <f t="shared" si="25"/>
        <v>0</v>
      </c>
      <c r="AX35" s="61">
        <f t="shared" si="26"/>
        <v>2.4246314442751893</v>
      </c>
      <c r="AY35" s="61">
        <f t="shared" si="27"/>
        <v>0</v>
      </c>
      <c r="AZ35" s="61">
        <f t="shared" si="28"/>
        <v>50.733974587220153</v>
      </c>
      <c r="BA35" s="61">
        <f t="shared" si="29"/>
        <v>0</v>
      </c>
      <c r="BB35" s="61">
        <f t="shared" si="30"/>
        <v>636.2263661947519</v>
      </c>
      <c r="BC35" s="61">
        <f t="shared" si="31"/>
        <v>6.8156728421247346</v>
      </c>
      <c r="BD35" s="61">
        <f t="shared" si="32"/>
        <v>0</v>
      </c>
    </row>
    <row r="36" spans="1:56" ht="15.75" thickBot="1" x14ac:dyDescent="0.3">
      <c r="A36" s="53">
        <v>44403</v>
      </c>
      <c r="B36" s="95">
        <v>570.867087663652</v>
      </c>
      <c r="C36" s="109">
        <v>0</v>
      </c>
      <c r="D36" s="109">
        <v>0</v>
      </c>
      <c r="E36" s="109">
        <v>0</v>
      </c>
      <c r="F36" s="109">
        <v>0</v>
      </c>
      <c r="G36" s="109">
        <v>343.510583</v>
      </c>
      <c r="H36" s="109">
        <v>5.147977</v>
      </c>
      <c r="I36" s="109">
        <v>0</v>
      </c>
      <c r="J36" s="102">
        <v>0</v>
      </c>
      <c r="K36" s="102">
        <v>0</v>
      </c>
      <c r="L36" s="102">
        <v>5.5460406044379955E-2</v>
      </c>
      <c r="M36" s="102">
        <v>0</v>
      </c>
      <c r="N36" s="102">
        <v>47.313415029578422</v>
      </c>
      <c r="O36" s="102">
        <v>3.9863626734002482</v>
      </c>
      <c r="P36" s="102">
        <v>0</v>
      </c>
      <c r="Q36" s="104">
        <f t="shared" si="14"/>
        <v>0</v>
      </c>
      <c r="R36" s="104">
        <f t="shared" si="14"/>
        <v>0</v>
      </c>
      <c r="S36" s="104">
        <f t="shared" si="14"/>
        <v>1.5402932475746624E-6</v>
      </c>
      <c r="T36" s="104">
        <f t="shared" si="15"/>
        <v>0</v>
      </c>
      <c r="U36" s="104">
        <f t="shared" si="16"/>
        <v>0.44157471449239799</v>
      </c>
      <c r="V36" s="104">
        <f t="shared" si="17"/>
        <v>7.3273200003006684E-3</v>
      </c>
      <c r="W36" s="104">
        <f t="shared" si="18"/>
        <v>0</v>
      </c>
      <c r="AB36">
        <v>1</v>
      </c>
      <c r="AC36">
        <v>597.75984866682302</v>
      </c>
      <c r="AD36">
        <v>-310.11433841877971</v>
      </c>
      <c r="AE36">
        <v>-3.8185175097029003</v>
      </c>
      <c r="AF36"/>
      <c r="AG36">
        <v>1.0416666666666667</v>
      </c>
      <c r="AH36">
        <v>287.64551024804331</v>
      </c>
      <c r="AI36"/>
      <c r="AJ36"/>
      <c r="AO36" s="15">
        <f t="shared" si="11"/>
        <v>570.867087663652</v>
      </c>
      <c r="AP36" s="61">
        <f t="shared" si="19"/>
        <v>0</v>
      </c>
      <c r="AQ36" s="61">
        <f t="shared" si="20"/>
        <v>0</v>
      </c>
      <c r="AR36" s="61">
        <f t="shared" si="21"/>
        <v>4.0799667657811173E-3</v>
      </c>
      <c r="AS36" s="61">
        <f t="shared" si="22"/>
        <v>0</v>
      </c>
      <c r="AT36" s="61">
        <f t="shared" si="23"/>
        <v>478.367020427223</v>
      </c>
      <c r="AU36" s="61">
        <f t="shared" si="24"/>
        <v>0.42183442372269464</v>
      </c>
      <c r="AV36" s="61">
        <f t="shared" si="25"/>
        <v>0</v>
      </c>
      <c r="AX36" s="61">
        <f t="shared" si="26"/>
        <v>0</v>
      </c>
      <c r="AY36" s="61">
        <f t="shared" si="27"/>
        <v>0</v>
      </c>
      <c r="AZ36" s="61">
        <f t="shared" si="28"/>
        <v>4.864563730942917E-3</v>
      </c>
      <c r="BA36" s="61">
        <f t="shared" si="29"/>
        <v>0</v>
      </c>
      <c r="BB36" s="61">
        <f t="shared" si="30"/>
        <v>570.35926791525742</v>
      </c>
      <c r="BC36" s="61">
        <f t="shared" si="31"/>
        <v>0.50295518466355937</v>
      </c>
      <c r="BD36" s="61">
        <f t="shared" si="32"/>
        <v>0</v>
      </c>
    </row>
    <row r="37" spans="1:56" ht="15.75" thickBot="1" x14ac:dyDescent="0.3">
      <c r="A37" s="53">
        <v>44410</v>
      </c>
      <c r="B37" s="95">
        <v>420.47097805811302</v>
      </c>
      <c r="C37" s="109">
        <v>0</v>
      </c>
      <c r="D37" s="109">
        <v>0</v>
      </c>
      <c r="E37" s="109">
        <v>0</v>
      </c>
      <c r="F37" s="109">
        <v>0</v>
      </c>
      <c r="G37" s="109">
        <v>18.945775999999999</v>
      </c>
      <c r="H37" s="109">
        <v>2.3051789999999999</v>
      </c>
      <c r="I37" s="109">
        <v>0</v>
      </c>
      <c r="J37" s="102">
        <v>0</v>
      </c>
      <c r="K37" s="102">
        <v>0</v>
      </c>
      <c r="L37" s="102">
        <v>5.4781439098777543E-2</v>
      </c>
      <c r="M37" s="102">
        <v>0</v>
      </c>
      <c r="N37" s="102">
        <v>72.710775496620528</v>
      </c>
      <c r="O37" s="102">
        <v>1.8809455765804239</v>
      </c>
      <c r="P37" s="102">
        <v>0</v>
      </c>
      <c r="Q37" s="104">
        <f t="shared" si="14"/>
        <v>0</v>
      </c>
      <c r="R37" s="104">
        <f t="shared" si="14"/>
        <v>0</v>
      </c>
      <c r="S37" s="104">
        <f t="shared" si="14"/>
        <v>1.5028319501239483E-6</v>
      </c>
      <c r="T37" s="104">
        <f t="shared" si="15"/>
        <v>0</v>
      </c>
      <c r="U37" s="104">
        <f t="shared" si="16"/>
        <v>0.66970604086580132</v>
      </c>
      <c r="V37" s="104">
        <f t="shared" si="17"/>
        <v>1.7048899948041074E-3</v>
      </c>
      <c r="W37" s="104">
        <f t="shared" si="18"/>
        <v>0</v>
      </c>
      <c r="AB37">
        <v>2</v>
      </c>
      <c r="AC37">
        <v>597.82604482572276</v>
      </c>
      <c r="AD37">
        <v>-206.27257806511335</v>
      </c>
      <c r="AE37">
        <v>-2.5398872400718875</v>
      </c>
      <c r="AF37"/>
      <c r="AG37">
        <v>3.125</v>
      </c>
      <c r="AH37">
        <v>324.77520554874701</v>
      </c>
      <c r="AI37"/>
      <c r="AJ37"/>
      <c r="AO37" s="15">
        <f t="shared" si="11"/>
        <v>420.47097805811302</v>
      </c>
      <c r="AP37" s="61">
        <f t="shared" si="19"/>
        <v>0</v>
      </c>
      <c r="AQ37" s="61">
        <f t="shared" si="20"/>
        <v>0</v>
      </c>
      <c r="AR37" s="61">
        <f t="shared" si="21"/>
        <v>3.9807383566177216E-3</v>
      </c>
      <c r="AS37" s="61">
        <f t="shared" si="22"/>
        <v>0</v>
      </c>
      <c r="AT37" s="61">
        <f t="shared" si="23"/>
        <v>725.50640427714234</v>
      </c>
      <c r="AU37" s="61">
        <f t="shared" si="24"/>
        <v>9.8150659236837981E-2</v>
      </c>
      <c r="AV37" s="61">
        <f t="shared" si="25"/>
        <v>0</v>
      </c>
      <c r="AX37" s="61">
        <f t="shared" si="26"/>
        <v>0</v>
      </c>
      <c r="AY37" s="61">
        <f t="shared" si="27"/>
        <v>0</v>
      </c>
      <c r="AZ37" s="61">
        <f t="shared" si="28"/>
        <v>2.3067327186884093E-3</v>
      </c>
      <c r="BA37" s="61">
        <f t="shared" si="29"/>
        <v>0</v>
      </c>
      <c r="BB37" s="61">
        <f t="shared" si="30"/>
        <v>420.41179561120776</v>
      </c>
      <c r="BC37" s="61">
        <f t="shared" si="31"/>
        <v>5.6875714186556188E-2</v>
      </c>
      <c r="BD37" s="61">
        <f t="shared" si="32"/>
        <v>0</v>
      </c>
    </row>
    <row r="38" spans="1:56" ht="15.75" thickBot="1" x14ac:dyDescent="0.3">
      <c r="A38" s="53">
        <v>44417</v>
      </c>
      <c r="B38" s="95">
        <v>324.77520554874701</v>
      </c>
      <c r="C38" s="109">
        <v>51.049216999999999</v>
      </c>
      <c r="D38" s="109">
        <v>0</v>
      </c>
      <c r="E38" s="109">
        <v>0</v>
      </c>
      <c r="F38" s="109">
        <v>0</v>
      </c>
      <c r="G38" s="109">
        <v>0</v>
      </c>
      <c r="H38" s="109">
        <v>8.7543679999999995</v>
      </c>
      <c r="I38" s="109">
        <v>0</v>
      </c>
      <c r="J38" s="102">
        <v>7.031261656517902</v>
      </c>
      <c r="K38" s="102">
        <v>0</v>
      </c>
      <c r="L38" s="102">
        <v>5.0728860299425325E-2</v>
      </c>
      <c r="M38" s="102">
        <v>0</v>
      </c>
      <c r="N38" s="102">
        <v>81.764781944009911</v>
      </c>
      <c r="O38" s="102">
        <v>2.9547180717597548</v>
      </c>
      <c r="P38" s="102">
        <v>0</v>
      </c>
      <c r="Q38" s="104">
        <f t="shared" si="14"/>
        <v>2.1396985422731416E-2</v>
      </c>
      <c r="R38" s="104">
        <f t="shared" si="14"/>
        <v>0</v>
      </c>
      <c r="S38" s="104">
        <f t="shared" si="14"/>
        <v>1.2888159610035362E-6</v>
      </c>
      <c r="T38" s="104">
        <f t="shared" si="15"/>
        <v>0</v>
      </c>
      <c r="U38" s="104">
        <f t="shared" si="16"/>
        <v>0.73050931637360328</v>
      </c>
      <c r="V38" s="104">
        <f t="shared" si="17"/>
        <v>4.11334032358313E-3</v>
      </c>
      <c r="W38" s="104">
        <f t="shared" si="18"/>
        <v>0</v>
      </c>
      <c r="AB38">
        <v>3</v>
      </c>
      <c r="AC38">
        <v>597.7713199177208</v>
      </c>
      <c r="AD38">
        <v>11.453479088614245</v>
      </c>
      <c r="AE38">
        <v>0.14102963013541528</v>
      </c>
      <c r="AF38"/>
      <c r="AG38">
        <v>5.2083333333333339</v>
      </c>
      <c r="AH38">
        <v>341.82353982588103</v>
      </c>
      <c r="AI38"/>
      <c r="AJ38"/>
      <c r="AO38" s="15">
        <f t="shared" si="11"/>
        <v>324.77520554874701</v>
      </c>
      <c r="AP38" s="61">
        <f t="shared" si="19"/>
        <v>61.87737916856014</v>
      </c>
      <c r="AQ38" s="61">
        <f t="shared" si="20"/>
        <v>0</v>
      </c>
      <c r="AR38" s="61">
        <f t="shared" si="21"/>
        <v>3.4138475231144539E-3</v>
      </c>
      <c r="AS38" s="61">
        <f t="shared" si="22"/>
        <v>0</v>
      </c>
      <c r="AT38" s="61">
        <f t="shared" si="23"/>
        <v>791.37585010879104</v>
      </c>
      <c r="AU38" s="61">
        <f t="shared" si="24"/>
        <v>0.23680534559740971</v>
      </c>
      <c r="AV38" s="61">
        <f t="shared" si="25"/>
        <v>0</v>
      </c>
      <c r="AX38" s="61">
        <f t="shared" si="26"/>
        <v>23.545861511064835</v>
      </c>
      <c r="AY38" s="61">
        <f t="shared" si="27"/>
        <v>0</v>
      </c>
      <c r="AZ38" s="61">
        <f t="shared" si="28"/>
        <v>1.2990527730687514E-3</v>
      </c>
      <c r="BA38" s="61">
        <f t="shared" si="29"/>
        <v>0</v>
      </c>
      <c r="BB38" s="61">
        <f t="shared" si="30"/>
        <v>301.13793473868606</v>
      </c>
      <c r="BC38" s="61">
        <f t="shared" si="31"/>
        <v>9.0110246223057702E-2</v>
      </c>
      <c r="BD38" s="61">
        <f t="shared" si="32"/>
        <v>0</v>
      </c>
    </row>
    <row r="39" spans="1:56" ht="15" customHeight="1" thickBot="1" x14ac:dyDescent="0.3">
      <c r="A39" s="53">
        <v>44424</v>
      </c>
      <c r="B39" s="95">
        <v>341.82353982588103</v>
      </c>
      <c r="C39" s="109">
        <v>151.20734200000001</v>
      </c>
      <c r="D39" s="109">
        <v>0</v>
      </c>
      <c r="E39" s="109">
        <v>0</v>
      </c>
      <c r="F39" s="109">
        <v>0</v>
      </c>
      <c r="G39" s="109">
        <v>0</v>
      </c>
      <c r="H39" s="109">
        <v>2.8536299999999999</v>
      </c>
      <c r="I39" s="109">
        <v>0</v>
      </c>
      <c r="J39" s="102">
        <v>31.244310093901507</v>
      </c>
      <c r="K39" s="102">
        <v>0</v>
      </c>
      <c r="L39" s="102">
        <v>0</v>
      </c>
      <c r="M39" s="102">
        <v>0</v>
      </c>
      <c r="N39" s="102">
        <v>81.241160886414391</v>
      </c>
      <c r="O39" s="102">
        <v>3.8554483567051157</v>
      </c>
      <c r="P39" s="102">
        <v>0</v>
      </c>
      <c r="Q39" s="104">
        <f t="shared" si="14"/>
        <v>0.2603306972324943</v>
      </c>
      <c r="R39" s="104">
        <f t="shared" si="14"/>
        <v>0</v>
      </c>
      <c r="S39" s="104">
        <f t="shared" si="14"/>
        <v>0</v>
      </c>
      <c r="T39" s="104">
        <f t="shared" si="15"/>
        <v>0</v>
      </c>
      <c r="U39" s="104">
        <f t="shared" si="16"/>
        <v>0.727269486276925</v>
      </c>
      <c r="V39" s="104">
        <f t="shared" si="17"/>
        <v>6.8727262163870177E-3</v>
      </c>
      <c r="W39" s="104">
        <f t="shared" si="18"/>
        <v>0</v>
      </c>
      <c r="AB39">
        <v>4</v>
      </c>
      <c r="AC39">
        <v>597.50327232146617</v>
      </c>
      <c r="AD39">
        <v>-25.78626469384119</v>
      </c>
      <c r="AE39">
        <v>-0.31751290103296775</v>
      </c>
      <c r="AF39"/>
      <c r="AG39">
        <v>7.291666666666667</v>
      </c>
      <c r="AH39">
        <v>354.561617509614</v>
      </c>
      <c r="AI39"/>
      <c r="AJ39"/>
      <c r="AO39" s="15">
        <f t="shared" si="11"/>
        <v>341.82353982588103</v>
      </c>
      <c r="AP39" s="61">
        <f t="shared" si="19"/>
        <v>752.84349377354249</v>
      </c>
      <c r="AQ39" s="61">
        <f t="shared" si="20"/>
        <v>0</v>
      </c>
      <c r="AR39" s="61">
        <f t="shared" si="21"/>
        <v>0</v>
      </c>
      <c r="AS39" s="61">
        <f t="shared" si="22"/>
        <v>0</v>
      </c>
      <c r="AT39" s="61">
        <f t="shared" si="23"/>
        <v>787.86607516205299</v>
      </c>
      <c r="AU39" s="61">
        <f t="shared" si="24"/>
        <v>0.39566342165682811</v>
      </c>
      <c r="AV39" s="61">
        <f t="shared" si="25"/>
        <v>0</v>
      </c>
      <c r="AX39" s="61">
        <f t="shared" si="26"/>
        <v>166.98381302809085</v>
      </c>
      <c r="AY39" s="61">
        <f t="shared" si="27"/>
        <v>0</v>
      </c>
      <c r="AZ39" s="61">
        <f t="shared" si="28"/>
        <v>0</v>
      </c>
      <c r="BA39" s="61">
        <f t="shared" si="29"/>
        <v>0</v>
      </c>
      <c r="BB39" s="61">
        <f t="shared" si="30"/>
        <v>174.75196700791295</v>
      </c>
      <c r="BC39" s="61">
        <f t="shared" si="31"/>
        <v>8.7759789877220232E-2</v>
      </c>
      <c r="BD39" s="61">
        <f t="shared" si="32"/>
        <v>0</v>
      </c>
    </row>
    <row r="40" spans="1:56" ht="15.75" thickBot="1" x14ac:dyDescent="0.3">
      <c r="A40" s="53">
        <v>44431</v>
      </c>
      <c r="B40" s="95">
        <v>458.92993875942</v>
      </c>
      <c r="C40" s="109">
        <v>10.882584</v>
      </c>
      <c r="D40" s="109">
        <v>0</v>
      </c>
      <c r="E40" s="109">
        <v>0</v>
      </c>
      <c r="F40" s="109">
        <v>0</v>
      </c>
      <c r="G40" s="109">
        <v>0</v>
      </c>
      <c r="H40" s="109">
        <v>6.4583560000000002</v>
      </c>
      <c r="I40" s="109">
        <v>0</v>
      </c>
      <c r="J40" s="102">
        <v>43.932782435098417</v>
      </c>
      <c r="K40" s="102">
        <v>0</v>
      </c>
      <c r="L40" s="102">
        <v>0</v>
      </c>
      <c r="M40" s="102">
        <v>0</v>
      </c>
      <c r="N40" s="102">
        <v>75.496400754417962</v>
      </c>
      <c r="O40" s="102">
        <v>5.0413008976396343</v>
      </c>
      <c r="P40" s="102">
        <v>0</v>
      </c>
      <c r="Q40" s="104">
        <f t="shared" si="14"/>
        <v>0.40511101358097246</v>
      </c>
      <c r="R40" s="104">
        <f t="shared" si="14"/>
        <v>0</v>
      </c>
      <c r="S40" s="104">
        <f t="shared" si="14"/>
        <v>0</v>
      </c>
      <c r="T40" s="104">
        <f t="shared" si="15"/>
        <v>0</v>
      </c>
      <c r="U40" s="104">
        <f t="shared" si="16"/>
        <v>0.6895154299278019</v>
      </c>
      <c r="V40" s="104">
        <f t="shared" si="17"/>
        <v>1.146360621739472E-2</v>
      </c>
      <c r="W40" s="104">
        <f t="shared" si="18"/>
        <v>0</v>
      </c>
      <c r="AB40">
        <v>5</v>
      </c>
      <c r="AC40">
        <v>589.86476193229896</v>
      </c>
      <c r="AD40">
        <v>-38.063193098206966</v>
      </c>
      <c r="AE40">
        <v>-0.46868187411712459</v>
      </c>
      <c r="AF40"/>
      <c r="AG40">
        <v>9.375</v>
      </c>
      <c r="AH40">
        <v>382.84427546484102</v>
      </c>
      <c r="AI40"/>
      <c r="AJ40"/>
      <c r="AO40" s="15">
        <f t="shared" si="11"/>
        <v>458.92993875942</v>
      </c>
      <c r="AP40" s="61">
        <f t="shared" si="19"/>
        <v>1171.5298813111783</v>
      </c>
      <c r="AQ40" s="61">
        <f t="shared" si="20"/>
        <v>0</v>
      </c>
      <c r="AR40" s="61">
        <f t="shared" si="21"/>
        <v>0</v>
      </c>
      <c r="AS40" s="61">
        <f t="shared" si="22"/>
        <v>0</v>
      </c>
      <c r="AT40" s="61">
        <f t="shared" si="23"/>
        <v>746.96632512647341</v>
      </c>
      <c r="AU40" s="61">
        <f t="shared" si="24"/>
        <v>0.65996076632386358</v>
      </c>
      <c r="AV40" s="61">
        <f t="shared" si="25"/>
        <v>0</v>
      </c>
      <c r="AX40" s="61">
        <f t="shared" si="26"/>
        <v>280.1492373954506</v>
      </c>
      <c r="AY40" s="61">
        <f t="shared" si="27"/>
        <v>0</v>
      </c>
      <c r="AZ40" s="61">
        <f t="shared" si="28"/>
        <v>0</v>
      </c>
      <c r="BA40" s="61">
        <f t="shared" si="29"/>
        <v>0</v>
      </c>
      <c r="BB40" s="61">
        <f t="shared" si="30"/>
        <v>178.62288421534521</v>
      </c>
      <c r="BC40" s="61">
        <f t="shared" si="31"/>
        <v>0.15781714862417434</v>
      </c>
      <c r="BD40" s="61">
        <f t="shared" si="32"/>
        <v>0</v>
      </c>
    </row>
    <row r="41" spans="1:56" ht="15.75" thickBot="1" x14ac:dyDescent="0.3">
      <c r="A41" s="54">
        <v>44438</v>
      </c>
      <c r="B41" s="95">
        <v>610.46600670153202</v>
      </c>
      <c r="C41" s="109">
        <v>15.07945</v>
      </c>
      <c r="D41" s="109">
        <v>0</v>
      </c>
      <c r="E41" s="109">
        <v>0</v>
      </c>
      <c r="F41" s="109">
        <v>0</v>
      </c>
      <c r="G41" s="109">
        <v>0</v>
      </c>
      <c r="H41" s="109">
        <v>0.74910500000000002</v>
      </c>
      <c r="I41" s="109">
        <v>0</v>
      </c>
      <c r="J41" s="102">
        <v>50.02213786708456</v>
      </c>
      <c r="K41" s="102">
        <v>0</v>
      </c>
      <c r="L41" s="102">
        <v>0</v>
      </c>
      <c r="M41" s="102">
        <v>0</v>
      </c>
      <c r="N41" s="102">
        <v>3.9298248889587839</v>
      </c>
      <c r="O41" s="102">
        <v>4.5073669563959946</v>
      </c>
      <c r="P41" s="102">
        <v>0</v>
      </c>
      <c r="Q41" s="104">
        <f t="shared" si="14"/>
        <v>0.46987906236792765</v>
      </c>
      <c r="R41" s="104">
        <f t="shared" si="14"/>
        <v>0</v>
      </c>
      <c r="S41" s="104">
        <f t="shared" si="14"/>
        <v>0</v>
      </c>
      <c r="T41" s="104">
        <f t="shared" si="15"/>
        <v>0</v>
      </c>
      <c r="U41" s="104">
        <f t="shared" si="16"/>
        <v>7.1293646479588871E-3</v>
      </c>
      <c r="V41" s="104">
        <f t="shared" si="17"/>
        <v>9.2664789715312824E-3</v>
      </c>
      <c r="W41" s="104">
        <f t="shared" si="18"/>
        <v>0</v>
      </c>
      <c r="AB41">
        <v>6</v>
      </c>
      <c r="AC41">
        <v>555.76459465034293</v>
      </c>
      <c r="AD41">
        <v>-12.433917033627949</v>
      </c>
      <c r="AE41">
        <v>-0.15310201440278279</v>
      </c>
      <c r="AF41"/>
      <c r="AG41">
        <v>11.458333333333334</v>
      </c>
      <c r="AH41">
        <v>391.55346676060941</v>
      </c>
      <c r="AI41"/>
      <c r="AJ41"/>
      <c r="AO41" s="15">
        <f t="shared" si="11"/>
        <v>610.46600670153202</v>
      </c>
      <c r="AP41" s="61">
        <f t="shared" si="19"/>
        <v>1358.8308974879997</v>
      </c>
      <c r="AQ41" s="61">
        <f t="shared" si="20"/>
        <v>0</v>
      </c>
      <c r="AR41" s="61">
        <f t="shared" si="21"/>
        <v>0</v>
      </c>
      <c r="AS41" s="61">
        <f t="shared" si="22"/>
        <v>0</v>
      </c>
      <c r="AT41" s="61">
        <f t="shared" si="23"/>
        <v>7.723388165700741</v>
      </c>
      <c r="AU41" s="61">
        <f t="shared" si="24"/>
        <v>0.53347196747705417</v>
      </c>
      <c r="AV41" s="61">
        <f t="shared" si="25"/>
        <v>0</v>
      </c>
      <c r="AX41" s="61">
        <f t="shared" si="26"/>
        <v>606.77894827730552</v>
      </c>
      <c r="AY41" s="61">
        <f t="shared" si="27"/>
        <v>0</v>
      </c>
      <c r="AZ41" s="61">
        <f t="shared" si="28"/>
        <v>0</v>
      </c>
      <c r="BA41" s="61">
        <f t="shared" si="29"/>
        <v>0</v>
      </c>
      <c r="BB41" s="61">
        <f t="shared" si="30"/>
        <v>3.4488392610035357</v>
      </c>
      <c r="BC41" s="61">
        <f t="shared" si="31"/>
        <v>0.23821916322300182</v>
      </c>
      <c r="BD41" s="61">
        <f t="shared" si="32"/>
        <v>0</v>
      </c>
    </row>
    <row r="42" spans="1:56" ht="15.75" thickBot="1" x14ac:dyDescent="0.3">
      <c r="A42" s="53">
        <v>44445</v>
      </c>
      <c r="B42" s="95">
        <v>649.13789397146104</v>
      </c>
      <c r="C42" s="109">
        <v>32.073816999999998</v>
      </c>
      <c r="D42" s="109">
        <v>138.86495300000001</v>
      </c>
      <c r="E42" s="109">
        <v>212.16778299999999</v>
      </c>
      <c r="F42" s="109">
        <v>0</v>
      </c>
      <c r="G42" s="109">
        <v>31.182521000000001</v>
      </c>
      <c r="H42" s="109">
        <v>10.051994000000001</v>
      </c>
      <c r="I42" s="109">
        <v>0</v>
      </c>
      <c r="J42" s="102">
        <v>54.421485905146227</v>
      </c>
      <c r="K42" s="102">
        <v>19.126558189189478</v>
      </c>
      <c r="L42" s="102">
        <v>29.222920252749628</v>
      </c>
      <c r="M42" s="102">
        <v>0</v>
      </c>
      <c r="N42" s="102">
        <v>4.2949231574083555</v>
      </c>
      <c r="O42" s="102">
        <v>5.4570287095172034</v>
      </c>
      <c r="P42" s="102">
        <v>0</v>
      </c>
      <c r="Q42" s="104">
        <f t="shared" si="14"/>
        <v>0.51395255939516327</v>
      </c>
      <c r="R42" s="104">
        <f t="shared" si="14"/>
        <v>0.12376670756607826</v>
      </c>
      <c r="S42" s="104">
        <f t="shared" si="14"/>
        <v>0.23680966279162749</v>
      </c>
      <c r="T42" s="104">
        <f t="shared" si="15"/>
        <v>0</v>
      </c>
      <c r="U42" s="104">
        <f t="shared" si="16"/>
        <v>8.4509317186338608E-3</v>
      </c>
      <c r="V42" s="104">
        <f t="shared" si="17"/>
        <v>1.3316510020387995E-2</v>
      </c>
      <c r="W42" s="104">
        <f t="shared" si="18"/>
        <v>0</v>
      </c>
      <c r="AB42">
        <v>7</v>
      </c>
      <c r="AC42">
        <v>537.66250394198846</v>
      </c>
      <c r="AD42">
        <v>5.6709372641835216</v>
      </c>
      <c r="AE42">
        <v>6.982770725831132E-2</v>
      </c>
      <c r="AF42"/>
      <c r="AG42">
        <v>13.541666666666666</v>
      </c>
      <c r="AH42">
        <v>420.47097805811302</v>
      </c>
      <c r="AI42"/>
      <c r="AJ42"/>
      <c r="AO42" s="15">
        <f t="shared" si="11"/>
        <v>649.13789397146104</v>
      </c>
      <c r="AP42" s="61">
        <f t="shared" si="19"/>
        <v>1486.2858839246139</v>
      </c>
      <c r="AQ42" s="61">
        <f t="shared" si="20"/>
        <v>6350.286552113902</v>
      </c>
      <c r="AR42" s="61">
        <f t="shared" si="21"/>
        <v>627.26727882953992</v>
      </c>
      <c r="AS42" s="61">
        <f t="shared" si="22"/>
        <v>0</v>
      </c>
      <c r="AT42" s="61">
        <f t="shared" si="23"/>
        <v>9.1550691047242641</v>
      </c>
      <c r="AU42" s="61">
        <f t="shared" si="24"/>
        <v>0.76663259284668295</v>
      </c>
      <c r="AV42" s="61">
        <f t="shared" si="25"/>
        <v>0</v>
      </c>
      <c r="AX42" s="61">
        <f t="shared" si="26"/>
        <v>113.8578774054469</v>
      </c>
      <c r="AY42" s="61">
        <f t="shared" si="27"/>
        <v>486.46774860758597</v>
      </c>
      <c r="AZ42" s="61">
        <f t="shared" si="28"/>
        <v>48.052209676402001</v>
      </c>
      <c r="BA42" s="61">
        <f t="shared" si="29"/>
        <v>0</v>
      </c>
      <c r="BB42" s="61">
        <f t="shared" si="30"/>
        <v>0.70132990364655867</v>
      </c>
      <c r="BC42" s="61">
        <f t="shared" si="31"/>
        <v>5.8728378379582877E-2</v>
      </c>
      <c r="BD42" s="61">
        <f t="shared" si="32"/>
        <v>0</v>
      </c>
    </row>
    <row r="43" spans="1:56" ht="15" customHeight="1" thickBot="1" x14ac:dyDescent="0.3">
      <c r="A43" s="53">
        <v>44452</v>
      </c>
      <c r="B43" s="95">
        <v>590.12474029006</v>
      </c>
      <c r="C43" s="109">
        <v>12.046628</v>
      </c>
      <c r="D43" s="109">
        <v>132.39689799999999</v>
      </c>
      <c r="E43" s="109">
        <v>0</v>
      </c>
      <c r="F43" s="109">
        <v>0</v>
      </c>
      <c r="G43" s="109">
        <v>61.183463000000003</v>
      </c>
      <c r="H43" s="109">
        <v>152.72499500000001</v>
      </c>
      <c r="I43" s="109">
        <v>0</v>
      </c>
      <c r="J43" s="102">
        <v>45.42604792700633</v>
      </c>
      <c r="K43" s="102">
        <v>46.574286529423091</v>
      </c>
      <c r="L43" s="102">
        <v>43.297743569531427</v>
      </c>
      <c r="M43" s="102">
        <v>0</v>
      </c>
      <c r="N43" s="102">
        <v>14.790616246131897</v>
      </c>
      <c r="O43" s="102">
        <v>25.295344051949701</v>
      </c>
      <c r="P43" s="102">
        <v>0</v>
      </c>
      <c r="Q43" s="104">
        <f t="shared" si="14"/>
        <v>0.42136512596396658</v>
      </c>
      <c r="R43" s="104">
        <f t="shared" si="14"/>
        <v>0.43370625431522003</v>
      </c>
      <c r="S43" s="104">
        <f t="shared" si="14"/>
        <v>0.39813181681036924</v>
      </c>
      <c r="T43" s="104">
        <f t="shared" si="15"/>
        <v>0</v>
      </c>
      <c r="U43" s="104">
        <f t="shared" si="16"/>
        <v>8.0763572273627904E-2</v>
      </c>
      <c r="V43" s="104">
        <f t="shared" si="17"/>
        <v>0.1915646862292131</v>
      </c>
      <c r="W43" s="104">
        <f t="shared" si="18"/>
        <v>0</v>
      </c>
      <c r="AB43">
        <v>8</v>
      </c>
      <c r="AC43">
        <v>529.12922582610793</v>
      </c>
      <c r="AD43">
        <v>9.4443568680940189</v>
      </c>
      <c r="AE43">
        <v>0.11629079214002556</v>
      </c>
      <c r="AF43"/>
      <c r="AG43">
        <v>15.625</v>
      </c>
      <c r="AH43">
        <v>443.49504204592603</v>
      </c>
      <c r="AI43"/>
      <c r="AJ43"/>
      <c r="AO43" s="15">
        <f t="shared" si="11"/>
        <v>590.12474029006</v>
      </c>
      <c r="AP43" s="61">
        <f t="shared" si="19"/>
        <v>1218.5347212500992</v>
      </c>
      <c r="AQ43" s="61">
        <f t="shared" si="20"/>
        <v>22252.825889185151</v>
      </c>
      <c r="AR43" s="61">
        <f t="shared" si="21"/>
        <v>1054.5813815285358</v>
      </c>
      <c r="AS43" s="61">
        <f t="shared" si="22"/>
        <v>0</v>
      </c>
      <c r="AT43" s="61">
        <f t="shared" si="23"/>
        <v>87.492848117459815</v>
      </c>
      <c r="AU43" s="61">
        <f t="shared" si="24"/>
        <v>11.028394968119727</v>
      </c>
      <c r="AV43" s="61">
        <f t="shared" si="25"/>
        <v>0</v>
      </c>
      <c r="AX43" s="61">
        <f t="shared" si="26"/>
        <v>29.202158806394543</v>
      </c>
      <c r="AY43" s="61">
        <f t="shared" si="27"/>
        <v>533.28850148838524</v>
      </c>
      <c r="AZ43" s="61">
        <f t="shared" si="28"/>
        <v>25.273020489780929</v>
      </c>
      <c r="BA43" s="61">
        <f t="shared" si="29"/>
        <v>0</v>
      </c>
      <c r="BB43" s="61">
        <f t="shared" si="30"/>
        <v>2.0967642534868891</v>
      </c>
      <c r="BC43" s="61">
        <f t="shared" si="31"/>
        <v>0.26429525201241655</v>
      </c>
      <c r="BD43" s="61">
        <f t="shared" si="32"/>
        <v>0</v>
      </c>
    </row>
    <row r="44" spans="1:56" ht="15" customHeight="1" thickBot="1" x14ac:dyDescent="0.3">
      <c r="A44" s="53">
        <v>44459</v>
      </c>
      <c r="B44" s="95">
        <v>443.49504204592603</v>
      </c>
      <c r="C44" s="109">
        <v>0</v>
      </c>
      <c r="D44" s="109">
        <v>0</v>
      </c>
      <c r="E44" s="109">
        <v>3.7581000000000003E-2</v>
      </c>
      <c r="F44" s="109">
        <v>0</v>
      </c>
      <c r="G44" s="109">
        <v>0</v>
      </c>
      <c r="H44" s="109">
        <v>3.5433020000000002</v>
      </c>
      <c r="I44" s="109">
        <v>0</v>
      </c>
      <c r="J44" s="102">
        <v>15.366871276123728</v>
      </c>
      <c r="K44" s="102">
        <v>58.509282459838758</v>
      </c>
      <c r="L44" s="102">
        <v>48.118812243451181</v>
      </c>
      <c r="M44" s="102">
        <v>0</v>
      </c>
      <c r="N44" s="102">
        <v>19.557212215575678</v>
      </c>
      <c r="O44" s="102">
        <v>35.442031130506244</v>
      </c>
      <c r="P44" s="102">
        <v>0</v>
      </c>
      <c r="Q44" s="104">
        <f t="shared" si="14"/>
        <v>8.6168258963824879E-2</v>
      </c>
      <c r="R44" s="104">
        <f t="shared" si="14"/>
        <v>0.55266833951261451</v>
      </c>
      <c r="S44" s="104">
        <f t="shared" si="14"/>
        <v>0.45007915170759699</v>
      </c>
      <c r="T44" s="104">
        <f t="shared" si="15"/>
        <v>0</v>
      </c>
      <c r="U44" s="104">
        <f t="shared" si="16"/>
        <v>0.12829361861523494</v>
      </c>
      <c r="V44" s="104">
        <f t="shared" si="17"/>
        <v>0.30912488105088276</v>
      </c>
      <c r="W44" s="104">
        <f t="shared" si="18"/>
        <v>0</v>
      </c>
      <c r="AB44">
        <v>9</v>
      </c>
      <c r="AC44">
        <v>533.37248271885835</v>
      </c>
      <c r="AD44">
        <v>12.998462540902665</v>
      </c>
      <c r="AE44">
        <v>0.16005340825172346</v>
      </c>
      <c r="AF44"/>
      <c r="AG44">
        <v>17.708333333333336</v>
      </c>
      <c r="AH44">
        <v>458.92993875942</v>
      </c>
      <c r="AI44"/>
      <c r="AJ44"/>
      <c r="AO44" s="15">
        <f t="shared" si="11"/>
        <v>443.49504204592603</v>
      </c>
      <c r="AP44" s="61">
        <f t="shared" si="19"/>
        <v>249.18772092702756</v>
      </c>
      <c r="AQ44" s="61">
        <f t="shared" si="20"/>
        <v>28356.594379892686</v>
      </c>
      <c r="AR44" s="61">
        <f t="shared" si="21"/>
        <v>1192.1807641690268</v>
      </c>
      <c r="AS44" s="61">
        <f t="shared" si="22"/>
        <v>0</v>
      </c>
      <c r="AT44" s="61">
        <f t="shared" si="23"/>
        <v>138.98313028938844</v>
      </c>
      <c r="AU44" s="61">
        <f t="shared" si="24"/>
        <v>17.796345191842974</v>
      </c>
      <c r="AV44" s="61">
        <f t="shared" si="25"/>
        <v>0</v>
      </c>
      <c r="AX44" s="61">
        <f t="shared" si="26"/>
        <v>3.689349670037144</v>
      </c>
      <c r="AY44" s="61">
        <f t="shared" si="27"/>
        <v>419.8336568496909</v>
      </c>
      <c r="AZ44" s="61">
        <f t="shared" si="28"/>
        <v>17.650836455940997</v>
      </c>
      <c r="BA44" s="61">
        <f t="shared" si="29"/>
        <v>0</v>
      </c>
      <c r="BB44" s="61">
        <f t="shared" si="30"/>
        <v>2.0577152195394137</v>
      </c>
      <c r="BC44" s="61">
        <f t="shared" si="31"/>
        <v>0.26348385071758834</v>
      </c>
      <c r="BD44" s="61">
        <f t="shared" si="32"/>
        <v>0</v>
      </c>
    </row>
    <row r="45" spans="1:56" ht="15.75" thickBot="1" x14ac:dyDescent="0.3">
      <c r="A45" s="53">
        <v>44466</v>
      </c>
      <c r="B45" s="95">
        <v>354.561617509614</v>
      </c>
      <c r="C45" s="109">
        <v>0</v>
      </c>
      <c r="D45" s="109">
        <v>0</v>
      </c>
      <c r="E45" s="109">
        <v>0</v>
      </c>
      <c r="F45" s="109">
        <v>0</v>
      </c>
      <c r="G45" s="109">
        <v>0</v>
      </c>
      <c r="H45" s="109">
        <v>4.5361979999999997</v>
      </c>
      <c r="I45" s="109">
        <v>0</v>
      </c>
      <c r="J45" s="102">
        <v>13.044074358303934</v>
      </c>
      <c r="K45" s="102">
        <v>61.128974660398924</v>
      </c>
      <c r="L45" s="102">
        <v>47.532280247448192</v>
      </c>
      <c r="M45" s="102">
        <v>0</v>
      </c>
      <c r="N45" s="102">
        <v>20.859416009196529</v>
      </c>
      <c r="O45" s="102">
        <v>38.388566872425713</v>
      </c>
      <c r="P45" s="102">
        <v>0</v>
      </c>
      <c r="Q45" s="104">
        <f t="shared" si="14"/>
        <v>6.5084471857444329E-2</v>
      </c>
      <c r="R45" s="104">
        <f t="shared" si="14"/>
        <v>0.57630654481459176</v>
      </c>
      <c r="S45" s="104">
        <f t="shared" si="14"/>
        <v>0.44389302361277522</v>
      </c>
      <c r="T45" s="104">
        <f t="shared" si="15"/>
        <v>0</v>
      </c>
      <c r="U45" s="104">
        <f t="shared" si="16"/>
        <v>0.14220629240509935</v>
      </c>
      <c r="V45" s="104">
        <f t="shared" si="17"/>
        <v>0.34300268243142651</v>
      </c>
      <c r="W45" s="104">
        <f t="shared" si="18"/>
        <v>0</v>
      </c>
      <c r="AB45">
        <v>10</v>
      </c>
      <c r="AC45">
        <v>555.31099929267612</v>
      </c>
      <c r="AD45">
        <v>-5.7791675492151171</v>
      </c>
      <c r="AE45">
        <v>-7.1160374559605818E-2</v>
      </c>
      <c r="AF45"/>
      <c r="AG45">
        <v>19.791666666666668</v>
      </c>
      <c r="AH45">
        <v>505.84272055851301</v>
      </c>
      <c r="AI45"/>
      <c r="AJ45"/>
      <c r="AO45" s="15">
        <f t="shared" si="11"/>
        <v>354.561617509614</v>
      </c>
      <c r="AP45" s="61">
        <f t="shared" si="19"/>
        <v>188.21607172897106</v>
      </c>
      <c r="AQ45" s="61">
        <f t="shared" si="20"/>
        <v>29569.435702064169</v>
      </c>
      <c r="AR45" s="61">
        <f t="shared" si="21"/>
        <v>1175.7947954091956</v>
      </c>
      <c r="AS45" s="61">
        <f t="shared" si="22"/>
        <v>0</v>
      </c>
      <c r="AT45" s="61">
        <f t="shared" si="23"/>
        <v>154.05501753429982</v>
      </c>
      <c r="AU45" s="61">
        <f t="shared" si="24"/>
        <v>19.746693043686101</v>
      </c>
      <c r="AV45" s="61">
        <f t="shared" si="25"/>
        <v>0</v>
      </c>
      <c r="AX45" s="61">
        <f t="shared" si="26"/>
        <v>2.1452940560128768</v>
      </c>
      <c r="AY45" s="61">
        <f t="shared" si="27"/>
        <v>337.03357034588981</v>
      </c>
      <c r="AZ45" s="61">
        <f t="shared" si="28"/>
        <v>13.40175449689805</v>
      </c>
      <c r="BA45" s="61">
        <f t="shared" si="29"/>
        <v>0</v>
      </c>
      <c r="BB45" s="61">
        <f t="shared" si="30"/>
        <v>1.7559250407223428</v>
      </c>
      <c r="BC45" s="61">
        <f t="shared" si="31"/>
        <v>0.22507357009093287</v>
      </c>
      <c r="BD45" s="61">
        <f t="shared" si="32"/>
        <v>0</v>
      </c>
    </row>
    <row r="46" spans="1:56" ht="15.75" thickBot="1" x14ac:dyDescent="0.3">
      <c r="A46" s="53">
        <v>44473</v>
      </c>
      <c r="B46" s="95">
        <v>382.84427546484102</v>
      </c>
      <c r="C46" s="109">
        <v>0</v>
      </c>
      <c r="D46" s="109">
        <v>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2">
        <v>9.3512963833335156</v>
      </c>
      <c r="K46" s="102">
        <v>58.460341446557464</v>
      </c>
      <c r="L46" s="102">
        <v>44.017394481488928</v>
      </c>
      <c r="M46" s="102">
        <v>0</v>
      </c>
      <c r="N46" s="102">
        <v>20.172845271317261</v>
      </c>
      <c r="O46" s="102">
        <v>38.023968856593513</v>
      </c>
      <c r="P46" s="102">
        <v>0</v>
      </c>
      <c r="Q46" s="104">
        <f t="shared" si="14"/>
        <v>3.6076708462236581E-2</v>
      </c>
      <c r="R46" s="104">
        <f t="shared" si="14"/>
        <v>0.55221794098929866</v>
      </c>
      <c r="S46" s="104">
        <f t="shared" si="14"/>
        <v>0.40603797229795058</v>
      </c>
      <c r="T46" s="104">
        <f t="shared" si="15"/>
        <v>0</v>
      </c>
      <c r="U46" s="104">
        <f t="shared" si="16"/>
        <v>0.13483070218283374</v>
      </c>
      <c r="V46" s="104">
        <f t="shared" si="17"/>
        <v>0.33883683993196545</v>
      </c>
      <c r="W46" s="104">
        <f t="shared" si="18"/>
        <v>0</v>
      </c>
      <c r="AB46">
        <v>11</v>
      </c>
      <c r="AC46">
        <v>595.95706008217178</v>
      </c>
      <c r="AD46">
        <v>-46.900788979577783</v>
      </c>
      <c r="AE46">
        <v>-0.57750146236564104</v>
      </c>
      <c r="AF46"/>
      <c r="AG46">
        <v>21.875000000000004</v>
      </c>
      <c r="AH46">
        <v>529.22982347356401</v>
      </c>
      <c r="AI46"/>
      <c r="AJ46"/>
      <c r="AO46" s="15">
        <f t="shared" si="11"/>
        <v>382.84427546484102</v>
      </c>
      <c r="AP46" s="61">
        <f t="shared" si="19"/>
        <v>104.32928398875585</v>
      </c>
      <c r="AQ46" s="61">
        <f t="shared" si="20"/>
        <v>28333.485098390811</v>
      </c>
      <c r="AR46" s="61">
        <f t="shared" si="21"/>
        <v>1075.5234012934222</v>
      </c>
      <c r="AS46" s="61">
        <f t="shared" si="22"/>
        <v>0</v>
      </c>
      <c r="AT46" s="61">
        <f t="shared" si="23"/>
        <v>146.06488811175541</v>
      </c>
      <c r="AU46" s="61">
        <f t="shared" si="24"/>
        <v>19.506865143443235</v>
      </c>
      <c r="AV46" s="61">
        <f t="shared" si="25"/>
        <v>0</v>
      </c>
      <c r="AX46" s="61">
        <f t="shared" si="26"/>
        <v>1.3457997534829549</v>
      </c>
      <c r="AY46" s="61">
        <f t="shared" si="27"/>
        <v>365.48891934154307</v>
      </c>
      <c r="AZ46" s="61">
        <f t="shared" si="28"/>
        <v>13.873756945191296</v>
      </c>
      <c r="BA46" s="61">
        <f t="shared" si="29"/>
        <v>0</v>
      </c>
      <c r="BB46" s="61">
        <f t="shared" si="30"/>
        <v>1.8841698408905181</v>
      </c>
      <c r="BC46" s="61">
        <f t="shared" si="31"/>
        <v>0.25162958373317801</v>
      </c>
      <c r="BD46" s="61">
        <f t="shared" si="32"/>
        <v>0</v>
      </c>
    </row>
    <row r="47" spans="1:56" ht="15.75" thickBot="1" x14ac:dyDescent="0.3">
      <c r="A47" s="53">
        <v>44480</v>
      </c>
      <c r="B47" s="95">
        <v>505.84272055851301</v>
      </c>
      <c r="C47" s="109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13.477299</v>
      </c>
      <c r="I47" s="109">
        <v>0</v>
      </c>
      <c r="J47" s="102">
        <v>2.4987700974838813</v>
      </c>
      <c r="K47" s="102">
        <v>27.462407714592292</v>
      </c>
      <c r="L47" s="102">
        <v>8.4179717570836352E-3</v>
      </c>
      <c r="M47" s="102">
        <v>0</v>
      </c>
      <c r="N47" s="102">
        <v>12.690971100370284</v>
      </c>
      <c r="O47" s="102">
        <v>35.35761999098024</v>
      </c>
      <c r="P47" s="102">
        <v>0</v>
      </c>
      <c r="Q47" s="104">
        <f t="shared" si="14"/>
        <v>2.9700590791822282E-3</v>
      </c>
      <c r="R47" s="104">
        <f t="shared" si="14"/>
        <v>0.21641988689865896</v>
      </c>
      <c r="S47" s="104">
        <f t="shared" si="14"/>
        <v>3.5520862733162788E-8</v>
      </c>
      <c r="T47" s="104">
        <f t="shared" si="15"/>
        <v>0</v>
      </c>
      <c r="U47" s="104">
        <f t="shared" si="16"/>
        <v>6.2053326058540935E-2</v>
      </c>
      <c r="V47" s="104">
        <f t="shared" si="17"/>
        <v>0.30814820386160291</v>
      </c>
      <c r="W47" s="104">
        <f t="shared" si="18"/>
        <v>0</v>
      </c>
      <c r="AB47">
        <v>12</v>
      </c>
      <c r="AC47">
        <v>595.07612566991418</v>
      </c>
      <c r="AD47">
        <v>-21.925991856537166</v>
      </c>
      <c r="AE47">
        <v>-0.26998036997801783</v>
      </c>
      <c r="AF47"/>
      <c r="AG47">
        <v>23.958333333333336</v>
      </c>
      <c r="AH47">
        <v>536.97980069689299</v>
      </c>
      <c r="AI47"/>
      <c r="AJ47"/>
      <c r="AO47" s="15">
        <f t="shared" si="11"/>
        <v>505.84272055851301</v>
      </c>
      <c r="AP47" s="61">
        <f t="shared" si="19"/>
        <v>8.5890357059524085</v>
      </c>
      <c r="AQ47" s="61">
        <f t="shared" si="20"/>
        <v>11104.184028235708</v>
      </c>
      <c r="AR47" s="61">
        <f t="shared" si="21"/>
        <v>9.4088537797184821E-5</v>
      </c>
      <c r="AS47" s="61">
        <f t="shared" si="22"/>
        <v>0</v>
      </c>
      <c r="AT47" s="61">
        <f t="shared" si="23"/>
        <v>67.223651445590676</v>
      </c>
      <c r="AU47" s="61">
        <f t="shared" si="24"/>
        <v>17.740117804573678</v>
      </c>
      <c r="AV47" s="61">
        <f t="shared" si="25"/>
        <v>0</v>
      </c>
      <c r="AX47" s="61">
        <f t="shared" si="26"/>
        <v>0.38799814790151432</v>
      </c>
      <c r="AY47" s="61">
        <f t="shared" si="27"/>
        <v>501.61659404060975</v>
      </c>
      <c r="AZ47" s="61">
        <f t="shared" si="28"/>
        <v>4.2503232788716525E-6</v>
      </c>
      <c r="BA47" s="61">
        <f t="shared" si="29"/>
        <v>0</v>
      </c>
      <c r="BB47" s="61">
        <f t="shared" si="30"/>
        <v>3.0367381332447172</v>
      </c>
      <c r="BC47" s="61">
        <f t="shared" si="31"/>
        <v>0.80138598643373771</v>
      </c>
      <c r="BD47" s="61">
        <f t="shared" si="32"/>
        <v>0</v>
      </c>
    </row>
    <row r="48" spans="1:56" ht="15" customHeight="1" thickBot="1" x14ac:dyDescent="0.3">
      <c r="A48" s="53">
        <v>44487</v>
      </c>
      <c r="B48" s="95">
        <v>641.79694577838598</v>
      </c>
      <c r="C48" s="109">
        <v>3.5083929999999999</v>
      </c>
      <c r="D48" s="109">
        <v>0</v>
      </c>
      <c r="E48" s="109">
        <v>0</v>
      </c>
      <c r="F48" s="109">
        <v>0.10565099999999999</v>
      </c>
      <c r="G48" s="109">
        <v>0</v>
      </c>
      <c r="H48" s="109">
        <v>3.0220750000000001</v>
      </c>
      <c r="I48" s="109">
        <v>0</v>
      </c>
      <c r="J48" s="102">
        <v>0.48322835542993364</v>
      </c>
      <c r="K48" s="102">
        <v>0</v>
      </c>
      <c r="L48" s="102">
        <v>7.7952335735395626E-3</v>
      </c>
      <c r="M48" s="102">
        <v>1.4551835834676423E-2</v>
      </c>
      <c r="N48" s="102">
        <v>0</v>
      </c>
      <c r="O48" s="102">
        <v>4.9176564327474468</v>
      </c>
      <c r="P48" s="102">
        <v>0</v>
      </c>
      <c r="Q48" s="104">
        <f t="shared" si="14"/>
        <v>1.1588389882368001E-4</v>
      </c>
      <c r="R48" s="104">
        <f t="shared" si="14"/>
        <v>0</v>
      </c>
      <c r="S48" s="104">
        <f t="shared" si="14"/>
        <v>3.0460186038820111E-8</v>
      </c>
      <c r="T48" s="104">
        <f t="shared" si="15"/>
        <v>1.0613238300968773E-7</v>
      </c>
      <c r="U48" s="104">
        <f t="shared" si="16"/>
        <v>0</v>
      </c>
      <c r="V48" s="104">
        <f t="shared" si="17"/>
        <v>1.0936312890208565E-2</v>
      </c>
      <c r="W48" s="104">
        <f t="shared" si="18"/>
        <v>0</v>
      </c>
      <c r="AB48">
        <v>13</v>
      </c>
      <c r="AC48">
        <v>596.83482175011136</v>
      </c>
      <c r="AD48">
        <v>-31.043802357816389</v>
      </c>
      <c r="AE48">
        <v>-0.38225031282171607</v>
      </c>
      <c r="AF48"/>
      <c r="AG48">
        <v>26.041666666666668</v>
      </c>
      <c r="AH48">
        <v>538.57358269420195</v>
      </c>
      <c r="AI48"/>
      <c r="AJ48"/>
      <c r="AO48" s="15">
        <f t="shared" si="11"/>
        <v>641.79694577838598</v>
      </c>
      <c r="AP48" s="61">
        <f t="shared" si="19"/>
        <v>0.33512159799044028</v>
      </c>
      <c r="AQ48" s="61">
        <f t="shared" si="20"/>
        <v>0</v>
      </c>
      <c r="AR48" s="61">
        <f t="shared" si="21"/>
        <v>8.0683692481013734E-5</v>
      </c>
      <c r="AS48" s="61">
        <f t="shared" si="22"/>
        <v>2.6269605830854303E-4</v>
      </c>
      <c r="AT48" s="61">
        <f t="shared" si="23"/>
        <v>0</v>
      </c>
      <c r="AU48" s="61">
        <f t="shared" si="24"/>
        <v>0.62960444548660421</v>
      </c>
      <c r="AV48" s="61">
        <f t="shared" si="25"/>
        <v>0</v>
      </c>
      <c r="AX48" s="61">
        <f t="shared" si="26"/>
        <v>222.86481456978092</v>
      </c>
      <c r="AY48" s="61">
        <f t="shared" si="27"/>
        <v>0</v>
      </c>
      <c r="AZ48" s="61">
        <f t="shared" si="28"/>
        <v>5.3656810755895526E-2</v>
      </c>
      <c r="BA48" s="61">
        <f t="shared" si="29"/>
        <v>0.17469989602047636</v>
      </c>
      <c r="BB48" s="61">
        <f t="shared" si="30"/>
        <v>0</v>
      </c>
      <c r="BC48" s="61">
        <f t="shared" si="31"/>
        <v>418.70377450182866</v>
      </c>
      <c r="BD48" s="61">
        <f t="shared" si="32"/>
        <v>0</v>
      </c>
    </row>
    <row r="49" spans="1:56" ht="15" customHeight="1" thickBot="1" x14ac:dyDescent="0.3">
      <c r="A49" s="53">
        <v>44494</v>
      </c>
      <c r="B49" s="95">
        <v>750.57200222165295</v>
      </c>
      <c r="C49" s="109">
        <v>0</v>
      </c>
      <c r="D49" s="109">
        <v>0</v>
      </c>
      <c r="E49" s="109">
        <v>0</v>
      </c>
      <c r="F49" s="109">
        <v>0.114371</v>
      </c>
      <c r="G49" s="109">
        <v>0</v>
      </c>
      <c r="H49" s="109">
        <v>2.5871999999999999E-2</v>
      </c>
      <c r="I49" s="109">
        <v>0</v>
      </c>
      <c r="J49" s="102">
        <v>0.71596874090511231</v>
      </c>
      <c r="K49" s="102">
        <v>0</v>
      </c>
      <c r="L49" s="102">
        <v>0</v>
      </c>
      <c r="M49" s="102">
        <v>3.7313414912252693E-2</v>
      </c>
      <c r="N49" s="102">
        <v>0</v>
      </c>
      <c r="O49" s="102">
        <v>4.6174771993563644</v>
      </c>
      <c r="P49" s="102">
        <v>0</v>
      </c>
      <c r="Q49" s="104">
        <f t="shared" si="14"/>
        <v>2.5314886584429543E-4</v>
      </c>
      <c r="R49" s="104">
        <f t="shared" si="14"/>
        <v>0</v>
      </c>
      <c r="S49" s="104">
        <f t="shared" si="14"/>
        <v>0</v>
      </c>
      <c r="T49" s="104">
        <f t="shared" si="15"/>
        <v>6.974830695710841E-7</v>
      </c>
      <c r="U49" s="104">
        <f t="shared" si="16"/>
        <v>0</v>
      </c>
      <c r="V49" s="104">
        <f t="shared" si="17"/>
        <v>9.702445113647663E-3</v>
      </c>
      <c r="W49" s="104">
        <f t="shared" si="18"/>
        <v>0</v>
      </c>
      <c r="AB49">
        <v>14</v>
      </c>
      <c r="AC49">
        <v>596.80696583834231</v>
      </c>
      <c r="AD49">
        <v>-18.95478247742426</v>
      </c>
      <c r="AE49">
        <v>-0.23339510566232871</v>
      </c>
      <c r="AF49"/>
      <c r="AG49">
        <v>28.125000000000004</v>
      </c>
      <c r="AH49">
        <v>543.33067761671498</v>
      </c>
      <c r="AI49"/>
      <c r="AJ49"/>
      <c r="AO49" s="15">
        <f t="shared" si="11"/>
        <v>750.57200222165295</v>
      </c>
      <c r="AP49" s="61">
        <f t="shared" si="19"/>
        <v>0.73207454454295884</v>
      </c>
      <c r="AQ49" s="61">
        <f t="shared" si="20"/>
        <v>0</v>
      </c>
      <c r="AR49" s="61">
        <f t="shared" si="21"/>
        <v>0</v>
      </c>
      <c r="AS49" s="61">
        <f t="shared" si="22"/>
        <v>1.7263915867840474E-3</v>
      </c>
      <c r="AT49" s="61">
        <f t="shared" si="23"/>
        <v>0</v>
      </c>
      <c r="AU49" s="61">
        <f t="shared" si="24"/>
        <v>0.55857057465058058</v>
      </c>
      <c r="AV49" s="61">
        <f t="shared" si="25"/>
        <v>0</v>
      </c>
      <c r="AX49" s="61">
        <f t="shared" si="26"/>
        <v>425.16772622242723</v>
      </c>
      <c r="AY49" s="61">
        <f t="shared" si="27"/>
        <v>0</v>
      </c>
      <c r="AZ49" s="61">
        <f t="shared" si="28"/>
        <v>0</v>
      </c>
      <c r="BA49" s="61">
        <f t="shared" si="29"/>
        <v>1.0026383118958857</v>
      </c>
      <c r="BB49" s="61">
        <f t="shared" si="30"/>
        <v>0</v>
      </c>
      <c r="BC49" s="61">
        <f t="shared" si="31"/>
        <v>324.40163768732981</v>
      </c>
      <c r="BD49" s="61">
        <f t="shared" si="32"/>
        <v>0</v>
      </c>
    </row>
    <row r="50" spans="1:56" ht="15.75" thickBot="1" x14ac:dyDescent="0.3">
      <c r="A50" s="53">
        <v>44501</v>
      </c>
      <c r="B50" s="95">
        <v>773.30629301630199</v>
      </c>
      <c r="C50" s="109">
        <v>0</v>
      </c>
      <c r="D50" s="109">
        <v>0</v>
      </c>
      <c r="E50" s="109">
        <v>0</v>
      </c>
      <c r="F50" s="109">
        <v>1.022297</v>
      </c>
      <c r="G50" s="109">
        <v>0</v>
      </c>
      <c r="H50" s="109">
        <v>112.31740000000001</v>
      </c>
      <c r="I50" s="109">
        <v>0</v>
      </c>
      <c r="J50" s="102">
        <v>0.79560403305158267</v>
      </c>
      <c r="K50" s="102">
        <v>0</v>
      </c>
      <c r="L50" s="102">
        <v>0</v>
      </c>
      <c r="M50" s="102">
        <v>0.18810473075078712</v>
      </c>
      <c r="N50" s="102">
        <v>0</v>
      </c>
      <c r="O50" s="102">
        <v>19.179486034324327</v>
      </c>
      <c r="P50" s="102">
        <v>0</v>
      </c>
      <c r="Q50" s="104">
        <f t="shared" si="14"/>
        <v>3.1207082308969331E-4</v>
      </c>
      <c r="R50" s="104">
        <f t="shared" si="14"/>
        <v>0</v>
      </c>
      <c r="S50" s="104">
        <f t="shared" si="14"/>
        <v>0</v>
      </c>
      <c r="T50" s="104">
        <f t="shared" si="15"/>
        <v>1.7669369300163874E-5</v>
      </c>
      <c r="U50" s="104">
        <f t="shared" si="16"/>
        <v>0</v>
      </c>
      <c r="V50" s="104">
        <f t="shared" si="17"/>
        <v>0.12432095151518945</v>
      </c>
      <c r="W50" s="104">
        <f t="shared" si="18"/>
        <v>0</v>
      </c>
      <c r="AB50">
        <v>15</v>
      </c>
      <c r="AC50">
        <v>597.24684523061057</v>
      </c>
      <c r="AD50">
        <v>9.2750988743824792</v>
      </c>
      <c r="AE50">
        <v>0.1142066749852363</v>
      </c>
      <c r="AF50"/>
      <c r="AG50">
        <v>30.208333333333336</v>
      </c>
      <c r="AH50">
        <v>543.33344120617198</v>
      </c>
      <c r="AI50"/>
      <c r="AJ50"/>
      <c r="AO50" s="15">
        <f t="shared" si="11"/>
        <v>773.30629301630199</v>
      </c>
      <c r="AP50" s="61">
        <f t="shared" si="19"/>
        <v>0.90246940240708851</v>
      </c>
      <c r="AQ50" s="61">
        <f t="shared" si="20"/>
        <v>0</v>
      </c>
      <c r="AR50" s="61">
        <f t="shared" si="21"/>
        <v>0</v>
      </c>
      <c r="AS50" s="61">
        <f t="shared" si="22"/>
        <v>4.373475405265647E-2</v>
      </c>
      <c r="AT50" s="61">
        <f t="shared" si="23"/>
        <v>0</v>
      </c>
      <c r="AU50" s="61">
        <f t="shared" si="24"/>
        <v>7.1571675506071895</v>
      </c>
      <c r="AV50" s="61">
        <f t="shared" si="25"/>
        <v>0</v>
      </c>
      <c r="AX50" s="61">
        <f t="shared" si="26"/>
        <v>86.122825579806317</v>
      </c>
      <c r="AY50" s="61">
        <f t="shared" si="27"/>
        <v>0</v>
      </c>
      <c r="AZ50" s="61">
        <f t="shared" si="28"/>
        <v>0</v>
      </c>
      <c r="BA50" s="61">
        <f t="shared" si="29"/>
        <v>4.1736158422727661</v>
      </c>
      <c r="BB50" s="61">
        <f t="shared" si="30"/>
        <v>0</v>
      </c>
      <c r="BC50" s="61">
        <f t="shared" si="31"/>
        <v>683.00985159422294</v>
      </c>
      <c r="BD50" s="61">
        <f t="shared" si="32"/>
        <v>0</v>
      </c>
    </row>
    <row r="51" spans="1:56" ht="15.75" thickBot="1" x14ac:dyDescent="0.3">
      <c r="A51" s="53">
        <v>44508</v>
      </c>
      <c r="B51" s="95">
        <v>792.64503863454604</v>
      </c>
      <c r="C51" s="109">
        <v>0</v>
      </c>
      <c r="D51" s="109">
        <v>0</v>
      </c>
      <c r="E51" s="109">
        <v>0</v>
      </c>
      <c r="F51" s="109">
        <v>0</v>
      </c>
      <c r="G51" s="109">
        <v>0</v>
      </c>
      <c r="H51" s="109">
        <v>4.3722789999999998</v>
      </c>
      <c r="I51" s="109">
        <v>0</v>
      </c>
      <c r="J51" s="102">
        <v>0.78586395217662963</v>
      </c>
      <c r="K51" s="102">
        <v>0</v>
      </c>
      <c r="L51" s="102">
        <v>0</v>
      </c>
      <c r="M51" s="102">
        <v>0.25822478758697481</v>
      </c>
      <c r="N51" s="102">
        <v>0</v>
      </c>
      <c r="O51" s="102">
        <v>27.001503841965132</v>
      </c>
      <c r="P51" s="102">
        <v>0</v>
      </c>
      <c r="Q51" s="104">
        <f t="shared" si="14"/>
        <v>3.0453910159170049E-4</v>
      </c>
      <c r="R51" s="104">
        <f t="shared" si="14"/>
        <v>0</v>
      </c>
      <c r="S51" s="104">
        <f t="shared" si="14"/>
        <v>0</v>
      </c>
      <c r="T51" s="104">
        <f t="shared" si="15"/>
        <v>3.3248723647922378E-5</v>
      </c>
      <c r="U51" s="104">
        <f t="shared" si="16"/>
        <v>0</v>
      </c>
      <c r="V51" s="104">
        <f t="shared" si="17"/>
        <v>0.21110663328580573</v>
      </c>
      <c r="W51" s="104">
        <f t="shared" si="18"/>
        <v>0</v>
      </c>
      <c r="AB51">
        <v>16</v>
      </c>
      <c r="AC51">
        <v>597.34749420859214</v>
      </c>
      <c r="AD51">
        <v>29.122673369160907</v>
      </c>
      <c r="AE51">
        <v>0.35859495809357572</v>
      </c>
      <c r="AF51"/>
      <c r="AG51">
        <v>32.291666666666671</v>
      </c>
      <c r="AH51">
        <v>546.37094525976102</v>
      </c>
      <c r="AI51"/>
      <c r="AJ51"/>
      <c r="AO51" s="15">
        <f t="shared" si="11"/>
        <v>792.64503863454604</v>
      </c>
      <c r="AP51" s="61">
        <f t="shared" si="19"/>
        <v>0.88068861517393981</v>
      </c>
      <c r="AQ51" s="61">
        <f t="shared" si="20"/>
        <v>0</v>
      </c>
      <c r="AR51" s="61">
        <f t="shared" si="21"/>
        <v>0</v>
      </c>
      <c r="AS51" s="61">
        <f t="shared" si="22"/>
        <v>8.2296358551583501E-2</v>
      </c>
      <c r="AT51" s="61">
        <f t="shared" si="23"/>
        <v>0</v>
      </c>
      <c r="AU51" s="61">
        <f t="shared" si="24"/>
        <v>12.153426490517944</v>
      </c>
      <c r="AV51" s="61">
        <f t="shared" si="25"/>
        <v>0</v>
      </c>
      <c r="AX51" s="61">
        <f t="shared" si="26"/>
        <v>53.221375625685738</v>
      </c>
      <c r="AY51" s="61">
        <f t="shared" si="27"/>
        <v>0</v>
      </c>
      <c r="AZ51" s="61">
        <f t="shared" si="28"/>
        <v>0</v>
      </c>
      <c r="BA51" s="61">
        <f t="shared" si="29"/>
        <v>4.9732962770671065</v>
      </c>
      <c r="BB51" s="61">
        <f t="shared" si="30"/>
        <v>0</v>
      </c>
      <c r="BC51" s="61">
        <f t="shared" si="31"/>
        <v>734.45036673179322</v>
      </c>
      <c r="BD51" s="61">
        <f t="shared" si="32"/>
        <v>0</v>
      </c>
    </row>
    <row r="52" spans="1:56" ht="15.75" thickBot="1" x14ac:dyDescent="0.3">
      <c r="A52" s="53">
        <v>44515</v>
      </c>
      <c r="B52" s="95">
        <v>769.368175545962</v>
      </c>
      <c r="C52" s="109">
        <v>0</v>
      </c>
      <c r="D52" s="109">
        <v>0</v>
      </c>
      <c r="E52" s="109">
        <v>0</v>
      </c>
      <c r="F52" s="109">
        <v>0</v>
      </c>
      <c r="G52" s="109">
        <v>0</v>
      </c>
      <c r="H52" s="109">
        <v>4.2979630000000002</v>
      </c>
      <c r="I52" s="109">
        <v>0</v>
      </c>
      <c r="J52" s="102">
        <v>0.72772791843674156</v>
      </c>
      <c r="K52" s="102">
        <v>0</v>
      </c>
      <c r="L52" s="102">
        <v>0</v>
      </c>
      <c r="M52" s="102">
        <v>0.27936119031182866</v>
      </c>
      <c r="N52" s="102">
        <v>0</v>
      </c>
      <c r="O52" s="102">
        <v>27.58729404768874</v>
      </c>
      <c r="P52" s="102">
        <v>0</v>
      </c>
      <c r="Q52" s="104">
        <f t="shared" si="14"/>
        <v>2.6146787173555856E-4</v>
      </c>
      <c r="R52" s="104">
        <f t="shared" si="14"/>
        <v>0</v>
      </c>
      <c r="S52" s="104">
        <f t="shared" si="14"/>
        <v>0</v>
      </c>
      <c r="T52" s="104">
        <f t="shared" si="15"/>
        <v>3.8897135672286716E-5</v>
      </c>
      <c r="U52" s="104">
        <f t="shared" si="16"/>
        <v>0</v>
      </c>
      <c r="V52" s="104">
        <f t="shared" si="17"/>
        <v>0.21786163043060772</v>
      </c>
      <c r="W52" s="104">
        <f t="shared" si="18"/>
        <v>0</v>
      </c>
      <c r="AB52">
        <v>17</v>
      </c>
      <c r="AC52">
        <v>593.51624625133888</v>
      </c>
      <c r="AD52">
        <v>-18.934353505322861</v>
      </c>
      <c r="AE52">
        <v>-0.23314355848114329</v>
      </c>
      <c r="AF52"/>
      <c r="AG52">
        <v>34.375</v>
      </c>
      <c r="AH52">
        <v>549.056271102594</v>
      </c>
      <c r="AI52"/>
      <c r="AJ52"/>
      <c r="AO52" s="15">
        <f t="shared" si="11"/>
        <v>769.368175545962</v>
      </c>
      <c r="AP52" s="61">
        <f t="shared" si="19"/>
        <v>0.75613205879879009</v>
      </c>
      <c r="AQ52" s="61">
        <f t="shared" si="20"/>
        <v>0</v>
      </c>
      <c r="AR52" s="61">
        <f t="shared" si="21"/>
        <v>0</v>
      </c>
      <c r="AS52" s="61">
        <f t="shared" si="22"/>
        <v>9.6277158119304956E-2</v>
      </c>
      <c r="AT52" s="61">
        <f t="shared" si="23"/>
        <v>0</v>
      </c>
      <c r="AU52" s="61">
        <f t="shared" si="24"/>
        <v>12.542312239701692</v>
      </c>
      <c r="AV52" s="61">
        <f t="shared" si="25"/>
        <v>0</v>
      </c>
      <c r="AX52" s="61">
        <f t="shared" si="26"/>
        <v>43.430835380479991</v>
      </c>
      <c r="AY52" s="61">
        <f t="shared" si="27"/>
        <v>0</v>
      </c>
      <c r="AZ52" s="61">
        <f t="shared" si="28"/>
        <v>0</v>
      </c>
      <c r="BA52" s="61">
        <f t="shared" si="29"/>
        <v>5.5299829659684674</v>
      </c>
      <c r="BB52" s="61">
        <f t="shared" si="30"/>
        <v>0</v>
      </c>
      <c r="BC52" s="61">
        <f t="shared" si="31"/>
        <v>720.40735719951351</v>
      </c>
      <c r="BD52" s="61">
        <f t="shared" si="32"/>
        <v>0</v>
      </c>
    </row>
    <row r="53" spans="1:56" ht="15.75" thickBot="1" x14ac:dyDescent="0.3">
      <c r="A53" s="53">
        <v>44522</v>
      </c>
      <c r="B53" s="97">
        <v>682.70251060282396</v>
      </c>
      <c r="C53" s="109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3">
        <v>0</v>
      </c>
      <c r="K53" s="103">
        <v>0</v>
      </c>
      <c r="L53" s="103">
        <v>0</v>
      </c>
      <c r="M53" s="103">
        <v>0.25271323095156117</v>
      </c>
      <c r="N53" s="103">
        <v>0</v>
      </c>
      <c r="O53" s="103">
        <v>27.032556957701914</v>
      </c>
      <c r="P53" s="103">
        <v>0</v>
      </c>
      <c r="Q53" s="104">
        <f t="shared" si="14"/>
        <v>0</v>
      </c>
      <c r="R53" s="104">
        <f t="shared" si="14"/>
        <v>0</v>
      </c>
      <c r="S53" s="104">
        <f t="shared" si="14"/>
        <v>0</v>
      </c>
      <c r="T53" s="104">
        <f t="shared" si="15"/>
        <v>3.1848250293740246E-5</v>
      </c>
      <c r="U53" s="104">
        <f t="shared" si="16"/>
        <v>0</v>
      </c>
      <c r="V53" s="104">
        <f t="shared" si="17"/>
        <v>0.21146421467571624</v>
      </c>
      <c r="W53" s="104">
        <f t="shared" si="18"/>
        <v>0</v>
      </c>
      <c r="AB53">
        <v>18</v>
      </c>
      <c r="AC53">
        <v>590.03583699821058</v>
      </c>
      <c r="AD53">
        <v>-40.873012942611581</v>
      </c>
      <c r="AE53">
        <v>-0.50327990763494512</v>
      </c>
      <c r="AF53"/>
      <c r="AG53">
        <v>36.458333333333336</v>
      </c>
      <c r="AH53">
        <v>549.162824055599</v>
      </c>
      <c r="AI53"/>
      <c r="AJ53"/>
      <c r="AO53" s="15">
        <f t="shared" si="11"/>
        <v>682.70251060282396</v>
      </c>
      <c r="AP53" s="61">
        <f t="shared" si="19"/>
        <v>0</v>
      </c>
      <c r="AQ53" s="61">
        <f t="shared" si="20"/>
        <v>0</v>
      </c>
      <c r="AR53" s="61">
        <f t="shared" si="21"/>
        <v>0</v>
      </c>
      <c r="AS53" s="61">
        <f t="shared" si="22"/>
        <v>7.8829944065476956E-2</v>
      </c>
      <c r="AT53" s="61">
        <f t="shared" si="23"/>
        <v>0</v>
      </c>
      <c r="AU53" s="61">
        <f t="shared" si="24"/>
        <v>12.174012480967477</v>
      </c>
      <c r="AV53" s="61">
        <f t="shared" si="25"/>
        <v>0</v>
      </c>
      <c r="AX53" s="61">
        <f t="shared" si="26"/>
        <v>0</v>
      </c>
      <c r="AY53" s="61">
        <f t="shared" si="27"/>
        <v>0</v>
      </c>
      <c r="AZ53" s="61">
        <f t="shared" si="28"/>
        <v>0</v>
      </c>
      <c r="BA53" s="61">
        <f t="shared" si="29"/>
        <v>4.3922380503507181</v>
      </c>
      <c r="BB53" s="61">
        <f t="shared" si="30"/>
        <v>0</v>
      </c>
      <c r="BC53" s="61">
        <f t="shared" si="31"/>
        <v>678.31027255247329</v>
      </c>
      <c r="BD53" s="61">
        <f t="shared" si="32"/>
        <v>0</v>
      </c>
    </row>
    <row r="54" spans="1:56" ht="15" x14ac:dyDescent="0.25">
      <c r="A54" s="101">
        <v>44529</v>
      </c>
      <c r="B54" s="95">
        <v>574.51273226623698</v>
      </c>
      <c r="C54" s="109">
        <v>23.546766999999999</v>
      </c>
      <c r="D54" s="109">
        <v>0</v>
      </c>
      <c r="E54" s="109">
        <v>0</v>
      </c>
      <c r="F54" s="109">
        <v>0</v>
      </c>
      <c r="G54" s="109">
        <v>0</v>
      </c>
      <c r="H54" s="109">
        <v>0</v>
      </c>
      <c r="I54" s="109">
        <v>0</v>
      </c>
      <c r="J54" s="102">
        <v>3.2432129163129195</v>
      </c>
      <c r="K54" s="102">
        <v>0</v>
      </c>
      <c r="L54" s="102">
        <v>0</v>
      </c>
      <c r="M54" s="102">
        <v>0.21204980965191916</v>
      </c>
      <c r="N54" s="102">
        <v>0</v>
      </c>
      <c r="O54" s="102">
        <v>25.251447274547708</v>
      </c>
      <c r="P54" s="102">
        <v>0</v>
      </c>
      <c r="Q54" s="104">
        <f t="shared" si="14"/>
        <v>4.9259531675792346E-3</v>
      </c>
      <c r="R54" s="104">
        <f t="shared" si="14"/>
        <v>0</v>
      </c>
      <c r="S54" s="104">
        <f t="shared" si="14"/>
        <v>0</v>
      </c>
      <c r="T54" s="104">
        <f t="shared" si="15"/>
        <v>2.2442848098823262E-5</v>
      </c>
      <c r="U54" s="104">
        <f t="shared" si="16"/>
        <v>0</v>
      </c>
      <c r="V54" s="104">
        <f t="shared" si="17"/>
        <v>0.19106498877757161</v>
      </c>
      <c r="W54" s="104">
        <f t="shared" si="18"/>
        <v>0</v>
      </c>
      <c r="AB54">
        <v>19</v>
      </c>
      <c r="AC54">
        <v>589.16515902916456</v>
      </c>
      <c r="AD54">
        <v>-37.276211234799575</v>
      </c>
      <c r="AE54">
        <v>-0.45899156427668875</v>
      </c>
      <c r="AF54"/>
      <c r="AG54">
        <v>38.541666666666664</v>
      </c>
      <c r="AH54">
        <v>549.531831743461</v>
      </c>
      <c r="AI54"/>
      <c r="AJ54"/>
      <c r="AO54" s="15">
        <f t="shared" si="11"/>
        <v>574.51273226623698</v>
      </c>
      <c r="AP54" s="61">
        <f t="shared" si="19"/>
        <v>14.245234358717457</v>
      </c>
      <c r="AQ54" s="61">
        <f t="shared" si="20"/>
        <v>0</v>
      </c>
      <c r="AR54" s="61">
        <f t="shared" si="21"/>
        <v>0</v>
      </c>
      <c r="AS54" s="61">
        <f t="shared" si="22"/>
        <v>5.5549942115594414E-2</v>
      </c>
      <c r="AT54" s="61">
        <f t="shared" si="23"/>
        <v>0</v>
      </c>
      <c r="AU54" s="61">
        <f t="shared" si="24"/>
        <v>10.999627344139849</v>
      </c>
      <c r="AV54" s="61">
        <f t="shared" si="25"/>
        <v>0</v>
      </c>
      <c r="AX54" s="61">
        <f t="shared" si="26"/>
        <v>323.4757057727868</v>
      </c>
      <c r="AY54" s="61">
        <f t="shared" si="27"/>
        <v>0</v>
      </c>
      <c r="AZ54" s="61">
        <f t="shared" si="28"/>
        <v>0</v>
      </c>
      <c r="BA54" s="61">
        <f t="shared" si="29"/>
        <v>1.2614082912916826</v>
      </c>
      <c r="BB54" s="61">
        <f t="shared" si="30"/>
        <v>0</v>
      </c>
      <c r="BC54" s="61">
        <f t="shared" si="31"/>
        <v>249.77561820215854</v>
      </c>
      <c r="BD54" s="61">
        <f t="shared" si="32"/>
        <v>0</v>
      </c>
    </row>
    <row r="55" spans="1:56" ht="15" x14ac:dyDescent="0.25">
      <c r="A55" s="96"/>
      <c r="B55" s="98"/>
      <c r="C55" s="99"/>
      <c r="D55" s="99"/>
      <c r="E55" s="99"/>
      <c r="F55" s="99"/>
      <c r="G55" s="99"/>
      <c r="H55" s="99"/>
      <c r="I55" s="99"/>
      <c r="J55" s="76"/>
      <c r="K55" s="76"/>
      <c r="L55" s="76"/>
      <c r="M55" s="76"/>
      <c r="N55" s="76"/>
      <c r="O55" s="76"/>
      <c r="P55" s="76"/>
      <c r="Q55" s="100"/>
      <c r="R55" s="100"/>
      <c r="S55" s="100"/>
      <c r="T55" s="100"/>
      <c r="U55" s="100"/>
      <c r="V55" s="100"/>
      <c r="W55" s="100"/>
      <c r="AB55">
        <v>20</v>
      </c>
      <c r="AC55">
        <v>569.37593518263088</v>
      </c>
      <c r="AD55">
        <v>9.7076603832711044</v>
      </c>
      <c r="AE55">
        <v>0.11953291595860337</v>
      </c>
      <c r="AF55"/>
      <c r="AG55">
        <v>40.625</v>
      </c>
      <c r="AH55">
        <v>551.801568834092</v>
      </c>
      <c r="AI55"/>
      <c r="AJ55"/>
    </row>
    <row r="56" spans="1:56" ht="15" x14ac:dyDescent="0.25">
      <c r="A56" s="96"/>
      <c r="B56" s="98"/>
      <c r="C56" s="99">
        <f>SUM(C7:C54)</f>
        <v>305.90956500000004</v>
      </c>
      <c r="D56" s="99">
        <f t="shared" ref="D56:I56" si="33">SUM(D7:D54)</f>
        <v>275.19133199999999</v>
      </c>
      <c r="E56" s="99">
        <f t="shared" si="33"/>
        <v>278.70118399999996</v>
      </c>
      <c r="F56" s="99">
        <f t="shared" si="33"/>
        <v>1.242319</v>
      </c>
      <c r="G56" s="99">
        <f t="shared" si="33"/>
        <v>647.48106899999993</v>
      </c>
      <c r="H56" s="99">
        <f t="shared" si="33"/>
        <v>523.99606100000005</v>
      </c>
      <c r="I56" s="99">
        <f t="shared" si="33"/>
        <v>47.415157000000001</v>
      </c>
      <c r="J56" s="76"/>
      <c r="K56" s="76"/>
      <c r="L56" s="76"/>
      <c r="M56" s="76"/>
      <c r="N56" s="76"/>
      <c r="O56" s="76"/>
      <c r="P56" s="76"/>
      <c r="Q56" s="100"/>
      <c r="R56" s="100"/>
      <c r="S56" s="100"/>
      <c r="T56" s="100"/>
      <c r="U56" s="100"/>
      <c r="V56" s="100"/>
      <c r="W56" s="100"/>
      <c r="AB56">
        <v>21</v>
      </c>
      <c r="AC56">
        <v>559.43756023098274</v>
      </c>
      <c r="AD56">
        <v>29.677962683820283</v>
      </c>
      <c r="AE56">
        <v>0.36543237806515533</v>
      </c>
      <c r="AF56"/>
      <c r="AG56">
        <v>42.708333333333336</v>
      </c>
      <c r="AH56">
        <v>551.88894779436498</v>
      </c>
      <c r="AI56"/>
      <c r="AJ56"/>
    </row>
    <row r="57" spans="1:56" ht="15" x14ac:dyDescent="0.25">
      <c r="A57" s="96"/>
      <c r="B57" s="98"/>
      <c r="C57" s="99"/>
      <c r="D57" s="99"/>
      <c r="E57" s="99"/>
      <c r="F57" s="99"/>
      <c r="G57" s="99"/>
      <c r="H57" s="99"/>
      <c r="I57" s="99"/>
      <c r="J57" s="76"/>
      <c r="K57" s="76"/>
      <c r="L57" s="76"/>
      <c r="M57" s="76"/>
      <c r="N57" s="76"/>
      <c r="O57" s="76"/>
      <c r="P57" s="76"/>
      <c r="Q57" s="100"/>
      <c r="R57" s="100"/>
      <c r="S57" s="100"/>
      <c r="T57" s="100"/>
      <c r="U57" s="100"/>
      <c r="V57" s="100"/>
      <c r="W57" s="100"/>
      <c r="AB57">
        <v>22</v>
      </c>
      <c r="AC57">
        <v>571.6095405531521</v>
      </c>
      <c r="AD57">
        <v>4.2748234446959259</v>
      </c>
      <c r="AE57">
        <v>5.2636999171629895E-2</v>
      </c>
      <c r="AF57"/>
      <c r="AG57">
        <v>44.791666666666664</v>
      </c>
      <c r="AH57">
        <v>565.79101939229497</v>
      </c>
      <c r="AI57"/>
      <c r="AJ57"/>
    </row>
    <row r="58" spans="1:56" ht="15" x14ac:dyDescent="0.25">
      <c r="A58" s="96"/>
      <c r="B58" s="98"/>
      <c r="C58" s="99"/>
      <c r="D58" s="99"/>
      <c r="E58" s="99"/>
      <c r="F58" s="99"/>
      <c r="G58" s="99"/>
      <c r="H58" s="99"/>
      <c r="I58" s="99"/>
      <c r="J58" s="76"/>
      <c r="K58" s="76"/>
      <c r="L58" s="76"/>
      <c r="M58" s="76"/>
      <c r="N58" s="76"/>
      <c r="O58" s="76"/>
      <c r="P58" s="76"/>
      <c r="Q58" s="100"/>
      <c r="R58" s="100"/>
      <c r="S58" s="100"/>
      <c r="T58" s="100"/>
      <c r="U58" s="100"/>
      <c r="V58" s="100"/>
      <c r="W58" s="100"/>
      <c r="AB58">
        <v>23</v>
      </c>
      <c r="AC58">
        <v>571.06772420515358</v>
      </c>
      <c r="AD58">
        <v>-41.837900731589571</v>
      </c>
      <c r="AE58">
        <v>-0.51516081883659193</v>
      </c>
      <c r="AF58"/>
      <c r="AG58">
        <v>46.875</v>
      </c>
      <c r="AH58">
        <v>570.867087663652</v>
      </c>
      <c r="AI58"/>
      <c r="AJ58"/>
    </row>
    <row r="59" spans="1:56" ht="15" x14ac:dyDescent="0.25">
      <c r="A59" s="96"/>
      <c r="AB59">
        <v>24</v>
      </c>
      <c r="AC59">
        <v>576.03639915111717</v>
      </c>
      <c r="AD59">
        <v>-39.056598454224172</v>
      </c>
      <c r="AE59">
        <v>-0.48091392944718742</v>
      </c>
      <c r="AF59"/>
      <c r="AG59">
        <v>48.958333333333336</v>
      </c>
      <c r="AH59">
        <v>571.71700762762498</v>
      </c>
      <c r="AI59"/>
      <c r="AJ59"/>
    </row>
    <row r="60" spans="1:56" ht="15.75" thickBot="1" x14ac:dyDescent="0.3">
      <c r="A60" s="96"/>
      <c r="AB60">
        <v>25</v>
      </c>
      <c r="AC60">
        <v>587.67607306177479</v>
      </c>
      <c r="AD60">
        <v>15.403168697256206</v>
      </c>
      <c r="AE60">
        <v>0.1896631728648204</v>
      </c>
      <c r="AF60"/>
      <c r="AG60">
        <v>51.041666666666664</v>
      </c>
      <c r="AH60">
        <v>573.15013381337701</v>
      </c>
      <c r="AI60"/>
      <c r="AJ60"/>
    </row>
    <row r="61" spans="1:56" ht="15.75" thickBot="1" x14ac:dyDescent="0.3">
      <c r="A61" s="96"/>
      <c r="AB61">
        <v>26</v>
      </c>
      <c r="AC61">
        <v>582.74616868829446</v>
      </c>
      <c r="AD61">
        <v>109.95828422035856</v>
      </c>
      <c r="AE61">
        <v>1.3539445991862613</v>
      </c>
      <c r="AF61"/>
      <c r="AG61">
        <v>53.125</v>
      </c>
      <c r="AH61">
        <v>574.51273226623698</v>
      </c>
      <c r="AI61"/>
      <c r="AJ61"/>
      <c r="AO61" s="25" t="s">
        <v>10</v>
      </c>
      <c r="AP61" s="42" t="s">
        <v>68</v>
      </c>
      <c r="AQ61" s="42" t="s">
        <v>69</v>
      </c>
      <c r="AR61" s="42" t="s">
        <v>70</v>
      </c>
      <c r="AS61" s="25" t="s">
        <v>71</v>
      </c>
      <c r="AT61" s="25" t="s">
        <v>72</v>
      </c>
      <c r="AU61" s="25" t="s">
        <v>73</v>
      </c>
      <c r="AV61" s="25" t="s">
        <v>74</v>
      </c>
      <c r="AW61" s="25" t="s">
        <v>54</v>
      </c>
      <c r="AX61" s="26" t="s">
        <v>68</v>
      </c>
      <c r="AY61" s="26" t="s">
        <v>69</v>
      </c>
      <c r="AZ61" s="26" t="s">
        <v>70</v>
      </c>
      <c r="BA61" s="26" t="s">
        <v>71</v>
      </c>
      <c r="BB61" s="26" t="s">
        <v>72</v>
      </c>
      <c r="BC61" s="26" t="s">
        <v>73</v>
      </c>
      <c r="BD61" s="26" t="s">
        <v>74</v>
      </c>
    </row>
    <row r="62" spans="1:56" ht="15" x14ac:dyDescent="0.25">
      <c r="AB62">
        <v>27</v>
      </c>
      <c r="AC62">
        <v>584.0616507924957</v>
      </c>
      <c r="AD62">
        <v>150.65604122925834</v>
      </c>
      <c r="AE62">
        <v>1.8550665354904705</v>
      </c>
      <c r="AF62"/>
      <c r="AG62">
        <v>55.208333333333336</v>
      </c>
      <c r="AH62">
        <v>574.58189274601602</v>
      </c>
      <c r="AI62"/>
      <c r="AJ62"/>
      <c r="AL62" s="74"/>
      <c r="AM62" s="3"/>
      <c r="AN62" s="27" t="s">
        <v>60</v>
      </c>
      <c r="AO62" s="82">
        <f>SUM(AO7:AO54)</f>
        <v>27221.450919392584</v>
      </c>
      <c r="AP62" s="82">
        <f>SUM(AP7:AP54)</f>
        <v>6623.9929793878746</v>
      </c>
      <c r="AQ62" s="82">
        <f t="shared" ref="AQ62:AV62" si="34">SUM(AQ7:AQ54)</f>
        <v>126043.41480472052</v>
      </c>
      <c r="AR62" s="82">
        <f t="shared" si="34"/>
        <v>5463.1411255125549</v>
      </c>
      <c r="AS62" s="82">
        <f t="shared" si="34"/>
        <v>0.35867724454970884</v>
      </c>
      <c r="AT62" s="82">
        <f t="shared" si="34"/>
        <v>5244.5630469057596</v>
      </c>
      <c r="AU62" s="82">
        <f t="shared" si="34"/>
        <v>193.65897132644628</v>
      </c>
      <c r="AV62" s="82">
        <f t="shared" si="34"/>
        <v>111.03886923264034</v>
      </c>
      <c r="AW62" s="32">
        <f>SUM(AP62:AV62)</f>
        <v>143680.16847433033</v>
      </c>
      <c r="AX62" s="83">
        <f>SUM(AX7:AX54)</f>
        <v>4257.9361457893983</v>
      </c>
      <c r="AY62" s="83">
        <f t="shared" ref="AY62:BD62" si="35">SUM(AY7:AY54)</f>
        <v>3680.1242139371238</v>
      </c>
      <c r="AZ62" s="83">
        <f t="shared" si="35"/>
        <v>4015.3719366454206</v>
      </c>
      <c r="BA62" s="83">
        <f t="shared" si="35"/>
        <v>21.507879634867106</v>
      </c>
      <c r="BB62" s="83">
        <f t="shared" si="35"/>
        <v>7908.8271106896991</v>
      </c>
      <c r="BC62" s="83">
        <f t="shared" si="35"/>
        <v>6950.6084737661704</v>
      </c>
      <c r="BD62" s="83">
        <f t="shared" si="35"/>
        <v>387.07515892990011</v>
      </c>
    </row>
    <row r="63" spans="1:56" ht="15.75" thickBot="1" x14ac:dyDescent="0.3">
      <c r="AB63">
        <v>28</v>
      </c>
      <c r="AC63">
        <v>584.05261252851551</v>
      </c>
      <c r="AD63">
        <v>154.60220904865344</v>
      </c>
      <c r="AE63">
        <v>1.9036567135242179</v>
      </c>
      <c r="AF63"/>
      <c r="AG63">
        <v>57.291666666666671</v>
      </c>
      <c r="AH63">
        <v>575.88436399784803</v>
      </c>
      <c r="AI63"/>
      <c r="AJ63"/>
      <c r="AM63" s="3"/>
      <c r="AW63" s="4"/>
    </row>
    <row r="64" spans="1:56" ht="15" x14ac:dyDescent="0.25">
      <c r="AB64">
        <v>29</v>
      </c>
      <c r="AC64">
        <v>584.04067398173424</v>
      </c>
      <c r="AD64">
        <v>112.15997108663771</v>
      </c>
      <c r="AE64">
        <v>1.3810545351300059</v>
      </c>
      <c r="AF64"/>
      <c r="AG64">
        <v>59.375</v>
      </c>
      <c r="AH64">
        <v>577.85218336091805</v>
      </c>
      <c r="AI64"/>
      <c r="AJ64"/>
      <c r="AL64" s="75"/>
      <c r="AM64" s="3"/>
      <c r="AN64" s="27"/>
      <c r="AO64" s="43"/>
      <c r="AP64" s="28"/>
      <c r="AQ64" s="28"/>
      <c r="AR64" s="28"/>
      <c r="AS64" s="28"/>
      <c r="AT64" s="28"/>
      <c r="AU64" s="28"/>
      <c r="AV64" s="28"/>
      <c r="AW64" s="4"/>
    </row>
    <row r="65" spans="28:36" ht="15" x14ac:dyDescent="0.25">
      <c r="AB65">
        <v>30</v>
      </c>
      <c r="AC65">
        <v>469.37648805948334</v>
      </c>
      <c r="AD65">
        <v>101.49059960416866</v>
      </c>
      <c r="AE65">
        <v>1.249679823367031</v>
      </c>
      <c r="AF65"/>
      <c r="AG65">
        <v>61.458333333333336</v>
      </c>
      <c r="AH65">
        <v>579.08359556590199</v>
      </c>
      <c r="AI65"/>
      <c r="AJ65"/>
    </row>
    <row r="66" spans="28:36" ht="15" x14ac:dyDescent="0.25">
      <c r="AB66">
        <v>31</v>
      </c>
      <c r="AC66">
        <v>405.05350204136334</v>
      </c>
      <c r="AD66">
        <v>15.417476016749674</v>
      </c>
      <c r="AE66">
        <v>0.18983934256494225</v>
      </c>
      <c r="AF66"/>
      <c r="AG66">
        <v>63.541666666666671</v>
      </c>
      <c r="AH66">
        <v>589.11552291480302</v>
      </c>
      <c r="AI66"/>
      <c r="AJ66"/>
    </row>
    <row r="67" spans="28:36" ht="15" x14ac:dyDescent="0.25">
      <c r="AB67">
        <v>32</v>
      </c>
      <c r="AC67">
        <v>389.10771181279409</v>
      </c>
      <c r="AD67">
        <v>-64.332506264047083</v>
      </c>
      <c r="AE67">
        <v>-0.79214267506909664</v>
      </c>
      <c r="AF67"/>
      <c r="AG67">
        <v>65.625000000000014</v>
      </c>
      <c r="AH67">
        <v>590.12474029006</v>
      </c>
      <c r="AI67"/>
      <c r="AJ67"/>
    </row>
    <row r="68" spans="28:36" ht="15" x14ac:dyDescent="0.25">
      <c r="AB68">
        <v>33</v>
      </c>
      <c r="AC68">
        <v>411.94819988454356</v>
      </c>
      <c r="AD68">
        <v>-70.124660058662528</v>
      </c>
      <c r="AE68">
        <v>-0.86346295260416395</v>
      </c>
      <c r="AF68"/>
      <c r="AG68">
        <v>67.708333333333343</v>
      </c>
      <c r="AH68">
        <v>603.07924175903099</v>
      </c>
      <c r="AI68"/>
      <c r="AJ68"/>
    </row>
    <row r="69" spans="28:36" ht="15" x14ac:dyDescent="0.25">
      <c r="AB69">
        <v>34</v>
      </c>
      <c r="AC69">
        <v>435.45465411992365</v>
      </c>
      <c r="AD69">
        <v>23.475284639496351</v>
      </c>
      <c r="AE69">
        <v>0.28905720998983625</v>
      </c>
      <c r="AF69"/>
      <c r="AG69">
        <v>69.791666666666671</v>
      </c>
      <c r="AH69">
        <v>606.52194410499305</v>
      </c>
      <c r="AI69"/>
      <c r="AJ69"/>
    </row>
    <row r="70" spans="28:36" ht="15" x14ac:dyDescent="0.25">
      <c r="AB70">
        <v>35</v>
      </c>
      <c r="AC70">
        <v>637.92251101974296</v>
      </c>
      <c r="AD70">
        <v>-27.456504318210932</v>
      </c>
      <c r="AE70">
        <v>-0.33807899057134566</v>
      </c>
      <c r="AF70"/>
      <c r="AG70">
        <v>71.875000000000014</v>
      </c>
      <c r="AH70">
        <v>609.22479900633505</v>
      </c>
      <c r="AI70"/>
      <c r="AJ70"/>
    </row>
    <row r="71" spans="28:36" ht="15" x14ac:dyDescent="0.25">
      <c r="AB71">
        <v>36</v>
      </c>
      <c r="AC71">
        <v>650.54221099729625</v>
      </c>
      <c r="AD71">
        <v>-1.404317025835212</v>
      </c>
      <c r="AE71">
        <v>-1.7291716273641747E-2</v>
      </c>
      <c r="AF71"/>
      <c r="AG71">
        <v>73.958333333333343</v>
      </c>
      <c r="AH71">
        <v>610.46600670153202</v>
      </c>
      <c r="AI71"/>
      <c r="AJ71"/>
    </row>
    <row r="72" spans="28:36" ht="15" x14ac:dyDescent="0.25">
      <c r="AB72">
        <v>37</v>
      </c>
      <c r="AC72">
        <v>524.99724578056384</v>
      </c>
      <c r="AD72">
        <v>65.127494509496159</v>
      </c>
      <c r="AE72">
        <v>0.80193156954825451</v>
      </c>
      <c r="AF72"/>
      <c r="AG72">
        <v>76.041666666666671</v>
      </c>
      <c r="AH72">
        <v>626.47016757775305</v>
      </c>
      <c r="AI72"/>
      <c r="AJ72"/>
    </row>
    <row r="73" spans="28:36" ht="15" x14ac:dyDescent="0.25">
      <c r="AB73">
        <v>38</v>
      </c>
      <c r="AC73">
        <v>430.75114692485909</v>
      </c>
      <c r="AD73">
        <v>12.743895121066942</v>
      </c>
      <c r="AE73">
        <v>0.15691885421917204</v>
      </c>
      <c r="AF73"/>
      <c r="AG73">
        <v>78.125000000000014</v>
      </c>
      <c r="AH73">
        <v>641.79694577838598</v>
      </c>
      <c r="AI73"/>
      <c r="AJ73"/>
    </row>
    <row r="74" spans="28:36" ht="15" x14ac:dyDescent="0.25">
      <c r="AB74">
        <v>39</v>
      </c>
      <c r="AC74">
        <v>409.65022995782255</v>
      </c>
      <c r="AD74">
        <v>-55.088612448208551</v>
      </c>
      <c r="AE74">
        <v>-0.6783202359855246</v>
      </c>
      <c r="AF74"/>
      <c r="AG74">
        <v>80.208333333333343</v>
      </c>
      <c r="AH74">
        <v>649.13789397146104</v>
      </c>
      <c r="AI74"/>
      <c r="AJ74"/>
    </row>
    <row r="75" spans="28:36" ht="15" x14ac:dyDescent="0.25">
      <c r="AB75">
        <v>40</v>
      </c>
      <c r="AC75">
        <v>409.60615952832211</v>
      </c>
      <c r="AD75">
        <v>-26.761884063481091</v>
      </c>
      <c r="AE75">
        <v>-0.32952595294398401</v>
      </c>
      <c r="AF75"/>
      <c r="AG75">
        <v>82.291666666666671</v>
      </c>
      <c r="AH75">
        <v>682.70251060282396</v>
      </c>
      <c r="AI75"/>
      <c r="AJ75"/>
    </row>
    <row r="76" spans="28:36" ht="15" x14ac:dyDescent="0.25">
      <c r="AB76">
        <v>41</v>
      </c>
      <c r="AC76">
        <v>453.02324555489179</v>
      </c>
      <c r="AD76">
        <v>52.819475003621221</v>
      </c>
      <c r="AE76">
        <v>0.65037976374467543</v>
      </c>
      <c r="AF76"/>
      <c r="AG76">
        <v>84.375000000000014</v>
      </c>
      <c r="AH76">
        <v>692.70445290865302</v>
      </c>
      <c r="AI76"/>
      <c r="AJ76"/>
    </row>
    <row r="77" spans="28:36" ht="15" x14ac:dyDescent="0.25">
      <c r="AB77">
        <v>42</v>
      </c>
      <c r="AC77">
        <v>595.99573423801735</v>
      </c>
      <c r="AD77">
        <v>45.801211540368627</v>
      </c>
      <c r="AE77">
        <v>0.56396208290223671</v>
      </c>
      <c r="AF77"/>
      <c r="AG77">
        <v>86.458333333333343</v>
      </c>
      <c r="AH77">
        <v>696.20064506837195</v>
      </c>
      <c r="AI77"/>
      <c r="AJ77"/>
    </row>
    <row r="78" spans="28:36" ht="15" x14ac:dyDescent="0.25">
      <c r="AB78">
        <v>43</v>
      </c>
      <c r="AC78">
        <v>599.52864119939704</v>
      </c>
      <c r="AD78">
        <v>151.04336102225591</v>
      </c>
      <c r="AE78">
        <v>1.8598357035945861</v>
      </c>
      <c r="AF78"/>
      <c r="AG78">
        <v>88.541666666666671</v>
      </c>
      <c r="AH78">
        <v>734.71769202175403</v>
      </c>
      <c r="AI78"/>
      <c r="AJ78"/>
    </row>
    <row r="79" spans="28:36" ht="15" x14ac:dyDescent="0.25">
      <c r="AB79">
        <v>44</v>
      </c>
      <c r="AC79">
        <v>669.23810475854248</v>
      </c>
      <c r="AD79">
        <v>104.06818825775952</v>
      </c>
      <c r="AE79">
        <v>1.2814183345778758</v>
      </c>
      <c r="AF79"/>
      <c r="AG79">
        <v>90.625000000000014</v>
      </c>
      <c r="AH79">
        <v>738.65482157716895</v>
      </c>
      <c r="AI79"/>
      <c r="AJ79"/>
    </row>
    <row r="80" spans="28:36" ht="15" x14ac:dyDescent="0.25">
      <c r="AB80">
        <v>45</v>
      </c>
      <c r="AC80">
        <v>737.06930587632041</v>
      </c>
      <c r="AD80">
        <v>55.575732758225627</v>
      </c>
      <c r="AE80">
        <v>0.68431827349200147</v>
      </c>
      <c r="AF80"/>
      <c r="AG80">
        <v>92.708333333333343</v>
      </c>
      <c r="AH80">
        <v>750.57200222165295</v>
      </c>
      <c r="AI80"/>
      <c r="AJ80"/>
    </row>
    <row r="81" spans="28:36" ht="15" x14ac:dyDescent="0.25">
      <c r="AB81">
        <v>46</v>
      </c>
      <c r="AC81">
        <v>766.81667682965895</v>
      </c>
      <c r="AD81">
        <v>2.5514987163030582</v>
      </c>
      <c r="AE81">
        <v>3.1417259111156573E-2</v>
      </c>
      <c r="AF81"/>
      <c r="AG81">
        <v>94.791666666666671</v>
      </c>
      <c r="AH81">
        <v>769.368175545962</v>
      </c>
      <c r="AI81"/>
      <c r="AJ81"/>
    </row>
    <row r="82" spans="28:36" ht="15" x14ac:dyDescent="0.25">
      <c r="AB82">
        <v>47</v>
      </c>
      <c r="AC82">
        <v>729.23975317376801</v>
      </c>
      <c r="AD82">
        <v>-46.537242570944045</v>
      </c>
      <c r="AE82">
        <v>-0.57302502204999561</v>
      </c>
      <c r="AF82"/>
      <c r="AG82">
        <v>96.875000000000014</v>
      </c>
      <c r="AH82">
        <v>773.30629301630199</v>
      </c>
      <c r="AI82"/>
      <c r="AJ82"/>
    </row>
    <row r="83" spans="28:36" ht="15.75" thickBot="1" x14ac:dyDescent="0.3">
      <c r="AB83" s="79">
        <v>48</v>
      </c>
      <c r="AC83" s="79">
        <v>682.07345010696235</v>
      </c>
      <c r="AD83" s="79">
        <v>-107.56071784072537</v>
      </c>
      <c r="AE83" s="79">
        <v>-1.3244227484779552</v>
      </c>
      <c r="AF83"/>
      <c r="AG83" s="79">
        <v>98.958333333333343</v>
      </c>
      <c r="AH83" s="79">
        <v>792.64503863454604</v>
      </c>
      <c r="AI83"/>
      <c r="AJ83"/>
    </row>
    <row r="84" spans="28:36" ht="15" x14ac:dyDescent="0.25">
      <c r="AB84"/>
      <c r="AC84"/>
      <c r="AD84"/>
      <c r="AE84"/>
      <c r="AF84"/>
      <c r="AG84"/>
      <c r="AH84"/>
      <c r="AI84"/>
      <c r="AJ84"/>
    </row>
    <row r="85" spans="28:36" ht="15.75" thickBot="1" x14ac:dyDescent="0.3">
      <c r="AB85" s="79"/>
      <c r="AC85" s="79"/>
      <c r="AD85" s="79"/>
      <c r="AE85" s="79"/>
      <c r="AF85"/>
      <c r="AG85" s="79"/>
      <c r="AH85" s="79"/>
      <c r="AI85"/>
      <c r="AJ85"/>
    </row>
    <row r="89" spans="28:36" x14ac:dyDescent="0.2">
      <c r="AB89" s="20"/>
      <c r="AC89" s="20"/>
    </row>
    <row r="90" spans="28:36" x14ac:dyDescent="0.2">
      <c r="AC90" s="21"/>
    </row>
    <row r="91" spans="28:36" x14ac:dyDescent="0.2">
      <c r="AC91" s="21"/>
    </row>
    <row r="92" spans="28:36" x14ac:dyDescent="0.2">
      <c r="AC92" s="21"/>
    </row>
    <row r="94" spans="28:36" ht="13.5" thickBot="1" x14ac:dyDescent="0.25">
      <c r="AB94" s="22"/>
      <c r="AC94" s="22"/>
    </row>
    <row r="96" spans="28:36" ht="13.5" thickBot="1" x14ac:dyDescent="0.25"/>
    <row r="97" spans="28:36" x14ac:dyDescent="0.2">
      <c r="AB97" s="23"/>
      <c r="AC97" s="23"/>
      <c r="AD97" s="23"/>
      <c r="AE97" s="23"/>
      <c r="AF97" s="23"/>
      <c r="AG97" s="23"/>
    </row>
    <row r="100" spans="28:36" ht="13.5" thickBot="1" x14ac:dyDescent="0.25">
      <c r="AB100" s="22"/>
      <c r="AC100" s="22"/>
      <c r="AD100" s="22"/>
      <c r="AE100" s="22"/>
      <c r="AF100" s="22"/>
      <c r="AG100" s="22"/>
    </row>
    <row r="101" spans="28:36" ht="13.5" thickBot="1" x14ac:dyDescent="0.25"/>
    <row r="102" spans="28:36" x14ac:dyDescent="0.2">
      <c r="AB102" s="23"/>
      <c r="AC102" s="23"/>
      <c r="AD102" s="23"/>
      <c r="AE102" s="23"/>
      <c r="AF102" s="23"/>
      <c r="AG102" s="23"/>
      <c r="AH102" s="23"/>
      <c r="AI102" s="23"/>
      <c r="AJ102" s="23"/>
    </row>
    <row r="106" spans="28:36" ht="13.5" thickBot="1" x14ac:dyDescent="0.25">
      <c r="AB106" s="22"/>
      <c r="AC106" s="22"/>
      <c r="AD106" s="22"/>
      <c r="AE106" s="22"/>
      <c r="AF106" s="22"/>
      <c r="AG106" s="22"/>
      <c r="AH106" s="22"/>
      <c r="AI106" s="22"/>
      <c r="AJ106" s="22"/>
    </row>
  </sheetData>
  <sortState xmlns:xlrd2="http://schemas.microsoft.com/office/spreadsheetml/2017/richdata2" ref="AH36:AH83">
    <sortCondition ref="AH36"/>
  </sortState>
  <mergeCells count="3">
    <mergeCell ref="C1:I1"/>
    <mergeCell ref="Q1:W1"/>
    <mergeCell ref="J1:P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tabSelected="1" zoomScale="80" zoomScaleNormal="80" workbookViewId="0">
      <selection activeCell="A7" sqref="A7"/>
    </sheetView>
  </sheetViews>
  <sheetFormatPr defaultColWidth="9.140625" defaultRowHeight="12.75" x14ac:dyDescent="0.2"/>
  <cols>
    <col min="1" max="1" width="20.7109375" style="1" customWidth="1"/>
    <col min="2" max="2" width="12" style="1" bestFit="1" customWidth="1"/>
    <col min="3" max="3" width="14.85546875" style="1" customWidth="1"/>
    <col min="4" max="4" width="14" style="1" customWidth="1"/>
    <col min="5" max="5" width="14.85546875" style="1" bestFit="1" customWidth="1"/>
    <col min="6" max="6" width="16" style="1" bestFit="1" customWidth="1"/>
    <col min="7" max="7" width="13.5703125" style="1" bestFit="1" customWidth="1"/>
    <col min="8" max="8" width="11.42578125" style="1" bestFit="1" customWidth="1"/>
    <col min="9" max="9" width="9.140625" style="1"/>
    <col min="10" max="10" width="31.7109375" style="1" bestFit="1" customWidth="1"/>
    <col min="11" max="11" width="21.7109375" style="1" bestFit="1" customWidth="1"/>
    <col min="12" max="12" width="15" style="1" bestFit="1" customWidth="1"/>
    <col min="13" max="13" width="10.7109375" style="1" bestFit="1" customWidth="1"/>
    <col min="14" max="14" width="12.140625" style="1" bestFit="1" customWidth="1"/>
    <col min="15" max="18" width="28.85546875" style="1" bestFit="1" customWidth="1"/>
    <col min="19" max="19" width="23.140625" style="1" bestFit="1" customWidth="1"/>
    <col min="20" max="20" width="33.5703125" style="1" bestFit="1" customWidth="1"/>
    <col min="21" max="22" width="18.85546875" style="1" bestFit="1" customWidth="1"/>
    <col min="23" max="16384" width="9.140625" style="1"/>
  </cols>
  <sheetData>
    <row r="1" spans="1:22" ht="13.5" thickBot="1" x14ac:dyDescent="0.25">
      <c r="A1" s="115">
        <v>2021</v>
      </c>
      <c r="B1" s="116"/>
      <c r="C1" s="116"/>
      <c r="D1" s="116"/>
      <c r="E1" s="116"/>
      <c r="F1" s="116"/>
      <c r="G1" s="117"/>
      <c r="I1" s="1" t="s">
        <v>79</v>
      </c>
      <c r="J1" s="1" t="s">
        <v>80</v>
      </c>
    </row>
    <row r="2" spans="1:22" x14ac:dyDescent="0.2">
      <c r="A2" s="89" t="s">
        <v>44</v>
      </c>
      <c r="B2" s="90" t="s">
        <v>39</v>
      </c>
      <c r="C2" s="90" t="s">
        <v>45</v>
      </c>
      <c r="D2" s="90" t="s">
        <v>41</v>
      </c>
      <c r="E2" s="90" t="s">
        <v>67</v>
      </c>
      <c r="F2" s="90" t="s">
        <v>43</v>
      </c>
      <c r="G2" s="91" t="s">
        <v>46</v>
      </c>
    </row>
    <row r="3" spans="1:22" x14ac:dyDescent="0.2">
      <c r="A3" s="87" t="s">
        <v>68</v>
      </c>
      <c r="B3" s="29">
        <f>'Media Practice - Leads'!AX62</f>
        <v>4257.9361457893983</v>
      </c>
      <c r="C3" s="29">
        <v>305909565</v>
      </c>
      <c r="D3" s="29">
        <v>4582532.9200000009</v>
      </c>
      <c r="E3" s="30">
        <f>IFERROR(D3/C3,0)*1000</f>
        <v>14.980024962606191</v>
      </c>
      <c r="F3" s="66">
        <f>IFERROR((B3/C3*10^6),0)</f>
        <v>13.918937597748531</v>
      </c>
      <c r="G3" s="106">
        <f>(B3/D3)*1000</f>
        <v>0.92916651557614938</v>
      </c>
      <c r="H3" s="64"/>
      <c r="I3" s="10">
        <f>D3/SUM($D$3:$D$9)</f>
        <v>0.15684414973634911</v>
      </c>
      <c r="J3" s="10">
        <f>C3/SUM($C$3:$C$9)</f>
        <v>0.14707638309953999</v>
      </c>
    </row>
    <row r="4" spans="1:22" x14ac:dyDescent="0.2">
      <c r="A4" s="87" t="s">
        <v>69</v>
      </c>
      <c r="B4" s="29">
        <f>'Media Practice - Leads'!AY62</f>
        <v>3680.1242139371238</v>
      </c>
      <c r="C4" s="29">
        <v>275191332</v>
      </c>
      <c r="D4" s="29">
        <v>4016801.15</v>
      </c>
      <c r="E4" s="30">
        <f t="shared" ref="E4:E9" si="0">IFERROR(D4/C4,0)*1000</f>
        <v>14.596394155321724</v>
      </c>
      <c r="F4" s="66">
        <f t="shared" ref="F4:F9" si="1">IFERROR((B4/C4*10^6),0)</f>
        <v>13.372965591580202</v>
      </c>
      <c r="G4" s="106">
        <f t="shared" ref="G4:G9" si="2">(B4/D4)*1000</f>
        <v>0.91618282222836045</v>
      </c>
      <c r="H4" s="64"/>
      <c r="I4" s="10">
        <f>D4/SUM($D$3:$D$9)</f>
        <v>0.1374811206008181</v>
      </c>
      <c r="J4" s="10">
        <f t="shared" ref="J4:J8" si="3">C4/SUM($C$3:$C$9)</f>
        <v>0.1323075523019514</v>
      </c>
    </row>
    <row r="5" spans="1:22" x14ac:dyDescent="0.2">
      <c r="A5" s="87" t="s">
        <v>70</v>
      </c>
      <c r="B5" s="29">
        <f>'Media Practice - Leads'!AZ62</f>
        <v>4015.3719366454206</v>
      </c>
      <c r="C5" s="29">
        <v>278701184</v>
      </c>
      <c r="D5" s="29">
        <v>4990243</v>
      </c>
      <c r="E5" s="30">
        <f t="shared" si="0"/>
        <v>17.90535270922997</v>
      </c>
      <c r="F5" s="66">
        <f t="shared" si="1"/>
        <v>14.407444844746051</v>
      </c>
      <c r="G5" s="106">
        <f t="shared" si="2"/>
        <v>0.80464457074443485</v>
      </c>
      <c r="H5" s="64"/>
      <c r="I5" s="10">
        <f t="shared" ref="I5:I9" si="4">D5/SUM($D$3:$D$9)</f>
        <v>0.17079864650765408</v>
      </c>
      <c r="J5" s="10">
        <f t="shared" si="3"/>
        <v>0.13399503251321804</v>
      </c>
    </row>
    <row r="6" spans="1:22" ht="15" x14ac:dyDescent="0.25">
      <c r="A6" s="105" t="s">
        <v>71</v>
      </c>
      <c r="B6" s="29">
        <f>'Media Practice - Leads'!BA62</f>
        <v>21.507879634867106</v>
      </c>
      <c r="C6" s="107">
        <v>1242319</v>
      </c>
      <c r="D6" s="107">
        <v>34322.449999999997</v>
      </c>
      <c r="E6" s="30">
        <f t="shared" si="0"/>
        <v>27.627726855984655</v>
      </c>
      <c r="F6" s="66">
        <f t="shared" si="1"/>
        <v>17.31268670515955</v>
      </c>
      <c r="G6" s="106">
        <f t="shared" si="2"/>
        <v>0.62664173550743341</v>
      </c>
      <c r="I6" s="10">
        <f t="shared" si="4"/>
        <v>1.1747379846686085E-3</v>
      </c>
      <c r="J6" s="10">
        <f t="shared" si="3"/>
        <v>5.9728693078242719E-4</v>
      </c>
      <c r="K6"/>
      <c r="L6"/>
      <c r="M6"/>
      <c r="N6"/>
      <c r="O6"/>
      <c r="P6"/>
      <c r="Q6"/>
      <c r="R6"/>
      <c r="S6"/>
      <c r="T6"/>
      <c r="U6"/>
      <c r="V6"/>
    </row>
    <row r="7" spans="1:22" ht="15" x14ac:dyDescent="0.25">
      <c r="A7" s="105" t="s">
        <v>72</v>
      </c>
      <c r="B7" s="29">
        <f>'Media Practice - Leads'!BB62</f>
        <v>7908.8271106896991</v>
      </c>
      <c r="C7" s="107">
        <v>647481069</v>
      </c>
      <c r="D7" s="107">
        <v>8021347.5800000001</v>
      </c>
      <c r="E7" s="30">
        <f t="shared" si="0"/>
        <v>12.388543795401684</v>
      </c>
      <c r="F7" s="66">
        <f t="shared" si="1"/>
        <v>12.214761927950203</v>
      </c>
      <c r="G7" s="111">
        <f t="shared" si="2"/>
        <v>0.98597237332155352</v>
      </c>
      <c r="I7" s="10">
        <f t="shared" si="4"/>
        <v>0.27454280479556736</v>
      </c>
      <c r="J7" s="10">
        <f t="shared" si="3"/>
        <v>0.311298451076362</v>
      </c>
      <c r="K7"/>
      <c r="L7"/>
      <c r="M7"/>
      <c r="N7"/>
      <c r="O7"/>
      <c r="P7"/>
      <c r="Q7"/>
      <c r="R7"/>
      <c r="S7"/>
      <c r="T7"/>
      <c r="U7"/>
      <c r="V7"/>
    </row>
    <row r="8" spans="1:22" ht="15" x14ac:dyDescent="0.25">
      <c r="A8" s="105" t="s">
        <v>73</v>
      </c>
      <c r="B8" s="29">
        <f>'Media Practice - Leads'!BC62</f>
        <v>6950.6084737661704</v>
      </c>
      <c r="C8" s="107">
        <v>523996061</v>
      </c>
      <c r="D8" s="107">
        <v>7206702.8799999999</v>
      </c>
      <c r="E8" s="30">
        <f t="shared" si="0"/>
        <v>13.753353157362762</v>
      </c>
      <c r="F8" s="66">
        <f t="shared" si="1"/>
        <v>13.264619700578571</v>
      </c>
      <c r="G8" s="106">
        <f t="shared" si="2"/>
        <v>0.96446441451824783</v>
      </c>
      <c r="I8" s="10">
        <f t="shared" si="4"/>
        <v>0.24666035254932728</v>
      </c>
      <c r="J8" s="10">
        <f t="shared" si="3"/>
        <v>0.25192885162085704</v>
      </c>
      <c r="K8"/>
      <c r="L8"/>
      <c r="M8"/>
      <c r="N8"/>
      <c r="O8"/>
      <c r="P8"/>
      <c r="Q8"/>
      <c r="R8"/>
      <c r="S8"/>
      <c r="T8"/>
      <c r="U8"/>
      <c r="V8"/>
    </row>
    <row r="9" spans="1:22" ht="15" x14ac:dyDescent="0.25">
      <c r="A9" s="105" t="s">
        <v>74</v>
      </c>
      <c r="B9" s="29">
        <f>'Media Practice - Leads'!BD62</f>
        <v>387.07515892990011</v>
      </c>
      <c r="C9" s="107">
        <v>47415157</v>
      </c>
      <c r="D9" s="107">
        <v>365160.94</v>
      </c>
      <c r="E9" s="30">
        <f t="shared" si="0"/>
        <v>7.7013546533231985</v>
      </c>
      <c r="F9" s="66">
        <f t="shared" si="1"/>
        <v>8.1635321576579418</v>
      </c>
      <c r="G9" s="111">
        <f t="shared" si="2"/>
        <v>1.0600124945726672</v>
      </c>
      <c r="I9" s="10">
        <f t="shared" si="4"/>
        <v>1.2498187825615441E-2</v>
      </c>
      <c r="J9" s="10">
        <f>C9/SUM($C$3:$C$9)</f>
        <v>2.2796442457289085E-2</v>
      </c>
      <c r="P9"/>
      <c r="Q9"/>
      <c r="R9"/>
      <c r="S9"/>
      <c r="T9"/>
      <c r="U9"/>
      <c r="V9"/>
    </row>
    <row r="10" spans="1:22" ht="15" x14ac:dyDescent="0.25">
      <c r="P10"/>
      <c r="Q10"/>
      <c r="R10"/>
      <c r="S10"/>
      <c r="T10"/>
      <c r="U10"/>
      <c r="V10"/>
    </row>
    <row r="11" spans="1:22" ht="15" x14ac:dyDescent="0.25">
      <c r="A11" s="1" t="s">
        <v>78</v>
      </c>
      <c r="B11" s="71">
        <f>SUM(B3:B9)</f>
        <v>27221.450919392577</v>
      </c>
      <c r="C11" s="71">
        <f t="shared" ref="C11:D11" si="5">SUM(C3:C9)</f>
        <v>2079936687</v>
      </c>
      <c r="D11" s="71">
        <f t="shared" si="5"/>
        <v>29217110.920000002</v>
      </c>
      <c r="E11" s="30">
        <f t="shared" ref="E11" si="6">IFERROR(D11/C11,0)*1000</f>
        <v>14.047115521646647</v>
      </c>
      <c r="F11" s="66">
        <f t="shared" ref="F11" si="7">IFERROR((B11/C11*10^6),0)</f>
        <v>13.087634392686962</v>
      </c>
      <c r="G11" s="106">
        <f t="shared" ref="G11" si="8">(B11/D11)*1000</f>
        <v>0.93169550521022471</v>
      </c>
      <c r="H11" s="110"/>
      <c r="P11"/>
      <c r="Q11"/>
      <c r="R11"/>
      <c r="S11"/>
      <c r="T11"/>
      <c r="U11"/>
      <c r="V11"/>
    </row>
    <row r="12" spans="1:22" ht="15" x14ac:dyDescent="0.25">
      <c r="P12"/>
      <c r="Q12"/>
      <c r="R12"/>
      <c r="S12"/>
      <c r="T12"/>
      <c r="U12"/>
      <c r="V12"/>
    </row>
    <row r="13" spans="1:22" ht="15" x14ac:dyDescent="0.25">
      <c r="P13"/>
      <c r="Q13"/>
      <c r="R13"/>
      <c r="S13"/>
      <c r="T13"/>
      <c r="U13"/>
      <c r="V13"/>
    </row>
    <row r="14" spans="1:22" ht="15" x14ac:dyDescent="0.25">
      <c r="P14"/>
      <c r="Q14"/>
      <c r="R14"/>
      <c r="S14"/>
      <c r="T14"/>
      <c r="U14"/>
      <c r="V14"/>
    </row>
    <row r="15" spans="1:22" ht="15" x14ac:dyDescent="0.25">
      <c r="P15"/>
      <c r="Q15"/>
      <c r="R15"/>
      <c r="S15"/>
      <c r="T15"/>
      <c r="U15"/>
      <c r="V15"/>
    </row>
    <row r="16" spans="1:22" ht="15" x14ac:dyDescent="0.25">
      <c r="P16"/>
      <c r="Q16"/>
      <c r="R16"/>
      <c r="S16"/>
      <c r="T16"/>
      <c r="U16"/>
      <c r="V16"/>
    </row>
    <row r="17" spans="10:22" ht="15" x14ac:dyDescent="0.25">
      <c r="P17"/>
      <c r="Q17"/>
      <c r="R17"/>
      <c r="S17"/>
      <c r="T17"/>
      <c r="U17"/>
      <c r="V17"/>
    </row>
    <row r="18" spans="10:22" ht="15" x14ac:dyDescent="0.25">
      <c r="P18"/>
      <c r="Q18"/>
      <c r="R18"/>
      <c r="S18"/>
      <c r="T18"/>
      <c r="U18"/>
      <c r="V18"/>
    </row>
    <row r="19" spans="10:22" ht="15" x14ac:dyDescent="0.25">
      <c r="P19"/>
      <c r="Q19"/>
      <c r="R19"/>
      <c r="S19"/>
      <c r="T19"/>
      <c r="U19"/>
      <c r="V19"/>
    </row>
    <row r="20" spans="10:22" ht="15" x14ac:dyDescent="0.25">
      <c r="P20"/>
      <c r="Q20"/>
      <c r="R20"/>
      <c r="S20"/>
      <c r="T20"/>
      <c r="U20"/>
      <c r="V20"/>
    </row>
    <row r="21" spans="10:22" ht="15" x14ac:dyDescent="0.25">
      <c r="P21"/>
      <c r="Q21"/>
      <c r="R21"/>
      <c r="S21"/>
      <c r="T21"/>
      <c r="U21"/>
      <c r="V21"/>
    </row>
    <row r="28" spans="10:22" ht="15" x14ac:dyDescent="0.25">
      <c r="J28"/>
    </row>
    <row r="29" spans="10:22" ht="15" x14ac:dyDescent="0.25">
      <c r="J29"/>
    </row>
    <row r="30" spans="10:22" ht="15" x14ac:dyDescent="0.25">
      <c r="J30"/>
    </row>
    <row r="31" spans="10:22" ht="15" x14ac:dyDescent="0.25">
      <c r="J31"/>
    </row>
    <row r="32" spans="10:22" ht="15" x14ac:dyDescent="0.25">
      <c r="J32"/>
    </row>
    <row r="33" spans="10:10" ht="15" x14ac:dyDescent="0.25">
      <c r="J33"/>
    </row>
    <row r="34" spans="10:10" ht="15" x14ac:dyDescent="0.25">
      <c r="J34"/>
    </row>
    <row r="35" spans="10:10" ht="15" x14ac:dyDescent="0.25">
      <c r="J35"/>
    </row>
    <row r="36" spans="10:10" ht="15" x14ac:dyDescent="0.25">
      <c r="J36"/>
    </row>
    <row r="37" spans="10:10" ht="15" x14ac:dyDescent="0.25">
      <c r="J37"/>
    </row>
    <row r="38" spans="10:10" ht="15" x14ac:dyDescent="0.25">
      <c r="J38"/>
    </row>
    <row r="39" spans="10:10" ht="15" x14ac:dyDescent="0.25">
      <c r="J39"/>
    </row>
    <row r="40" spans="10:10" ht="15" x14ac:dyDescent="0.25">
      <c r="J40"/>
    </row>
    <row r="41" spans="10:10" ht="15" x14ac:dyDescent="0.25">
      <c r="J41"/>
    </row>
    <row r="42" spans="10:10" ht="15" x14ac:dyDescent="0.25">
      <c r="J42"/>
    </row>
    <row r="43" spans="10:10" ht="15" x14ac:dyDescent="0.25">
      <c r="J43"/>
    </row>
    <row r="44" spans="10:10" ht="15" x14ac:dyDescent="0.25">
      <c r="J44"/>
    </row>
    <row r="45" spans="10:10" ht="15" x14ac:dyDescent="0.25">
      <c r="J45"/>
    </row>
    <row r="46" spans="10:10" ht="15" x14ac:dyDescent="0.25">
      <c r="J46"/>
    </row>
    <row r="47" spans="10:10" ht="15" x14ac:dyDescent="0.25">
      <c r="J47"/>
    </row>
    <row r="48" spans="10:10" ht="15" x14ac:dyDescent="0.25">
      <c r="J48"/>
    </row>
    <row r="49" spans="10:10" ht="15" x14ac:dyDescent="0.25">
      <c r="J49"/>
    </row>
    <row r="50" spans="10:10" ht="15" x14ac:dyDescent="0.25">
      <c r="J50"/>
    </row>
    <row r="51" spans="10:10" ht="15" x14ac:dyDescent="0.25">
      <c r="J51"/>
    </row>
    <row r="52" spans="10:10" ht="15" x14ac:dyDescent="0.25">
      <c r="J52"/>
    </row>
    <row r="53" spans="10:10" ht="15" x14ac:dyDescent="0.25">
      <c r="J53"/>
    </row>
    <row r="54" spans="10:10" ht="15" x14ac:dyDescent="0.25">
      <c r="J54"/>
    </row>
    <row r="55" spans="10:10" ht="15" x14ac:dyDescent="0.25">
      <c r="J55"/>
    </row>
    <row r="56" spans="10:10" ht="15" x14ac:dyDescent="0.25">
      <c r="J56"/>
    </row>
    <row r="57" spans="10:10" ht="15" x14ac:dyDescent="0.25">
      <c r="J57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3315-1DCE-43C5-9995-C066BDE359BB}">
  <dimension ref="A1:AJ106"/>
  <sheetViews>
    <sheetView zoomScale="70" zoomScaleNormal="70" workbookViewId="0">
      <selection activeCell="AD3" sqref="AD3"/>
    </sheetView>
  </sheetViews>
  <sheetFormatPr defaultColWidth="9.140625" defaultRowHeight="12.75" x14ac:dyDescent="0.2"/>
  <cols>
    <col min="1" max="1" width="14" style="1" customWidth="1"/>
    <col min="2" max="2" width="30.5703125" style="1" bestFit="1" customWidth="1"/>
    <col min="3" max="3" width="27.5703125" style="1" bestFit="1" customWidth="1"/>
    <col min="4" max="4" width="40.85546875" style="1" bestFit="1" customWidth="1"/>
    <col min="5" max="5" width="22.140625" style="1" bestFit="1" customWidth="1"/>
    <col min="6" max="8" width="22.140625" style="1" customWidth="1"/>
    <col min="9" max="9" width="27.5703125" style="1" bestFit="1" customWidth="1"/>
    <col min="10" max="10" width="40.85546875" style="1" bestFit="1" customWidth="1"/>
    <col min="11" max="11" width="22.140625" style="1" bestFit="1" customWidth="1"/>
    <col min="12" max="12" width="9.42578125" style="1" bestFit="1" customWidth="1"/>
    <col min="13" max="13" width="13.5703125" style="1" bestFit="1" customWidth="1"/>
    <col min="14" max="15" width="9.140625" style="1"/>
    <col min="16" max="16" width="27.140625" style="1" customWidth="1"/>
    <col min="17" max="17" width="12" style="1" bestFit="1" customWidth="1"/>
    <col min="18" max="18" width="14.5703125" style="1" bestFit="1" customWidth="1"/>
    <col min="19" max="20" width="12" style="1" bestFit="1" customWidth="1"/>
    <col min="21" max="21" width="13.42578125" style="1" bestFit="1" customWidth="1"/>
    <col min="22" max="22" width="12" style="1" bestFit="1" customWidth="1"/>
    <col min="23" max="23" width="12.42578125" style="1" bestFit="1" customWidth="1"/>
    <col min="24" max="24" width="12.5703125" style="1" bestFit="1" customWidth="1"/>
    <col min="25" max="25" width="9.140625" style="1"/>
    <col min="26" max="26" width="18.5703125" style="1" bestFit="1" customWidth="1"/>
    <col min="27" max="27" width="9.140625" style="1"/>
    <col min="28" max="28" width="20.140625" style="1" customWidth="1"/>
    <col min="29" max="29" width="30.5703125" style="1" bestFit="1" customWidth="1"/>
    <col min="30" max="30" width="27.140625" style="1" bestFit="1" customWidth="1"/>
    <col min="31" max="31" width="38.7109375" style="1" bestFit="1" customWidth="1"/>
    <col min="32" max="32" width="21.140625" style="1" customWidth="1"/>
    <col min="33" max="33" width="21.7109375" style="1" customWidth="1"/>
    <col min="34" max="34" width="27.140625" style="1" bestFit="1" customWidth="1"/>
    <col min="35" max="35" width="38.7109375" style="1" bestFit="1" customWidth="1"/>
    <col min="36" max="36" width="21.7109375" style="1" bestFit="1" customWidth="1"/>
    <col min="37" max="16384" width="9.140625" style="1"/>
  </cols>
  <sheetData>
    <row r="1" spans="1:36" ht="15.75" customHeight="1" thickBot="1" x14ac:dyDescent="0.25">
      <c r="B1" s="2" t="s">
        <v>0</v>
      </c>
      <c r="C1" s="112" t="s">
        <v>1</v>
      </c>
      <c r="D1" s="113"/>
      <c r="E1" s="114"/>
      <c r="F1" s="112" t="s">
        <v>59</v>
      </c>
      <c r="G1" s="113"/>
      <c r="H1" s="114"/>
      <c r="I1" s="112" t="s">
        <v>58</v>
      </c>
      <c r="J1" s="113"/>
      <c r="K1" s="113"/>
      <c r="P1" s="3" t="s">
        <v>2</v>
      </c>
      <c r="AC1" s="3" t="s">
        <v>3</v>
      </c>
      <c r="AH1" s="3" t="s">
        <v>4</v>
      </c>
    </row>
    <row r="2" spans="1:36" ht="15" x14ac:dyDescent="0.25">
      <c r="I2" s="65">
        <v>2.0299999999999998</v>
      </c>
      <c r="P2" s="3" t="s">
        <v>5</v>
      </c>
      <c r="AC2" s="1" t="s">
        <v>55</v>
      </c>
      <c r="AD2" s="73">
        <f>Q26</f>
        <v>3800.6343669513949</v>
      </c>
      <c r="AE2" s="73">
        <f>Q27</f>
        <v>7070.1479753060385</v>
      </c>
      <c r="AF2" s="73">
        <f>Q28</f>
        <v>3907.4617200176322</v>
      </c>
    </row>
    <row r="3" spans="1:36" ht="15" x14ac:dyDescent="0.25">
      <c r="B3" s="32">
        <v>1000000</v>
      </c>
      <c r="I3">
        <v>84.71</v>
      </c>
      <c r="J3" s="5"/>
      <c r="K3" s="5"/>
      <c r="M3" s="5"/>
      <c r="X3" s="6"/>
      <c r="Y3" s="7"/>
      <c r="Z3" s="7"/>
      <c r="AA3" s="7"/>
      <c r="AC3" s="3" t="s">
        <v>6</v>
      </c>
      <c r="AD3" s="73">
        <v>1900.3171834756974</v>
      </c>
      <c r="AE3" s="73">
        <v>5656.1183802448313</v>
      </c>
      <c r="AF3" s="73">
        <v>3125.9693760141058</v>
      </c>
      <c r="AG3" s="67" t="s">
        <v>52</v>
      </c>
      <c r="AH3" s="62">
        <f>AD2*1.5</f>
        <v>5700.9515504270921</v>
      </c>
      <c r="AI3" s="62">
        <f>AE2*1.5</f>
        <v>10605.221962959058</v>
      </c>
      <c r="AJ3" s="62">
        <f>AF2*1.5</f>
        <v>5861.192580026448</v>
      </c>
    </row>
    <row r="4" spans="1:36" ht="15.75" thickBot="1" x14ac:dyDescent="0.3">
      <c r="B4" s="8"/>
      <c r="C4" s="8" t="s">
        <v>7</v>
      </c>
      <c r="D4" s="8" t="s">
        <v>7</v>
      </c>
      <c r="E4" s="8" t="s">
        <v>7</v>
      </c>
      <c r="F4" s="8"/>
      <c r="G4" s="8"/>
      <c r="H4" s="8"/>
      <c r="I4" s="8" t="s">
        <v>8</v>
      </c>
      <c r="J4" s="8" t="s">
        <v>8</v>
      </c>
      <c r="K4" s="8" t="s">
        <v>8</v>
      </c>
      <c r="X4" s="6"/>
      <c r="Y4" s="6"/>
      <c r="Z4" s="6"/>
      <c r="AA4" s="6"/>
      <c r="AC4" s="1" t="s">
        <v>56</v>
      </c>
      <c r="AD4" s="68">
        <v>1.0240711274654112E-7</v>
      </c>
      <c r="AE4" s="69">
        <v>8.0099196529923655E-8</v>
      </c>
      <c r="AF4" s="70">
        <v>1.1820347137766194E-7</v>
      </c>
      <c r="AG4" s="67" t="s">
        <v>53</v>
      </c>
      <c r="AH4" s="62">
        <f>AD2*0.5</f>
        <v>1900.3171834756974</v>
      </c>
      <c r="AI4" s="62">
        <f>AE2*0.8</f>
        <v>5656.1183802448313</v>
      </c>
      <c r="AJ4" s="62">
        <f>AF2*0.8</f>
        <v>3125.9693760141058</v>
      </c>
    </row>
    <row r="5" spans="1:36" ht="13.5" thickBot="1" x14ac:dyDescent="0.25">
      <c r="I5" s="51">
        <v>0.4</v>
      </c>
      <c r="J5" s="9"/>
      <c r="K5" s="10"/>
    </row>
    <row r="6" spans="1:36" ht="13.5" thickBot="1" x14ac:dyDescent="0.25">
      <c r="A6" s="39" t="s">
        <v>9</v>
      </c>
      <c r="B6" s="11" t="s">
        <v>61</v>
      </c>
      <c r="C6" s="49" t="s">
        <v>50</v>
      </c>
      <c r="D6" s="50" t="s">
        <v>51</v>
      </c>
      <c r="E6" s="49" t="s">
        <v>49</v>
      </c>
      <c r="F6" s="49" t="s">
        <v>50</v>
      </c>
      <c r="G6" s="50" t="s">
        <v>51</v>
      </c>
      <c r="H6" s="49" t="s">
        <v>49</v>
      </c>
      <c r="I6" s="49" t="s">
        <v>50</v>
      </c>
      <c r="J6" s="50" t="s">
        <v>51</v>
      </c>
      <c r="K6" s="49" t="s">
        <v>49</v>
      </c>
      <c r="P6" s="12" t="s">
        <v>14</v>
      </c>
      <c r="Q6" s="13"/>
      <c r="R6" s="13"/>
      <c r="S6" s="13"/>
      <c r="T6" s="13"/>
      <c r="U6" s="13"/>
      <c r="V6" s="13"/>
      <c r="AC6" s="11" t="s">
        <v>10</v>
      </c>
      <c r="AD6" s="60" t="s">
        <v>11</v>
      </c>
      <c r="AE6" s="11" t="s">
        <v>12</v>
      </c>
      <c r="AF6" s="11" t="s">
        <v>13</v>
      </c>
      <c r="AH6" s="11" t="s">
        <v>11</v>
      </c>
      <c r="AI6" s="11" t="s">
        <v>12</v>
      </c>
      <c r="AJ6" s="11" t="s">
        <v>13</v>
      </c>
    </row>
    <row r="7" spans="1:36" ht="15" x14ac:dyDescent="0.25">
      <c r="A7" s="37">
        <v>44200</v>
      </c>
      <c r="B7" s="40">
        <v>483.90793009223438</v>
      </c>
      <c r="C7" s="31">
        <v>29.658118000000002</v>
      </c>
      <c r="D7" s="32">
        <v>21.137658999999999</v>
      </c>
      <c r="E7" s="33">
        <v>14.756876999999999</v>
      </c>
      <c r="F7" s="76">
        <v>7.1844974294222892</v>
      </c>
      <c r="G7" s="76">
        <v>5.1204684245138177</v>
      </c>
      <c r="H7" s="76">
        <v>3.5747630673261499</v>
      </c>
      <c r="I7" s="78">
        <f>GAMMADIST(F7,$I$2,$I$3,TRUE)</f>
        <v>3.0694192773025424E-3</v>
      </c>
      <c r="J7" s="78">
        <f>GAMMADIST(G7,$I$2,$I$3,TRUE)</f>
        <v>1.5686187043682748E-3</v>
      </c>
      <c r="K7" s="78">
        <f>GAMMADIST(H7,$I$2,$I$3,TRUE)</f>
        <v>7.655921495243399E-4</v>
      </c>
      <c r="L7" s="5"/>
      <c r="AC7" s="15">
        <f>B7</f>
        <v>483.90793009223438</v>
      </c>
      <c r="AD7" s="61">
        <f>I7*AD$3</f>
        <v>5.8328701959495781</v>
      </c>
      <c r="AE7" s="28">
        <f>J7*AE$3</f>
        <v>8.8722930853732329</v>
      </c>
      <c r="AF7" s="14">
        <f t="shared" ref="AF7:AF23" si="0">K7*AF$3</f>
        <v>2.3932176139298988</v>
      </c>
      <c r="AH7" s="61">
        <f>IFERROR(AD7/SUM($AD7:$AF7)*$AC7,"0")</f>
        <v>165.07832877920742</v>
      </c>
      <c r="AI7" s="28">
        <f t="shared" ref="AI7:AJ39" si="1">IFERROR(AE7/SUM($AD7:$AF7)*$AC7,"0")</f>
        <v>251.09821850480833</v>
      </c>
      <c r="AJ7" s="14">
        <f t="shared" si="1"/>
        <v>67.73138280821864</v>
      </c>
    </row>
    <row r="8" spans="1:36" ht="15" x14ac:dyDescent="0.25">
      <c r="A8" s="37">
        <v>44207</v>
      </c>
      <c r="B8" s="40">
        <v>306.76250607568301</v>
      </c>
      <c r="C8" s="31">
        <v>30.393998</v>
      </c>
      <c r="D8" s="32">
        <v>20.568223</v>
      </c>
      <c r="E8" s="33">
        <v>13.170731999999999</v>
      </c>
      <c r="F8" s="76">
        <v>18.007573056468676</v>
      </c>
      <c r="G8" s="76">
        <v>12.569198655921824</v>
      </c>
      <c r="H8" s="76">
        <v>8.4870283860104436</v>
      </c>
      <c r="I8" s="78">
        <f t="shared" ref="I8:K54" si="2">GAMMADIST(F8,$I$2,$I$3,TRUE)</f>
        <v>1.8214941708807261E-2</v>
      </c>
      <c r="J8" s="78">
        <f t="shared" si="2"/>
        <v>9.1590097677985705E-3</v>
      </c>
      <c r="K8" s="78">
        <f t="shared" si="2"/>
        <v>4.2609424526564264E-3</v>
      </c>
      <c r="L8" s="5"/>
      <c r="M8" s="19"/>
      <c r="AC8" s="15">
        <f t="shared" ref="AC8:AC54" si="3">B8</f>
        <v>306.76250607568301</v>
      </c>
      <c r="AD8" s="16">
        <f t="shared" ref="AD8:AD54" si="4">C8*AD$3</f>
        <v>57758.236673925981</v>
      </c>
      <c r="AE8" s="17">
        <f t="shared" ref="AE8:AF39" si="5">J8*AE$3</f>
        <v>51.804443492487437</v>
      </c>
      <c r="AF8" s="18">
        <f t="shared" si="0"/>
        <v>13.319575619962423</v>
      </c>
      <c r="AH8" s="16">
        <f t="shared" ref="AH8:AH54" si="6">IFERROR(AD8/SUM($AD8:$AF8)*$AC8,"0")</f>
        <v>306.41701236744439</v>
      </c>
      <c r="AI8" s="17">
        <f t="shared" si="1"/>
        <v>0.27483115338062336</v>
      </c>
      <c r="AJ8" s="18">
        <f t="shared" si="1"/>
        <v>7.066255485797393E-2</v>
      </c>
    </row>
    <row r="9" spans="1:36" ht="15" x14ac:dyDescent="0.25">
      <c r="A9" s="37">
        <v>44214</v>
      </c>
      <c r="B9" s="40">
        <v>719.68891560457496</v>
      </c>
      <c r="C9" s="31">
        <v>34.722745000000003</v>
      </c>
      <c r="D9" s="32">
        <v>23.669978</v>
      </c>
      <c r="E9" s="33">
        <v>14.06715</v>
      </c>
      <c r="F9" s="76">
        <v>31.14911297153775</v>
      </c>
      <c r="G9" s="76">
        <v>21.546717305525842</v>
      </c>
      <c r="H9" s="76">
        <v>14.020499894127679</v>
      </c>
      <c r="I9" s="78">
        <f t="shared" si="2"/>
        <v>5.0061436534800156E-2</v>
      </c>
      <c r="J9" s="78">
        <f t="shared" si="2"/>
        <v>2.5509218492082746E-2</v>
      </c>
      <c r="K9" s="78">
        <f t="shared" si="2"/>
        <v>1.1304824136778635E-2</v>
      </c>
      <c r="L9" s="5"/>
      <c r="M9" s="19"/>
      <c r="P9" t="s">
        <v>15</v>
      </c>
      <c r="Q9"/>
      <c r="R9"/>
      <c r="S9"/>
      <c r="T9"/>
      <c r="U9"/>
      <c r="V9"/>
      <c r="W9"/>
      <c r="X9"/>
      <c r="AC9" s="15">
        <f t="shared" si="3"/>
        <v>719.68891560457496</v>
      </c>
      <c r="AD9" s="16">
        <f t="shared" si="4"/>
        <v>65984.228980944856</v>
      </c>
      <c r="AE9" s="17">
        <f t="shared" si="5"/>
        <v>144.28315957875057</v>
      </c>
      <c r="AF9" s="18">
        <f t="shared" si="0"/>
        <v>35.338534052795112</v>
      </c>
      <c r="AH9" s="16">
        <f t="shared" si="6"/>
        <v>717.73510335527646</v>
      </c>
      <c r="AI9" s="17">
        <f t="shared" si="1"/>
        <v>1.5694218156672854</v>
      </c>
      <c r="AJ9" s="18">
        <f t="shared" si="1"/>
        <v>0.38439043363121617</v>
      </c>
    </row>
    <row r="10" spans="1:36" ht="15.75" thickBot="1" x14ac:dyDescent="0.3">
      <c r="A10" s="37">
        <v>44221</v>
      </c>
      <c r="B10" s="40">
        <v>747.64177214317101</v>
      </c>
      <c r="C10" s="31">
        <v>29.390774</v>
      </c>
      <c r="D10" s="32">
        <v>22.92296</v>
      </c>
      <c r="E10" s="33">
        <v>16.666920000000001</v>
      </c>
      <c r="F10" s="76">
        <v>31.704635545329069</v>
      </c>
      <c r="G10" s="76">
        <v>22.251917309396589</v>
      </c>
      <c r="H10" s="76">
        <v>14.339402104480728</v>
      </c>
      <c r="I10" s="78">
        <f t="shared" si="2"/>
        <v>5.1670069672432817E-2</v>
      </c>
      <c r="J10" s="78">
        <f t="shared" si="2"/>
        <v>2.7084406256391327E-2</v>
      </c>
      <c r="K10" s="78">
        <f t="shared" si="2"/>
        <v>1.1803525456616363E-2</v>
      </c>
      <c r="L10" s="5"/>
      <c r="P10"/>
      <c r="Q10"/>
      <c r="R10"/>
      <c r="S10"/>
      <c r="T10"/>
      <c r="U10"/>
      <c r="V10"/>
      <c r="W10"/>
      <c r="X10"/>
      <c r="AC10" s="15">
        <f t="shared" si="3"/>
        <v>747.64177214317101</v>
      </c>
      <c r="AD10" s="16">
        <f t="shared" si="4"/>
        <v>55851.79286785076</v>
      </c>
      <c r="AE10" s="17">
        <f t="shared" si="5"/>
        <v>153.19260804479308</v>
      </c>
      <c r="AF10" s="18">
        <f t="shared" si="0"/>
        <v>36.897459106385668</v>
      </c>
      <c r="AH10" s="16">
        <f t="shared" si="6"/>
        <v>745.10582461199044</v>
      </c>
      <c r="AI10" s="17">
        <f t="shared" si="1"/>
        <v>2.0437070804826503</v>
      </c>
      <c r="AJ10" s="18">
        <f t="shared" si="1"/>
        <v>0.49224045069779399</v>
      </c>
    </row>
    <row r="11" spans="1:36" ht="15" x14ac:dyDescent="0.25">
      <c r="A11" s="37">
        <v>44228</v>
      </c>
      <c r="B11" s="40">
        <v>823.65568773955295</v>
      </c>
      <c r="C11" s="31">
        <v>40.094945000000003</v>
      </c>
      <c r="D11" s="32">
        <v>24.940619000000002</v>
      </c>
      <c r="E11" s="33">
        <v>19.139759999999999</v>
      </c>
      <c r="F11" s="76">
        <v>34.110390628239898</v>
      </c>
      <c r="G11" s="76">
        <v>23.709665276446817</v>
      </c>
      <c r="H11" s="76">
        <v>16.22906126927343</v>
      </c>
      <c r="I11" s="78">
        <f t="shared" si="2"/>
        <v>5.8847235136983811E-2</v>
      </c>
      <c r="J11" s="78">
        <f t="shared" si="2"/>
        <v>3.0462684646987443E-2</v>
      </c>
      <c r="K11" s="78">
        <f t="shared" si="2"/>
        <v>1.4953944336193485E-2</v>
      </c>
      <c r="L11" s="5"/>
      <c r="M11" s="19"/>
      <c r="N11" s="19"/>
      <c r="P11" s="81" t="s">
        <v>16</v>
      </c>
      <c r="Q11" s="81"/>
      <c r="R11"/>
      <c r="S11"/>
      <c r="T11"/>
      <c r="U11"/>
      <c r="V11"/>
      <c r="W11"/>
      <c r="X11"/>
      <c r="AC11" s="15">
        <f t="shared" si="3"/>
        <v>823.65568773955295</v>
      </c>
      <c r="AD11" s="16">
        <f t="shared" si="4"/>
        <v>76193.112954013006</v>
      </c>
      <c r="AE11" s="17">
        <f t="shared" si="5"/>
        <v>172.3005505434277</v>
      </c>
      <c r="AF11" s="18">
        <f t="shared" si="0"/>
        <v>46.745572045560422</v>
      </c>
      <c r="AH11" s="16">
        <f t="shared" si="6"/>
        <v>821.29456371259221</v>
      </c>
      <c r="AI11" s="17">
        <f t="shared" si="1"/>
        <v>1.857247984754385</v>
      </c>
      <c r="AJ11" s="18">
        <f t="shared" si="1"/>
        <v>0.50387604220641091</v>
      </c>
    </row>
    <row r="12" spans="1:36" ht="15" x14ac:dyDescent="0.25">
      <c r="A12" s="37">
        <v>44235</v>
      </c>
      <c r="B12" s="40">
        <v>911.38434503662904</v>
      </c>
      <c r="C12" s="31">
        <v>42.199511000000001</v>
      </c>
      <c r="D12" s="32">
        <v>24.572206999999999</v>
      </c>
      <c r="E12" s="33">
        <v>21.246877000000001</v>
      </c>
      <c r="F12" s="76">
        <v>36.335524804912204</v>
      </c>
      <c r="G12" s="76">
        <v>24.046652811424696</v>
      </c>
      <c r="H12" s="76">
        <v>18.663931717922239</v>
      </c>
      <c r="I12" s="78">
        <f t="shared" si="2"/>
        <v>6.5775367797186068E-2</v>
      </c>
      <c r="J12" s="78">
        <f t="shared" si="2"/>
        <v>3.1266566999836834E-2</v>
      </c>
      <c r="K12" s="78">
        <f t="shared" si="2"/>
        <v>1.948840049032018E-2</v>
      </c>
      <c r="L12" s="5"/>
      <c r="P12" t="s">
        <v>17</v>
      </c>
      <c r="Q12">
        <v>0.98999270832814501</v>
      </c>
      <c r="R12"/>
      <c r="S12"/>
      <c r="T12"/>
      <c r="U12"/>
      <c r="V12"/>
      <c r="W12"/>
      <c r="X12"/>
      <c r="AC12" s="15">
        <f t="shared" si="3"/>
        <v>911.38434503662904</v>
      </c>
      <c r="AD12" s="16">
        <f t="shared" si="4"/>
        <v>80192.455887571719</v>
      </c>
      <c r="AE12" s="17">
        <f t="shared" si="5"/>
        <v>176.8474042949336</v>
      </c>
      <c r="AF12" s="18">
        <f t="shared" si="0"/>
        <v>60.920143120239167</v>
      </c>
      <c r="AH12" s="16">
        <f t="shared" si="6"/>
        <v>908.69011379845392</v>
      </c>
      <c r="AI12" s="17">
        <f t="shared" si="1"/>
        <v>2.0039227649920335</v>
      </c>
      <c r="AJ12" s="18">
        <f t="shared" si="1"/>
        <v>0.69030847318304378</v>
      </c>
    </row>
    <row r="13" spans="1:36" ht="15" x14ac:dyDescent="0.25">
      <c r="A13" s="37">
        <v>44242</v>
      </c>
      <c r="B13" s="40">
        <v>1198.6527211924499</v>
      </c>
      <c r="C13" s="31">
        <v>65.085123999999993</v>
      </c>
      <c r="D13" s="32">
        <v>39.030343999999999</v>
      </c>
      <c r="E13" s="33">
        <v>43.048856999999998</v>
      </c>
      <c r="F13" s="76">
        <v>46.904028055521366</v>
      </c>
      <c r="G13" s="76">
        <v>28.221539121820918</v>
      </c>
      <c r="H13" s="76">
        <v>25.687873160819667</v>
      </c>
      <c r="I13" s="78">
        <f t="shared" si="2"/>
        <v>0.10194207383018833</v>
      </c>
      <c r="J13" s="78">
        <f t="shared" si="2"/>
        <v>4.1903261749891195E-2</v>
      </c>
      <c r="K13" s="78">
        <f t="shared" si="2"/>
        <v>3.5301104827327547E-2</v>
      </c>
      <c r="L13" s="5"/>
      <c r="M13" s="19"/>
      <c r="P13" t="s">
        <v>18</v>
      </c>
      <c r="Q13">
        <v>0.98008556254289569</v>
      </c>
      <c r="R13"/>
      <c r="S13"/>
      <c r="T13"/>
      <c r="U13"/>
      <c r="V13"/>
      <c r="W13"/>
      <c r="X13"/>
      <c r="AC13" s="15">
        <f t="shared" si="3"/>
        <v>1198.6527211924499</v>
      </c>
      <c r="AD13" s="16">
        <f t="shared" si="4"/>
        <v>123682.37952584651</v>
      </c>
      <c r="AE13" s="17">
        <f t="shared" si="5"/>
        <v>237.00980897576977</v>
      </c>
      <c r="AF13" s="18">
        <f t="shared" si="0"/>
        <v>110.35017262968962</v>
      </c>
      <c r="AH13" s="16">
        <f t="shared" si="6"/>
        <v>1195.2957522200227</v>
      </c>
      <c r="AI13" s="17">
        <f t="shared" si="1"/>
        <v>2.2905188191662718</v>
      </c>
      <c r="AJ13" s="18">
        <f t="shared" si="1"/>
        <v>1.0664501532609194</v>
      </c>
    </row>
    <row r="14" spans="1:36" ht="15" x14ac:dyDescent="0.25">
      <c r="A14" s="37">
        <v>44249</v>
      </c>
      <c r="B14" s="40">
        <v>1542.4232316350201</v>
      </c>
      <c r="C14" s="31">
        <v>64.431081000000006</v>
      </c>
      <c r="D14" s="32">
        <v>34.420645</v>
      </c>
      <c r="E14" s="33">
        <v>38.738422</v>
      </c>
      <c r="F14" s="76">
        <v>55.799016301322276</v>
      </c>
      <c r="G14" s="76">
        <v>32.147207043570042</v>
      </c>
      <c r="H14" s="76">
        <v>33.30920558987593</v>
      </c>
      <c r="I14" s="78">
        <f t="shared" si="2"/>
        <v>0.13566623913041356</v>
      </c>
      <c r="J14" s="78">
        <f t="shared" si="2"/>
        <v>5.2964948101083174E-2</v>
      </c>
      <c r="K14" s="78">
        <f t="shared" si="2"/>
        <v>5.6419789658251812E-2</v>
      </c>
      <c r="L14" s="5"/>
      <c r="M14" s="19"/>
      <c r="P14" t="s">
        <v>19</v>
      </c>
      <c r="Q14">
        <v>0.97872775998900219</v>
      </c>
      <c r="R14"/>
      <c r="S14"/>
      <c r="T14"/>
      <c r="U14"/>
      <c r="V14"/>
      <c r="W14"/>
      <c r="X14"/>
      <c r="AC14" s="15">
        <f t="shared" si="3"/>
        <v>1542.4232316350201</v>
      </c>
      <c r="AD14" s="16">
        <f t="shared" si="4"/>
        <v>122439.49037421454</v>
      </c>
      <c r="AE14" s="17">
        <f t="shared" si="5"/>
        <v>299.57601646325014</v>
      </c>
      <c r="AF14" s="18">
        <f t="shared" si="0"/>
        <v>176.36653467285251</v>
      </c>
      <c r="AH14" s="16">
        <f t="shared" si="6"/>
        <v>1536.4507932656104</v>
      </c>
      <c r="AI14" s="17">
        <f t="shared" si="1"/>
        <v>3.7592757592467643</v>
      </c>
      <c r="AJ14" s="18">
        <f t="shared" si="1"/>
        <v>2.2131626101628927</v>
      </c>
    </row>
    <row r="15" spans="1:36" ht="15" x14ac:dyDescent="0.25">
      <c r="A15" s="37">
        <v>44256</v>
      </c>
      <c r="B15" s="40">
        <v>1886.6520857589101</v>
      </c>
      <c r="C15" s="31">
        <v>73.131735000000006</v>
      </c>
      <c r="D15" s="32">
        <v>35.773212999999998</v>
      </c>
      <c r="E15" s="33">
        <v>40.600482999999997</v>
      </c>
      <c r="F15" s="76">
        <v>66.799618846991706</v>
      </c>
      <c r="G15" s="76">
        <v>36.586823002480713</v>
      </c>
      <c r="H15" s="76">
        <v>40.908663474787048</v>
      </c>
      <c r="I15" s="78">
        <f t="shared" si="2"/>
        <v>0.18016387078519933</v>
      </c>
      <c r="J15" s="78">
        <f t="shared" si="2"/>
        <v>6.6574470808623151E-2</v>
      </c>
      <c r="K15" s="78">
        <f t="shared" si="2"/>
        <v>8.0811191516963463E-2</v>
      </c>
      <c r="L15" s="5"/>
      <c r="M15" s="19"/>
      <c r="P15" t="s">
        <v>20</v>
      </c>
      <c r="Q15">
        <v>90.386793923728632</v>
      </c>
      <c r="R15"/>
      <c r="S15"/>
      <c r="T15"/>
      <c r="U15"/>
      <c r="V15"/>
      <c r="W15"/>
      <c r="X15"/>
      <c r="AC15" s="15">
        <f t="shared" si="3"/>
        <v>1886.6520857589101</v>
      </c>
      <c r="AD15" s="16">
        <f t="shared" si="4"/>
        <v>138973.4926778911</v>
      </c>
      <c r="AE15" s="17">
        <f t="shared" si="5"/>
        <v>376.5530879957264</v>
      </c>
      <c r="AF15" s="18">
        <f t="shared" si="0"/>
        <v>252.61330992123868</v>
      </c>
      <c r="AH15" s="16">
        <f t="shared" si="6"/>
        <v>1878.1492527557443</v>
      </c>
      <c r="AI15" s="17">
        <f t="shared" si="1"/>
        <v>5.0889049934236246</v>
      </c>
      <c r="AJ15" s="18">
        <f t="shared" si="1"/>
        <v>3.4139280097420182</v>
      </c>
    </row>
    <row r="16" spans="1:36" ht="15.75" thickBot="1" x14ac:dyDescent="0.3">
      <c r="A16" s="37">
        <v>44263</v>
      </c>
      <c r="B16" s="40">
        <v>1945.29417750677</v>
      </c>
      <c r="C16" s="31">
        <v>65.598263000000003</v>
      </c>
      <c r="D16" s="32">
        <v>36.198126999999999</v>
      </c>
      <c r="E16" s="33">
        <v>30.979116999999999</v>
      </c>
      <c r="F16" s="76">
        <v>67.836639392613961</v>
      </c>
      <c r="G16" s="76">
        <v>35.336689253582676</v>
      </c>
      <c r="H16" s="76">
        <v>37.527103894563723</v>
      </c>
      <c r="I16" s="78">
        <f t="shared" si="2"/>
        <v>0.18447200231997335</v>
      </c>
      <c r="J16" s="78">
        <f t="shared" si="2"/>
        <v>6.2632195696280382E-2</v>
      </c>
      <c r="K16" s="78">
        <f t="shared" si="2"/>
        <v>6.9593445775599186E-2</v>
      </c>
      <c r="L16" s="5"/>
      <c r="M16" s="19"/>
      <c r="P16" s="79" t="s">
        <v>21</v>
      </c>
      <c r="Q16" s="79">
        <v>48</v>
      </c>
      <c r="R16"/>
      <c r="S16"/>
      <c r="T16"/>
      <c r="U16"/>
      <c r="V16"/>
      <c r="W16"/>
      <c r="X16"/>
      <c r="AC16" s="15">
        <f t="shared" si="3"/>
        <v>1945.29417750677</v>
      </c>
      <c r="AD16" s="16">
        <f t="shared" si="4"/>
        <v>124657.50638505806</v>
      </c>
      <c r="AE16" s="17">
        <f t="shared" si="5"/>
        <v>354.25511327282271</v>
      </c>
      <c r="AF16" s="18">
        <f t="shared" si="0"/>
        <v>217.5469802658213</v>
      </c>
      <c r="AH16" s="16">
        <f t="shared" si="6"/>
        <v>1936.4118855196907</v>
      </c>
      <c r="AI16" s="17">
        <f t="shared" si="1"/>
        <v>5.5029482920078934</v>
      </c>
      <c r="AJ16" s="18">
        <f t="shared" si="1"/>
        <v>3.3793436950712819</v>
      </c>
    </row>
    <row r="17" spans="1:36" ht="15" x14ac:dyDescent="0.25">
      <c r="A17" s="37">
        <v>44270</v>
      </c>
      <c r="B17" s="40">
        <v>1914.9995780409699</v>
      </c>
      <c r="C17" s="31">
        <v>62.717804000000001</v>
      </c>
      <c r="D17" s="32">
        <v>39.958523999999997</v>
      </c>
      <c r="E17" s="33">
        <v>29.163105000000002</v>
      </c>
      <c r="F17" s="76">
        <v>67.90513017228939</v>
      </c>
      <c r="G17" s="76">
        <v>36.93958796279199</v>
      </c>
      <c r="H17" s="76">
        <v>34.376573017557121</v>
      </c>
      <c r="I17" s="78">
        <f t="shared" si="2"/>
        <v>0.18475707920158257</v>
      </c>
      <c r="J17" s="78">
        <f t="shared" si="2"/>
        <v>6.7701772154944995E-2</v>
      </c>
      <c r="K17" s="78">
        <f t="shared" si="2"/>
        <v>5.9661736898022358E-2</v>
      </c>
      <c r="L17" s="5"/>
      <c r="P17"/>
      <c r="Q17"/>
      <c r="R17"/>
      <c r="S17"/>
      <c r="T17"/>
      <c r="U17"/>
      <c r="V17"/>
      <c r="W17"/>
      <c r="X17"/>
      <c r="AC17" s="15">
        <f t="shared" si="3"/>
        <v>1914.9995780409699</v>
      </c>
      <c r="AD17" s="16">
        <f t="shared" si="4"/>
        <v>119183.72065106084</v>
      </c>
      <c r="AE17" s="17">
        <f t="shared" si="5"/>
        <v>382.92923786073209</v>
      </c>
      <c r="AF17" s="18">
        <f t="shared" si="0"/>
        <v>186.50076246302871</v>
      </c>
      <c r="AH17" s="16">
        <f t="shared" si="6"/>
        <v>1905.893694776835</v>
      </c>
      <c r="AI17" s="17">
        <f t="shared" si="1"/>
        <v>6.1235076065564344</v>
      </c>
      <c r="AJ17" s="18">
        <f t="shared" si="1"/>
        <v>2.9823756575784901</v>
      </c>
    </row>
    <row r="18" spans="1:36" ht="15.75" thickBot="1" x14ac:dyDescent="0.3">
      <c r="A18" s="38">
        <v>44277</v>
      </c>
      <c r="B18" s="41">
        <v>1812.16026848144</v>
      </c>
      <c r="C18" s="34">
        <v>54.505873000000001</v>
      </c>
      <c r="D18" s="35">
        <v>41.553134999999997</v>
      </c>
      <c r="E18" s="36">
        <v>27.110057999999999</v>
      </c>
      <c r="F18" s="59">
        <v>61.877352744034511</v>
      </c>
      <c r="G18" s="59">
        <v>38.845016625619486</v>
      </c>
      <c r="H18" s="59">
        <v>29.39006293539024</v>
      </c>
      <c r="I18" s="78">
        <f t="shared" si="2"/>
        <v>0.15995255379505774</v>
      </c>
      <c r="J18" s="78">
        <f t="shared" si="2"/>
        <v>7.3899890451424269E-2</v>
      </c>
      <c r="K18" s="78">
        <f t="shared" si="2"/>
        <v>4.5093783353576826E-2</v>
      </c>
      <c r="L18" s="5"/>
      <c r="P18" t="s">
        <v>22</v>
      </c>
      <c r="Q18"/>
      <c r="R18"/>
      <c r="S18"/>
      <c r="T18"/>
      <c r="U18"/>
      <c r="V18"/>
      <c r="W18"/>
      <c r="X18"/>
      <c r="AC18" s="15">
        <f t="shared" si="3"/>
        <v>1812.16026848144</v>
      </c>
      <c r="AD18" s="16">
        <f t="shared" si="4"/>
        <v>103578.44706224407</v>
      </c>
      <c r="AE18" s="17">
        <f t="shared" si="5"/>
        <v>417.98652868038033</v>
      </c>
      <c r="AF18" s="18">
        <f t="shared" si="0"/>
        <v>140.96178581189582</v>
      </c>
      <c r="AH18" s="16">
        <f t="shared" si="6"/>
        <v>1802.4336575556219</v>
      </c>
      <c r="AI18" s="17">
        <f t="shared" si="1"/>
        <v>7.2736462948282519</v>
      </c>
      <c r="AJ18" s="18">
        <f t="shared" si="1"/>
        <v>2.4529646309895443</v>
      </c>
    </row>
    <row r="19" spans="1:36" ht="15" x14ac:dyDescent="0.25">
      <c r="A19" s="44">
        <v>44284</v>
      </c>
      <c r="B19" s="45">
        <v>1789.8524473069399</v>
      </c>
      <c r="C19" s="46">
        <v>58.297566000000003</v>
      </c>
      <c r="D19" s="47">
        <v>53.204884999999997</v>
      </c>
      <c r="E19" s="48">
        <v>32.566290000000002</v>
      </c>
      <c r="F19" s="77">
        <v>58.699623881822909</v>
      </c>
      <c r="G19" s="77">
        <v>43.739707377254206</v>
      </c>
      <c r="H19" s="77">
        <v>29.250631527127286</v>
      </c>
      <c r="I19" s="78">
        <f t="shared" si="2"/>
        <v>0.14715045468541582</v>
      </c>
      <c r="J19" s="78">
        <f t="shared" si="2"/>
        <v>9.0604781946077281E-2</v>
      </c>
      <c r="K19" s="78">
        <f t="shared" si="2"/>
        <v>4.4708408977881912E-2</v>
      </c>
      <c r="L19" s="5"/>
      <c r="P19" s="80"/>
      <c r="Q19" s="80" t="s">
        <v>23</v>
      </c>
      <c r="R19" s="80" t="s">
        <v>24</v>
      </c>
      <c r="S19" s="80" t="s">
        <v>25</v>
      </c>
      <c r="T19" s="80" t="s">
        <v>26</v>
      </c>
      <c r="U19" s="80" t="s">
        <v>27</v>
      </c>
      <c r="V19"/>
      <c r="W19"/>
      <c r="X19"/>
      <c r="AC19" s="15">
        <f t="shared" si="3"/>
        <v>1789.8524473069399</v>
      </c>
      <c r="AD19" s="16">
        <f t="shared" si="4"/>
        <v>110783.86642460858</v>
      </c>
      <c r="AE19" s="17">
        <f t="shared" si="5"/>
        <v>512.47137250328274</v>
      </c>
      <c r="AF19" s="18">
        <f t="shared" si="0"/>
        <v>139.75711731517296</v>
      </c>
      <c r="AH19" s="16">
        <f t="shared" si="6"/>
        <v>1779.3765529425393</v>
      </c>
      <c r="AI19" s="17">
        <f t="shared" si="1"/>
        <v>8.2311583240072412</v>
      </c>
      <c r="AJ19" s="18">
        <f t="shared" si="1"/>
        <v>2.2447360403935024</v>
      </c>
    </row>
    <row r="20" spans="1:36" ht="15" x14ac:dyDescent="0.25">
      <c r="A20" s="37">
        <v>44291</v>
      </c>
      <c r="B20" s="40">
        <v>1854.5774316274701</v>
      </c>
      <c r="C20" s="31">
        <v>58.311610000000002</v>
      </c>
      <c r="D20" s="32">
        <v>39.547615</v>
      </c>
      <c r="E20" s="33">
        <v>51.810211000000002</v>
      </c>
      <c r="F20" s="76">
        <v>56.788693892635948</v>
      </c>
      <c r="G20" s="76">
        <v>45.249325330374653</v>
      </c>
      <c r="H20" s="76">
        <v>35.051855121929243</v>
      </c>
      <c r="I20" s="78">
        <f t="shared" si="2"/>
        <v>0.13956128875834803</v>
      </c>
      <c r="J20" s="78">
        <f t="shared" si="2"/>
        <v>9.5964591313025677E-2</v>
      </c>
      <c r="K20" s="78">
        <f t="shared" si="2"/>
        <v>6.1745691065736234E-2</v>
      </c>
      <c r="L20" s="5"/>
      <c r="P20" t="s">
        <v>28</v>
      </c>
      <c r="Q20">
        <v>3</v>
      </c>
      <c r="R20">
        <v>17691252.831375726</v>
      </c>
      <c r="S20">
        <v>5897084.2771252422</v>
      </c>
      <c r="T20">
        <v>721.81743931215772</v>
      </c>
      <c r="U20">
        <v>2.0346022527292162E-37</v>
      </c>
      <c r="V20"/>
      <c r="W20"/>
      <c r="X20"/>
      <c r="AC20" s="15">
        <f t="shared" si="3"/>
        <v>1854.5774316274701</v>
      </c>
      <c r="AD20" s="16">
        <f t="shared" si="4"/>
        <v>110810.55447913332</v>
      </c>
      <c r="AE20" s="17">
        <f t="shared" si="5"/>
        <v>542.78708877828797</v>
      </c>
      <c r="AF20" s="18">
        <f t="shared" si="0"/>
        <v>193.01513937231925</v>
      </c>
      <c r="AH20" s="16">
        <f t="shared" si="6"/>
        <v>1842.3439329570449</v>
      </c>
      <c r="AI20" s="17">
        <f t="shared" si="1"/>
        <v>9.0244156307908856</v>
      </c>
      <c r="AJ20" s="18">
        <f t="shared" si="1"/>
        <v>3.2090830396342227</v>
      </c>
    </row>
    <row r="21" spans="1:36" ht="15" x14ac:dyDescent="0.25">
      <c r="A21" s="37">
        <v>44298</v>
      </c>
      <c r="B21" s="40">
        <v>2060.4730721455398</v>
      </c>
      <c r="C21" s="31">
        <v>64.706389999999999</v>
      </c>
      <c r="D21" s="32">
        <v>31.326884</v>
      </c>
      <c r="E21" s="33">
        <v>84.654978</v>
      </c>
      <c r="F21" s="76">
        <v>59.855104995234328</v>
      </c>
      <c r="G21" s="76">
        <v>43.003242064454341</v>
      </c>
      <c r="H21" s="76">
        <v>52.091432809181448</v>
      </c>
      <c r="I21" s="78">
        <f t="shared" si="2"/>
        <v>0.15178050332108076</v>
      </c>
      <c r="J21" s="78">
        <f t="shared" si="2"/>
        <v>8.8023894617730733E-2</v>
      </c>
      <c r="K21" s="78">
        <f t="shared" si="2"/>
        <v>0.121310743249922</v>
      </c>
      <c r="L21" s="5"/>
      <c r="P21" t="s">
        <v>29</v>
      </c>
      <c r="Q21">
        <v>44</v>
      </c>
      <c r="R21">
        <v>359469.99069566582</v>
      </c>
      <c r="S21">
        <v>8169.7725158105868</v>
      </c>
      <c r="T21"/>
      <c r="U21"/>
      <c r="V21"/>
      <c r="W21"/>
      <c r="X21"/>
      <c r="AC21" s="15">
        <f t="shared" si="3"/>
        <v>2060.4730721455398</v>
      </c>
      <c r="AD21" s="16">
        <f t="shared" si="4"/>
        <v>122962.66479768003</v>
      </c>
      <c r="AE21" s="17">
        <f t="shared" si="5"/>
        <v>497.87356824808086</v>
      </c>
      <c r="AF21" s="18">
        <f t="shared" si="0"/>
        <v>379.21366838076608</v>
      </c>
      <c r="AH21" s="16">
        <f t="shared" si="6"/>
        <v>2045.8799015092195</v>
      </c>
      <c r="AI21" s="17">
        <f t="shared" si="1"/>
        <v>8.2837300935807736</v>
      </c>
      <c r="AJ21" s="18">
        <f t="shared" si="1"/>
        <v>6.3094405427396794</v>
      </c>
    </row>
    <row r="22" spans="1:36" ht="15.75" thickBot="1" x14ac:dyDescent="0.3">
      <c r="A22" s="37">
        <v>44305</v>
      </c>
      <c r="B22" s="40">
        <v>2196.7049556019301</v>
      </c>
      <c r="C22" s="31">
        <v>48.613081999999999</v>
      </c>
      <c r="D22" s="32">
        <v>21.593706999999998</v>
      </c>
      <c r="E22" s="33">
        <v>83.973590999999999</v>
      </c>
      <c r="F22" s="76">
        <v>58.25739850544403</v>
      </c>
      <c r="G22" s="76">
        <v>32.247827745394105</v>
      </c>
      <c r="H22" s="76">
        <v>71.390149632173106</v>
      </c>
      <c r="I22" s="78">
        <f t="shared" si="2"/>
        <v>0.14538645711215339</v>
      </c>
      <c r="J22" s="78">
        <f t="shared" si="2"/>
        <v>5.3260975408123287E-2</v>
      </c>
      <c r="K22" s="78">
        <f t="shared" si="2"/>
        <v>0.19934323487180652</v>
      </c>
      <c r="L22" s="5"/>
      <c r="P22" s="79" t="s">
        <v>30</v>
      </c>
      <c r="Q22" s="79">
        <v>47</v>
      </c>
      <c r="R22" s="79">
        <v>18050722.822071392</v>
      </c>
      <c r="S22" s="79"/>
      <c r="T22" s="79"/>
      <c r="U22" s="79"/>
      <c r="V22"/>
      <c r="W22"/>
      <c r="X22"/>
      <c r="AC22" s="15">
        <f t="shared" si="3"/>
        <v>2196.7049556019301</v>
      </c>
      <c r="AD22" s="16">
        <f t="shared" si="4"/>
        <v>92380.275066313116</v>
      </c>
      <c r="AE22" s="17">
        <f t="shared" si="5"/>
        <v>301.25038195565406</v>
      </c>
      <c r="AF22" s="18">
        <f t="shared" si="0"/>
        <v>623.14084752485439</v>
      </c>
      <c r="AH22" s="16">
        <f t="shared" si="6"/>
        <v>2174.9416839957985</v>
      </c>
      <c r="AI22" s="17">
        <f t="shared" si="1"/>
        <v>7.0924449246842549</v>
      </c>
      <c r="AJ22" s="18">
        <f t="shared" si="1"/>
        <v>14.670826681446963</v>
      </c>
    </row>
    <row r="23" spans="1:36" ht="15.75" thickBot="1" x14ac:dyDescent="0.3">
      <c r="A23" s="37">
        <v>44312</v>
      </c>
      <c r="B23" s="40">
        <v>2256.93017529505</v>
      </c>
      <c r="C23" s="31">
        <v>52.281588999999997</v>
      </c>
      <c r="D23" s="32">
        <v>17.88775</v>
      </c>
      <c r="E23" s="33">
        <v>87.517818000000005</v>
      </c>
      <c r="F23" s="76">
        <v>55.920390553066937</v>
      </c>
      <c r="G23" s="76">
        <v>24.577929979175519</v>
      </c>
      <c r="H23" s="76">
        <v>85.103921836759952</v>
      </c>
      <c r="I23" s="78">
        <f t="shared" si="2"/>
        <v>0.13614257507065677</v>
      </c>
      <c r="J23" s="78">
        <f t="shared" si="2"/>
        <v>3.2551059142824648E-2</v>
      </c>
      <c r="K23" s="78">
        <f t="shared" si="2"/>
        <v>0.2577362404513549</v>
      </c>
      <c r="L23" s="5"/>
      <c r="P23"/>
      <c r="Q23"/>
      <c r="R23"/>
      <c r="S23"/>
      <c r="T23"/>
      <c r="U23"/>
      <c r="V23"/>
      <c r="W23"/>
      <c r="X23"/>
      <c r="AC23" s="15">
        <f t="shared" si="3"/>
        <v>2256.93017529505</v>
      </c>
      <c r="AD23" s="16">
        <f t="shared" si="4"/>
        <v>99351.601956113998</v>
      </c>
      <c r="AE23" s="17">
        <f t="shared" si="5"/>
        <v>184.11264391416705</v>
      </c>
      <c r="AF23" s="18">
        <f t="shared" si="0"/>
        <v>805.67559473994345</v>
      </c>
      <c r="AH23" s="16">
        <f t="shared" si="6"/>
        <v>2234.6673489714908</v>
      </c>
      <c r="AI23" s="17">
        <f t="shared" si="1"/>
        <v>4.1411563154214921</v>
      </c>
      <c r="AJ23" s="18">
        <f t="shared" si="1"/>
        <v>18.121670008137624</v>
      </c>
    </row>
    <row r="24" spans="1:36" ht="15" x14ac:dyDescent="0.25">
      <c r="A24" s="37">
        <v>44319</v>
      </c>
      <c r="B24" s="40">
        <v>2266.2056678732802</v>
      </c>
      <c r="C24" s="31">
        <v>60.545693999999997</v>
      </c>
      <c r="D24" s="32">
        <v>25.240705999999999</v>
      </c>
      <c r="E24" s="33">
        <v>108.413985</v>
      </c>
      <c r="F24" s="76">
        <v>52.820374991214464</v>
      </c>
      <c r="G24" s="76">
        <v>21.147037893497213</v>
      </c>
      <c r="H24" s="76">
        <v>91.166211321888056</v>
      </c>
      <c r="I24" s="78">
        <f t="shared" si="2"/>
        <v>0.12410202892327279</v>
      </c>
      <c r="J24" s="78">
        <f t="shared" si="2"/>
        <v>2.4633951737832345E-2</v>
      </c>
      <c r="K24" s="78">
        <f t="shared" si="2"/>
        <v>0.28372923867097544</v>
      </c>
      <c r="L24" s="5"/>
      <c r="P24" s="80"/>
      <c r="Q24" s="80" t="s">
        <v>31</v>
      </c>
      <c r="R24" s="80" t="s">
        <v>20</v>
      </c>
      <c r="S24" s="80" t="s">
        <v>32</v>
      </c>
      <c r="T24" s="80" t="s">
        <v>33</v>
      </c>
      <c r="U24" s="80" t="s">
        <v>34</v>
      </c>
      <c r="V24" s="80" t="s">
        <v>35</v>
      </c>
      <c r="W24" s="80" t="s">
        <v>36</v>
      </c>
      <c r="X24" s="80" t="s">
        <v>37</v>
      </c>
      <c r="AC24" s="15">
        <f t="shared" si="3"/>
        <v>2266.2056678732802</v>
      </c>
      <c r="AD24" s="16">
        <f t="shared" si="4"/>
        <v>115056.02269366143</v>
      </c>
      <c r="AE24" s="17">
        <f t="shared" si="5"/>
        <v>139.33254720241763</v>
      </c>
      <c r="AF24" s="18">
        <f t="shared" si="5"/>
        <v>886.92891116526641</v>
      </c>
      <c r="AH24" s="16">
        <f t="shared" si="6"/>
        <v>2246.1705733654326</v>
      </c>
      <c r="AI24" s="17">
        <f t="shared" si="1"/>
        <v>2.7201067802542958</v>
      </c>
      <c r="AJ24" s="18">
        <f t="shared" si="1"/>
        <v>17.314987727593483</v>
      </c>
    </row>
    <row r="25" spans="1:36" ht="15" x14ac:dyDescent="0.25">
      <c r="A25" s="37">
        <v>44326</v>
      </c>
      <c r="B25" s="40">
        <v>2341.8035340565998</v>
      </c>
      <c r="C25" s="31">
        <v>56.234749999999998</v>
      </c>
      <c r="D25" s="32">
        <v>16.799030999999999</v>
      </c>
      <c r="E25" s="33">
        <v>96.861942999999997</v>
      </c>
      <c r="F25" s="76">
        <v>56.20534872974514</v>
      </c>
      <c r="G25" s="76">
        <v>20.263117994107937</v>
      </c>
      <c r="H25" s="76">
        <v>97.281371993677226</v>
      </c>
      <c r="I25" s="78">
        <f t="shared" si="2"/>
        <v>0.13726239957226671</v>
      </c>
      <c r="J25" s="78">
        <f t="shared" si="2"/>
        <v>2.2743934208784497E-2</v>
      </c>
      <c r="K25" s="78">
        <f t="shared" si="2"/>
        <v>0.30986914641325392</v>
      </c>
      <c r="L25" s="5"/>
      <c r="P25" t="s">
        <v>38</v>
      </c>
      <c r="Q25">
        <v>425.13217231922397</v>
      </c>
      <c r="R25">
        <v>40.31670259024694</v>
      </c>
      <c r="S25">
        <v>10.544815051964795</v>
      </c>
      <c r="T25">
        <v>1.2683689157750912E-13</v>
      </c>
      <c r="U25">
        <v>343.87919721034734</v>
      </c>
      <c r="V25">
        <v>506.38514742810059</v>
      </c>
      <c r="W25">
        <v>343.87919721034734</v>
      </c>
      <c r="X25">
        <v>506.38514742810059</v>
      </c>
      <c r="AC25" s="15">
        <f t="shared" si="3"/>
        <v>2341.8035340565998</v>
      </c>
      <c r="AD25" s="16">
        <f t="shared" si="4"/>
        <v>106863.86173345997</v>
      </c>
      <c r="AE25" s="17">
        <f t="shared" si="5"/>
        <v>128.64238431738517</v>
      </c>
      <c r="AF25" s="18">
        <f t="shared" si="5"/>
        <v>968.64146225946297</v>
      </c>
      <c r="AH25" s="16">
        <f t="shared" si="6"/>
        <v>2318.0021638879971</v>
      </c>
      <c r="AI25" s="17">
        <f t="shared" si="1"/>
        <v>2.7904037939332986</v>
      </c>
      <c r="AJ25" s="18">
        <f t="shared" si="1"/>
        <v>21.0109663746696</v>
      </c>
    </row>
    <row r="26" spans="1:36" ht="15" x14ac:dyDescent="0.25">
      <c r="A26" s="37">
        <v>44333</v>
      </c>
      <c r="B26" s="40">
        <v>2491.6801091508901</v>
      </c>
      <c r="C26" s="31">
        <v>69.953731000000005</v>
      </c>
      <c r="D26" s="32">
        <v>21.003844999999998</v>
      </c>
      <c r="E26" s="33">
        <v>113.566502</v>
      </c>
      <c r="F26" s="76">
        <v>61.2774607300451</v>
      </c>
      <c r="G26" s="76">
        <v>21.184488728565348</v>
      </c>
      <c r="H26" s="76">
        <v>105.51592234892971</v>
      </c>
      <c r="I26" s="78">
        <f t="shared" si="2"/>
        <v>0.15751958217773487</v>
      </c>
      <c r="J26" s="78">
        <f t="shared" si="2"/>
        <v>2.4715424030451367E-2</v>
      </c>
      <c r="K26" s="78">
        <f t="shared" si="2"/>
        <v>0.3447460429540255</v>
      </c>
      <c r="L26" s="5"/>
      <c r="P26" t="s">
        <v>50</v>
      </c>
      <c r="Q26">
        <v>3800.6343669513949</v>
      </c>
      <c r="R26">
        <v>396.18171376581671</v>
      </c>
      <c r="S26">
        <v>9.5931594894305299</v>
      </c>
      <c r="T26">
        <v>2.3674388629813913E-12</v>
      </c>
      <c r="U26">
        <v>3002.182587440207</v>
      </c>
      <c r="V26">
        <v>4599.0861464625832</v>
      </c>
      <c r="W26">
        <v>3002.182587440207</v>
      </c>
      <c r="X26">
        <v>4599.0861464625832</v>
      </c>
      <c r="AC26" s="15">
        <f t="shared" si="3"/>
        <v>2491.6801091508901</v>
      </c>
      <c r="AD26" s="16">
        <f t="shared" si="4"/>
        <v>132934.2770675366</v>
      </c>
      <c r="AE26" s="17">
        <f t="shared" si="5"/>
        <v>139.79336413418076</v>
      </c>
      <c r="AF26" s="18">
        <f t="shared" si="5"/>
        <v>1077.6655727763273</v>
      </c>
      <c r="AH26" s="16">
        <f t="shared" si="6"/>
        <v>2469.0675190558404</v>
      </c>
      <c r="AI26" s="17">
        <f t="shared" si="1"/>
        <v>2.5964654292127749</v>
      </c>
      <c r="AJ26" s="18">
        <f t="shared" si="1"/>
        <v>20.016124665837065</v>
      </c>
    </row>
    <row r="27" spans="1:36" ht="15" x14ac:dyDescent="0.25">
      <c r="A27" s="37">
        <v>44340</v>
      </c>
      <c r="B27" s="40">
        <v>2499.4662552644299</v>
      </c>
      <c r="C27" s="31">
        <v>56.867555000000003</v>
      </c>
      <c r="D27" s="32">
        <v>17.753201000000001</v>
      </c>
      <c r="E27" s="33">
        <v>99.071233000000007</v>
      </c>
      <c r="F27" s="76">
        <v>61.312023480210655</v>
      </c>
      <c r="G27" s="76">
        <v>18.539353548487945</v>
      </c>
      <c r="H27" s="76">
        <v>103.39268606809659</v>
      </c>
      <c r="I27" s="78">
        <f t="shared" si="2"/>
        <v>0.1576595618323656</v>
      </c>
      <c r="J27" s="78">
        <f t="shared" si="2"/>
        <v>1.9243848719399735E-2</v>
      </c>
      <c r="K27" s="78">
        <f t="shared" si="2"/>
        <v>0.33580015044322181</v>
      </c>
      <c r="L27" s="5"/>
      <c r="P27" t="s">
        <v>51</v>
      </c>
      <c r="Q27">
        <v>7070.1479753060385</v>
      </c>
      <c r="R27">
        <v>775.84898045675277</v>
      </c>
      <c r="S27">
        <v>9.1127888975812628</v>
      </c>
      <c r="T27">
        <v>1.082048235245349E-11</v>
      </c>
      <c r="U27">
        <v>5506.5270974282448</v>
      </c>
      <c r="V27">
        <v>8633.7688531838321</v>
      </c>
      <c r="W27">
        <v>5506.5270974282448</v>
      </c>
      <c r="X27">
        <v>8633.7688531838321</v>
      </c>
      <c r="AC27" s="15">
        <f t="shared" si="3"/>
        <v>2499.4662552644299</v>
      </c>
      <c r="AD27" s="16">
        <f t="shared" si="4"/>
        <v>108066.39194874933</v>
      </c>
      <c r="AE27" s="17">
        <f t="shared" si="5"/>
        <v>108.8454864484478</v>
      </c>
      <c r="AF27" s="18">
        <f t="shared" si="5"/>
        <v>1049.700986746441</v>
      </c>
      <c r="AH27" s="16">
        <f t="shared" si="6"/>
        <v>2472.9544727288358</v>
      </c>
      <c r="AI27" s="17">
        <f t="shared" si="1"/>
        <v>2.4907830056609015</v>
      </c>
      <c r="AJ27" s="18">
        <f t="shared" si="1"/>
        <v>24.020999529933192</v>
      </c>
    </row>
    <row r="28" spans="1:36" ht="15.75" thickBot="1" x14ac:dyDescent="0.3">
      <c r="A28" s="37">
        <v>44347</v>
      </c>
      <c r="B28" s="40">
        <v>2531.96077927134</v>
      </c>
      <c r="C28" s="31">
        <v>61.941253000000003</v>
      </c>
      <c r="D28" s="32">
        <v>15.393808</v>
      </c>
      <c r="E28" s="33">
        <v>109.525899</v>
      </c>
      <c r="F28" s="76">
        <v>63.315901631559314</v>
      </c>
      <c r="G28" s="76">
        <v>18.478135358572718</v>
      </c>
      <c r="H28" s="76">
        <v>107.38508709302245</v>
      </c>
      <c r="I28" s="78">
        <f t="shared" si="2"/>
        <v>0.16581527456758371</v>
      </c>
      <c r="J28" s="78">
        <f t="shared" si="2"/>
        <v>1.9124161910682641E-2</v>
      </c>
      <c r="K28" s="78">
        <f t="shared" si="2"/>
        <v>0.35258952110735742</v>
      </c>
      <c r="L28" s="5"/>
      <c r="P28" s="79" t="s">
        <v>49</v>
      </c>
      <c r="Q28" s="79">
        <v>3907.4617200176322</v>
      </c>
      <c r="R28" s="79">
        <v>126.15140577986392</v>
      </c>
      <c r="S28" s="79">
        <v>30.974381108651386</v>
      </c>
      <c r="T28" s="79">
        <v>1.6235409000711599E-31</v>
      </c>
      <c r="U28" s="79">
        <v>3653.2202673383968</v>
      </c>
      <c r="V28" s="79">
        <v>4161.703172696868</v>
      </c>
      <c r="W28" s="79">
        <v>3653.2202673383968</v>
      </c>
      <c r="X28" s="79">
        <v>4161.703172696868</v>
      </c>
      <c r="AC28" s="15">
        <f t="shared" si="3"/>
        <v>2531.96077927134</v>
      </c>
      <c r="AD28" s="16">
        <f t="shared" si="4"/>
        <v>117708.0274419156</v>
      </c>
      <c r="AE28" s="17">
        <f t="shared" si="5"/>
        <v>108.16852368979019</v>
      </c>
      <c r="AF28" s="18">
        <f t="shared" si="5"/>
        <v>1102.1840452850784</v>
      </c>
      <c r="AH28" s="16">
        <f t="shared" si="6"/>
        <v>2506.1904548399611</v>
      </c>
      <c r="AI28" s="17">
        <f t="shared" si="1"/>
        <v>2.3030793011908668</v>
      </c>
      <c r="AJ28" s="18">
        <f t="shared" si="1"/>
        <v>23.467245130188246</v>
      </c>
    </row>
    <row r="29" spans="1:36" ht="15" x14ac:dyDescent="0.25">
      <c r="A29" s="37">
        <v>44354</v>
      </c>
      <c r="B29" s="40">
        <v>2466.7274237772499</v>
      </c>
      <c r="C29" s="31">
        <v>59.873435999999998</v>
      </c>
      <c r="D29" s="32">
        <v>12.533908</v>
      </c>
      <c r="E29" s="33">
        <v>102.717405</v>
      </c>
      <c r="F29" s="76">
        <v>59.416749516750883</v>
      </c>
      <c r="G29" s="76">
        <v>15.642032148946544</v>
      </c>
      <c r="H29" s="76">
        <v>103.70685688027197</v>
      </c>
      <c r="I29" s="78">
        <f t="shared" si="2"/>
        <v>0.15002049816956564</v>
      </c>
      <c r="J29" s="78">
        <f t="shared" si="2"/>
        <v>1.3939916886903353E-2</v>
      </c>
      <c r="K29" s="78">
        <f t="shared" si="2"/>
        <v>0.33712615584405775</v>
      </c>
      <c r="L29" s="5"/>
      <c r="P29"/>
      <c r="Q29"/>
      <c r="R29"/>
      <c r="S29"/>
      <c r="T29"/>
      <c r="U29"/>
      <c r="V29"/>
      <c r="W29"/>
      <c r="X29"/>
      <c r="AC29" s="15">
        <f t="shared" si="3"/>
        <v>2466.7274237772499</v>
      </c>
      <c r="AD29" s="16">
        <f t="shared" si="4"/>
        <v>113778.51926453243</v>
      </c>
      <c r="AE29" s="17">
        <f t="shared" si="5"/>
        <v>78.845820123099358</v>
      </c>
      <c r="AF29" s="18">
        <f t="shared" si="5"/>
        <v>1053.8460390218834</v>
      </c>
      <c r="AH29" s="16">
        <f t="shared" si="6"/>
        <v>2442.4126328676407</v>
      </c>
      <c r="AI29" s="17">
        <f t="shared" si="1"/>
        <v>1.6925341300121628</v>
      </c>
      <c r="AJ29" s="18">
        <f t="shared" si="1"/>
        <v>22.622256779596967</v>
      </c>
    </row>
    <row r="30" spans="1:36" ht="15.75" thickBot="1" x14ac:dyDescent="0.3">
      <c r="A30" s="37">
        <v>44361</v>
      </c>
      <c r="B30" s="40">
        <v>2509.6467960720602</v>
      </c>
      <c r="C30" s="31">
        <v>64.506428</v>
      </c>
      <c r="D30" s="32">
        <v>13.087946000000001</v>
      </c>
      <c r="E30" s="33">
        <v>132.12989400000001</v>
      </c>
      <c r="F30" s="76">
        <v>61.820475528139291</v>
      </c>
      <c r="G30" s="76">
        <v>13.808759316377522</v>
      </c>
      <c r="H30" s="76">
        <v>112.5578916955406</v>
      </c>
      <c r="I30" s="78">
        <f t="shared" si="2"/>
        <v>0.15972157084765712</v>
      </c>
      <c r="J30" s="78">
        <f t="shared" si="2"/>
        <v>1.0979062745502531E-2</v>
      </c>
      <c r="K30" s="78">
        <f t="shared" si="2"/>
        <v>0.3741202688148807</v>
      </c>
      <c r="L30" s="5"/>
      <c r="P30"/>
      <c r="Q30"/>
      <c r="R30"/>
      <c r="S30"/>
      <c r="T30"/>
      <c r="U30"/>
      <c r="V30"/>
      <c r="W30"/>
      <c r="X30"/>
      <c r="AC30" s="15">
        <f t="shared" si="3"/>
        <v>2509.6467960720602</v>
      </c>
      <c r="AD30" s="16">
        <f t="shared" si="4"/>
        <v>122582.67357303787</v>
      </c>
      <c r="AE30" s="17">
        <f t="shared" si="5"/>
        <v>62.098878592698142</v>
      </c>
      <c r="AF30" s="18">
        <f t="shared" si="5"/>
        <v>1169.488503261482</v>
      </c>
      <c r="AH30" s="16">
        <f t="shared" si="6"/>
        <v>2484.6831989620373</v>
      </c>
      <c r="AI30" s="17">
        <f t="shared" si="1"/>
        <v>1.2587100265987177</v>
      </c>
      <c r="AJ30" s="18">
        <f t="shared" si="1"/>
        <v>23.704887083423827</v>
      </c>
    </row>
    <row r="31" spans="1:36" ht="15" x14ac:dyDescent="0.25">
      <c r="A31" s="52">
        <v>44368</v>
      </c>
      <c r="B31" s="45">
        <v>2547.8242668445</v>
      </c>
      <c r="C31" s="46">
        <v>54.525784000000002</v>
      </c>
      <c r="D31" s="47">
        <v>10.960381999999999</v>
      </c>
      <c r="E31" s="48">
        <v>116.489222</v>
      </c>
      <c r="F31" s="77">
        <v>60.24086128199653</v>
      </c>
      <c r="G31" s="77">
        <v>12.35158481671381</v>
      </c>
      <c r="H31" s="77">
        <v>116.61019600966267</v>
      </c>
      <c r="I31" s="78">
        <f t="shared" si="2"/>
        <v>0.15333277717432062</v>
      </c>
      <c r="J31" s="78">
        <f t="shared" si="2"/>
        <v>8.8550197582611609E-3</v>
      </c>
      <c r="K31" s="78">
        <f t="shared" si="2"/>
        <v>0.39078445221638664</v>
      </c>
      <c r="P31"/>
      <c r="Q31"/>
      <c r="R31"/>
      <c r="S31"/>
      <c r="T31"/>
      <c r="U31"/>
      <c r="V31"/>
      <c r="W31"/>
      <c r="X31"/>
      <c r="AC31" s="15">
        <f>B31</f>
        <v>2547.8242668445</v>
      </c>
      <c r="AD31" s="16">
        <f t="shared" si="4"/>
        <v>103616.28427768424</v>
      </c>
      <c r="AE31" s="17">
        <f t="shared" si="5"/>
        <v>50.085040012132097</v>
      </c>
      <c r="AF31" s="18">
        <f t="shared" si="5"/>
        <v>1221.5802302508723</v>
      </c>
      <c r="AG31" s="5"/>
      <c r="AH31" s="16">
        <f t="shared" si="6"/>
        <v>2516.9343538578955</v>
      </c>
      <c r="AI31" s="17">
        <f t="shared" si="1"/>
        <v>1.2166114496351628</v>
      </c>
      <c r="AJ31" s="18">
        <f t="shared" si="1"/>
        <v>29.67330153696933</v>
      </c>
    </row>
    <row r="32" spans="1:36" ht="15" x14ac:dyDescent="0.25">
      <c r="A32" s="53">
        <v>44375</v>
      </c>
      <c r="B32" s="40">
        <v>2606.7991494058201</v>
      </c>
      <c r="C32" s="31">
        <v>52.246622000000002</v>
      </c>
      <c r="D32" s="32">
        <v>13.037314</v>
      </c>
      <c r="E32" s="33">
        <v>130.563501</v>
      </c>
      <c r="F32" s="76">
        <v>57.954338763219262</v>
      </c>
      <c r="G32" s="76">
        <v>12.312061069133193</v>
      </c>
      <c r="H32" s="76">
        <v>126.13673629822307</v>
      </c>
      <c r="I32" s="78">
        <f t="shared" si="2"/>
        <v>0.14418021649054077</v>
      </c>
      <c r="J32" s="78">
        <f t="shared" si="2"/>
        <v>8.8003116299437672E-3</v>
      </c>
      <c r="K32" s="78">
        <f t="shared" si="2"/>
        <v>0.42914481171011415</v>
      </c>
      <c r="P32" t="s">
        <v>62</v>
      </c>
      <c r="Q32"/>
      <c r="R32"/>
      <c r="S32"/>
      <c r="T32"/>
      <c r="U32"/>
      <c r="V32"/>
      <c r="W32"/>
      <c r="X32"/>
      <c r="AC32" s="15">
        <f t="shared" si="3"/>
        <v>2606.7991494058201</v>
      </c>
      <c r="AD32" s="16">
        <f t="shared" si="4"/>
        <v>99285.153565159417</v>
      </c>
      <c r="AE32" s="17">
        <f t="shared" si="5"/>
        <v>49.775604362007293</v>
      </c>
      <c r="AF32" s="18">
        <f t="shared" si="5"/>
        <v>1341.4935392811565</v>
      </c>
      <c r="AH32" s="16">
        <f t="shared" si="6"/>
        <v>2570.7752311669524</v>
      </c>
      <c r="AI32" s="17">
        <f t="shared" si="1"/>
        <v>1.2888320782646976</v>
      </c>
      <c r="AJ32" s="18">
        <f t="shared" si="1"/>
        <v>34.735086160602755</v>
      </c>
    </row>
    <row r="33" spans="1:36" ht="15.75" thickBot="1" x14ac:dyDescent="0.3">
      <c r="A33" s="53">
        <v>44382</v>
      </c>
      <c r="B33" s="40">
        <v>2599.4513831660302</v>
      </c>
      <c r="C33" s="31">
        <v>63.305833</v>
      </c>
      <c r="D33" s="32">
        <v>12.736197000000001</v>
      </c>
      <c r="E33" s="33">
        <v>129.074836</v>
      </c>
      <c r="F33" s="76">
        <v>55.834666300567122</v>
      </c>
      <c r="G33" s="76">
        <v>12.136009242453206</v>
      </c>
      <c r="H33" s="76">
        <v>124.589512867111</v>
      </c>
      <c r="I33" s="78">
        <f t="shared" si="2"/>
        <v>0.13580610854476774</v>
      </c>
      <c r="J33" s="78">
        <f t="shared" si="2"/>
        <v>8.5585101584803938E-3</v>
      </c>
      <c r="K33" s="78">
        <f t="shared" si="2"/>
        <v>0.42299859140942536</v>
      </c>
      <c r="L33" s="24"/>
      <c r="P33"/>
      <c r="Q33"/>
      <c r="R33"/>
      <c r="S33"/>
      <c r="T33"/>
      <c r="U33"/>
      <c r="V33"/>
      <c r="W33"/>
      <c r="X33"/>
      <c r="AC33" s="15">
        <f t="shared" si="3"/>
        <v>2599.4513831660302</v>
      </c>
      <c r="AD33" s="16">
        <f t="shared" si="4"/>
        <v>120301.16226414285</v>
      </c>
      <c r="AE33" s="17">
        <f t="shared" si="5"/>
        <v>48.407946614893056</v>
      </c>
      <c r="AF33" s="18">
        <f t="shared" si="5"/>
        <v>1322.2806428429672</v>
      </c>
      <c r="AH33" s="16">
        <f t="shared" si="6"/>
        <v>2570.167384239744</v>
      </c>
      <c r="AI33" s="17">
        <f t="shared" si="1"/>
        <v>1.0342088404303025</v>
      </c>
      <c r="AJ33" s="18">
        <f t="shared" si="1"/>
        <v>28.249790085856159</v>
      </c>
    </row>
    <row r="34" spans="1:36" ht="15" x14ac:dyDescent="0.25">
      <c r="A34" s="53">
        <v>44389</v>
      </c>
      <c r="B34" s="40">
        <v>2662.3808121020502</v>
      </c>
      <c r="C34" s="31">
        <v>63.283006999999998</v>
      </c>
      <c r="D34" s="32">
        <v>13.881289000000001</v>
      </c>
      <c r="E34" s="33">
        <v>132.370655</v>
      </c>
      <c r="F34" s="76">
        <v>58.889461405545191</v>
      </c>
      <c r="G34" s="76">
        <v>13.133685657849405</v>
      </c>
      <c r="H34" s="76">
        <v>130.4669652865326</v>
      </c>
      <c r="I34" s="78">
        <f t="shared" si="2"/>
        <v>0.14790908089838545</v>
      </c>
      <c r="J34" s="78">
        <f t="shared" si="2"/>
        <v>9.9692933184956506E-3</v>
      </c>
      <c r="K34" s="78">
        <f t="shared" si="2"/>
        <v>0.44616053727082677</v>
      </c>
      <c r="P34" s="80" t="s">
        <v>63</v>
      </c>
      <c r="Q34" s="80" t="s">
        <v>64</v>
      </c>
      <c r="R34" s="80" t="s">
        <v>65</v>
      </c>
      <c r="S34" s="80" t="s">
        <v>66</v>
      </c>
      <c r="T34"/>
      <c r="U34"/>
      <c r="V34"/>
      <c r="W34"/>
      <c r="X34"/>
      <c r="AC34" s="15">
        <f t="shared" si="3"/>
        <v>2662.3808121020502</v>
      </c>
      <c r="AD34" s="16">
        <f t="shared" si="4"/>
        <v>120257.78562411285</v>
      </c>
      <c r="AE34" s="17">
        <f t="shared" si="5"/>
        <v>56.387503176795235</v>
      </c>
      <c r="AF34" s="18">
        <f t="shared" si="5"/>
        <v>1394.6841762946046</v>
      </c>
      <c r="AH34" s="16">
        <f t="shared" si="6"/>
        <v>2630.6386243763623</v>
      </c>
      <c r="AI34" s="17">
        <f t="shared" si="1"/>
        <v>1.2334764274861199</v>
      </c>
      <c r="AJ34" s="18">
        <f t="shared" si="1"/>
        <v>30.508711298201941</v>
      </c>
    </row>
    <row r="35" spans="1:36" ht="15" customHeight="1" x14ac:dyDescent="0.25">
      <c r="A35" s="53">
        <v>44396</v>
      </c>
      <c r="B35" s="40">
        <v>2713.6677798071801</v>
      </c>
      <c r="C35" s="55">
        <v>59.610669999999999</v>
      </c>
      <c r="D35" s="32">
        <v>12.596069</v>
      </c>
      <c r="E35" s="56">
        <v>128.44152600000001</v>
      </c>
      <c r="F35" s="32">
        <v>62.402509748639339</v>
      </c>
      <c r="G35" s="32">
        <v>13.113245239742124</v>
      </c>
      <c r="H35" s="32">
        <v>130.10434716261665</v>
      </c>
      <c r="I35" s="78">
        <f t="shared" si="2"/>
        <v>0.16208823979317377</v>
      </c>
      <c r="J35" s="78">
        <f t="shared" si="2"/>
        <v>9.9394080738581282E-3</v>
      </c>
      <c r="K35" s="78">
        <f t="shared" si="2"/>
        <v>0.44474637793502136</v>
      </c>
      <c r="P35">
        <v>1</v>
      </c>
      <c r="Q35">
        <v>450.87980108525198</v>
      </c>
      <c r="R35">
        <v>33.028129006982397</v>
      </c>
      <c r="S35">
        <v>0.37766051499576786</v>
      </c>
      <c r="T35"/>
      <c r="U35"/>
      <c r="V35"/>
      <c r="W35"/>
      <c r="X35"/>
      <c r="AC35" s="15">
        <f t="shared" si="3"/>
        <v>2713.6677798071801</v>
      </c>
      <c r="AD35" s="16">
        <f t="shared" si="4"/>
        <v>113279.18051949925</v>
      </c>
      <c r="AE35" s="17">
        <f>J35*AE$3</f>
        <v>56.218468695302832</v>
      </c>
      <c r="AF35" s="18">
        <f t="shared" si="5"/>
        <v>1390.2635575180725</v>
      </c>
      <c r="AH35" s="16">
        <f t="shared" si="6"/>
        <v>2679.4533627229343</v>
      </c>
      <c r="AI35" s="17">
        <f t="shared" si="1"/>
        <v>1.3297656665766022</v>
      </c>
      <c r="AJ35" s="18">
        <f t="shared" si="1"/>
        <v>32.88465141766914</v>
      </c>
    </row>
    <row r="36" spans="1:36" ht="15" x14ac:dyDescent="0.25">
      <c r="A36" s="53">
        <v>44403</v>
      </c>
      <c r="B36" s="40">
        <v>2721.4471760527399</v>
      </c>
      <c r="C36" s="55">
        <v>55.678617000000003</v>
      </c>
      <c r="D36" s="32">
        <v>12.755003</v>
      </c>
      <c r="E36" s="56">
        <v>137.47685899999999</v>
      </c>
      <c r="F36" s="32">
        <v>60.122824624448882</v>
      </c>
      <c r="G36" s="32">
        <v>13.147165354722079</v>
      </c>
      <c r="H36" s="32">
        <v>132.19736906363184</v>
      </c>
      <c r="I36" s="78">
        <f t="shared" si="2"/>
        <v>0.15285746093505945</v>
      </c>
      <c r="J36" s="78">
        <f t="shared" si="2"/>
        <v>9.9890238118430282E-3</v>
      </c>
      <c r="K36" s="78">
        <f t="shared" si="2"/>
        <v>0.4528811282475288</v>
      </c>
      <c r="P36">
        <v>2</v>
      </c>
      <c r="Q36">
        <v>575.76552966029556</v>
      </c>
      <c r="R36">
        <v>-269.00302358461255</v>
      </c>
      <c r="S36">
        <v>-3.0759181181866579</v>
      </c>
      <c r="T36"/>
      <c r="U36"/>
      <c r="V36"/>
      <c r="W36"/>
      <c r="X36"/>
      <c r="AC36" s="15">
        <f t="shared" si="3"/>
        <v>2721.4471760527399</v>
      </c>
      <c r="AD36" s="16">
        <f t="shared" si="4"/>
        <v>105807.03263726209</v>
      </c>
      <c r="AE36" s="17">
        <f t="shared" si="5"/>
        <v>56.499101182868642</v>
      </c>
      <c r="AF36" s="18">
        <f t="shared" si="5"/>
        <v>1415.6925378764918</v>
      </c>
      <c r="AH36" s="16">
        <f t="shared" si="6"/>
        <v>2684.1007857730438</v>
      </c>
      <c r="AI36" s="17">
        <f t="shared" si="1"/>
        <v>1.4332627813153704</v>
      </c>
      <c r="AJ36" s="18">
        <f t="shared" si="1"/>
        <v>35.913127498380746</v>
      </c>
    </row>
    <row r="37" spans="1:36" ht="15" x14ac:dyDescent="0.25">
      <c r="A37" s="53">
        <v>44410</v>
      </c>
      <c r="B37" s="40">
        <v>2670.10003249191</v>
      </c>
      <c r="C37" s="55">
        <v>46.984369000000001</v>
      </c>
      <c r="D37" s="32">
        <v>10.46945</v>
      </c>
      <c r="E37" s="56">
        <v>126.036371</v>
      </c>
      <c r="F37" s="32">
        <v>55.140743864697868</v>
      </c>
      <c r="G37" s="32">
        <v>12.137952743363414</v>
      </c>
      <c r="H37" s="32">
        <v>131.10182973568922</v>
      </c>
      <c r="I37" s="78">
        <f t="shared" si="2"/>
        <v>0.13308958464083781</v>
      </c>
      <c r="J37" s="78">
        <f t="shared" si="2"/>
        <v>8.5611626460071859E-3</v>
      </c>
      <c r="K37" s="78">
        <f t="shared" si="2"/>
        <v>0.44863158863820513</v>
      </c>
      <c r="P37">
        <v>3</v>
      </c>
      <c r="Q37">
        <v>839.92450551177376</v>
      </c>
      <c r="R37">
        <v>-120.2355899071988</v>
      </c>
      <c r="S37">
        <v>-1.3748352138134439</v>
      </c>
      <c r="T37"/>
      <c r="U37"/>
      <c r="V37"/>
      <c r="W37"/>
      <c r="X37"/>
      <c r="AC37" s="15">
        <f t="shared" si="3"/>
        <v>2670.10003249191</v>
      </c>
      <c r="AD37" s="16">
        <f t="shared" si="4"/>
        <v>89285.20376546288</v>
      </c>
      <c r="AE37" s="17">
        <f t="shared" si="5"/>
        <v>48.422949398346717</v>
      </c>
      <c r="AF37" s="18">
        <f t="shared" si="5"/>
        <v>1402.4086071955871</v>
      </c>
      <c r="AH37" s="16">
        <f t="shared" si="6"/>
        <v>2627.4062408505638</v>
      </c>
      <c r="AI37" s="17">
        <f t="shared" si="1"/>
        <v>1.4249478534406483</v>
      </c>
      <c r="AJ37" s="18">
        <f t="shared" si="1"/>
        <v>41.268843787905865</v>
      </c>
    </row>
    <row r="38" spans="1:36" ht="15" x14ac:dyDescent="0.25">
      <c r="A38" s="53">
        <v>44417</v>
      </c>
      <c r="B38" s="40">
        <v>2572.7298486374498</v>
      </c>
      <c r="C38" s="55">
        <v>46.526124000000003</v>
      </c>
      <c r="D38" s="32">
        <v>9.4883980000000001</v>
      </c>
      <c r="E38" s="56">
        <v>110.436075</v>
      </c>
      <c r="F38" s="32">
        <v>50.3409651522568</v>
      </c>
      <c r="G38" s="32">
        <v>11.143363314063169</v>
      </c>
      <c r="H38" s="32">
        <v>126.82020503214677</v>
      </c>
      <c r="I38" s="78">
        <f t="shared" si="2"/>
        <v>0.11467472637492217</v>
      </c>
      <c r="J38" s="78">
        <f t="shared" si="2"/>
        <v>7.2533393929208158E-3</v>
      </c>
      <c r="K38" s="78">
        <f t="shared" si="2"/>
        <v>0.43184889206866156</v>
      </c>
      <c r="P38">
        <v>4</v>
      </c>
      <c r="Q38">
        <v>859.12379879801858</v>
      </c>
      <c r="R38">
        <v>-111.48202665484757</v>
      </c>
      <c r="S38">
        <v>-1.2747424957175411</v>
      </c>
      <c r="T38"/>
      <c r="U38"/>
      <c r="V38"/>
      <c r="W38"/>
      <c r="X38"/>
      <c r="AC38" s="15">
        <f t="shared" si="3"/>
        <v>2572.7298486374498</v>
      </c>
      <c r="AD38" s="16">
        <f t="shared" si="4"/>
        <v>88414.392917721052</v>
      </c>
      <c r="AE38" s="17">
        <f t="shared" si="5"/>
        <v>41.02574625845331</v>
      </c>
      <c r="AF38" s="18">
        <f t="shared" si="5"/>
        <v>1349.946411672257</v>
      </c>
      <c r="AH38" s="16">
        <f t="shared" si="6"/>
        <v>2532.8814989724005</v>
      </c>
      <c r="AI38" s="17">
        <f t="shared" si="1"/>
        <v>1.1752990689680463</v>
      </c>
      <c r="AJ38" s="18">
        <f t="shared" si="1"/>
        <v>38.67305059608131</v>
      </c>
    </row>
    <row r="39" spans="1:36" ht="15" customHeight="1" x14ac:dyDescent="0.25">
      <c r="A39" s="53">
        <v>44424</v>
      </c>
      <c r="B39" s="40">
        <v>2409.88995338219</v>
      </c>
      <c r="C39" s="55">
        <v>43.319057999999998</v>
      </c>
      <c r="D39" s="32">
        <v>18.856038000000002</v>
      </c>
      <c r="E39" s="56">
        <v>100.535439</v>
      </c>
      <c r="F39" s="32">
        <v>45.931997777916919</v>
      </c>
      <c r="G39" s="32">
        <v>12.14893298822957</v>
      </c>
      <c r="H39" s="32">
        <v>114.2597094716495</v>
      </c>
      <c r="I39" s="78">
        <f t="shared" si="2"/>
        <v>9.8418025112714538E-2</v>
      </c>
      <c r="J39" s="78">
        <f t="shared" si="2"/>
        <v>8.5761555441872441E-3</v>
      </c>
      <c r="K39" s="78">
        <f t="shared" si="2"/>
        <v>0.38114170191939306</v>
      </c>
      <c r="P39">
        <v>5</v>
      </c>
      <c r="Q39">
        <v>922.59664981714945</v>
      </c>
      <c r="R39">
        <v>-98.94096207759651</v>
      </c>
      <c r="S39">
        <v>-1.1313415508490463</v>
      </c>
      <c r="T39"/>
      <c r="U39"/>
      <c r="V39"/>
      <c r="W39"/>
      <c r="X39"/>
      <c r="AC39" s="15">
        <f t="shared" si="3"/>
        <v>2409.88995338219</v>
      </c>
      <c r="AD39" s="16">
        <f t="shared" si="4"/>
        <v>82319.950289380373</v>
      </c>
      <c r="AE39" s="17">
        <f t="shared" si="5"/>
        <v>48.507751005316088</v>
      </c>
      <c r="AF39" s="18">
        <f t="shared" si="5"/>
        <v>1191.4372881219194</v>
      </c>
      <c r="AH39" s="16">
        <f t="shared" si="6"/>
        <v>2374.1296035063169</v>
      </c>
      <c r="AI39" s="17">
        <f t="shared" si="1"/>
        <v>1.3989766424347663</v>
      </c>
      <c r="AJ39" s="18">
        <f t="shared" si="1"/>
        <v>34.361373233438876</v>
      </c>
    </row>
    <row r="40" spans="1:36" ht="15" x14ac:dyDescent="0.25">
      <c r="A40" s="53">
        <v>44431</v>
      </c>
      <c r="B40" s="40">
        <v>2352.6631042979302</v>
      </c>
      <c r="C40" s="55">
        <v>45.073275000000002</v>
      </c>
      <c r="D40" s="32">
        <v>60.745376</v>
      </c>
      <c r="E40" s="56">
        <v>89.506146000000001</v>
      </c>
      <c r="F40" s="32">
        <v>45.023108589185824</v>
      </c>
      <c r="G40" s="32">
        <v>25.267295522972116</v>
      </c>
      <c r="H40" s="32">
        <v>101.81241783057348</v>
      </c>
      <c r="I40" s="78">
        <f t="shared" si="2"/>
        <v>9.5155610620659317E-2</v>
      </c>
      <c r="J40" s="78">
        <f t="shared" si="2"/>
        <v>3.4248594881286155E-2</v>
      </c>
      <c r="K40" s="78">
        <f t="shared" si="2"/>
        <v>0.32911899333679157</v>
      </c>
      <c r="P40">
        <v>6</v>
      </c>
      <c r="Q40">
        <v>972.32972993704334</v>
      </c>
      <c r="R40">
        <v>-60.945384900414297</v>
      </c>
      <c r="S40">
        <v>-0.69688069352156945</v>
      </c>
      <c r="T40"/>
      <c r="U40"/>
      <c r="V40"/>
      <c r="W40"/>
      <c r="X40"/>
      <c r="AC40" s="15">
        <f t="shared" si="3"/>
        <v>2352.6631042979302</v>
      </c>
      <c r="AD40" s="16">
        <f t="shared" si="4"/>
        <v>85653.518998025567</v>
      </c>
      <c r="AE40" s="17">
        <f t="shared" ref="AE40:AF54" si="7">J40*AE$3</f>
        <v>193.71410700560168</v>
      </c>
      <c r="AF40" s="18">
        <f t="shared" si="7"/>
        <v>1028.8158942354009</v>
      </c>
      <c r="AH40" s="16">
        <f t="shared" si="6"/>
        <v>2319.5561517955061</v>
      </c>
      <c r="AI40" s="17">
        <f t="shared" ref="AI40:AJ54" si="8">IFERROR(AE40/SUM($AD40:$AF40)*$AC40,"0")</f>
        <v>5.2459111295214154</v>
      </c>
      <c r="AJ40" s="18">
        <f t="shared" si="8"/>
        <v>27.861041372902946</v>
      </c>
    </row>
    <row r="41" spans="1:36" ht="15.75" thickBot="1" x14ac:dyDescent="0.3">
      <c r="A41" s="54">
        <v>44438</v>
      </c>
      <c r="B41" s="41">
        <v>2404.0970098766102</v>
      </c>
      <c r="C41" s="57">
        <v>44.244737999999998</v>
      </c>
      <c r="D41" s="35">
        <v>20.875948999999999</v>
      </c>
      <c r="E41" s="58">
        <v>112.96996900000001</v>
      </c>
      <c r="F41" s="35">
        <v>44.1729172322446</v>
      </c>
      <c r="G41" s="35">
        <v>34.380159377139762</v>
      </c>
      <c r="H41" s="35">
        <v>99.589023083131181</v>
      </c>
      <c r="I41" s="78">
        <f t="shared" si="2"/>
        <v>9.2133441955795703E-2</v>
      </c>
      <c r="J41" s="78">
        <f t="shared" si="2"/>
        <v>5.9672737950689024E-2</v>
      </c>
      <c r="K41" s="78">
        <f t="shared" si="2"/>
        <v>0.31968894551833626</v>
      </c>
      <c r="P41">
        <v>7</v>
      </c>
      <c r="Q41">
        <v>1246.7766985633582</v>
      </c>
      <c r="R41">
        <v>-48.123977370908278</v>
      </c>
      <c r="S41">
        <v>-0.55027416399214335</v>
      </c>
      <c r="T41"/>
      <c r="U41"/>
      <c r="V41"/>
      <c r="W41"/>
      <c r="X41"/>
      <c r="AC41" s="15">
        <f t="shared" si="3"/>
        <v>2404.0970098766102</v>
      </c>
      <c r="AD41" s="16">
        <f t="shared" si="4"/>
        <v>84079.035899780152</v>
      </c>
      <c r="AE41" s="17">
        <f t="shared" si="7"/>
        <v>337.51606992242546</v>
      </c>
      <c r="AF41" s="18">
        <f t="shared" si="7"/>
        <v>999.33785354056113</v>
      </c>
      <c r="AH41" s="16">
        <f t="shared" si="6"/>
        <v>2366.4702108502233</v>
      </c>
      <c r="AI41" s="17">
        <f t="shared" si="8"/>
        <v>9.4996537080505394</v>
      </c>
      <c r="AJ41" s="18">
        <f t="shared" si="8"/>
        <v>28.127145318336421</v>
      </c>
    </row>
    <row r="42" spans="1:36" ht="15" x14ac:dyDescent="0.25">
      <c r="A42" s="53">
        <v>44445</v>
      </c>
      <c r="B42" s="40">
        <v>2460.1983290837402</v>
      </c>
      <c r="C42" s="55">
        <v>44.518096</v>
      </c>
      <c r="D42" s="32">
        <v>17.695031</v>
      </c>
      <c r="E42" s="56">
        <v>105.25769</v>
      </c>
      <c r="F42" s="32">
        <v>44.641409980910382</v>
      </c>
      <c r="G42" s="32">
        <v>36.006864407110811</v>
      </c>
      <c r="H42" s="32">
        <v>101.74343429562005</v>
      </c>
      <c r="I42" s="78">
        <f t="shared" si="2"/>
        <v>9.3795202862793942E-2</v>
      </c>
      <c r="J42" s="78">
        <f t="shared" si="2"/>
        <v>6.4735267550651607E-2</v>
      </c>
      <c r="K42" s="78">
        <f t="shared" si="2"/>
        <v>0.32882692221983661</v>
      </c>
      <c r="P42">
        <v>8</v>
      </c>
      <c r="Q42">
        <v>1535.6781321134481</v>
      </c>
      <c r="R42">
        <v>6.7450995215720013</v>
      </c>
      <c r="S42">
        <v>7.7126916831288223E-2</v>
      </c>
      <c r="T42"/>
      <c r="U42"/>
      <c r="V42"/>
      <c r="W42"/>
      <c r="X42"/>
      <c r="AC42" s="15">
        <f t="shared" si="3"/>
        <v>2460.1983290837402</v>
      </c>
      <c r="AD42" s="16">
        <f t="shared" si="4"/>
        <v>84598.502804420714</v>
      </c>
      <c r="AE42" s="17">
        <f t="shared" si="7"/>
        <v>366.15033664330736</v>
      </c>
      <c r="AF42" s="18">
        <f t="shared" si="7"/>
        <v>1027.9028888681817</v>
      </c>
      <c r="AH42" s="16">
        <f t="shared" si="6"/>
        <v>2420.3152557760536</v>
      </c>
      <c r="AI42" s="17">
        <f t="shared" si="8"/>
        <v>10.475353774689095</v>
      </c>
      <c r="AJ42" s="18">
        <f t="shared" si="8"/>
        <v>29.407719532997859</v>
      </c>
    </row>
    <row r="43" spans="1:36" ht="15" customHeight="1" x14ac:dyDescent="0.25">
      <c r="A43" s="53">
        <v>44452</v>
      </c>
      <c r="B43" s="40">
        <v>2363.3182240944998</v>
      </c>
      <c r="C43" s="55">
        <v>39.191873999999999</v>
      </c>
      <c r="D43" s="32">
        <v>16.000724999999999</v>
      </c>
      <c r="E43" s="56">
        <v>102.34974800000001</v>
      </c>
      <c r="F43" s="32">
        <v>43.11882557456169</v>
      </c>
      <c r="G43" s="32">
        <v>18.553269178438228</v>
      </c>
      <c r="H43" s="32">
        <v>107.62921474819784</v>
      </c>
      <c r="I43" s="78">
        <f t="shared" si="2"/>
        <v>8.8427442204421725E-2</v>
      </c>
      <c r="J43" s="78">
        <f t="shared" si="2"/>
        <v>1.9271099763685778E-2</v>
      </c>
      <c r="K43" s="78">
        <f t="shared" si="2"/>
        <v>0.35361160024046856</v>
      </c>
      <c r="P43">
        <v>9</v>
      </c>
      <c r="Q43">
        <v>1896.327168704649</v>
      </c>
      <c r="R43">
        <v>-9.67508294573895</v>
      </c>
      <c r="S43">
        <v>-0.11062984546118496</v>
      </c>
      <c r="T43"/>
      <c r="U43"/>
      <c r="V43"/>
      <c r="W43"/>
      <c r="X43"/>
      <c r="AC43" s="15">
        <f t="shared" si="3"/>
        <v>2363.3182240944998</v>
      </c>
      <c r="AD43" s="16">
        <f t="shared" si="4"/>
        <v>74476.991614814411</v>
      </c>
      <c r="AE43" s="17">
        <f t="shared" si="7"/>
        <v>108.99962158091495</v>
      </c>
      <c r="AF43" s="18">
        <f t="shared" si="7"/>
        <v>1105.3790333550469</v>
      </c>
      <c r="AH43" s="16">
        <f t="shared" si="6"/>
        <v>2325.4015739409424</v>
      </c>
      <c r="AI43" s="17">
        <f t="shared" si="8"/>
        <v>3.4033046460057172</v>
      </c>
      <c r="AJ43" s="18">
        <f t="shared" si="8"/>
        <v>34.51334550755201</v>
      </c>
    </row>
    <row r="44" spans="1:36" ht="15" customHeight="1" x14ac:dyDescent="0.25">
      <c r="A44" s="53">
        <v>44459</v>
      </c>
      <c r="B44" s="40">
        <v>2207.6284257979401</v>
      </c>
      <c r="C44" s="55">
        <v>33.160691999999997</v>
      </c>
      <c r="D44" s="32">
        <v>12.496243</v>
      </c>
      <c r="E44" s="56">
        <v>94.614962000000006</v>
      </c>
      <c r="F44" s="32">
        <v>39.855160943985382</v>
      </c>
      <c r="G44" s="32">
        <v>15.827540625086128</v>
      </c>
      <c r="H44" s="32">
        <v>101.63584348374366</v>
      </c>
      <c r="I44" s="78">
        <f t="shared" si="2"/>
        <v>7.7257934957393387E-2</v>
      </c>
      <c r="J44" s="78">
        <f t="shared" si="2"/>
        <v>1.4256960406156784E-2</v>
      </c>
      <c r="K44" s="78">
        <f t="shared" si="2"/>
        <v>0.32837132320703855</v>
      </c>
      <c r="P44">
        <v>10</v>
      </c>
      <c r="Q44">
        <v>1840.995421000157</v>
      </c>
      <c r="R44">
        <v>104.29875650661302</v>
      </c>
      <c r="S44">
        <v>1.1926053118957609</v>
      </c>
      <c r="T44"/>
      <c r="U44"/>
      <c r="V44"/>
      <c r="W44"/>
      <c r="X44"/>
      <c r="AC44" s="15">
        <f t="shared" si="3"/>
        <v>2207.6284257979401</v>
      </c>
      <c r="AD44" s="16">
        <f t="shared" si="4"/>
        <v>63015.83282354509</v>
      </c>
      <c r="AE44" s="17">
        <f t="shared" si="7"/>
        <v>80.639055799686204</v>
      </c>
      <c r="AF44" s="18">
        <f t="shared" si="7"/>
        <v>1026.4787003064325</v>
      </c>
      <c r="AH44" s="16">
        <f t="shared" si="6"/>
        <v>2169.5125155506485</v>
      </c>
      <c r="AI44" s="17">
        <f t="shared" si="8"/>
        <v>2.7762457934895273</v>
      </c>
      <c r="AJ44" s="18">
        <f t="shared" si="8"/>
        <v>35.339664453802051</v>
      </c>
    </row>
    <row r="45" spans="1:36" ht="15" x14ac:dyDescent="0.25">
      <c r="A45" s="53">
        <v>44466</v>
      </c>
      <c r="B45" s="40">
        <v>2077.46504350846</v>
      </c>
      <c r="C45" s="55">
        <v>34.291013</v>
      </c>
      <c r="D45" s="32">
        <v>11.40756</v>
      </c>
      <c r="E45" s="56">
        <v>100.41549500000001</v>
      </c>
      <c r="F45" s="32">
        <v>35.839974562292021</v>
      </c>
      <c r="G45" s="32">
        <v>13.63023950920476</v>
      </c>
      <c r="H45" s="32">
        <v>99.105038141751578</v>
      </c>
      <c r="I45" s="78">
        <f t="shared" si="2"/>
        <v>6.4209305953779355E-2</v>
      </c>
      <c r="J45" s="78">
        <f t="shared" si="2"/>
        <v>1.0707753077969825E-2</v>
      </c>
      <c r="K45" s="78">
        <f t="shared" si="2"/>
        <v>0.31763199553660237</v>
      </c>
      <c r="P45">
        <v>11</v>
      </c>
      <c r="Q45">
        <v>1839.1137774750205</v>
      </c>
      <c r="R45">
        <v>75.885800565949467</v>
      </c>
      <c r="S45">
        <v>0.86771704556875939</v>
      </c>
      <c r="T45"/>
      <c r="U45"/>
      <c r="V45"/>
      <c r="W45"/>
      <c r="X45"/>
      <c r="AC45" s="15">
        <f t="shared" si="3"/>
        <v>2077.46504350846</v>
      </c>
      <c r="AD45" s="16">
        <f t="shared" si="4"/>
        <v>65163.801242688525</v>
      </c>
      <c r="AE45" s="17">
        <f t="shared" si="7"/>
        <v>60.564318995428295</v>
      </c>
      <c r="AF45" s="18">
        <f t="shared" si="7"/>
        <v>992.90789088966812</v>
      </c>
      <c r="AH45" s="16">
        <f t="shared" si="6"/>
        <v>2044.4139742597181</v>
      </c>
      <c r="AI45" s="17">
        <f t="shared" si="8"/>
        <v>1.9001122975414135</v>
      </c>
      <c r="AJ45" s="18">
        <f t="shared" si="8"/>
        <v>31.150956951200577</v>
      </c>
    </row>
    <row r="46" spans="1:36" ht="15" x14ac:dyDescent="0.25">
      <c r="A46" s="53">
        <v>44473</v>
      </c>
      <c r="B46" s="40">
        <v>2012.19140203802</v>
      </c>
      <c r="C46" s="55">
        <v>37.862023000000001</v>
      </c>
      <c r="D46" s="32">
        <v>11.051373</v>
      </c>
      <c r="E46" s="56">
        <v>104.428275</v>
      </c>
      <c r="F46" s="32">
        <v>34.705252460319052</v>
      </c>
      <c r="G46" s="32">
        <v>11.75548487183551</v>
      </c>
      <c r="H46" s="32">
        <v>99.074088917394945</v>
      </c>
      <c r="I46" s="78">
        <f t="shared" si="2"/>
        <v>6.0672917162683034E-2</v>
      </c>
      <c r="J46" s="78">
        <f t="shared" si="2"/>
        <v>8.046447832707292E-3</v>
      </c>
      <c r="K46" s="78">
        <f t="shared" si="2"/>
        <v>0.3175004120801514</v>
      </c>
      <c r="P46">
        <v>12</v>
      </c>
      <c r="Q46">
        <v>1731.7387384697072</v>
      </c>
      <c r="R46">
        <v>80.421530011732784</v>
      </c>
      <c r="S46">
        <v>0.9195808952592418</v>
      </c>
      <c r="T46"/>
      <c r="U46"/>
      <c r="V46"/>
      <c r="W46"/>
      <c r="X46"/>
      <c r="AC46" s="15">
        <f t="shared" si="3"/>
        <v>2012.19140203802</v>
      </c>
      <c r="AD46" s="16">
        <f t="shared" si="4"/>
        <v>71949.852908052082</v>
      </c>
      <c r="AE46" s="17">
        <f t="shared" si="7"/>
        <v>45.511661482256905</v>
      </c>
      <c r="AF46" s="18">
        <f t="shared" si="7"/>
        <v>992.49656503441236</v>
      </c>
      <c r="AH46" s="16">
        <f t="shared" si="6"/>
        <v>1983.5747088485775</v>
      </c>
      <c r="AI46" s="17">
        <f t="shared" si="8"/>
        <v>1.2547041727694732</v>
      </c>
      <c r="AJ46" s="18">
        <f t="shared" si="8"/>
        <v>27.361989016672847</v>
      </c>
    </row>
    <row r="47" spans="1:36" ht="15" x14ac:dyDescent="0.25">
      <c r="A47" s="53">
        <v>44480</v>
      </c>
      <c r="B47" s="40">
        <v>2034.6886749713001</v>
      </c>
      <c r="C47" s="55">
        <v>35.076748000000002</v>
      </c>
      <c r="D47" s="32">
        <v>10.389635</v>
      </c>
      <c r="E47" s="56">
        <v>101.798106</v>
      </c>
      <c r="F47" s="32">
        <v>35.763049947470648</v>
      </c>
      <c r="G47" s="32">
        <v>11.033132208369739</v>
      </c>
      <c r="H47" s="32">
        <v>102.19068042159006</v>
      </c>
      <c r="I47" s="78">
        <f t="shared" si="2"/>
        <v>6.3967373533522359E-2</v>
      </c>
      <c r="J47" s="78">
        <f t="shared" si="2"/>
        <v>7.1145603550077886E-3</v>
      </c>
      <c r="K47" s="78">
        <f t="shared" si="2"/>
        <v>0.33071992061699407</v>
      </c>
      <c r="P47">
        <v>13</v>
      </c>
      <c r="Q47">
        <v>1799.6828597822087</v>
      </c>
      <c r="R47">
        <v>-9.8304124752687585</v>
      </c>
      <c r="S47">
        <v>-0.11240596272486272</v>
      </c>
      <c r="T47"/>
      <c r="U47"/>
      <c r="V47"/>
      <c r="W47"/>
      <c r="X47"/>
      <c r="AC47" s="15">
        <f t="shared" si="3"/>
        <v>2034.6886749713001</v>
      </c>
      <c r="AD47" s="16">
        <f t="shared" si="4"/>
        <v>66656.946964846808</v>
      </c>
      <c r="AE47" s="17">
        <f t="shared" si="7"/>
        <v>40.240795591320747</v>
      </c>
      <c r="AF47" s="18">
        <f t="shared" si="7"/>
        <v>1033.8203438865396</v>
      </c>
      <c r="AH47" s="16">
        <f t="shared" si="6"/>
        <v>2002.4230982747847</v>
      </c>
      <c r="AI47" s="17">
        <f t="shared" si="8"/>
        <v>1.2088627255537248</v>
      </c>
      <c r="AJ47" s="18">
        <f t="shared" si="8"/>
        <v>31.056713970961358</v>
      </c>
    </row>
    <row r="48" spans="1:36" ht="15" customHeight="1" x14ac:dyDescent="0.25">
      <c r="A48" s="53">
        <v>44487</v>
      </c>
      <c r="B48" s="40">
        <v>2069.0294609539601</v>
      </c>
      <c r="C48" s="55">
        <v>40.839753000000002</v>
      </c>
      <c r="D48" s="32">
        <v>12.640722</v>
      </c>
      <c r="E48" s="56">
        <v>99.422528999999997</v>
      </c>
      <c r="F48" s="32">
        <v>37.583676323817379</v>
      </c>
      <c r="G48" s="32">
        <v>11.198873809213806</v>
      </c>
      <c r="H48" s="32">
        <v>102.27165039657378</v>
      </c>
      <c r="I48" s="78">
        <f t="shared" si="2"/>
        <v>6.9776523615506084E-2</v>
      </c>
      <c r="J48" s="78">
        <f t="shared" si="2"/>
        <v>7.3236953690828032E-3</v>
      </c>
      <c r="K48" s="78">
        <f t="shared" si="2"/>
        <v>0.33106247623108609</v>
      </c>
      <c r="P48">
        <v>14</v>
      </c>
      <c r="Q48">
        <v>1875.3063878584878</v>
      </c>
      <c r="R48">
        <v>-20.728956231017719</v>
      </c>
      <c r="S48">
        <v>-0.23702548466720222</v>
      </c>
      <c r="T48"/>
      <c r="U48"/>
      <c r="V48"/>
      <c r="W48"/>
      <c r="X48"/>
      <c r="AC48" s="15">
        <f t="shared" si="3"/>
        <v>2069.0294609539601</v>
      </c>
      <c r="AD48" s="16">
        <f t="shared" si="4"/>
        <v>77608.484394803163</v>
      </c>
      <c r="AE48" s="17">
        <f t="shared" si="7"/>
        <v>41.4236879883832</v>
      </c>
      <c r="AF48" s="18">
        <f t="shared" si="7"/>
        <v>1034.8911622457729</v>
      </c>
      <c r="AH48" s="16">
        <f t="shared" si="6"/>
        <v>2040.7275887275127</v>
      </c>
      <c r="AI48" s="17">
        <f t="shared" si="8"/>
        <v>1.0892425430536394</v>
      </c>
      <c r="AJ48" s="18">
        <f t="shared" si="8"/>
        <v>27.212629683393853</v>
      </c>
    </row>
    <row r="49" spans="1:36" ht="15" customHeight="1" x14ac:dyDescent="0.25">
      <c r="A49" s="53">
        <v>44494</v>
      </c>
      <c r="B49" s="40">
        <v>2047.9766561552101</v>
      </c>
      <c r="C49" s="55">
        <v>41.546917000000001</v>
      </c>
      <c r="D49" s="32">
        <v>11.087216</v>
      </c>
      <c r="E49" s="56">
        <v>89.759128000000004</v>
      </c>
      <c r="F49" s="32">
        <v>38.712549309744446</v>
      </c>
      <c r="G49" s="32">
        <v>11.366573911733152</v>
      </c>
      <c r="H49" s="32">
        <v>98.029101509852097</v>
      </c>
      <c r="I49" s="78">
        <f t="shared" si="2"/>
        <v>7.3463166526069962E-2</v>
      </c>
      <c r="J49" s="78">
        <f t="shared" si="2"/>
        <v>7.5381488263139129E-3</v>
      </c>
      <c r="K49" s="78">
        <f t="shared" si="2"/>
        <v>0.31305426922634422</v>
      </c>
      <c r="P49">
        <v>15</v>
      </c>
      <c r="Q49">
        <v>2098.3534152605625</v>
      </c>
      <c r="R49">
        <v>-37.880343115022697</v>
      </c>
      <c r="S49">
        <v>-0.43314321213930962</v>
      </c>
      <c r="T49"/>
      <c r="U49"/>
      <c r="V49"/>
      <c r="W49"/>
      <c r="X49"/>
      <c r="AC49" s="15">
        <f t="shared" si="3"/>
        <v>2047.9766561552101</v>
      </c>
      <c r="AD49" s="16">
        <f t="shared" si="4"/>
        <v>78952.320295538579</v>
      </c>
      <c r="AE49" s="17">
        <f t="shared" si="7"/>
        <v>42.636662129535125</v>
      </c>
      <c r="AF49" s="18">
        <f t="shared" si="7"/>
        <v>978.59805863202712</v>
      </c>
      <c r="AH49" s="16">
        <f t="shared" si="6"/>
        <v>2021.8247004474945</v>
      </c>
      <c r="AI49" s="17">
        <f t="shared" si="8"/>
        <v>1.0918470326830858</v>
      </c>
      <c r="AJ49" s="18">
        <f t="shared" si="8"/>
        <v>25.060108675032843</v>
      </c>
    </row>
    <row r="50" spans="1:36" ht="15" x14ac:dyDescent="0.25">
      <c r="A50" s="53">
        <v>44501</v>
      </c>
      <c r="B50" s="40">
        <v>1967.4214932110799</v>
      </c>
      <c r="C50" s="55">
        <v>35.40316</v>
      </c>
      <c r="D50" s="32">
        <v>9.315035</v>
      </c>
      <c r="E50" s="56">
        <v>75.958036000000007</v>
      </c>
      <c r="F50" s="32">
        <v>39.776585075841773</v>
      </c>
      <c r="G50" s="32">
        <v>11.277514432873046</v>
      </c>
      <c r="H50" s="32">
        <v>90.270036984000257</v>
      </c>
      <c r="I50" s="78">
        <f t="shared" si="2"/>
        <v>7.699498296205462E-2</v>
      </c>
      <c r="J50" s="78">
        <f t="shared" si="2"/>
        <v>7.4239043672708347E-3</v>
      </c>
      <c r="K50" s="78">
        <f t="shared" si="2"/>
        <v>0.27988883074058429</v>
      </c>
      <c r="P50">
        <v>16</v>
      </c>
      <c r="Q50">
        <v>2133.1819745596149</v>
      </c>
      <c r="R50">
        <v>63.522981042315223</v>
      </c>
      <c r="S50">
        <v>0.72635424578350993</v>
      </c>
      <c r="T50"/>
      <c r="U50"/>
      <c r="V50"/>
      <c r="W50"/>
      <c r="X50"/>
      <c r="AC50" s="15">
        <f t="shared" si="3"/>
        <v>1967.4214932110799</v>
      </c>
      <c r="AD50" s="16">
        <f t="shared" si="4"/>
        <v>67277.233297339466</v>
      </c>
      <c r="AE50" s="17">
        <f t="shared" si="7"/>
        <v>41.990481944900445</v>
      </c>
      <c r="AF50" s="18">
        <f t="shared" si="7"/>
        <v>874.92391358346197</v>
      </c>
      <c r="AH50" s="16">
        <f t="shared" si="6"/>
        <v>1940.9682395195491</v>
      </c>
      <c r="AI50" s="17">
        <f t="shared" si="8"/>
        <v>1.2114379236875352</v>
      </c>
      <c r="AJ50" s="18">
        <f t="shared" si="8"/>
        <v>25.241815767843161</v>
      </c>
    </row>
    <row r="51" spans="1:36" ht="15" x14ac:dyDescent="0.25">
      <c r="A51" s="53">
        <v>44508</v>
      </c>
      <c r="B51" s="40">
        <v>1790.75200310579</v>
      </c>
      <c r="C51" s="55">
        <v>36.129238000000001</v>
      </c>
      <c r="D51" s="32">
        <v>9.3028399999999998</v>
      </c>
      <c r="E51" s="56">
        <v>66.783752000000007</v>
      </c>
      <c r="F51" s="32">
        <v>38.029416446302307</v>
      </c>
      <c r="G51" s="32">
        <v>10.01889532994409</v>
      </c>
      <c r="H51" s="32">
        <v>79.24003248060248</v>
      </c>
      <c r="I51" s="78">
        <f t="shared" si="2"/>
        <v>7.1224644801033202E-2</v>
      </c>
      <c r="J51" s="78">
        <f t="shared" si="2"/>
        <v>5.8963289009573644E-3</v>
      </c>
      <c r="K51" s="78">
        <f t="shared" si="2"/>
        <v>0.23263858754256986</v>
      </c>
      <c r="P51">
        <v>17</v>
      </c>
      <c r="Q51">
        <v>2179.7956202556602</v>
      </c>
      <c r="R51">
        <v>77.134555039389852</v>
      </c>
      <c r="S51">
        <v>0.8819959427307229</v>
      </c>
      <c r="T51"/>
      <c r="U51"/>
      <c r="V51"/>
      <c r="W51"/>
      <c r="X51"/>
      <c r="AC51" s="15">
        <f t="shared" si="3"/>
        <v>1790.75200310579</v>
      </c>
      <c r="AD51" s="16">
        <f t="shared" si="4"/>
        <v>68657.011797283136</v>
      </c>
      <c r="AE51" s="17">
        <f t="shared" si="7"/>
        <v>33.350334272673756</v>
      </c>
      <c r="AF51" s="18">
        <f t="shared" si="7"/>
        <v>727.22110033725005</v>
      </c>
      <c r="AH51" s="16">
        <f t="shared" si="6"/>
        <v>1771.1316885309805</v>
      </c>
      <c r="AI51" s="17">
        <f t="shared" si="8"/>
        <v>0.86033213953204268</v>
      </c>
      <c r="AJ51" s="18">
        <f t="shared" si="8"/>
        <v>18.75998243527749</v>
      </c>
    </row>
    <row r="52" spans="1:36" ht="15" x14ac:dyDescent="0.25">
      <c r="A52" s="53">
        <v>44515</v>
      </c>
      <c r="B52" s="40">
        <v>1641.57123915992</v>
      </c>
      <c r="C52" s="55">
        <v>47.728831</v>
      </c>
      <c r="D52" s="32">
        <v>10.059023</v>
      </c>
      <c r="E52" s="56">
        <v>70.113000999999997</v>
      </c>
      <c r="F52" s="32">
        <v>38.649580298724509</v>
      </c>
      <c r="G52" s="32">
        <v>9.4908845389523506</v>
      </c>
      <c r="H52" s="32">
        <v>71.249302344152056</v>
      </c>
      <c r="I52" s="78">
        <f t="shared" si="2"/>
        <v>7.3255867341506659E-2</v>
      </c>
      <c r="J52" s="78">
        <f t="shared" si="2"/>
        <v>5.3045236507699607E-3</v>
      </c>
      <c r="K52" s="78">
        <f t="shared" si="2"/>
        <v>0.19875089820846706</v>
      </c>
      <c r="P52">
        <v>18</v>
      </c>
      <c r="Q52">
        <v>2179.6254314130156</v>
      </c>
      <c r="R52">
        <v>86.580236460264587</v>
      </c>
      <c r="S52">
        <v>0.99000269385911299</v>
      </c>
      <c r="T52"/>
      <c r="U52"/>
      <c r="V52"/>
      <c r="W52"/>
      <c r="X52"/>
      <c r="AC52" s="15">
        <f t="shared" si="3"/>
        <v>1641.57123915992</v>
      </c>
      <c r="AD52" s="16">
        <f t="shared" si="4"/>
        <v>90699.91769650756</v>
      </c>
      <c r="AE52" s="17">
        <f t="shared" si="7"/>
        <v>30.003013719563388</v>
      </c>
      <c r="AF52" s="18">
        <f t="shared" si="7"/>
        <v>621.28922125496479</v>
      </c>
      <c r="AH52" s="16">
        <f t="shared" si="6"/>
        <v>1629.8675890164325</v>
      </c>
      <c r="AI52" s="17">
        <f t="shared" si="8"/>
        <v>0.53915087109516391</v>
      </c>
      <c r="AJ52" s="18">
        <f t="shared" si="8"/>
        <v>11.164499272392588</v>
      </c>
    </row>
    <row r="53" spans="1:36" ht="15" x14ac:dyDescent="0.25">
      <c r="A53" s="53">
        <v>44522</v>
      </c>
      <c r="B53" s="40">
        <v>1593.5578670534401</v>
      </c>
      <c r="C53" s="55">
        <v>45.945762999999999</v>
      </c>
      <c r="D53" s="32">
        <v>8.3652709999999999</v>
      </c>
      <c r="E53" s="56">
        <v>59.787348000000001</v>
      </c>
      <c r="F53" s="32">
        <v>42.67052626918241</v>
      </c>
      <c r="G53" s="32">
        <v>9.3471268530252569</v>
      </c>
      <c r="H53" s="32">
        <v>66.283841222197083</v>
      </c>
      <c r="I53" s="78">
        <f t="shared" si="2"/>
        <v>8.6865420935517607E-2</v>
      </c>
      <c r="J53" s="78">
        <f t="shared" si="2"/>
        <v>5.1484876783880829E-3</v>
      </c>
      <c r="K53" s="78">
        <f t="shared" si="2"/>
        <v>0.17802709670656994</v>
      </c>
      <c r="P53">
        <v>19</v>
      </c>
      <c r="Q53">
        <v>2318.4211736448556</v>
      </c>
      <c r="R53">
        <v>23.38236041174423</v>
      </c>
      <c r="S53">
        <v>0.26736586480721103</v>
      </c>
      <c r="T53"/>
      <c r="U53"/>
      <c r="V53"/>
      <c r="W53"/>
      <c r="X53"/>
      <c r="AC53" s="15">
        <f t="shared" si="3"/>
        <v>1593.5578670534401</v>
      </c>
      <c r="AD53" s="16">
        <f t="shared" si="4"/>
        <v>87311.522936801906</v>
      </c>
      <c r="AE53" s="17">
        <f t="shared" si="7"/>
        <v>29.120455788194874</v>
      </c>
      <c r="AF53" s="18">
        <f t="shared" si="7"/>
        <v>556.50725240543932</v>
      </c>
      <c r="AH53" s="16">
        <f t="shared" si="6"/>
        <v>1582.9405531279222</v>
      </c>
      <c r="AI53" s="17">
        <f t="shared" si="8"/>
        <v>0.5279480742314816</v>
      </c>
      <c r="AJ53" s="18">
        <f t="shared" si="8"/>
        <v>10.089365851286262</v>
      </c>
    </row>
    <row r="54" spans="1:36" ht="15" x14ac:dyDescent="0.25">
      <c r="A54" s="53">
        <v>44529</v>
      </c>
      <c r="B54" s="40">
        <v>1656.11061683246</v>
      </c>
      <c r="C54" s="55">
        <v>56.872872000000001</v>
      </c>
      <c r="D54" s="32">
        <v>6.8512510000000004</v>
      </c>
      <c r="E54" s="56">
        <v>69.679152999999999</v>
      </c>
      <c r="F54" s="32">
        <v>49.303944878380356</v>
      </c>
      <c r="G54" s="32">
        <v>8.6740428963195839</v>
      </c>
      <c r="H54" s="32">
        <v>66.30184793768079</v>
      </c>
      <c r="I54" s="78">
        <f t="shared" si="2"/>
        <v>0.11079004096641758</v>
      </c>
      <c r="J54" s="78">
        <f t="shared" si="2"/>
        <v>4.4471775914275043E-3</v>
      </c>
      <c r="K54" s="78">
        <f t="shared" si="2"/>
        <v>0.178101626755094</v>
      </c>
      <c r="P54">
        <v>20</v>
      </c>
      <c r="Q54">
        <v>2545.6301809498823</v>
      </c>
      <c r="R54">
        <v>-53.950071798992212</v>
      </c>
      <c r="S54">
        <v>-0.61689270667916618</v>
      </c>
      <c r="T54"/>
      <c r="U54"/>
      <c r="V54"/>
      <c r="W54"/>
      <c r="X54"/>
      <c r="AC54" s="15">
        <f t="shared" si="3"/>
        <v>1656.11061683246</v>
      </c>
      <c r="AD54" s="16">
        <f t="shared" si="4"/>
        <v>108076.49593521385</v>
      </c>
      <c r="AE54" s="17">
        <f t="shared" si="7"/>
        <v>25.153762915086045</v>
      </c>
      <c r="AF54" s="18">
        <f t="shared" si="7"/>
        <v>556.74023105471838</v>
      </c>
      <c r="AH54" s="16">
        <f t="shared" si="6"/>
        <v>1647.2417129041714</v>
      </c>
      <c r="AI54" s="17">
        <f t="shared" si="8"/>
        <v>0.38337963450507734</v>
      </c>
      <c r="AJ54" s="18">
        <f t="shared" si="8"/>
        <v>8.485524293783385</v>
      </c>
    </row>
    <row r="55" spans="1:36" ht="15" x14ac:dyDescent="0.25">
      <c r="P55">
        <v>21</v>
      </c>
      <c r="Q55">
        <v>2472.5216127914218</v>
      </c>
      <c r="R55">
        <v>26.944642473008116</v>
      </c>
      <c r="S55">
        <v>0.30809881936036454</v>
      </c>
      <c r="T55"/>
      <c r="U55"/>
      <c r="V55"/>
      <c r="W55"/>
      <c r="X55"/>
    </row>
    <row r="56" spans="1:36" ht="15" x14ac:dyDescent="0.25">
      <c r="P56">
        <v>22</v>
      </c>
      <c r="Q56">
        <v>2568.2761146248499</v>
      </c>
      <c r="R56">
        <v>-36.315335353509909</v>
      </c>
      <c r="S56">
        <v>-0.41524811317501942</v>
      </c>
      <c r="T56"/>
      <c r="U56"/>
      <c r="V56"/>
      <c r="W56"/>
      <c r="X56"/>
    </row>
    <row r="57" spans="1:36" ht="15" x14ac:dyDescent="0.25">
      <c r="P57">
        <v>23</v>
      </c>
      <c r="Q57">
        <v>2411.1700573408725</v>
      </c>
      <c r="R57">
        <v>55.557366436377379</v>
      </c>
      <c r="S57">
        <v>0.63527133540428982</v>
      </c>
      <c r="T57"/>
      <c r="U57"/>
      <c r="V57"/>
      <c r="W57"/>
      <c r="X57"/>
    </row>
    <row r="58" spans="1:36" ht="15" x14ac:dyDescent="0.25">
      <c r="P58">
        <v>24</v>
      </c>
      <c r="Q58">
        <v>2571.6596909440168</v>
      </c>
      <c r="R58">
        <v>-62.012894871956632</v>
      </c>
      <c r="S58">
        <v>-0.70908714837496323</v>
      </c>
      <c r="T58"/>
      <c r="U58"/>
      <c r="V58"/>
      <c r="W58"/>
      <c r="X58"/>
    </row>
    <row r="59" spans="1:36" ht="15" x14ac:dyDescent="0.25">
      <c r="P59">
        <v>25</v>
      </c>
      <c r="Q59">
        <v>2597.4755826568025</v>
      </c>
      <c r="R59">
        <v>-49.651315812302528</v>
      </c>
      <c r="S59">
        <v>-0.56773853268913621</v>
      </c>
      <c r="T59"/>
      <c r="U59"/>
      <c r="V59"/>
      <c r="W59"/>
      <c r="X59"/>
    </row>
    <row r="60" spans="1:36" ht="15.75" thickBot="1" x14ac:dyDescent="0.3">
      <c r="P60">
        <v>26</v>
      </c>
      <c r="Q60">
        <v>2712.1948877016202</v>
      </c>
      <c r="R60">
        <v>-105.39573829580013</v>
      </c>
      <c r="S60">
        <v>-1.2051487625816231</v>
      </c>
      <c r="T60"/>
      <c r="U60"/>
      <c r="V60"/>
      <c r="W60"/>
      <c r="X60"/>
    </row>
    <row r="61" spans="1:36" ht="15.75" thickBot="1" x14ac:dyDescent="0.3">
      <c r="P61">
        <v>27</v>
      </c>
      <c r="Q61">
        <v>2654.6422725187249</v>
      </c>
      <c r="R61">
        <v>-55.19088935269474</v>
      </c>
      <c r="S61">
        <v>-0.63108084904254436</v>
      </c>
      <c r="T61"/>
      <c r="U61"/>
      <c r="V61"/>
      <c r="W61"/>
      <c r="X61"/>
      <c r="AC61" s="25" t="s">
        <v>10</v>
      </c>
      <c r="AD61" s="42" t="s">
        <v>11</v>
      </c>
      <c r="AE61" s="25" t="s">
        <v>12</v>
      </c>
      <c r="AF61" s="25" t="s">
        <v>13</v>
      </c>
      <c r="AG61" s="25" t="s">
        <v>54</v>
      </c>
      <c r="AH61" s="26" t="s">
        <v>11</v>
      </c>
      <c r="AI61" s="26" t="s">
        <v>12</v>
      </c>
      <c r="AJ61" s="26" t="s">
        <v>13</v>
      </c>
    </row>
    <row r="62" spans="1:36" ht="15" x14ac:dyDescent="0.25">
      <c r="P62">
        <v>28</v>
      </c>
      <c r="Q62">
        <v>2801.1201077050714</v>
      </c>
      <c r="R62">
        <v>-138.73929560302122</v>
      </c>
      <c r="S62">
        <v>-1.5864160460469947</v>
      </c>
      <c r="T62"/>
      <c r="U62"/>
      <c r="V62"/>
      <c r="W62"/>
      <c r="X62"/>
      <c r="Z62" s="74" t="s">
        <v>39</v>
      </c>
      <c r="AA62" s="3"/>
      <c r="AB62" s="27" t="s">
        <v>60</v>
      </c>
      <c r="AC62" s="82">
        <f>SUM(AC7:AC54)</f>
        <v>95742.21181878043</v>
      </c>
      <c r="AD62" s="82">
        <f>SUM(AD7:AD54)</f>
        <v>4518523.0488276472</v>
      </c>
      <c r="AE62" s="82">
        <f>SUM(AE7:AE54)</f>
        <v>7512.1767886813313</v>
      </c>
      <c r="AF62" s="82">
        <f>SUM(AF7:AF54)</f>
        <v>36316.309035856204</v>
      </c>
      <c r="AG62" s="32">
        <f>SUM(AD62:AF62)</f>
        <v>4562351.5346521847</v>
      </c>
      <c r="AH62" s="83">
        <f>SUM(AH7:AH54)</f>
        <v>94388.503065839075</v>
      </c>
      <c r="AI62" s="47">
        <f>SUM(AI7:AI54)</f>
        <v>394.51400609962269</v>
      </c>
      <c r="AJ62" s="84">
        <f>SUM(AJ7:AJ54)</f>
        <v>959.19474684173633</v>
      </c>
    </row>
    <row r="63" spans="1:36" ht="15.75" thickBot="1" x14ac:dyDescent="0.3">
      <c r="P63">
        <v>29</v>
      </c>
      <c r="Q63">
        <v>2849.2728397225383</v>
      </c>
      <c r="R63">
        <v>-135.6050599153582</v>
      </c>
      <c r="S63">
        <v>-1.5505775925980969</v>
      </c>
      <c r="T63"/>
      <c r="U63"/>
      <c r="V63"/>
      <c r="W63"/>
      <c r="X63"/>
      <c r="AA63" s="3"/>
      <c r="AG63" s="4"/>
    </row>
    <row r="64" spans="1:36" ht="15" x14ac:dyDescent="0.25">
      <c r="P64">
        <v>30</v>
      </c>
      <c r="Q64">
        <v>2846.3270404181417</v>
      </c>
      <c r="R64">
        <v>-124.87986436540177</v>
      </c>
      <c r="S64">
        <v>-1.4279402226771256</v>
      </c>
      <c r="T64"/>
      <c r="U64"/>
      <c r="V64"/>
      <c r="W64"/>
      <c r="X64"/>
      <c r="Z64" s="75" t="s">
        <v>4</v>
      </c>
      <c r="AA64" s="3"/>
      <c r="AB64" s="27" t="s">
        <v>40</v>
      </c>
      <c r="AC64" s="43">
        <f>SUM(AD64:AF64)</f>
        <v>95742.21181878043</v>
      </c>
      <c r="AD64" s="28">
        <f>AH62</f>
        <v>94388.503065839075</v>
      </c>
      <c r="AE64" s="28">
        <f>AI62</f>
        <v>394.51400609962269</v>
      </c>
      <c r="AF64" s="14">
        <f>AJ62</f>
        <v>959.19474684173633</v>
      </c>
      <c r="AG64" s="4"/>
    </row>
    <row r="65" spans="16:24" ht="15" x14ac:dyDescent="0.25">
      <c r="P65">
        <v>31</v>
      </c>
      <c r="Q65">
        <v>2744.4964673308959</v>
      </c>
      <c r="R65">
        <v>-74.396434838985897</v>
      </c>
      <c r="S65">
        <v>-0.85068687630476036</v>
      </c>
      <c r="T65"/>
      <c r="U65"/>
      <c r="V65"/>
      <c r="W65"/>
      <c r="X65"/>
    </row>
    <row r="66" spans="16:24" ht="15" x14ac:dyDescent="0.25">
      <c r="P66">
        <v>32</v>
      </c>
      <c r="Q66">
        <v>2599.6840758138883</v>
      </c>
      <c r="R66">
        <v>-26.954227176438508</v>
      </c>
      <c r="S66">
        <v>-0.30820841576023439</v>
      </c>
      <c r="T66"/>
      <c r="U66"/>
      <c r="V66"/>
      <c r="W66"/>
      <c r="X66"/>
    </row>
    <row r="67" spans="16:24" ht="15" x14ac:dyDescent="0.25">
      <c r="P67">
        <v>33</v>
      </c>
      <c r="Q67">
        <v>2349.1143997991367</v>
      </c>
      <c r="R67">
        <v>60.775553583053352</v>
      </c>
      <c r="S67">
        <v>0.69493875540078198</v>
      </c>
      <c r="T67"/>
      <c r="U67"/>
      <c r="V67"/>
      <c r="W67"/>
      <c r="X67"/>
    </row>
    <row r="68" spans="16:24" ht="15" x14ac:dyDescent="0.25">
      <c r="P68">
        <v>34</v>
      </c>
      <c r="Q68">
        <v>2314.9463578036002</v>
      </c>
      <c r="R68">
        <v>37.716746494329982</v>
      </c>
      <c r="S68">
        <v>0.43127256472814934</v>
      </c>
      <c r="T68"/>
      <c r="U68"/>
      <c r="V68"/>
      <c r="W68"/>
      <c r="X68"/>
    </row>
    <row r="69" spans="16:24" ht="15" x14ac:dyDescent="0.25">
      <c r="P69">
        <v>35</v>
      </c>
      <c r="Q69">
        <v>2446.3651024906758</v>
      </c>
      <c r="R69">
        <v>-42.268092614065608</v>
      </c>
      <c r="S69">
        <v>-0.48331498345371404</v>
      </c>
      <c r="T69"/>
      <c r="U69"/>
      <c r="V69"/>
      <c r="W69"/>
      <c r="X69"/>
    </row>
    <row r="70" spans="16:24" ht="15" x14ac:dyDescent="0.25">
      <c r="P70">
        <v>36</v>
      </c>
      <c r="Q70">
        <v>2524.1799756640976</v>
      </c>
      <c r="R70">
        <v>-63.981646580357392</v>
      </c>
      <c r="S70">
        <v>-0.73159886207016656</v>
      </c>
      <c r="T70"/>
      <c r="U70"/>
      <c r="V70"/>
      <c r="W70"/>
      <c r="X70"/>
    </row>
    <row r="71" spans="16:24" ht="15" x14ac:dyDescent="0.25">
      <c r="P71">
        <v>37</v>
      </c>
      <c r="Q71">
        <v>2279.1858668129098</v>
      </c>
      <c r="R71">
        <v>84.132357281589975</v>
      </c>
      <c r="S71">
        <v>0.96201239168152874</v>
      </c>
      <c r="T71"/>
      <c r="U71"/>
      <c r="V71"/>
      <c r="W71"/>
      <c r="X71"/>
    </row>
    <row r="72" spans="16:24" ht="15" x14ac:dyDescent="0.25">
      <c r="P72">
        <v>38</v>
      </c>
      <c r="Q72">
        <v>2102.6585301706373</v>
      </c>
      <c r="R72">
        <v>104.96989562730278</v>
      </c>
      <c r="S72">
        <v>1.2002794597683186</v>
      </c>
      <c r="T72"/>
      <c r="U72"/>
      <c r="V72"/>
      <c r="W72"/>
      <c r="X72"/>
    </row>
    <row r="73" spans="16:24" ht="15" x14ac:dyDescent="0.25">
      <c r="P73">
        <v>39</v>
      </c>
      <c r="Q73">
        <v>1986.008529561625</v>
      </c>
      <c r="R73">
        <v>91.456513946835003</v>
      </c>
      <c r="S73">
        <v>1.0457605439768454</v>
      </c>
      <c r="T73"/>
      <c r="U73"/>
      <c r="V73"/>
      <c r="W73"/>
      <c r="X73"/>
    </row>
    <row r="74" spans="16:24" ht="15" x14ac:dyDescent="0.25">
      <c r="P74">
        <v>40</v>
      </c>
      <c r="Q74">
        <v>1953.2380295767489</v>
      </c>
      <c r="R74">
        <v>58.953372461271101</v>
      </c>
      <c r="S74">
        <v>0.67410300473738938</v>
      </c>
      <c r="T74"/>
      <c r="U74"/>
      <c r="V74"/>
      <c r="W74"/>
      <c r="X74"/>
    </row>
    <row r="75" spans="16:24" ht="15" x14ac:dyDescent="0.25">
      <c r="P75">
        <v>41</v>
      </c>
      <c r="Q75">
        <v>2010.8251948816715</v>
      </c>
      <c r="R75">
        <v>23.863480089628638</v>
      </c>
      <c r="S75">
        <v>0.27286723321006578</v>
      </c>
      <c r="T75"/>
      <c r="U75"/>
      <c r="V75"/>
      <c r="W75"/>
      <c r="X75"/>
    </row>
    <row r="76" spans="16:24" ht="15" x14ac:dyDescent="0.25">
      <c r="P76">
        <v>42</v>
      </c>
      <c r="Q76">
        <v>2035.7207887714071</v>
      </c>
      <c r="R76">
        <v>33.308672182552982</v>
      </c>
      <c r="S76">
        <v>0.38086838911246812</v>
      </c>
      <c r="T76"/>
      <c r="U76"/>
      <c r="V76"/>
      <c r="W76"/>
      <c r="X76"/>
    </row>
    <row r="77" spans="16:24" ht="15" x14ac:dyDescent="0.25">
      <c r="P77">
        <v>43</v>
      </c>
      <c r="Q77">
        <v>1980.8822086752316</v>
      </c>
      <c r="R77">
        <v>67.094447479978498</v>
      </c>
      <c r="S77">
        <v>0.76719221919256575</v>
      </c>
      <c r="T77"/>
      <c r="U77"/>
      <c r="V77"/>
      <c r="W77"/>
      <c r="X77"/>
    </row>
    <row r="78" spans="16:24" ht="15" x14ac:dyDescent="0.25">
      <c r="P78">
        <v>44</v>
      </c>
      <c r="Q78">
        <v>1863.9049450580987</v>
      </c>
      <c r="R78">
        <v>103.51654815298116</v>
      </c>
      <c r="S78">
        <v>1.1836611416218665</v>
      </c>
      <c r="T78"/>
      <c r="U78"/>
      <c r="V78"/>
      <c r="W78"/>
      <c r="X78"/>
    </row>
    <row r="79" spans="16:24" ht="15" x14ac:dyDescent="0.25">
      <c r="P79">
        <v>45</v>
      </c>
      <c r="Q79">
        <v>1646.5452983863415</v>
      </c>
      <c r="R79">
        <v>144.20670471944845</v>
      </c>
      <c r="S79">
        <v>1.6489331974777022</v>
      </c>
      <c r="T79"/>
      <c r="U79"/>
      <c r="V79"/>
      <c r="W79"/>
      <c r="X79"/>
    </row>
    <row r="80" spans="16:24" ht="15" x14ac:dyDescent="0.25">
      <c r="P80">
        <v>46</v>
      </c>
      <c r="Q80">
        <v>1517.6662330363467</v>
      </c>
      <c r="R80">
        <v>123.90500612357323</v>
      </c>
      <c r="S80">
        <v>1.4167931950759254</v>
      </c>
      <c r="T80"/>
      <c r="U80"/>
      <c r="V80"/>
      <c r="W80"/>
      <c r="X80"/>
    </row>
    <row r="81" spans="16:24" ht="15" x14ac:dyDescent="0.25">
      <c r="P81">
        <v>47</v>
      </c>
      <c r="Q81">
        <v>1487.310511668494</v>
      </c>
      <c r="R81">
        <v>106.2473553849461</v>
      </c>
      <c r="S81">
        <v>1.2148865878274333</v>
      </c>
      <c r="T81"/>
      <c r="U81"/>
      <c r="V81"/>
      <c r="W81"/>
      <c r="X81"/>
    </row>
    <row r="82" spans="16:24" ht="15.75" thickBot="1" x14ac:dyDescent="0.3">
      <c r="P82" s="79">
        <v>48</v>
      </c>
      <c r="Q82" s="79">
        <v>1573.572101994399</v>
      </c>
      <c r="R82" s="79">
        <v>82.538514838061019</v>
      </c>
      <c r="S82" s="79">
        <v>0.94378758221932746</v>
      </c>
      <c r="T82"/>
      <c r="U82"/>
      <c r="V82"/>
      <c r="W82"/>
      <c r="X82"/>
    </row>
    <row r="83" spans="16:24" x14ac:dyDescent="0.2">
      <c r="P83" s="1" t="s">
        <v>38</v>
      </c>
      <c r="Q83" s="1">
        <v>0</v>
      </c>
      <c r="R83" s="1" t="e">
        <v>#N/A</v>
      </c>
      <c r="S83" s="1" t="e">
        <v>#N/A</v>
      </c>
      <c r="T83" s="1" t="e">
        <v>#N/A</v>
      </c>
      <c r="U83" s="1" t="e">
        <v>#N/A</v>
      </c>
      <c r="V83" s="1" t="e">
        <v>#N/A</v>
      </c>
      <c r="W83" s="1" t="e">
        <v>#N/A</v>
      </c>
      <c r="X83" s="1" t="e">
        <v>#N/A</v>
      </c>
    </row>
    <row r="84" spans="16:24" ht="13.5" thickBot="1" x14ac:dyDescent="0.25">
      <c r="P84" s="22" t="s">
        <v>13</v>
      </c>
      <c r="Q84" s="22">
        <v>19182786.040832601</v>
      </c>
      <c r="R84" s="22">
        <v>2680261.0500429012</v>
      </c>
      <c r="S84" s="22">
        <v>7.1570588396699479</v>
      </c>
      <c r="T84" s="22">
        <v>2.7417923732037636E-7</v>
      </c>
      <c r="U84" s="22">
        <v>13638243.621751603</v>
      </c>
      <c r="V84" s="22">
        <v>24727328.4599136</v>
      </c>
      <c r="W84" s="22">
        <v>13638243.621751603</v>
      </c>
      <c r="X84" s="22">
        <v>24727328.4599136</v>
      </c>
    </row>
    <row r="87" spans="16:24" x14ac:dyDescent="0.2">
      <c r="P87" s="1" t="s">
        <v>15</v>
      </c>
    </row>
    <row r="89" spans="16:24" x14ac:dyDescent="0.2">
      <c r="P89" s="20" t="s">
        <v>16</v>
      </c>
      <c r="Q89" s="20"/>
    </row>
    <row r="90" spans="16:24" x14ac:dyDescent="0.2">
      <c r="P90" s="1" t="s">
        <v>17</v>
      </c>
      <c r="Q90" s="21">
        <v>0.99525359443877248</v>
      </c>
    </row>
    <row r="91" spans="16:24" x14ac:dyDescent="0.2">
      <c r="P91" s="1" t="s">
        <v>18</v>
      </c>
      <c r="Q91" s="21">
        <v>0.99052971724329653</v>
      </c>
    </row>
    <row r="92" spans="16:24" x14ac:dyDescent="0.2">
      <c r="P92" s="1" t="s">
        <v>19</v>
      </c>
      <c r="Q92" s="21">
        <v>0.94200873793313433</v>
      </c>
    </row>
    <row r="93" spans="16:24" x14ac:dyDescent="0.2">
      <c r="P93" s="1" t="s">
        <v>20</v>
      </c>
      <c r="Q93" s="1">
        <v>293404.21071798907</v>
      </c>
    </row>
    <row r="94" spans="16:24" ht="13.5" thickBot="1" x14ac:dyDescent="0.25">
      <c r="P94" s="22" t="s">
        <v>21</v>
      </c>
      <c r="Q94" s="22">
        <v>24</v>
      </c>
    </row>
    <row r="96" spans="16:24" ht="13.5" thickBot="1" x14ac:dyDescent="0.25">
      <c r="P96" s="1" t="s">
        <v>22</v>
      </c>
    </row>
    <row r="97" spans="16:24" x14ac:dyDescent="0.2">
      <c r="P97" s="23"/>
      <c r="Q97" s="23" t="s">
        <v>23</v>
      </c>
      <c r="R97" s="23" t="s">
        <v>24</v>
      </c>
      <c r="S97" s="23" t="s">
        <v>25</v>
      </c>
      <c r="T97" s="23" t="s">
        <v>26</v>
      </c>
      <c r="U97" s="23" t="s">
        <v>27</v>
      </c>
    </row>
    <row r="98" spans="16:24" x14ac:dyDescent="0.2">
      <c r="P98" s="1" t="s">
        <v>28</v>
      </c>
      <c r="Q98" s="1">
        <v>3</v>
      </c>
      <c r="R98" s="1">
        <v>189084766958246.91</v>
      </c>
      <c r="S98" s="1">
        <v>63028255652748.969</v>
      </c>
      <c r="T98" s="1">
        <v>732.15427657585599</v>
      </c>
      <c r="U98" s="1">
        <v>1.3186353401216472E-20</v>
      </c>
    </row>
    <row r="99" spans="16:24" x14ac:dyDescent="0.2">
      <c r="P99" s="1" t="s">
        <v>29</v>
      </c>
      <c r="Q99" s="1">
        <v>21</v>
      </c>
      <c r="R99" s="1">
        <v>1807806648207.9688</v>
      </c>
      <c r="S99" s="1">
        <v>86086030867.046127</v>
      </c>
    </row>
    <row r="100" spans="16:24" ht="13.5" thickBot="1" x14ac:dyDescent="0.25">
      <c r="P100" s="22" t="s">
        <v>30</v>
      </c>
      <c r="Q100" s="22">
        <v>24</v>
      </c>
      <c r="R100" s="22">
        <v>190892573606454.88</v>
      </c>
      <c r="S100" s="22"/>
      <c r="T100" s="22"/>
      <c r="U100" s="22"/>
    </row>
    <row r="101" spans="16:24" ht="13.5" thickBot="1" x14ac:dyDescent="0.25"/>
    <row r="102" spans="16:24" x14ac:dyDescent="0.2">
      <c r="P102" s="23"/>
      <c r="Q102" s="23" t="s">
        <v>31</v>
      </c>
      <c r="R102" s="23" t="s">
        <v>20</v>
      </c>
      <c r="S102" s="23" t="s">
        <v>32</v>
      </c>
      <c r="T102" s="23" t="s">
        <v>33</v>
      </c>
      <c r="U102" s="23" t="s">
        <v>34</v>
      </c>
      <c r="V102" s="23" t="s">
        <v>35</v>
      </c>
      <c r="W102" s="23" t="s">
        <v>36</v>
      </c>
      <c r="X102" s="23" t="s">
        <v>37</v>
      </c>
    </row>
    <row r="103" spans="16:24" x14ac:dyDescent="0.2">
      <c r="P103" s="1" t="s">
        <v>38</v>
      </c>
      <c r="Q103" s="1">
        <v>0</v>
      </c>
      <c r="R103" s="1" t="e">
        <v>#N/A</v>
      </c>
      <c r="S103" s="1" t="e">
        <v>#N/A</v>
      </c>
      <c r="T103" s="1" t="e">
        <v>#N/A</v>
      </c>
      <c r="U103" s="1" t="e">
        <v>#N/A</v>
      </c>
      <c r="V103" s="1" t="e">
        <v>#N/A</v>
      </c>
      <c r="W103" s="1" t="e">
        <v>#N/A</v>
      </c>
      <c r="X103" s="1" t="e">
        <v>#N/A</v>
      </c>
    </row>
    <row r="104" spans="16:24" x14ac:dyDescent="0.2">
      <c r="P104" s="1" t="s">
        <v>11</v>
      </c>
      <c r="Q104" s="1">
        <v>8495476.9024833236</v>
      </c>
      <c r="R104" s="1">
        <v>329159.39650460531</v>
      </c>
      <c r="S104" s="1">
        <v>25.809613800177395</v>
      </c>
      <c r="T104" s="1">
        <v>2.1685117530803603E-17</v>
      </c>
      <c r="U104" s="1">
        <v>7810952.4643901382</v>
      </c>
      <c r="V104" s="1">
        <v>9180001.340576509</v>
      </c>
      <c r="W104" s="1">
        <v>7810952.4643901382</v>
      </c>
      <c r="X104" s="1">
        <v>9180001.340576509</v>
      </c>
    </row>
    <row r="105" spans="16:24" x14ac:dyDescent="0.2">
      <c r="P105" s="1" t="s">
        <v>12</v>
      </c>
      <c r="Q105" s="1">
        <v>0</v>
      </c>
      <c r="R105" s="1">
        <v>0</v>
      </c>
      <c r="S105" s="1">
        <v>65535</v>
      </c>
      <c r="T105" s="1" t="e">
        <v>#NUM!</v>
      </c>
      <c r="U105" s="1">
        <v>0</v>
      </c>
      <c r="V105" s="1">
        <v>0</v>
      </c>
      <c r="W105" s="1">
        <v>0</v>
      </c>
      <c r="X105" s="1">
        <v>0</v>
      </c>
    </row>
    <row r="106" spans="16:24" ht="13.5" thickBot="1" x14ac:dyDescent="0.25">
      <c r="P106" s="22" t="s">
        <v>13</v>
      </c>
      <c r="Q106" s="22">
        <v>8622842.2019864656</v>
      </c>
      <c r="R106" s="22">
        <v>638639.04163625184</v>
      </c>
      <c r="S106" s="22">
        <v>13.501902702180487</v>
      </c>
      <c r="T106" s="22" t="e">
        <v>#NUM!</v>
      </c>
      <c r="U106" s="22">
        <v>7294719.6092160987</v>
      </c>
      <c r="V106" s="22">
        <v>9950964.7947568316</v>
      </c>
      <c r="W106" s="22">
        <v>7294719.6092160987</v>
      </c>
      <c r="X106" s="22">
        <v>9950964.7947568316</v>
      </c>
    </row>
  </sheetData>
  <mergeCells count="3">
    <mergeCell ref="C1:E1"/>
    <mergeCell ref="F1:H1"/>
    <mergeCell ref="I1:K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DDBA-1913-468A-AD1E-2A17CA8C13BD}">
  <dimension ref="A1:V57"/>
  <sheetViews>
    <sheetView zoomScale="80" zoomScaleNormal="80" workbookViewId="0">
      <selection activeCell="D6" sqref="D6"/>
    </sheetView>
  </sheetViews>
  <sheetFormatPr defaultColWidth="9.140625" defaultRowHeight="12.75" x14ac:dyDescent="0.2"/>
  <cols>
    <col min="1" max="1" width="20.7109375" style="1" customWidth="1"/>
    <col min="2" max="2" width="12" style="1" bestFit="1" customWidth="1"/>
    <col min="3" max="3" width="14.85546875" style="1" customWidth="1"/>
    <col min="4" max="4" width="14" style="1" customWidth="1"/>
    <col min="5" max="5" width="14.85546875" style="1" bestFit="1" customWidth="1"/>
    <col min="6" max="6" width="16" style="1" bestFit="1" customWidth="1"/>
    <col min="7" max="7" width="13.5703125" style="1" bestFit="1" customWidth="1"/>
    <col min="8" max="8" width="11.42578125" style="1" bestFit="1" customWidth="1"/>
    <col min="9" max="9" width="9.140625" style="1"/>
    <col min="10" max="10" width="31.7109375" style="1" bestFit="1" customWidth="1"/>
    <col min="11" max="11" width="21.7109375" style="1" bestFit="1" customWidth="1"/>
    <col min="12" max="12" width="15" style="1" bestFit="1" customWidth="1"/>
    <col min="13" max="13" width="10.7109375" style="1" bestFit="1" customWidth="1"/>
    <col min="14" max="14" width="12.140625" style="1" bestFit="1" customWidth="1"/>
    <col min="15" max="18" width="28.85546875" style="1" bestFit="1" customWidth="1"/>
    <col min="19" max="19" width="23.140625" style="1" bestFit="1" customWidth="1"/>
    <col min="20" max="20" width="33.5703125" style="1" bestFit="1" customWidth="1"/>
    <col min="21" max="22" width="18.85546875" style="1" bestFit="1" customWidth="1"/>
    <col min="23" max="16384" width="9.140625" style="1"/>
  </cols>
  <sheetData>
    <row r="1" spans="1:22" x14ac:dyDescent="0.2">
      <c r="A1" s="115" t="s">
        <v>60</v>
      </c>
      <c r="B1" s="116"/>
      <c r="C1" s="116"/>
      <c r="D1" s="116"/>
      <c r="E1" s="116"/>
      <c r="F1" s="116"/>
      <c r="G1" s="117"/>
    </row>
    <row r="2" spans="1:22" x14ac:dyDescent="0.2">
      <c r="A2" s="85" t="s">
        <v>44</v>
      </c>
      <c r="B2" s="86" t="s">
        <v>39</v>
      </c>
      <c r="C2" s="86" t="s">
        <v>45</v>
      </c>
      <c r="D2" s="86" t="s">
        <v>41</v>
      </c>
      <c r="E2" s="86" t="s">
        <v>42</v>
      </c>
      <c r="F2" s="86" t="s">
        <v>43</v>
      </c>
      <c r="G2" s="86" t="s">
        <v>46</v>
      </c>
    </row>
    <row r="3" spans="1:22" x14ac:dyDescent="0.2">
      <c r="A3" s="87" t="s">
        <v>47</v>
      </c>
      <c r="B3" s="29">
        <f>'Media Practice - Leads'!AX62</f>
        <v>4257.9361457893983</v>
      </c>
      <c r="C3" s="29">
        <v>2407428132</v>
      </c>
      <c r="D3" s="29">
        <v>42698766.829999991</v>
      </c>
      <c r="E3" s="63">
        <f>IFERROR(D3/C3,0)*1000</f>
        <v>17.736258151360669</v>
      </c>
      <c r="F3" s="66">
        <f>IFERROR((B3/C3*10^6),0)</f>
        <v>1.7686659423772981</v>
      </c>
      <c r="G3" s="88">
        <f>(B3/D3)</f>
        <v>9.9720354050079701E-5</v>
      </c>
      <c r="H3" s="64"/>
    </row>
    <row r="4" spans="1:22" x14ac:dyDescent="0.2">
      <c r="A4" s="87" t="s">
        <v>48</v>
      </c>
      <c r="B4" s="29">
        <f>'Media Practice - Leads'!BA62</f>
        <v>21.507879634867106</v>
      </c>
      <c r="C4" s="29">
        <v>993182310</v>
      </c>
      <c r="D4" s="29">
        <v>8638645.5800000001</v>
      </c>
      <c r="E4" s="63">
        <f t="shared" ref="E4:E5" si="0">IFERROR(D4/C4,0)*1000</f>
        <v>8.6979454758915313</v>
      </c>
      <c r="F4" s="66">
        <f>IFERROR((B4/C4*10^6),0)</f>
        <v>2.1655520258780189E-2</v>
      </c>
      <c r="G4" s="88">
        <f t="shared" ref="G4:G5" si="1">(B4/D4)</f>
        <v>2.4897282144161199E-6</v>
      </c>
      <c r="H4" s="64"/>
    </row>
    <row r="5" spans="1:22" x14ac:dyDescent="0.2">
      <c r="A5" s="87" t="s">
        <v>49</v>
      </c>
      <c r="B5" s="29">
        <f>'Media Practice - Leads'!BD62</f>
        <v>387.07515892990011</v>
      </c>
      <c r="C5" s="29">
        <v>3865765929</v>
      </c>
      <c r="D5" s="29">
        <v>34727762.210000001</v>
      </c>
      <c r="E5" s="63">
        <f t="shared" si="0"/>
        <v>8.9834104929843512</v>
      </c>
      <c r="F5" s="66">
        <f t="shared" ref="F5" si="2">IFERROR((B5/C5*10^6),0)</f>
        <v>0.1001289695338665</v>
      </c>
      <c r="G5" s="88">
        <f t="shared" si="1"/>
        <v>1.1145986216711661E-5</v>
      </c>
      <c r="H5" s="64"/>
    </row>
    <row r="6" spans="1:22" ht="15" x14ac:dyDescent="0.25"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" x14ac:dyDescent="0.25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" x14ac:dyDescent="0.25">
      <c r="J8"/>
      <c r="K8"/>
      <c r="L8"/>
      <c r="M8"/>
      <c r="N8"/>
      <c r="O8"/>
      <c r="P8"/>
      <c r="Q8"/>
      <c r="R8"/>
      <c r="S8"/>
      <c r="T8"/>
      <c r="U8"/>
      <c r="V8"/>
    </row>
    <row r="9" spans="1:22" ht="15" x14ac:dyDescent="0.25">
      <c r="H9" s="64"/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" x14ac:dyDescent="0.25">
      <c r="H10" s="64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5" x14ac:dyDescent="0.25">
      <c r="H11" s="64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" x14ac:dyDescent="0.25"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" x14ac:dyDescent="0.25"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" x14ac:dyDescent="0.25"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" x14ac:dyDescent="0.25">
      <c r="H15" s="64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" x14ac:dyDescent="0.25">
      <c r="H16" s="64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" x14ac:dyDescent="0.25">
      <c r="A17" s="64"/>
      <c r="B17" s="64"/>
      <c r="C17" s="64"/>
      <c r="D17" s="64"/>
      <c r="E17" s="64"/>
      <c r="F17" s="64"/>
      <c r="G17" s="64"/>
      <c r="H17" s="64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" x14ac:dyDescent="0.25">
      <c r="A18" s="64"/>
      <c r="B18" s="64"/>
      <c r="C18" s="64"/>
      <c r="D18" s="64"/>
      <c r="E18" s="64"/>
      <c r="F18" s="64"/>
      <c r="G18" s="64"/>
      <c r="H18" s="64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" x14ac:dyDescent="0.25">
      <c r="A19" s="64"/>
      <c r="B19" s="64"/>
      <c r="C19" s="64"/>
      <c r="D19" s="64"/>
      <c r="E19" s="64"/>
      <c r="F19" s="64"/>
      <c r="G19" s="64"/>
      <c r="H19" s="64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" x14ac:dyDescent="0.25">
      <c r="A20" s="64"/>
      <c r="B20" s="64"/>
      <c r="C20" s="64"/>
      <c r="D20" s="64"/>
      <c r="E20" s="64"/>
      <c r="F20" s="64"/>
      <c r="G20" s="64"/>
      <c r="H20" s="64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/>
      <c r="Q21"/>
      <c r="R21"/>
      <c r="S21"/>
      <c r="T21"/>
      <c r="U21"/>
      <c r="V21"/>
    </row>
    <row r="22" spans="1:22" x14ac:dyDescent="0.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22" x14ac:dyDescent="0.2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1:22" x14ac:dyDescent="0.2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</row>
    <row r="25" spans="1:22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</row>
    <row r="26" spans="1:22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</row>
    <row r="27" spans="1:22" ht="15" x14ac:dyDescent="0.25">
      <c r="D27" s="72"/>
      <c r="J27"/>
    </row>
    <row r="28" spans="1:22" ht="15" x14ac:dyDescent="0.25">
      <c r="J28"/>
    </row>
    <row r="29" spans="1:22" ht="15" x14ac:dyDescent="0.25">
      <c r="J29"/>
    </row>
    <row r="30" spans="1:22" ht="15" x14ac:dyDescent="0.25">
      <c r="J30"/>
    </row>
    <row r="31" spans="1:22" ht="15" x14ac:dyDescent="0.25">
      <c r="J31"/>
    </row>
    <row r="32" spans="1:22" ht="15" x14ac:dyDescent="0.25">
      <c r="J32"/>
    </row>
    <row r="33" spans="10:10" ht="15" x14ac:dyDescent="0.25">
      <c r="J33"/>
    </row>
    <row r="34" spans="10:10" ht="15" x14ac:dyDescent="0.25">
      <c r="J34"/>
    </row>
    <row r="35" spans="10:10" ht="15" x14ac:dyDescent="0.25">
      <c r="J35"/>
    </row>
    <row r="36" spans="10:10" ht="15" x14ac:dyDescent="0.25">
      <c r="J36"/>
    </row>
    <row r="37" spans="10:10" ht="15" x14ac:dyDescent="0.25">
      <c r="J37"/>
    </row>
    <row r="38" spans="10:10" ht="15" x14ac:dyDescent="0.25">
      <c r="J38"/>
    </row>
    <row r="39" spans="10:10" ht="15" x14ac:dyDescent="0.25">
      <c r="J39"/>
    </row>
    <row r="40" spans="10:10" ht="15" x14ac:dyDescent="0.25">
      <c r="J40"/>
    </row>
    <row r="41" spans="10:10" ht="15" x14ac:dyDescent="0.25">
      <c r="J41"/>
    </row>
    <row r="42" spans="10:10" ht="15" x14ac:dyDescent="0.25">
      <c r="J42"/>
    </row>
    <row r="43" spans="10:10" ht="15" x14ac:dyDescent="0.25">
      <c r="J43"/>
    </row>
    <row r="44" spans="10:10" ht="15" x14ac:dyDescent="0.25">
      <c r="J44"/>
    </row>
    <row r="45" spans="10:10" ht="15" x14ac:dyDescent="0.25">
      <c r="J45"/>
    </row>
    <row r="46" spans="10:10" ht="15" x14ac:dyDescent="0.25">
      <c r="J46"/>
    </row>
    <row r="47" spans="10:10" ht="15" x14ac:dyDescent="0.25">
      <c r="J47"/>
    </row>
    <row r="48" spans="10:10" ht="15" x14ac:dyDescent="0.25">
      <c r="J48"/>
    </row>
    <row r="49" spans="10:10" ht="15" x14ac:dyDescent="0.25">
      <c r="J49"/>
    </row>
    <row r="50" spans="10:10" ht="15" x14ac:dyDescent="0.25">
      <c r="J50"/>
    </row>
    <row r="51" spans="10:10" ht="15" x14ac:dyDescent="0.25">
      <c r="J51"/>
    </row>
    <row r="52" spans="10:10" ht="15" x14ac:dyDescent="0.25">
      <c r="J52"/>
    </row>
    <row r="53" spans="10:10" ht="15" x14ac:dyDescent="0.25">
      <c r="J53"/>
    </row>
    <row r="54" spans="10:10" ht="15" x14ac:dyDescent="0.25">
      <c r="J54"/>
    </row>
    <row r="55" spans="10:10" ht="15" x14ac:dyDescent="0.25">
      <c r="J55"/>
    </row>
    <row r="56" spans="10:10" ht="15" x14ac:dyDescent="0.25">
      <c r="J56"/>
    </row>
    <row r="57" spans="10:10" ht="15" x14ac:dyDescent="0.25">
      <c r="J57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 Practice - Leads</vt:lpstr>
      <vt:lpstr>Media Practice - Leads Soln</vt:lpstr>
      <vt:lpstr>Media Practice - SA</vt:lpstr>
      <vt:lpstr>Media Practice - SA 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jimitshah</dc:creator>
  <cp:lastModifiedBy>Kamalakannan M</cp:lastModifiedBy>
  <dcterms:created xsi:type="dcterms:W3CDTF">2021-12-07T09:06:38Z</dcterms:created>
  <dcterms:modified xsi:type="dcterms:W3CDTF">2022-12-19T10:42:56Z</dcterms:modified>
</cp:coreProperties>
</file>