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FCED708D-1FD7-4D0D-95DE-6DDD91C02B54}" xr6:coauthVersionLast="47" xr6:coauthVersionMax="47" xr10:uidLastSave="{00000000-0000-0000-0000-000000000000}"/>
  <bookViews>
    <workbookView xWindow="-120" yWindow="-120" windowWidth="20730" windowHeight="11160" activeTab="1" xr2:uid="{132B3959-08E6-48BD-BA51-3157F8D6E7B8}"/>
  </bookViews>
  <sheets>
    <sheet name="Media Practice - Ton" sheetId="2" r:id="rId1"/>
    <sheet name="Media Practice - Ton Soln" sheetId="3" r:id="rId2"/>
  </sheets>
  <definedNames>
    <definedName name="solver_adj" localSheetId="0" hidden="1">'Media Practice - Ton'!$AG$3:$AJ$3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'Media Practice - Ton'!$AG$3:$AJ$3</definedName>
    <definedName name="solver_lhs2" localSheetId="0" hidden="1">'Media Practice - Ton'!$AG$3:$AJ$3</definedName>
    <definedName name="solver_lhs3" localSheetId="0" hidden="1">'Media Practice - Ton'!#REF!</definedName>
    <definedName name="solver_lhs4" localSheetId="0" hidden="1">'Media Practice - Ton'!#REF!</definedName>
    <definedName name="solver_lhs5" localSheetId="0" hidden="1">'Media Practice - Ton'!#REF!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'Media Practice - Ton'!$AK$62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'Media Practice - Ton'!$AL$3:$AO$3</definedName>
    <definedName name="solver_rhs2" localSheetId="0" hidden="1">'Media Practice - Ton'!$AL$4:$AO$4</definedName>
    <definedName name="solver_rhs3" localSheetId="0" hidden="1">'Media Practice - Ton'!#REF!</definedName>
    <definedName name="solver_rhs4" localSheetId="0" hidden="1">'Media Practice - Ton'!#REF!</definedName>
    <definedName name="solver_rhs5" localSheetId="0" hidden="1">'Media Practice - Ton'!#REF!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27221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C7" i="3"/>
  <c r="D7" i="3"/>
  <c r="K7" i="2"/>
  <c r="AG7" i="2" s="1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I15" i="2"/>
  <c r="AJ15" i="2"/>
  <c r="AI16" i="2"/>
  <c r="AJ16" i="2"/>
  <c r="AI17" i="2"/>
  <c r="AJ17" i="2"/>
  <c r="AI18" i="2"/>
  <c r="AJ18" i="2"/>
  <c r="AI19" i="2"/>
  <c r="AJ19" i="2"/>
  <c r="AI20" i="2"/>
  <c r="AJ20" i="2"/>
  <c r="AI21" i="2"/>
  <c r="AJ21" i="2"/>
  <c r="AI22" i="2"/>
  <c r="AJ22" i="2"/>
  <c r="AI23" i="2"/>
  <c r="AJ23" i="2"/>
  <c r="AI24" i="2"/>
  <c r="AJ24" i="2"/>
  <c r="AI25" i="2"/>
  <c r="AJ25" i="2"/>
  <c r="AI26" i="2"/>
  <c r="AJ26" i="2"/>
  <c r="AI27" i="2"/>
  <c r="AJ27" i="2"/>
  <c r="AI28" i="2"/>
  <c r="AJ28" i="2"/>
  <c r="AI29" i="2"/>
  <c r="AJ29" i="2"/>
  <c r="AI30" i="2"/>
  <c r="AJ30" i="2"/>
  <c r="AI31" i="2"/>
  <c r="AJ31" i="2"/>
  <c r="AI32" i="2"/>
  <c r="AJ32" i="2"/>
  <c r="AI33" i="2"/>
  <c r="AJ33" i="2"/>
  <c r="AI34" i="2"/>
  <c r="AJ34" i="2"/>
  <c r="AI35" i="2"/>
  <c r="AJ35" i="2"/>
  <c r="AI36" i="2"/>
  <c r="AJ36" i="2"/>
  <c r="AI37" i="2"/>
  <c r="AJ37" i="2"/>
  <c r="AI38" i="2"/>
  <c r="AJ38" i="2"/>
  <c r="AI39" i="2"/>
  <c r="AJ39" i="2"/>
  <c r="AI40" i="2"/>
  <c r="AJ40" i="2"/>
  <c r="AI41" i="2"/>
  <c r="AJ41" i="2"/>
  <c r="AI42" i="2"/>
  <c r="AJ42" i="2"/>
  <c r="AI43" i="2"/>
  <c r="AJ43" i="2"/>
  <c r="AI44" i="2"/>
  <c r="AJ44" i="2"/>
  <c r="AI45" i="2"/>
  <c r="AJ45" i="2"/>
  <c r="AI46" i="2"/>
  <c r="AJ46" i="2"/>
  <c r="AI47" i="2"/>
  <c r="AJ47" i="2"/>
  <c r="AI48" i="2"/>
  <c r="AJ48" i="2"/>
  <c r="AI49" i="2"/>
  <c r="AJ49" i="2"/>
  <c r="AI50" i="2"/>
  <c r="AJ50" i="2"/>
  <c r="AI51" i="2"/>
  <c r="AJ51" i="2"/>
  <c r="AI52" i="2"/>
  <c r="AJ52" i="2"/>
  <c r="AI53" i="2"/>
  <c r="AJ53" i="2"/>
  <c r="AI54" i="2"/>
  <c r="AJ54" i="2"/>
  <c r="AH54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7" i="2"/>
  <c r="AL4" i="2"/>
  <c r="AL3" i="2"/>
  <c r="AJ7" i="2"/>
  <c r="AI7" i="2"/>
  <c r="AH7" i="2"/>
  <c r="E6" i="3"/>
  <c r="F56" i="2"/>
  <c r="C56" i="2"/>
  <c r="D56" i="2"/>
  <c r="E56" i="2"/>
  <c r="B56" i="2"/>
  <c r="AM61" i="2"/>
  <c r="AN61" i="2"/>
  <c r="AO61" i="2"/>
  <c r="AL61" i="2"/>
  <c r="AF62" i="2"/>
  <c r="AG61" i="2"/>
  <c r="AH61" i="2"/>
  <c r="AI61" i="2"/>
  <c r="AJ61" i="2"/>
  <c r="AF61" i="2"/>
  <c r="AG4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O8" i="2" l="1"/>
  <c r="AI62" i="2"/>
  <c r="AO53" i="2"/>
  <c r="AL54" i="2"/>
  <c r="AN53" i="2"/>
  <c r="AH62" i="2"/>
  <c r="AL7" i="2"/>
  <c r="AJ62" i="2"/>
  <c r="AO7" i="2"/>
  <c r="AN7" i="2"/>
  <c r="AM7" i="2"/>
  <c r="AG62" i="2"/>
  <c r="AL53" i="2"/>
  <c r="AM53" i="2"/>
  <c r="AM54" i="2"/>
  <c r="AO54" i="2"/>
  <c r="AN54" i="2"/>
  <c r="AQ53" i="2" l="1"/>
  <c r="AK62" i="2"/>
  <c r="AQ7" i="2"/>
  <c r="AQ54" i="2"/>
  <c r="L8" i="2" l="1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M7" i="2"/>
  <c r="N7" i="2"/>
  <c r="AH4" i="2" l="1"/>
  <c r="AI4" i="2"/>
  <c r="AJ4" i="2"/>
  <c r="AO4" i="2" l="1"/>
  <c r="AO3" i="2"/>
  <c r="AN4" i="2"/>
  <c r="AN3" i="2"/>
  <c r="AM3" i="2"/>
  <c r="AM4" i="2"/>
  <c r="E5" i="3" l="1"/>
  <c r="E4" i="3"/>
  <c r="E3" i="3"/>
  <c r="K54" i="2"/>
  <c r="K53" i="2"/>
  <c r="K52" i="2"/>
  <c r="K51" i="2"/>
  <c r="K50" i="2"/>
  <c r="AL50" i="2" s="1"/>
  <c r="K49" i="2"/>
  <c r="K48" i="2"/>
  <c r="K47" i="2"/>
  <c r="K46" i="2"/>
  <c r="K45" i="2"/>
  <c r="K44" i="2"/>
  <c r="K43" i="2"/>
  <c r="K42" i="2"/>
  <c r="AL42" i="2" s="1"/>
  <c r="K41" i="2"/>
  <c r="K40" i="2"/>
  <c r="K39" i="2"/>
  <c r="K38" i="2"/>
  <c r="K37" i="2"/>
  <c r="K36" i="2"/>
  <c r="K35" i="2"/>
  <c r="K34" i="2"/>
  <c r="AL34" i="2" s="1"/>
  <c r="K33" i="2"/>
  <c r="K32" i="2"/>
  <c r="K31" i="2"/>
  <c r="K30" i="2"/>
  <c r="K29" i="2"/>
  <c r="K28" i="2"/>
  <c r="K27" i="2"/>
  <c r="K26" i="2"/>
  <c r="AL26" i="2" s="1"/>
  <c r="AN25" i="2"/>
  <c r="K25" i="2"/>
  <c r="K24" i="2"/>
  <c r="K23" i="2"/>
  <c r="K22" i="2"/>
  <c r="K21" i="2"/>
  <c r="K20" i="2"/>
  <c r="K19" i="2"/>
  <c r="K18" i="2"/>
  <c r="AL18" i="2" s="1"/>
  <c r="AN17" i="2"/>
  <c r="K17" i="2"/>
  <c r="K16" i="2"/>
  <c r="K15" i="2"/>
  <c r="K14" i="2"/>
  <c r="K13" i="2"/>
  <c r="K12" i="2"/>
  <c r="K11" i="2"/>
  <c r="K10" i="2"/>
  <c r="AL10" i="2" s="1"/>
  <c r="AN9" i="2"/>
  <c r="K9" i="2"/>
  <c r="K8" i="2"/>
  <c r="AF7" i="2"/>
  <c r="L7" i="2"/>
  <c r="J6" i="2"/>
  <c r="N6" i="2" s="1"/>
  <c r="AJ6" i="2" s="1"/>
  <c r="AO6" i="2" s="1"/>
  <c r="I6" i="2"/>
  <c r="M6" i="2" s="1"/>
  <c r="AI6" i="2" s="1"/>
  <c r="AN6" i="2" s="1"/>
  <c r="H6" i="2"/>
  <c r="L6" i="2" s="1"/>
  <c r="AH6" i="2" s="1"/>
  <c r="AM6" i="2" s="1"/>
  <c r="G6" i="2"/>
  <c r="K6" i="2" s="1"/>
  <c r="AG6" i="2" s="1"/>
  <c r="AL6" i="2" s="1"/>
  <c r="AM15" i="2" l="1"/>
  <c r="AM31" i="2"/>
  <c r="AM47" i="2"/>
  <c r="AM23" i="2"/>
  <c r="AM39" i="2"/>
  <c r="AM29" i="2"/>
  <c r="AM45" i="2"/>
  <c r="AM13" i="2"/>
  <c r="AM21" i="2"/>
  <c r="AO12" i="2"/>
  <c r="AO20" i="2"/>
  <c r="AM37" i="2"/>
  <c r="AN8" i="2"/>
  <c r="AN32" i="2"/>
  <c r="AN48" i="2"/>
  <c r="AN24" i="2"/>
  <c r="AN40" i="2"/>
  <c r="AM14" i="2"/>
  <c r="AL19" i="2"/>
  <c r="AL27" i="2"/>
  <c r="AO28" i="2"/>
  <c r="AM30" i="2"/>
  <c r="AN33" i="2"/>
  <c r="AL35" i="2"/>
  <c r="AO36" i="2"/>
  <c r="AM38" i="2"/>
  <c r="AN41" i="2"/>
  <c r="AL43" i="2"/>
  <c r="AO44" i="2"/>
  <c r="AM46" i="2"/>
  <c r="AN49" i="2"/>
  <c r="AL51" i="2"/>
  <c r="AO52" i="2"/>
  <c r="AN16" i="2"/>
  <c r="AL11" i="2"/>
  <c r="AM22" i="2"/>
  <c r="AL8" i="2"/>
  <c r="AO9" i="2"/>
  <c r="AM11" i="2"/>
  <c r="AN14" i="2"/>
  <c r="AL16" i="2"/>
  <c r="AO17" i="2"/>
  <c r="AM19" i="2"/>
  <c r="AN22" i="2"/>
  <c r="AL24" i="2"/>
  <c r="AO25" i="2"/>
  <c r="AM27" i="2"/>
  <c r="AN30" i="2"/>
  <c r="AL32" i="2"/>
  <c r="AO33" i="2"/>
  <c r="AM35" i="2"/>
  <c r="AN38" i="2"/>
  <c r="AL40" i="2"/>
  <c r="AO41" i="2"/>
  <c r="AM43" i="2"/>
  <c r="AN46" i="2"/>
  <c r="AL48" i="2"/>
  <c r="AO49" i="2"/>
  <c r="AM51" i="2"/>
  <c r="AM8" i="2"/>
  <c r="AN11" i="2"/>
  <c r="AL13" i="2"/>
  <c r="AO14" i="2"/>
  <c r="AM16" i="2"/>
  <c r="AN19" i="2"/>
  <c r="AL21" i="2"/>
  <c r="AO22" i="2"/>
  <c r="AM24" i="2"/>
  <c r="AN27" i="2"/>
  <c r="AL29" i="2"/>
  <c r="AO30" i="2"/>
  <c r="AM32" i="2"/>
  <c r="AN35" i="2"/>
  <c r="AL37" i="2"/>
  <c r="AO38" i="2"/>
  <c r="AM40" i="2"/>
  <c r="AN43" i="2"/>
  <c r="AL45" i="2"/>
  <c r="AO46" i="2"/>
  <c r="AM48" i="2"/>
  <c r="AN51" i="2"/>
  <c r="AO43" i="2"/>
  <c r="AO11" i="2"/>
  <c r="AO19" i="2"/>
  <c r="AO27" i="2"/>
  <c r="AO35" i="2"/>
  <c r="AO51" i="2"/>
  <c r="AM10" i="2"/>
  <c r="AN13" i="2"/>
  <c r="AL15" i="2"/>
  <c r="AO16" i="2"/>
  <c r="AM18" i="2"/>
  <c r="AN21" i="2"/>
  <c r="AL23" i="2"/>
  <c r="AO24" i="2"/>
  <c r="AM26" i="2"/>
  <c r="AN29" i="2"/>
  <c r="AL31" i="2"/>
  <c r="AO32" i="2"/>
  <c r="AM34" i="2"/>
  <c r="AN37" i="2"/>
  <c r="AL39" i="2"/>
  <c r="AO40" i="2"/>
  <c r="AM42" i="2"/>
  <c r="AN45" i="2"/>
  <c r="AL47" i="2"/>
  <c r="AO48" i="2"/>
  <c r="AM50" i="2"/>
  <c r="AL12" i="2"/>
  <c r="AO13" i="2"/>
  <c r="AL20" i="2"/>
  <c r="AL28" i="2"/>
  <c r="AN34" i="2"/>
  <c r="AO37" i="2"/>
  <c r="AN42" i="2"/>
  <c r="AL44" i="2"/>
  <c r="AO45" i="2"/>
  <c r="AL52" i="2"/>
  <c r="AL9" i="2"/>
  <c r="AO10" i="2"/>
  <c r="AM12" i="2"/>
  <c r="AN15" i="2"/>
  <c r="AL17" i="2"/>
  <c r="AO18" i="2"/>
  <c r="AM20" i="2"/>
  <c r="AN23" i="2"/>
  <c r="AL25" i="2"/>
  <c r="AO26" i="2"/>
  <c r="AM28" i="2"/>
  <c r="AN31" i="2"/>
  <c r="AL33" i="2"/>
  <c r="AO34" i="2"/>
  <c r="AM36" i="2"/>
  <c r="AN39" i="2"/>
  <c r="AL41" i="2"/>
  <c r="AO42" i="2"/>
  <c r="AM44" i="2"/>
  <c r="AN47" i="2"/>
  <c r="AL49" i="2"/>
  <c r="AO50" i="2"/>
  <c r="AM52" i="2"/>
  <c r="AN10" i="2"/>
  <c r="AN18" i="2"/>
  <c r="AO21" i="2"/>
  <c r="AN26" i="2"/>
  <c r="AO29" i="2"/>
  <c r="AL36" i="2"/>
  <c r="AN50" i="2"/>
  <c r="AM9" i="2"/>
  <c r="AN12" i="2"/>
  <c r="AL14" i="2"/>
  <c r="AO15" i="2"/>
  <c r="AM17" i="2"/>
  <c r="AN20" i="2"/>
  <c r="AL22" i="2"/>
  <c r="AO23" i="2"/>
  <c r="AM25" i="2"/>
  <c r="AN28" i="2"/>
  <c r="AL30" i="2"/>
  <c r="AO31" i="2"/>
  <c r="AM33" i="2"/>
  <c r="AN36" i="2"/>
  <c r="AL38" i="2"/>
  <c r="AO39" i="2"/>
  <c r="AM41" i="2"/>
  <c r="AN44" i="2"/>
  <c r="AL46" i="2"/>
  <c r="AO47" i="2"/>
  <c r="AM49" i="2"/>
  <c r="AN52" i="2"/>
  <c r="AQ52" i="2" l="1"/>
  <c r="AQ29" i="2"/>
  <c r="AQ45" i="2"/>
  <c r="AQ50" i="2"/>
  <c r="AQ34" i="2"/>
  <c r="AQ49" i="2"/>
  <c r="AQ33" i="2"/>
  <c r="AQ17" i="2"/>
  <c r="AQ22" i="2"/>
  <c r="AQ18" i="2"/>
  <c r="AQ36" i="2"/>
  <c r="AQ28" i="2"/>
  <c r="AQ42" i="2"/>
  <c r="AQ26" i="2"/>
  <c r="AQ10" i="2"/>
  <c r="AQ38" i="2"/>
  <c r="AQ47" i="2"/>
  <c r="AQ31" i="2"/>
  <c r="AQ15" i="2"/>
  <c r="AQ37" i="2"/>
  <c r="AQ21" i="2"/>
  <c r="AQ11" i="2"/>
  <c r="AQ19" i="2"/>
  <c r="AQ48" i="2"/>
  <c r="AQ32" i="2"/>
  <c r="AQ16" i="2"/>
  <c r="AQ51" i="2"/>
  <c r="AQ35" i="2"/>
  <c r="AQ46" i="2"/>
  <c r="AQ30" i="2"/>
  <c r="AQ14" i="2"/>
  <c r="AQ41" i="2"/>
  <c r="AQ25" i="2"/>
  <c r="AQ9" i="2"/>
  <c r="AQ20" i="2"/>
  <c r="AQ23" i="2"/>
  <c r="AQ12" i="2"/>
  <c r="AQ40" i="2"/>
  <c r="AQ24" i="2"/>
  <c r="AQ8" i="2"/>
  <c r="AL62" i="2"/>
  <c r="B3" i="3" s="1"/>
  <c r="AN62" i="2"/>
  <c r="B5" i="3" s="1"/>
  <c r="G5" i="3" s="1"/>
  <c r="AQ39" i="2"/>
  <c r="AQ13" i="2"/>
  <c r="AO62" i="2"/>
  <c r="B6" i="3" s="1"/>
  <c r="G6" i="3" s="1"/>
  <c r="AQ44" i="2"/>
  <c r="AM62" i="2"/>
  <c r="B4" i="3" s="1"/>
  <c r="G4" i="3" s="1"/>
  <c r="AQ43" i="2"/>
  <c r="AQ27" i="2"/>
  <c r="G3" i="3" l="1"/>
  <c r="B7" i="3"/>
  <c r="F6" i="3"/>
  <c r="B9" i="3"/>
  <c r="F7" i="3" l="1"/>
  <c r="G7" i="3"/>
  <c r="F4" i="3"/>
  <c r="F5" i="3"/>
  <c r="F3" i="3"/>
</calcChain>
</file>

<file path=xl/sharedStrings.xml><?xml version="1.0" encoding="utf-8"?>
<sst xmlns="http://schemas.openxmlformats.org/spreadsheetml/2006/main" count="82" uniqueCount="67">
  <si>
    <t>Incremental Volume FB</t>
  </si>
  <si>
    <t>Model Volume and Raw Impressions</t>
  </si>
  <si>
    <t>Gamma</t>
  </si>
  <si>
    <t>Scurve Transformed Variables</t>
  </si>
  <si>
    <t>DP - Stands for 'Dependent variable'</t>
  </si>
  <si>
    <t>Volumes</t>
  </si>
  <si>
    <t>Adjusted Volume</t>
  </si>
  <si>
    <t>IP - Stands for 'Independent Variables'</t>
  </si>
  <si>
    <t>Regression Cofficients</t>
  </si>
  <si>
    <t>Model Coefficients</t>
  </si>
  <si>
    <t>Upper bound</t>
  </si>
  <si>
    <t>Raw Impressions</t>
  </si>
  <si>
    <t>IP - Impressions</t>
  </si>
  <si>
    <t>Last Iteration</t>
  </si>
  <si>
    <t>Lower bound</t>
  </si>
  <si>
    <t>Month</t>
  </si>
  <si>
    <t>FB Leads Decomps</t>
  </si>
  <si>
    <t>Credenciamento_0</t>
  </si>
  <si>
    <t>Mensagem_1</t>
  </si>
  <si>
    <t>Web event_0</t>
  </si>
  <si>
    <t>Web event_1</t>
  </si>
  <si>
    <t>Regression with Volume / Decompos (DP) + Transfomed Variables (IP). Regression with constant effects, we can call as Non-satural Model.</t>
  </si>
  <si>
    <t>DP_Incremental Volume_FB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</si>
  <si>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</si>
  <si>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</si>
  <si>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</si>
  <si>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</si>
  <si>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</si>
  <si>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</si>
  <si>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</si>
  <si>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</si>
  <si>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</si>
  <si>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</si>
  <si>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</si>
  <si>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</si>
  <si>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</si>
  <si>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</si>
  <si>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</si>
  <si>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</si>
  <si>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</si>
  <si>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</si>
  <si>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</si>
  <si>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</si>
  <si>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</si>
  <si>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</si>
  <si>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</si>
  <si>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</si>
  <si>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Transformed total</t>
  </si>
  <si>
    <t>Volume</t>
  </si>
  <si>
    <t>Frequency</t>
  </si>
  <si>
    <t>Support / Imp</t>
  </si>
  <si>
    <t>Spends</t>
  </si>
  <si>
    <t>CPM</t>
  </si>
  <si>
    <t>Effectiveness</t>
  </si>
  <si>
    <t>Total Incr</t>
  </si>
  <si>
    <t>RESIDUAL OUTPUT</t>
  </si>
  <si>
    <t>Observation</t>
  </si>
  <si>
    <t>Predicted FB Leads Decomps</t>
  </si>
  <si>
    <t>Residuals</t>
  </si>
  <si>
    <t>Standard Residuals</t>
  </si>
  <si>
    <t>PROBABILITY OUTPUT</t>
  </si>
  <si>
    <t>Percentile</t>
  </si>
  <si>
    <t>FY2021</t>
  </si>
  <si>
    <t>CTW</t>
  </si>
  <si>
    <t>Non CTW</t>
  </si>
  <si>
    <t>TON-2021</t>
  </si>
  <si>
    <t>Efficency(in 1000 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</si>
</sst>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 * #,##0.00_ ;_ * \-#,##0.00_ ;_ * &quot;-&quot;??_ ;_ @_ "/>
    <numFmt numFmtId="165" formatCode="0.0000000000"/>
    <numFmt numFmtId="166" formatCode="0.000E+00"/>
    <numFmt numFmtId="167" formatCode="0.0%"/>
    <numFmt numFmtId="168" formatCode="0.000"/>
    <numFmt numFmtId="169" formatCode="0.000%"/>
    <numFmt numFmtId="170" formatCode="_(* #,##0_);_(* \(#,##0\);_(* &quot;-&quot;??_);_(@_)"/>
    <numFmt numFmtId="172" formatCode="0.0"/>
    <numFmt numFmtId="173" formatCode="0.0000000"/>
    <numFmt numFmtId="174" formatCode="#,##0.0"/>
    <numFmt numFmtId="175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2" fontId="0" fillId="0" borderId="0" xfId="0" applyNumberFormat="1"/>
    <xf numFmtId="165" fontId="0" fillId="0" borderId="0" xfId="2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2" fontId="2" fillId="0" borderId="0" xfId="0" applyNumberFormat="1" applyFont="1"/>
    <xf numFmtId="166" fontId="2" fillId="0" borderId="0" xfId="0" applyNumberFormat="1" applyFont="1"/>
    <xf numFmtId="1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3"/>
    <xf numFmtId="165" fontId="0" fillId="0" borderId="5" xfId="2" applyNumberFormat="1" applyFont="1" applyFill="1" applyBorder="1" applyAlignment="1">
      <alignment horizontal="center"/>
    </xf>
    <xf numFmtId="2" fontId="2" fillId="0" borderId="0" xfId="2" applyNumberFormat="1" applyFont="1"/>
    <xf numFmtId="10" fontId="2" fillId="0" borderId="0" xfId="2" applyNumberFormat="1" applyFont="1"/>
    <xf numFmtId="167" fontId="2" fillId="0" borderId="0" xfId="2" applyNumberFormat="1" applyFont="1"/>
    <xf numFmtId="0" fontId="3" fillId="4" borderId="2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0" xfId="0" applyFont="1" applyFill="1"/>
    <xf numFmtId="0" fontId="2" fillId="3" borderId="0" xfId="0" applyFont="1" applyFill="1"/>
    <xf numFmtId="0" fontId="3" fillId="5" borderId="1" xfId="0" applyFont="1" applyFill="1" applyBorder="1"/>
    <xf numFmtId="0" fontId="3" fillId="5" borderId="4" xfId="0" applyFont="1" applyFill="1" applyBorder="1"/>
    <xf numFmtId="14" fontId="0" fillId="0" borderId="7" xfId="0" applyNumberForma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3" fontId="5" fillId="0" borderId="6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1" fontId="2" fillId="0" borderId="0" xfId="0" applyNumberFormat="1" applyFont="1"/>
    <xf numFmtId="14" fontId="0" fillId="0" borderId="5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9" fontId="2" fillId="0" borderId="0" xfId="2" applyNumberFormat="1" applyFont="1"/>
    <xf numFmtId="9" fontId="2" fillId="0" borderId="0" xfId="2" applyFont="1" applyFill="1" applyBorder="1" applyAlignment="1"/>
    <xf numFmtId="14" fontId="0" fillId="0" borderId="0" xfId="0" applyNumberFormat="1"/>
    <xf numFmtId="0" fontId="3" fillId="5" borderId="15" xfId="0" applyFont="1" applyFill="1" applyBorder="1"/>
    <xf numFmtId="3" fontId="2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6" xfId="0" applyNumberFormat="1" applyFont="1" applyBorder="1" applyAlignment="1">
      <alignment horizontal="center"/>
    </xf>
    <xf numFmtId="172" fontId="2" fillId="0" borderId="0" xfId="0" applyNumberFormat="1" applyFont="1"/>
    <xf numFmtId="9" fontId="2" fillId="0" borderId="0" xfId="2" applyFont="1"/>
    <xf numFmtId="170" fontId="2" fillId="0" borderId="0" xfId="0" applyNumberFormat="1" applyFont="1"/>
    <xf numFmtId="3" fontId="2" fillId="0" borderId="0" xfId="0" applyNumberFormat="1" applyFont="1"/>
    <xf numFmtId="1" fontId="2" fillId="0" borderId="16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173" fontId="7" fillId="0" borderId="8" xfId="0" applyNumberFormat="1" applyFont="1" applyBorder="1" applyAlignment="1">
      <alignment horizontal="center" vertical="center" wrapText="1"/>
    </xf>
    <xf numFmtId="174" fontId="5" fillId="0" borderId="6" xfId="0" applyNumberFormat="1" applyFont="1" applyBorder="1" applyAlignment="1">
      <alignment horizontal="center"/>
    </xf>
    <xf numFmtId="173" fontId="7" fillId="0" borderId="17" xfId="0" applyNumberFormat="1" applyFont="1" applyBorder="1" applyAlignment="1">
      <alignment horizontal="center" vertical="center" wrapText="1"/>
    </xf>
    <xf numFmtId="173" fontId="7" fillId="0" borderId="6" xfId="0" applyNumberFormat="1" applyFont="1" applyBorder="1" applyAlignment="1">
      <alignment horizontal="center" vertical="center" wrapText="1"/>
    </xf>
    <xf numFmtId="0" fontId="0" fillId="0" borderId="14" xfId="0" applyBorder="1"/>
    <xf numFmtId="0" fontId="8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Continuous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 applyAlignment="1">
      <alignment horizontal="centerContinuous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0" fontId="3" fillId="5" borderId="0" xfId="0" applyFont="1" applyFill="1"/>
    <xf numFmtId="2" fontId="3" fillId="5" borderId="15" xfId="0" applyNumberFormat="1" applyFont="1" applyFill="1" applyBorder="1" applyAlignment="1">
      <alignment horizontal="center"/>
    </xf>
    <xf numFmtId="175" fontId="2" fillId="0" borderId="0" xfId="0" applyNumberFormat="1" applyFont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4" fontId="2" fillId="0" borderId="0" xfId="0" applyNumberFormat="1" applyFont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3" fontId="2" fillId="0" borderId="6" xfId="4" applyNumberFormat="1" applyFont="1" applyBorder="1" applyAlignment="1">
      <alignment horizontal="center" vertical="center"/>
    </xf>
    <xf numFmtId="3" fontId="2" fillId="0" borderId="6" xfId="1" applyNumberFormat="1" applyFont="1" applyBorder="1" applyAlignment="1">
      <alignment horizontal="center" vertical="center"/>
    </xf>
    <xf numFmtId="174" fontId="2" fillId="0" borderId="6" xfId="0" applyNumberFormat="1" applyFont="1" applyBorder="1" applyAlignment="1">
      <alignment horizontal="center" vertical="center"/>
    </xf>
    <xf numFmtId="174" fontId="2" fillId="0" borderId="6" xfId="4" applyNumberFormat="1" applyFont="1" applyBorder="1" applyAlignment="1">
      <alignment horizontal="center" vertical="center"/>
    </xf>
    <xf numFmtId="43" fontId="2" fillId="0" borderId="6" xfId="4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1" fillId="6" borderId="6" xfId="0" applyFont="1" applyFill="1" applyBorder="1"/>
    <xf numFmtId="3" fontId="11" fillId="6" borderId="6" xfId="0" applyNumberFormat="1" applyFont="1" applyFill="1" applyBorder="1" applyAlignment="1">
      <alignment horizontal="center" vertical="center"/>
    </xf>
    <xf numFmtId="174" fontId="11" fillId="6" borderId="6" xfId="0" applyNumberFormat="1" applyFont="1" applyFill="1" applyBorder="1" applyAlignment="1">
      <alignment horizontal="center" vertical="center"/>
    </xf>
    <xf numFmtId="174" fontId="11" fillId="6" borderId="6" xfId="4" applyNumberFormat="1" applyFont="1" applyFill="1" applyBorder="1" applyAlignment="1">
      <alignment horizontal="center" vertical="center"/>
    </xf>
    <xf numFmtId="43" fontId="11" fillId="6" borderId="6" xfId="4" applyFont="1" applyFill="1" applyBorder="1" applyAlignment="1">
      <alignment horizontal="center" vertical="center"/>
    </xf>
  </cellXfs>
  <cellStyles count="5">
    <cellStyle name="Comma" xfId="1" builtinId="3"/>
    <cellStyle name="Comma 2" xfId="4" xr:uid="{514BD48F-285F-4719-AAF1-ED3563CCEE6D}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80BA-A356-4E30-98EB-D17682CF9268}">
  <dimension ref="A1:AR102"/>
  <sheetViews>
    <sheetView topLeftCell="AE1" zoomScale="70" zoomScaleNormal="70" workbookViewId="0">
      <selection activeCell="AI4" sqref="AI4"/>
    </sheetView>
  </sheetViews>
  <sheetFormatPr defaultColWidth="9.140625" defaultRowHeight="12.75" x14ac:dyDescent="0.2"/>
  <cols>
    <col min="1" max="1" width="14" style="1" customWidth="1"/>
    <col min="2" max="2" width="30.5703125" style="1" bestFit="1" customWidth="1"/>
    <col min="3" max="3" width="27.5703125" style="1" bestFit="1" customWidth="1"/>
    <col min="4" max="5" width="40.85546875" style="1" customWidth="1"/>
    <col min="6" max="6" width="22.140625" style="1" bestFit="1" customWidth="1"/>
    <col min="7" max="7" width="22.140625" style="1" customWidth="1"/>
    <col min="8" max="9" width="27.42578125" style="1" customWidth="1"/>
    <col min="10" max="10" width="22.140625" style="1" customWidth="1"/>
    <col min="11" max="11" width="27.5703125" style="1" bestFit="1" customWidth="1"/>
    <col min="12" max="13" width="40.85546875" style="1" customWidth="1"/>
    <col min="14" max="14" width="22.140625" style="1" bestFit="1" customWidth="1"/>
    <col min="15" max="15" width="9.42578125" style="1" bestFit="1" customWidth="1"/>
    <col min="16" max="16" width="13.5703125" style="1" bestFit="1" customWidth="1"/>
    <col min="17" max="18" width="9.140625" style="1"/>
    <col min="19" max="19" width="27.140625" style="1" customWidth="1"/>
    <col min="20" max="20" width="12" style="1" bestFit="1" customWidth="1"/>
    <col min="21" max="21" width="14.5703125" style="1" bestFit="1" customWidth="1"/>
    <col min="22" max="23" width="12" style="1" bestFit="1" customWidth="1"/>
    <col min="24" max="24" width="13.42578125" style="1" bestFit="1" customWidth="1"/>
    <col min="25" max="25" width="12" style="1" bestFit="1" customWidth="1"/>
    <col min="26" max="26" width="12.42578125" style="1" bestFit="1" customWidth="1"/>
    <col min="27" max="27" width="12.5703125" style="1" bestFit="1" customWidth="1"/>
    <col min="28" max="28" width="9.140625" style="1"/>
    <col min="29" max="29" width="18.5703125" style="1" bestFit="1" customWidth="1"/>
    <col min="30" max="30" width="9.140625" style="1"/>
    <col min="31" max="31" width="20.140625" style="1" customWidth="1"/>
    <col min="32" max="32" width="30.5703125" style="1" bestFit="1" customWidth="1"/>
    <col min="33" max="33" width="27.140625" style="1" bestFit="1" customWidth="1"/>
    <col min="34" max="35" width="38.7109375" style="1" customWidth="1"/>
    <col min="36" max="36" width="21.140625" style="1" customWidth="1"/>
    <col min="37" max="37" width="21.7109375" style="1" customWidth="1"/>
    <col min="38" max="38" width="27.140625" style="1" bestFit="1" customWidth="1"/>
    <col min="39" max="40" width="38.7109375" style="1" customWidth="1"/>
    <col min="41" max="41" width="21.7109375" style="1" bestFit="1" customWidth="1"/>
    <col min="42" max="16384" width="9.140625" style="1"/>
  </cols>
  <sheetData>
    <row r="1" spans="1:44" ht="15.75" customHeight="1" thickBot="1" x14ac:dyDescent="0.25">
      <c r="B1" s="2" t="s">
        <v>0</v>
      </c>
      <c r="C1" s="72" t="s">
        <v>1</v>
      </c>
      <c r="D1" s="73"/>
      <c r="E1" s="73"/>
      <c r="F1" s="74"/>
      <c r="G1" s="72" t="s">
        <v>2</v>
      </c>
      <c r="H1" s="73"/>
      <c r="I1" s="73"/>
      <c r="J1" s="74"/>
      <c r="K1" s="72" t="s">
        <v>3</v>
      </c>
      <c r="L1" s="73"/>
      <c r="M1" s="73"/>
      <c r="N1" s="73"/>
      <c r="S1" s="3" t="s">
        <v>4</v>
      </c>
      <c r="AF1" s="3" t="s">
        <v>5</v>
      </c>
      <c r="AL1" s="3" t="s">
        <v>6</v>
      </c>
    </row>
    <row r="2" spans="1:44" ht="15" x14ac:dyDescent="0.25">
      <c r="K2" s="4">
        <v>2.0299999999999998</v>
      </c>
      <c r="S2" s="3" t="s">
        <v>7</v>
      </c>
      <c r="AF2" s="1" t="s">
        <v>8</v>
      </c>
      <c r="AG2" s="5">
        <v>107805.35852075153</v>
      </c>
      <c r="AH2" s="5">
        <v>-537540118.1539681</v>
      </c>
      <c r="AI2" s="5">
        <v>-1872.3349607327557</v>
      </c>
      <c r="AJ2" s="5">
        <v>1118203.2467989274</v>
      </c>
    </row>
    <row r="3" spans="1:44" ht="15" x14ac:dyDescent="0.25">
      <c r="B3" s="6">
        <v>1000000</v>
      </c>
      <c r="K3">
        <v>84.71</v>
      </c>
      <c r="L3" s="7"/>
      <c r="M3" s="7"/>
      <c r="N3" s="7"/>
      <c r="P3" s="7"/>
      <c r="AA3" s="8"/>
      <c r="AB3" s="9"/>
      <c r="AC3" s="9"/>
      <c r="AD3" s="9"/>
      <c r="AF3" s="3" t="s">
        <v>9</v>
      </c>
      <c r="AG3" s="5">
        <v>409.358520752</v>
      </c>
      <c r="AH3" s="5">
        <v>0.41799999999999998</v>
      </c>
      <c r="AI3" s="5">
        <v>49.45</v>
      </c>
      <c r="AJ3" s="5">
        <v>13.246798930000001</v>
      </c>
      <c r="AK3" s="10" t="s">
        <v>10</v>
      </c>
      <c r="AL3" s="68">
        <f>AG4*1.5</f>
        <v>161708.03778112729</v>
      </c>
      <c r="AM3" s="68">
        <f t="shared" ref="AM3:AO3" si="0">AH4*1.5</f>
        <v>-806310177.23095214</v>
      </c>
      <c r="AN3" s="68">
        <f t="shared" si="0"/>
        <v>-2808.5024410991336</v>
      </c>
      <c r="AO3" s="68">
        <f t="shared" si="0"/>
        <v>1677304.8701983911</v>
      </c>
    </row>
    <row r="4" spans="1:44" ht="15.75" thickBot="1" x14ac:dyDescent="0.3">
      <c r="B4" s="11"/>
      <c r="C4" s="11" t="s">
        <v>11</v>
      </c>
      <c r="D4" s="11" t="s">
        <v>11</v>
      </c>
      <c r="E4" s="11" t="s">
        <v>11</v>
      </c>
      <c r="F4" s="11" t="s">
        <v>11</v>
      </c>
      <c r="G4" s="12"/>
      <c r="H4" s="11"/>
      <c r="I4" s="11"/>
      <c r="J4" s="11"/>
      <c r="K4" s="11" t="s">
        <v>12</v>
      </c>
      <c r="L4" s="11"/>
      <c r="M4" s="11"/>
      <c r="N4" s="11" t="s">
        <v>12</v>
      </c>
      <c r="AA4" s="8"/>
      <c r="AB4" s="8"/>
      <c r="AC4" s="8"/>
      <c r="AD4" s="8"/>
      <c r="AF4" s="1" t="s">
        <v>13</v>
      </c>
      <c r="AG4" s="13">
        <f>AG2</f>
        <v>107805.35852075153</v>
      </c>
      <c r="AH4" s="13">
        <f t="shared" ref="AH4:AJ4" si="1">AH2</f>
        <v>-537540118.1539681</v>
      </c>
      <c r="AI4" s="13">
        <f t="shared" si="1"/>
        <v>-1872.3349607327557</v>
      </c>
      <c r="AJ4" s="13">
        <f t="shared" si="1"/>
        <v>1118203.2467989274</v>
      </c>
      <c r="AK4" s="10" t="s">
        <v>14</v>
      </c>
      <c r="AL4" s="68">
        <f>AG4*0.5</f>
        <v>53902.679260375764</v>
      </c>
      <c r="AM4" s="68">
        <f t="shared" ref="AM4:AO4" si="2">AH4*0.5</f>
        <v>-268770059.07698405</v>
      </c>
      <c r="AN4" s="68">
        <f t="shared" si="2"/>
        <v>-936.16748036637784</v>
      </c>
      <c r="AO4" s="68">
        <f t="shared" si="2"/>
        <v>559101.62339946372</v>
      </c>
    </row>
    <row r="5" spans="1:44" ht="13.5" thickBot="1" x14ac:dyDescent="0.25">
      <c r="K5" s="14">
        <v>0.4</v>
      </c>
      <c r="L5" s="15"/>
      <c r="M5" s="15"/>
      <c r="N5" s="16"/>
    </row>
    <row r="6" spans="1:44" ht="13.5" thickBot="1" x14ac:dyDescent="0.25">
      <c r="A6" s="17" t="s">
        <v>15</v>
      </c>
      <c r="B6" s="18" t="s">
        <v>16</v>
      </c>
      <c r="C6" s="19" t="s">
        <v>17</v>
      </c>
      <c r="D6" s="19" t="s">
        <v>18</v>
      </c>
      <c r="E6" s="19" t="s">
        <v>19</v>
      </c>
      <c r="F6" s="19" t="s">
        <v>20</v>
      </c>
      <c r="G6" s="19" t="str">
        <f t="shared" ref="G6:N6" si="3">C6</f>
        <v>Credenciamento_0</v>
      </c>
      <c r="H6" s="19" t="str">
        <f t="shared" si="3"/>
        <v>Mensagem_1</v>
      </c>
      <c r="I6" s="19" t="str">
        <f t="shared" si="3"/>
        <v>Web event_0</v>
      </c>
      <c r="J6" s="19" t="str">
        <f t="shared" si="3"/>
        <v>Web event_1</v>
      </c>
      <c r="K6" s="20" t="str">
        <f t="shared" si="3"/>
        <v>Credenciamento_0</v>
      </c>
      <c r="L6" s="21" t="str">
        <f t="shared" si="3"/>
        <v>Mensagem_1</v>
      </c>
      <c r="M6" s="21" t="str">
        <f t="shared" si="3"/>
        <v>Web event_0</v>
      </c>
      <c r="N6" s="21" t="str">
        <f t="shared" si="3"/>
        <v>Web event_1</v>
      </c>
      <c r="S6" s="22" t="s">
        <v>21</v>
      </c>
      <c r="T6" s="23"/>
      <c r="U6" s="23"/>
      <c r="V6" s="23"/>
      <c r="W6" s="23"/>
      <c r="X6" s="23"/>
      <c r="Y6" s="23"/>
      <c r="AF6" s="38" t="s">
        <v>22</v>
      </c>
      <c r="AG6" s="25" t="str">
        <f>K6</f>
        <v>Credenciamento_0</v>
      </c>
      <c r="AH6" s="25" t="str">
        <f>L6</f>
        <v>Mensagem_1</v>
      </c>
      <c r="AI6" s="25" t="str">
        <f>M6</f>
        <v>Web event_0</v>
      </c>
      <c r="AJ6" s="25" t="str">
        <f>N6</f>
        <v>Web event_1</v>
      </c>
      <c r="AL6" s="24" t="str">
        <f>AG6</f>
        <v>Credenciamento_0</v>
      </c>
      <c r="AM6" s="24" t="str">
        <f t="shared" ref="AM6:AO6" si="4">AH6</f>
        <v>Mensagem_1</v>
      </c>
      <c r="AN6" s="24" t="str">
        <f t="shared" si="4"/>
        <v>Web event_0</v>
      </c>
      <c r="AO6" s="24" t="str">
        <f t="shared" si="4"/>
        <v>Web event_1</v>
      </c>
    </row>
    <row r="7" spans="1:44" ht="15.75" thickBot="1" x14ac:dyDescent="0.3">
      <c r="A7" s="26">
        <v>44200</v>
      </c>
      <c r="B7" s="27">
        <v>483.90793009223438</v>
      </c>
      <c r="C7" s="28">
        <v>0</v>
      </c>
      <c r="D7" s="28">
        <v>0</v>
      </c>
      <c r="E7" s="28">
        <v>0</v>
      </c>
      <c r="F7" s="28">
        <v>0</v>
      </c>
      <c r="G7" s="53">
        <v>0</v>
      </c>
      <c r="H7" s="53">
        <v>0</v>
      </c>
      <c r="I7" s="53">
        <v>0</v>
      </c>
      <c r="J7" s="53">
        <v>0</v>
      </c>
      <c r="K7" s="52">
        <f>GAMMADIST(G7,$K$2,$K$3,TRUE)</f>
        <v>0</v>
      </c>
      <c r="L7" s="52">
        <f>GAMMADIST(H7,$K$2,$K$3,TRUE)</f>
        <v>0</v>
      </c>
      <c r="M7" s="52">
        <f t="shared" ref="M7:N7" si="5">GAMMADIST(I7,$K$2,$K$3,TRUE)</f>
        <v>0</v>
      </c>
      <c r="N7" s="52">
        <f t="shared" si="5"/>
        <v>0</v>
      </c>
      <c r="O7" s="7"/>
      <c r="AF7" s="41">
        <f>B7</f>
        <v>483.90793009223438</v>
      </c>
      <c r="AG7" s="31">
        <f>K7*AG$3</f>
        <v>0</v>
      </c>
      <c r="AH7" s="30">
        <f>L7*AH$3</f>
        <v>0</v>
      </c>
      <c r="AI7" s="30">
        <f>M7*AI$3</f>
        <v>0</v>
      </c>
      <c r="AJ7" s="30">
        <f>N7*AJ$3</f>
        <v>0</v>
      </c>
      <c r="AL7" s="30" t="str">
        <f>IFERROR(AG7/SUM($AG7:$AJ7)*$AF7,"0")</f>
        <v>0</v>
      </c>
      <c r="AM7" s="30" t="str">
        <f>IFERROR(AH7/SUM($AG7:$AJ7)*$AF7,"0")</f>
        <v>0</v>
      </c>
      <c r="AN7" s="30" t="str">
        <f>IFERROR(AI7/SUM($AG7:$AJ7)*$AF7,"0")</f>
        <v>0</v>
      </c>
      <c r="AO7" s="30" t="str">
        <f>IFERROR(AJ7/SUM($AG7:$AJ7)*$AF7,"0")</f>
        <v>0</v>
      </c>
      <c r="AQ7" s="71">
        <f>SUM(AL7:AO7)</f>
        <v>0</v>
      </c>
      <c r="AR7" s="71">
        <f>AF7</f>
        <v>483.90793009223438</v>
      </c>
    </row>
    <row r="8" spans="1:44" ht="15.75" thickBot="1" x14ac:dyDescent="0.3">
      <c r="A8" s="26">
        <v>44207</v>
      </c>
      <c r="B8" s="27">
        <v>306.76250607568301</v>
      </c>
      <c r="C8" s="28">
        <v>0</v>
      </c>
      <c r="D8" s="28">
        <v>0</v>
      </c>
      <c r="E8" s="28">
        <v>0</v>
      </c>
      <c r="F8" s="28">
        <v>0</v>
      </c>
      <c r="G8" s="53">
        <v>0</v>
      </c>
      <c r="H8" s="53">
        <v>0</v>
      </c>
      <c r="I8" s="53">
        <v>0</v>
      </c>
      <c r="J8" s="53">
        <v>0</v>
      </c>
      <c r="K8" s="52">
        <f t="shared" ref="K8:K54" si="6">GAMMADIST(G8,$K$2,$K$3,TRUE)</f>
        <v>0</v>
      </c>
      <c r="L8" s="52">
        <f t="shared" ref="L8:L54" si="7">GAMMADIST(H8,$K$2,$K$3,TRUE)</f>
        <v>0</v>
      </c>
      <c r="M8" s="52">
        <f t="shared" ref="M8:M54" si="8">GAMMADIST(I8,$K$2,$K$3,TRUE)</f>
        <v>0</v>
      </c>
      <c r="N8" s="52">
        <f t="shared" ref="N8:N54" si="9">GAMMADIST(J8,$K$2,$K$3,TRUE)</f>
        <v>0</v>
      </c>
      <c r="O8" s="7"/>
      <c r="P8" s="32"/>
      <c r="S8" t="s">
        <v>23</v>
      </c>
      <c r="T8"/>
      <c r="U8"/>
      <c r="V8"/>
      <c r="W8"/>
      <c r="X8"/>
      <c r="Y8"/>
      <c r="Z8"/>
      <c r="AA8"/>
      <c r="AB8"/>
      <c r="AC8"/>
      <c r="AD8"/>
      <c r="AE8"/>
      <c r="AF8" s="41">
        <f t="shared" ref="AF8:AF54" si="10">B8</f>
        <v>306.76250607568301</v>
      </c>
      <c r="AG8" s="31">
        <f t="shared" ref="AG8:AG54" si="11">K8*AG$3</f>
        <v>0</v>
      </c>
      <c r="AH8" s="30">
        <f t="shared" ref="AH8:AH53" si="12">L8*AH$3</f>
        <v>0</v>
      </c>
      <c r="AI8" s="30">
        <f t="shared" ref="AI8:AI54" si="13">M8*AI$3</f>
        <v>0</v>
      </c>
      <c r="AJ8" s="30">
        <f t="shared" ref="AJ8:AJ54" si="14">N8*AJ$3</f>
        <v>0</v>
      </c>
      <c r="AL8" s="30" t="str">
        <f t="shared" ref="AL8:AL52" si="15">IFERROR(AG8/SUM($AG8:$AJ8)*$AF8,"0")</f>
        <v>0</v>
      </c>
      <c r="AM8" s="30" t="str">
        <f t="shared" ref="AM8:AM52" si="16">IFERROR(AH8/SUM($AG8:$AJ8)*$AF8,"0")</f>
        <v>0</v>
      </c>
      <c r="AN8" s="30" t="str">
        <f t="shared" ref="AN8:AN52" si="17">IFERROR(AI8/SUM($AG8:$AJ8)*$AF8,"0")</f>
        <v>0</v>
      </c>
      <c r="AO8" s="30" t="str">
        <f>IFERROR(AJ8/SUM($AG8:$AJ8)*$AF8,"0")</f>
        <v>0</v>
      </c>
      <c r="AQ8" s="71">
        <f t="shared" ref="AQ8:AQ54" si="18">SUM(AL8:AO8)</f>
        <v>0</v>
      </c>
      <c r="AR8" s="71">
        <f t="shared" ref="AR8:AR54" si="19">AF8</f>
        <v>306.76250607568301</v>
      </c>
    </row>
    <row r="9" spans="1:44" ht="15.75" thickBot="1" x14ac:dyDescent="0.3">
      <c r="A9" s="26">
        <v>44214</v>
      </c>
      <c r="B9" s="27">
        <v>719.68891560457496</v>
      </c>
      <c r="C9" s="28">
        <v>0</v>
      </c>
      <c r="D9" s="28">
        <v>915871</v>
      </c>
      <c r="E9" s="28">
        <v>420899</v>
      </c>
      <c r="F9" s="28">
        <v>0</v>
      </c>
      <c r="G9" s="53">
        <v>0</v>
      </c>
      <c r="H9" s="53">
        <v>0.12614745187211604</v>
      </c>
      <c r="I9" s="53">
        <v>5.7972505238752803E-2</v>
      </c>
      <c r="J9" s="53">
        <v>0</v>
      </c>
      <c r="K9" s="52">
        <f t="shared" si="6"/>
        <v>0</v>
      </c>
      <c r="L9" s="52">
        <f t="shared" si="7"/>
        <v>8.8616167855516317E-7</v>
      </c>
      <c r="M9" s="52">
        <f t="shared" si="8"/>
        <v>1.8293828041591547E-7</v>
      </c>
      <c r="N9" s="52">
        <f t="shared" si="9"/>
        <v>0</v>
      </c>
      <c r="O9" s="7"/>
      <c r="P9" s="32"/>
      <c r="S9"/>
      <c r="T9"/>
      <c r="U9"/>
      <c r="V9"/>
      <c r="W9"/>
      <c r="X9"/>
      <c r="Y9"/>
      <c r="Z9"/>
      <c r="AA9"/>
      <c r="AB9"/>
      <c r="AC9"/>
      <c r="AD9"/>
      <c r="AE9"/>
      <c r="AF9" s="41">
        <f t="shared" si="10"/>
        <v>719.68891560457496</v>
      </c>
      <c r="AG9" s="31">
        <f t="shared" si="11"/>
        <v>0</v>
      </c>
      <c r="AH9" s="30">
        <f t="shared" si="12"/>
        <v>3.7041558163605818E-7</v>
      </c>
      <c r="AI9" s="30">
        <f t="shared" si="13"/>
        <v>9.0462979665670197E-6</v>
      </c>
      <c r="AJ9" s="30">
        <f t="shared" si="14"/>
        <v>0</v>
      </c>
      <c r="AL9" s="30">
        <f t="shared" si="15"/>
        <v>0</v>
      </c>
      <c r="AM9" s="30">
        <f t="shared" si="16"/>
        <v>28.309663122498069</v>
      </c>
      <c r="AN9" s="30">
        <f t="shared" si="17"/>
        <v>691.37925248207694</v>
      </c>
      <c r="AO9" s="30">
        <f t="shared" ref="AO9:AO52" si="20">IFERROR(AJ9/SUM($AG9:$AJ9)*$AF9,"0")</f>
        <v>0</v>
      </c>
      <c r="AQ9" s="71">
        <f t="shared" si="18"/>
        <v>719.68891560457496</v>
      </c>
      <c r="AR9" s="71">
        <f t="shared" si="19"/>
        <v>719.68891560457496</v>
      </c>
    </row>
    <row r="10" spans="1:44" ht="15.75" thickBot="1" x14ac:dyDescent="0.3">
      <c r="A10" s="26">
        <v>44221</v>
      </c>
      <c r="B10" s="27">
        <v>747.64177214317101</v>
      </c>
      <c r="C10" s="28">
        <v>0</v>
      </c>
      <c r="D10" s="28">
        <v>0</v>
      </c>
      <c r="E10" s="28">
        <v>2296595</v>
      </c>
      <c r="F10" s="28">
        <v>0</v>
      </c>
      <c r="G10" s="53">
        <v>0</v>
      </c>
      <c r="H10" s="53">
        <v>0.18690466167886724</v>
      </c>
      <c r="I10" s="53">
        <v>0.4022155875971789</v>
      </c>
      <c r="J10" s="53">
        <v>0</v>
      </c>
      <c r="K10" s="52">
        <f t="shared" si="6"/>
        <v>0</v>
      </c>
      <c r="L10" s="52">
        <f t="shared" si="7"/>
        <v>1.9674778829532859E-6</v>
      </c>
      <c r="M10" s="52">
        <f t="shared" si="8"/>
        <v>9.3075034904557545E-6</v>
      </c>
      <c r="N10" s="52">
        <f t="shared" si="9"/>
        <v>0</v>
      </c>
      <c r="O10" s="7"/>
      <c r="S10" s="58" t="s">
        <v>24</v>
      </c>
      <c r="T10" s="58"/>
      <c r="U10"/>
      <c r="V10"/>
      <c r="W10"/>
      <c r="X10"/>
      <c r="Y10"/>
      <c r="Z10"/>
      <c r="AA10"/>
      <c r="AB10" s="61"/>
      <c r="AC10" s="61"/>
      <c r="AD10"/>
      <c r="AE10"/>
      <c r="AF10" s="41">
        <f t="shared" si="10"/>
        <v>747.64177214317101</v>
      </c>
      <c r="AG10" s="31">
        <f t="shared" si="11"/>
        <v>0</v>
      </c>
      <c r="AH10" s="30">
        <f t="shared" si="12"/>
        <v>8.2240575507447344E-7</v>
      </c>
      <c r="AI10" s="30">
        <f t="shared" si="13"/>
        <v>4.6025604760303711E-4</v>
      </c>
      <c r="AJ10" s="30">
        <f t="shared" si="14"/>
        <v>0</v>
      </c>
      <c r="AL10" s="30">
        <f t="shared" si="15"/>
        <v>0</v>
      </c>
      <c r="AM10" s="30">
        <f t="shared" si="16"/>
        <v>1.33353638988432</v>
      </c>
      <c r="AN10" s="30">
        <f t="shared" si="17"/>
        <v>746.30823575328668</v>
      </c>
      <c r="AO10" s="30">
        <f t="shared" si="20"/>
        <v>0</v>
      </c>
      <c r="AQ10" s="71">
        <f t="shared" si="18"/>
        <v>747.64177214317101</v>
      </c>
      <c r="AR10" s="71">
        <f t="shared" si="19"/>
        <v>747.64177214317101</v>
      </c>
    </row>
    <row r="11" spans="1:44" ht="15.75" thickBot="1" x14ac:dyDescent="0.3">
      <c r="A11" s="26">
        <v>44228</v>
      </c>
      <c r="B11" s="27">
        <v>823.65568773955295</v>
      </c>
      <c r="C11" s="28">
        <v>0</v>
      </c>
      <c r="D11" s="28">
        <v>0</v>
      </c>
      <c r="E11" s="28">
        <v>3472528</v>
      </c>
      <c r="F11" s="28">
        <v>0</v>
      </c>
      <c r="G11" s="53">
        <v>0</v>
      </c>
      <c r="H11" s="53">
        <v>0.20769356835308533</v>
      </c>
      <c r="I11" s="53">
        <v>1.0424097776534018</v>
      </c>
      <c r="J11" s="53">
        <v>0</v>
      </c>
      <c r="K11" s="52">
        <f t="shared" si="6"/>
        <v>0</v>
      </c>
      <c r="L11" s="52">
        <f t="shared" si="7"/>
        <v>2.4367915670680004E-6</v>
      </c>
      <c r="M11" s="52">
        <f t="shared" si="8"/>
        <v>6.400329643039701E-5</v>
      </c>
      <c r="N11" s="52">
        <f t="shared" si="9"/>
        <v>0</v>
      </c>
      <c r="O11" s="7"/>
      <c r="P11" s="32"/>
      <c r="Q11" s="32"/>
      <c r="S11" t="s">
        <v>25</v>
      </c>
      <c r="T11">
        <v>0.65377566404816112</v>
      </c>
      <c r="U11"/>
      <c r="V11"/>
      <c r="W11"/>
      <c r="X11"/>
      <c r="Y11"/>
      <c r="Z11"/>
      <c r="AA11"/>
      <c r="AB11"/>
      <c r="AC11"/>
      <c r="AD11"/>
      <c r="AE11"/>
      <c r="AF11" s="41">
        <f t="shared" si="10"/>
        <v>823.65568773955295</v>
      </c>
      <c r="AG11" s="31">
        <f t="shared" si="11"/>
        <v>0</v>
      </c>
      <c r="AH11" s="30">
        <f t="shared" si="12"/>
        <v>1.0185788750344241E-6</v>
      </c>
      <c r="AI11" s="30">
        <f t="shared" si="13"/>
        <v>3.1649630084831324E-3</v>
      </c>
      <c r="AJ11" s="30">
        <f t="shared" si="14"/>
        <v>0</v>
      </c>
      <c r="AL11" s="30">
        <f t="shared" si="15"/>
        <v>0</v>
      </c>
      <c r="AM11" s="30">
        <f t="shared" si="16"/>
        <v>0.26499152338201754</v>
      </c>
      <c r="AN11" s="30">
        <f t="shared" si="17"/>
        <v>823.39069621617091</v>
      </c>
      <c r="AO11" s="30">
        <f t="shared" si="20"/>
        <v>0</v>
      </c>
      <c r="AQ11" s="71">
        <f t="shared" si="18"/>
        <v>823.65568773955295</v>
      </c>
      <c r="AR11" s="71">
        <f t="shared" si="19"/>
        <v>823.65568773955295</v>
      </c>
    </row>
    <row r="12" spans="1:44" ht="15.75" thickBot="1" x14ac:dyDescent="0.3">
      <c r="A12" s="26">
        <v>44235</v>
      </c>
      <c r="B12" s="27">
        <v>911.38434503662904</v>
      </c>
      <c r="C12" s="28">
        <v>0</v>
      </c>
      <c r="D12" s="28">
        <v>0</v>
      </c>
      <c r="E12" s="28">
        <v>2495771</v>
      </c>
      <c r="F12" s="28">
        <v>0</v>
      </c>
      <c r="G12" s="53">
        <v>0</v>
      </c>
      <c r="H12" s="53">
        <v>0.20515090633915928</v>
      </c>
      <c r="I12" s="53">
        <v>1.6674866275445082</v>
      </c>
      <c r="J12" s="53">
        <v>0</v>
      </c>
      <c r="K12" s="52">
        <f t="shared" si="6"/>
        <v>0</v>
      </c>
      <c r="L12" s="52">
        <f t="shared" si="7"/>
        <v>2.3766619361107284E-6</v>
      </c>
      <c r="M12" s="52">
        <f t="shared" si="8"/>
        <v>1.652824034605599E-4</v>
      </c>
      <c r="N12" s="52">
        <f t="shared" si="9"/>
        <v>0</v>
      </c>
      <c r="O12" s="7"/>
      <c r="S12" t="s">
        <v>26</v>
      </c>
      <c r="T12">
        <v>0.42742261890161404</v>
      </c>
      <c r="U12"/>
      <c r="V12"/>
      <c r="W12"/>
      <c r="X12"/>
      <c r="Y12"/>
      <c r="Z12"/>
      <c r="AA12"/>
      <c r="AB12"/>
      <c r="AC12"/>
      <c r="AD12"/>
      <c r="AE12"/>
      <c r="AF12" s="41">
        <f t="shared" si="10"/>
        <v>911.38434503662904</v>
      </c>
      <c r="AG12" s="31">
        <f t="shared" si="11"/>
        <v>0</v>
      </c>
      <c r="AH12" s="30">
        <f t="shared" si="12"/>
        <v>9.9344468929428434E-7</v>
      </c>
      <c r="AI12" s="30">
        <f t="shared" si="13"/>
        <v>8.1732148511246879E-3</v>
      </c>
      <c r="AJ12" s="30">
        <f t="shared" si="14"/>
        <v>0</v>
      </c>
      <c r="AL12" s="30">
        <f t="shared" si="15"/>
        <v>0</v>
      </c>
      <c r="AM12" s="30">
        <f t="shared" si="16"/>
        <v>0.1107642360846432</v>
      </c>
      <c r="AN12" s="30">
        <f t="shared" si="17"/>
        <v>911.27358080054444</v>
      </c>
      <c r="AO12" s="30">
        <f t="shared" si="20"/>
        <v>0</v>
      </c>
      <c r="AQ12" s="71">
        <f t="shared" si="18"/>
        <v>911.38434503662904</v>
      </c>
      <c r="AR12" s="71">
        <f t="shared" si="19"/>
        <v>911.38434503662904</v>
      </c>
    </row>
    <row r="13" spans="1:44" ht="15.75" thickBot="1" x14ac:dyDescent="0.3">
      <c r="A13" s="26">
        <v>44242</v>
      </c>
      <c r="B13" s="27">
        <v>1198.6527211924499</v>
      </c>
      <c r="C13" s="28">
        <v>0</v>
      </c>
      <c r="D13" s="28">
        <v>0</v>
      </c>
      <c r="E13" s="28">
        <v>0</v>
      </c>
      <c r="F13" s="28">
        <v>0</v>
      </c>
      <c r="G13" s="53">
        <v>0</v>
      </c>
      <c r="H13" s="53">
        <v>0.1899744117567721</v>
      </c>
      <c r="I13" s="53">
        <v>1.8985223373017883</v>
      </c>
      <c r="J13" s="53">
        <v>0</v>
      </c>
      <c r="K13" s="52">
        <f t="shared" si="6"/>
        <v>0</v>
      </c>
      <c r="L13" s="52">
        <f t="shared" si="7"/>
        <v>2.0335811897637278E-6</v>
      </c>
      <c r="M13" s="52">
        <f t="shared" si="8"/>
        <v>2.1469984382970679E-4</v>
      </c>
      <c r="N13" s="52">
        <f t="shared" si="9"/>
        <v>0</v>
      </c>
      <c r="O13" s="7"/>
      <c r="P13" s="32"/>
      <c r="S13" t="s">
        <v>27</v>
      </c>
      <c r="T13">
        <v>0.37415960670641535</v>
      </c>
      <c r="U13"/>
      <c r="V13"/>
      <c r="W13"/>
      <c r="X13"/>
      <c r="Y13"/>
      <c r="Z13"/>
      <c r="AA13"/>
      <c r="AB13"/>
      <c r="AC13"/>
      <c r="AD13"/>
      <c r="AE13"/>
      <c r="AF13" s="41">
        <f t="shared" si="10"/>
        <v>1198.6527211924499</v>
      </c>
      <c r="AG13" s="31">
        <f t="shared" si="11"/>
        <v>0</v>
      </c>
      <c r="AH13" s="30">
        <f t="shared" si="12"/>
        <v>8.5003693732123816E-7</v>
      </c>
      <c r="AI13" s="30">
        <f t="shared" si="13"/>
        <v>1.0616907277379002E-2</v>
      </c>
      <c r="AJ13" s="30">
        <f t="shared" si="14"/>
        <v>0</v>
      </c>
      <c r="AL13" s="30">
        <f t="shared" si="15"/>
        <v>0</v>
      </c>
      <c r="AM13" s="30">
        <f t="shared" si="16"/>
        <v>9.5961798510913215E-2</v>
      </c>
      <c r="AN13" s="30">
        <f t="shared" si="17"/>
        <v>1198.556759393939</v>
      </c>
      <c r="AO13" s="30">
        <f t="shared" si="20"/>
        <v>0</v>
      </c>
      <c r="AQ13" s="71">
        <f t="shared" si="18"/>
        <v>1198.6527211924499</v>
      </c>
      <c r="AR13" s="71">
        <f t="shared" si="19"/>
        <v>1198.6527211924499</v>
      </c>
    </row>
    <row r="14" spans="1:44" ht="15.75" thickBot="1" x14ac:dyDescent="0.3">
      <c r="A14" s="26">
        <v>44249</v>
      </c>
      <c r="B14" s="27">
        <v>1542.4232316350201</v>
      </c>
      <c r="C14" s="28">
        <v>0</v>
      </c>
      <c r="D14" s="28">
        <v>0</v>
      </c>
      <c r="E14" s="28">
        <v>368106</v>
      </c>
      <c r="F14" s="28">
        <v>0</v>
      </c>
      <c r="G14" s="53">
        <v>0</v>
      </c>
      <c r="H14" s="53">
        <v>0</v>
      </c>
      <c r="I14" s="53">
        <v>1.8708723928999142</v>
      </c>
      <c r="J14" s="53">
        <v>0</v>
      </c>
      <c r="K14" s="52">
        <f t="shared" si="6"/>
        <v>0</v>
      </c>
      <c r="L14" s="52">
        <f t="shared" si="7"/>
        <v>0</v>
      </c>
      <c r="M14" s="52">
        <f t="shared" si="8"/>
        <v>2.0844538857506319E-4</v>
      </c>
      <c r="N14" s="52">
        <f t="shared" si="9"/>
        <v>0</v>
      </c>
      <c r="O14" s="7"/>
      <c r="P14" s="32"/>
      <c r="S14" t="s">
        <v>28</v>
      </c>
      <c r="T14">
        <v>490.26418128498329</v>
      </c>
      <c r="U14"/>
      <c r="V14"/>
      <c r="W14"/>
      <c r="X14"/>
      <c r="Y14"/>
      <c r="Z14"/>
      <c r="AA14"/>
      <c r="AB14"/>
      <c r="AC14"/>
      <c r="AD14"/>
      <c r="AE14"/>
      <c r="AF14" s="41">
        <f t="shared" si="10"/>
        <v>1542.4232316350201</v>
      </c>
      <c r="AG14" s="31">
        <f t="shared" si="11"/>
        <v>0</v>
      </c>
      <c r="AH14" s="30">
        <f t="shared" si="12"/>
        <v>0</v>
      </c>
      <c r="AI14" s="30">
        <f t="shared" si="13"/>
        <v>1.0307624465036875E-2</v>
      </c>
      <c r="AJ14" s="30">
        <f t="shared" si="14"/>
        <v>0</v>
      </c>
      <c r="AL14" s="30">
        <f t="shared" si="15"/>
        <v>0</v>
      </c>
      <c r="AM14" s="30">
        <f t="shared" si="16"/>
        <v>0</v>
      </c>
      <c r="AN14" s="30">
        <f t="shared" si="17"/>
        <v>1542.4232316350201</v>
      </c>
      <c r="AO14" s="30">
        <f t="shared" si="20"/>
        <v>0</v>
      </c>
      <c r="AQ14" s="71">
        <f t="shared" si="18"/>
        <v>1542.4232316350201</v>
      </c>
      <c r="AR14" s="71">
        <f t="shared" si="19"/>
        <v>1542.4232316350201</v>
      </c>
    </row>
    <row r="15" spans="1:44" ht="15.75" thickBot="1" x14ac:dyDescent="0.3">
      <c r="A15" s="26">
        <v>44256</v>
      </c>
      <c r="B15" s="27">
        <v>1886.6520857589101</v>
      </c>
      <c r="C15" s="28">
        <v>0</v>
      </c>
      <c r="D15" s="28">
        <v>0</v>
      </c>
      <c r="E15" s="28">
        <v>0</v>
      </c>
      <c r="F15" s="28">
        <v>0</v>
      </c>
      <c r="G15" s="53">
        <v>0</v>
      </c>
      <c r="H15" s="53">
        <v>0</v>
      </c>
      <c r="I15" s="53">
        <v>1.3544504347947159</v>
      </c>
      <c r="J15" s="53">
        <v>0</v>
      </c>
      <c r="K15" s="52">
        <f t="shared" si="6"/>
        <v>0</v>
      </c>
      <c r="L15" s="52">
        <f t="shared" si="7"/>
        <v>0</v>
      </c>
      <c r="M15" s="52">
        <f t="shared" si="8"/>
        <v>1.0864076241625283E-4</v>
      </c>
      <c r="N15" s="52">
        <f t="shared" si="9"/>
        <v>0</v>
      </c>
      <c r="O15" s="7"/>
      <c r="P15" s="32"/>
      <c r="S15" s="56" t="s">
        <v>29</v>
      </c>
      <c r="T15" s="56">
        <v>48</v>
      </c>
      <c r="U15"/>
      <c r="V15"/>
      <c r="W15"/>
      <c r="X15"/>
      <c r="Y15"/>
      <c r="Z15"/>
      <c r="AA15"/>
      <c r="AB15"/>
      <c r="AC15"/>
      <c r="AD15"/>
      <c r="AE15"/>
      <c r="AF15" s="41">
        <f t="shared" si="10"/>
        <v>1886.6520857589101</v>
      </c>
      <c r="AG15" s="31">
        <f t="shared" si="11"/>
        <v>0</v>
      </c>
      <c r="AH15" s="30">
        <f t="shared" si="12"/>
        <v>0</v>
      </c>
      <c r="AI15" s="30">
        <f t="shared" si="13"/>
        <v>5.3722857014837028E-3</v>
      </c>
      <c r="AJ15" s="30">
        <f t="shared" si="14"/>
        <v>0</v>
      </c>
      <c r="AL15" s="30">
        <f t="shared" si="15"/>
        <v>0</v>
      </c>
      <c r="AM15" s="30">
        <f t="shared" si="16"/>
        <v>0</v>
      </c>
      <c r="AN15" s="30">
        <f t="shared" si="17"/>
        <v>1886.6520857589101</v>
      </c>
      <c r="AO15" s="30">
        <f t="shared" si="20"/>
        <v>0</v>
      </c>
      <c r="AQ15" s="71">
        <f t="shared" si="18"/>
        <v>1886.6520857589101</v>
      </c>
      <c r="AR15" s="71">
        <f t="shared" si="19"/>
        <v>1886.6520857589101</v>
      </c>
    </row>
    <row r="16" spans="1:44" ht="15.75" thickBot="1" x14ac:dyDescent="0.3">
      <c r="A16" s="26">
        <v>44263</v>
      </c>
      <c r="B16" s="27">
        <v>1945.29417750677</v>
      </c>
      <c r="C16" s="28">
        <v>0</v>
      </c>
      <c r="D16" s="28">
        <v>0</v>
      </c>
      <c r="E16" s="28">
        <v>41744957</v>
      </c>
      <c r="F16" s="28">
        <v>0</v>
      </c>
      <c r="G16" s="53">
        <v>0</v>
      </c>
      <c r="H16" s="53">
        <v>0</v>
      </c>
      <c r="I16" s="53">
        <v>6.3509007604104131</v>
      </c>
      <c r="J16" s="53">
        <v>0</v>
      </c>
      <c r="K16" s="52">
        <f t="shared" si="6"/>
        <v>0</v>
      </c>
      <c r="L16" s="52">
        <f t="shared" si="7"/>
        <v>0</v>
      </c>
      <c r="M16" s="52">
        <f t="shared" si="8"/>
        <v>2.4053133629237861E-3</v>
      </c>
      <c r="N16" s="52">
        <f t="shared" si="9"/>
        <v>0</v>
      </c>
      <c r="O16" s="7"/>
      <c r="P16" s="32"/>
      <c r="S16"/>
      <c r="T16"/>
      <c r="U16"/>
      <c r="V16"/>
      <c r="W16"/>
      <c r="X16"/>
      <c r="Y16"/>
      <c r="Z16"/>
      <c r="AA16"/>
      <c r="AB16"/>
      <c r="AC16"/>
      <c r="AD16"/>
      <c r="AE16"/>
      <c r="AF16" s="41">
        <f t="shared" si="10"/>
        <v>1945.29417750677</v>
      </c>
      <c r="AG16" s="31">
        <f t="shared" si="11"/>
        <v>0</v>
      </c>
      <c r="AH16" s="30">
        <f t="shared" si="12"/>
        <v>0</v>
      </c>
      <c r="AI16" s="30">
        <f t="shared" si="13"/>
        <v>0.11894274579658123</v>
      </c>
      <c r="AJ16" s="30">
        <f t="shared" si="14"/>
        <v>0</v>
      </c>
      <c r="AL16" s="30">
        <f t="shared" si="15"/>
        <v>0</v>
      </c>
      <c r="AM16" s="30">
        <f t="shared" si="16"/>
        <v>0</v>
      </c>
      <c r="AN16" s="30">
        <f t="shared" si="17"/>
        <v>1945.29417750677</v>
      </c>
      <c r="AO16" s="30">
        <f t="shared" si="20"/>
        <v>0</v>
      </c>
      <c r="AQ16" s="71">
        <f t="shared" si="18"/>
        <v>1945.29417750677</v>
      </c>
      <c r="AR16" s="71">
        <f t="shared" si="19"/>
        <v>1945.29417750677</v>
      </c>
    </row>
    <row r="17" spans="1:44" ht="15.75" thickBot="1" x14ac:dyDescent="0.3">
      <c r="A17" s="26">
        <v>44270</v>
      </c>
      <c r="B17" s="27">
        <v>1914.9995780409699</v>
      </c>
      <c r="C17" s="28">
        <v>0</v>
      </c>
      <c r="D17" s="28">
        <v>0</v>
      </c>
      <c r="E17" s="28">
        <v>4965128</v>
      </c>
      <c r="F17" s="28">
        <v>4108081</v>
      </c>
      <c r="G17" s="53">
        <v>0</v>
      </c>
      <c r="H17" s="53">
        <v>0</v>
      </c>
      <c r="I17" s="53">
        <v>9.2853497816085877</v>
      </c>
      <c r="J17" s="53">
        <v>0.5658263557141282</v>
      </c>
      <c r="K17" s="52">
        <f t="shared" si="6"/>
        <v>0</v>
      </c>
      <c r="L17" s="52">
        <f t="shared" si="7"/>
        <v>0</v>
      </c>
      <c r="M17" s="52">
        <f t="shared" si="8"/>
        <v>5.0821070927379646E-3</v>
      </c>
      <c r="N17" s="52">
        <f t="shared" si="9"/>
        <v>1.8585180242945632E-5</v>
      </c>
      <c r="O17" s="7"/>
      <c r="S17" t="s">
        <v>30</v>
      </c>
      <c r="T17"/>
      <c r="U17"/>
      <c r="V17"/>
      <c r="W17"/>
      <c r="X17"/>
      <c r="Y17"/>
      <c r="Z17"/>
      <c r="AA17"/>
      <c r="AB17"/>
      <c r="AC17"/>
      <c r="AD17"/>
      <c r="AE17"/>
      <c r="AF17" s="41">
        <f t="shared" si="10"/>
        <v>1914.9995780409699</v>
      </c>
      <c r="AG17" s="31">
        <f t="shared" si="11"/>
        <v>0</v>
      </c>
      <c r="AH17" s="30">
        <f t="shared" si="12"/>
        <v>0</v>
      </c>
      <c r="AI17" s="30">
        <f t="shared" si="13"/>
        <v>0.25131019573589236</v>
      </c>
      <c r="AJ17" s="30">
        <f t="shared" si="14"/>
        <v>2.4619414575610937E-4</v>
      </c>
      <c r="AL17" s="30">
        <f t="shared" si="15"/>
        <v>0</v>
      </c>
      <c r="AM17" s="30">
        <f t="shared" si="16"/>
        <v>0</v>
      </c>
      <c r="AN17" s="30">
        <f t="shared" si="17"/>
        <v>1913.1253991124963</v>
      </c>
      <c r="AO17" s="30">
        <f t="shared" si="20"/>
        <v>1.8741789284737249</v>
      </c>
      <c r="AQ17" s="71">
        <f t="shared" si="18"/>
        <v>1914.9995780409699</v>
      </c>
      <c r="AR17" s="71">
        <f t="shared" si="19"/>
        <v>1914.9995780409699</v>
      </c>
    </row>
    <row r="18" spans="1:44" ht="15.75" thickBot="1" x14ac:dyDescent="0.3">
      <c r="A18" s="33">
        <v>44277</v>
      </c>
      <c r="B18" s="27">
        <v>1812.16026848144</v>
      </c>
      <c r="C18" s="28">
        <v>0</v>
      </c>
      <c r="D18" s="28">
        <v>0</v>
      </c>
      <c r="E18" s="28">
        <v>8715101</v>
      </c>
      <c r="F18" s="28">
        <v>0</v>
      </c>
      <c r="G18" s="53">
        <v>0</v>
      </c>
      <c r="H18" s="53">
        <v>0</v>
      </c>
      <c r="I18" s="53">
        <v>11.756549944130393</v>
      </c>
      <c r="J18" s="53">
        <v>0.83834894810992244</v>
      </c>
      <c r="K18" s="52">
        <f t="shared" si="6"/>
        <v>0</v>
      </c>
      <c r="L18" s="52">
        <f t="shared" si="7"/>
        <v>0</v>
      </c>
      <c r="M18" s="52">
        <f t="shared" si="8"/>
        <v>8.0478608089625675E-3</v>
      </c>
      <c r="N18" s="52">
        <f t="shared" si="9"/>
        <v>4.1194278496724053E-5</v>
      </c>
      <c r="O18" s="7"/>
      <c r="S18" s="57"/>
      <c r="T18" s="57" t="s">
        <v>31</v>
      </c>
      <c r="U18" s="57" t="s">
        <v>32</v>
      </c>
      <c r="V18" s="57" t="s">
        <v>33</v>
      </c>
      <c r="W18" s="57" t="s">
        <v>34</v>
      </c>
      <c r="X18" s="57" t="s">
        <v>35</v>
      </c>
      <c r="Y18"/>
      <c r="Z18"/>
      <c r="AA18"/>
      <c r="AB18" s="62"/>
      <c r="AC18" s="62"/>
      <c r="AD18" s="62"/>
      <c r="AE18" s="62"/>
      <c r="AF18" s="41">
        <f t="shared" si="10"/>
        <v>1812.16026848144</v>
      </c>
      <c r="AG18" s="31">
        <f t="shared" si="11"/>
        <v>0</v>
      </c>
      <c r="AH18" s="30">
        <f t="shared" si="12"/>
        <v>0</v>
      </c>
      <c r="AI18" s="30">
        <f t="shared" si="13"/>
        <v>0.39796671700319897</v>
      </c>
      <c r="AJ18" s="30">
        <f t="shared" si="14"/>
        <v>5.4569232431252624E-4</v>
      </c>
      <c r="AL18" s="30">
        <f t="shared" si="15"/>
        <v>0</v>
      </c>
      <c r="AM18" s="30">
        <f t="shared" si="16"/>
        <v>0</v>
      </c>
      <c r="AN18" s="30">
        <f t="shared" si="17"/>
        <v>1809.6788352166564</v>
      </c>
      <c r="AO18" s="30">
        <f t="shared" si="20"/>
        <v>2.4814332647838597</v>
      </c>
      <c r="AQ18" s="71">
        <f t="shared" si="18"/>
        <v>1812.1602684814402</v>
      </c>
      <c r="AR18" s="71">
        <f t="shared" si="19"/>
        <v>1812.16026848144</v>
      </c>
    </row>
    <row r="19" spans="1:44" ht="15.75" thickBot="1" x14ac:dyDescent="0.3">
      <c r="A19" s="34">
        <v>44284</v>
      </c>
      <c r="B19" s="27">
        <v>1789.8524473069399</v>
      </c>
      <c r="C19" s="28">
        <v>0</v>
      </c>
      <c r="D19" s="28">
        <v>0</v>
      </c>
      <c r="E19" s="28">
        <v>16992468</v>
      </c>
      <c r="F19" s="28">
        <v>0</v>
      </c>
      <c r="G19" s="53">
        <v>0</v>
      </c>
      <c r="H19" s="53">
        <v>0</v>
      </c>
      <c r="I19" s="53">
        <v>14.595604029835728</v>
      </c>
      <c r="J19" s="53">
        <v>0.93159626407377372</v>
      </c>
      <c r="K19" s="52">
        <f t="shared" si="6"/>
        <v>0</v>
      </c>
      <c r="L19" s="52">
        <f t="shared" si="7"/>
        <v>0</v>
      </c>
      <c r="M19" s="52">
        <f t="shared" si="8"/>
        <v>1.2211161449813377E-2</v>
      </c>
      <c r="N19" s="52">
        <f t="shared" si="9"/>
        <v>5.0991384544474016E-5</v>
      </c>
      <c r="O19" s="7"/>
      <c r="S19" t="s">
        <v>36</v>
      </c>
      <c r="T19">
        <v>4</v>
      </c>
      <c r="U19">
        <v>7715287.2216768879</v>
      </c>
      <c r="V19">
        <v>1928821.805419222</v>
      </c>
      <c r="W19">
        <v>8.0247549150091686</v>
      </c>
      <c r="X19">
        <v>6.3327390105047615E-5</v>
      </c>
      <c r="Y19"/>
      <c r="Z19"/>
      <c r="AA19"/>
      <c r="AB19"/>
      <c r="AC19"/>
      <c r="AD19"/>
      <c r="AE19"/>
      <c r="AF19" s="41">
        <f t="shared" si="10"/>
        <v>1789.8524473069399</v>
      </c>
      <c r="AG19" s="31">
        <f t="shared" si="11"/>
        <v>0</v>
      </c>
      <c r="AH19" s="30">
        <f t="shared" si="12"/>
        <v>0</v>
      </c>
      <c r="AI19" s="30">
        <f t="shared" si="13"/>
        <v>0.60384193369327155</v>
      </c>
      <c r="AJ19" s="30">
        <f t="shared" si="14"/>
        <v>6.7547261822295697E-4</v>
      </c>
      <c r="AL19" s="30">
        <f t="shared" si="15"/>
        <v>0</v>
      </c>
      <c r="AM19" s="30">
        <f t="shared" si="16"/>
        <v>0</v>
      </c>
      <c r="AN19" s="30">
        <f t="shared" si="17"/>
        <v>1787.852510983862</v>
      </c>
      <c r="AO19" s="30">
        <f t="shared" si="20"/>
        <v>1.9999363230778779</v>
      </c>
      <c r="AQ19" s="71">
        <f t="shared" si="18"/>
        <v>1789.8524473069399</v>
      </c>
      <c r="AR19" s="71">
        <f t="shared" si="19"/>
        <v>1789.8524473069399</v>
      </c>
    </row>
    <row r="20" spans="1:44" ht="15.75" thickBot="1" x14ac:dyDescent="0.3">
      <c r="A20" s="26">
        <v>44291</v>
      </c>
      <c r="B20" s="27">
        <v>1854.5774316274701</v>
      </c>
      <c r="C20" s="28">
        <v>0</v>
      </c>
      <c r="D20" s="28">
        <v>0</v>
      </c>
      <c r="E20" s="28">
        <v>12541342</v>
      </c>
      <c r="F20" s="28">
        <v>0</v>
      </c>
      <c r="G20" s="53">
        <v>0</v>
      </c>
      <c r="H20" s="53">
        <v>0</v>
      </c>
      <c r="I20" s="53">
        <v>16.942532740320363</v>
      </c>
      <c r="J20" s="53">
        <v>0.92019131565982526</v>
      </c>
      <c r="K20" s="52">
        <f t="shared" si="6"/>
        <v>0</v>
      </c>
      <c r="L20" s="52">
        <f t="shared" si="7"/>
        <v>0</v>
      </c>
      <c r="M20" s="52">
        <f t="shared" si="8"/>
        <v>1.6228386437024348E-2</v>
      </c>
      <c r="N20" s="52">
        <f t="shared" si="9"/>
        <v>4.9736616651095752E-5</v>
      </c>
      <c r="O20" s="7"/>
      <c r="S20" t="s">
        <v>37</v>
      </c>
      <c r="T20">
        <v>43</v>
      </c>
      <c r="U20">
        <v>10335435.600394504</v>
      </c>
      <c r="V20">
        <v>240358.96745103499</v>
      </c>
      <c r="W20"/>
      <c r="X20"/>
      <c r="Y20"/>
      <c r="Z20"/>
      <c r="AA20"/>
      <c r="AB20"/>
      <c r="AC20"/>
      <c r="AD20"/>
      <c r="AE20"/>
      <c r="AF20" s="41">
        <f t="shared" si="10"/>
        <v>1854.5774316274701</v>
      </c>
      <c r="AG20" s="31">
        <f t="shared" si="11"/>
        <v>0</v>
      </c>
      <c r="AH20" s="30">
        <f t="shared" si="12"/>
        <v>0</v>
      </c>
      <c r="AI20" s="30">
        <f t="shared" si="13"/>
        <v>0.80249370931085406</v>
      </c>
      <c r="AJ20" s="30">
        <f t="shared" si="14"/>
        <v>6.5885096023555545E-4</v>
      </c>
      <c r="AL20" s="30">
        <f t="shared" si="15"/>
        <v>0</v>
      </c>
      <c r="AM20" s="30">
        <f t="shared" si="16"/>
        <v>0</v>
      </c>
      <c r="AN20" s="30">
        <f t="shared" si="17"/>
        <v>1853.0560642284215</v>
      </c>
      <c r="AO20" s="30">
        <f t="shared" si="20"/>
        <v>1.5213673990487213</v>
      </c>
      <c r="AQ20" s="71">
        <f t="shared" si="18"/>
        <v>1854.5774316274703</v>
      </c>
      <c r="AR20" s="71">
        <f t="shared" si="19"/>
        <v>1854.5774316274701</v>
      </c>
    </row>
    <row r="21" spans="1:44" ht="15.75" thickBot="1" x14ac:dyDescent="0.3">
      <c r="A21" s="26">
        <v>44298</v>
      </c>
      <c r="B21" s="27">
        <v>2060.4730721455398</v>
      </c>
      <c r="C21" s="28">
        <v>0</v>
      </c>
      <c r="D21" s="28">
        <v>0</v>
      </c>
      <c r="E21" s="28">
        <v>46259020</v>
      </c>
      <c r="F21" s="28">
        <v>0</v>
      </c>
      <c r="G21" s="53">
        <v>0</v>
      </c>
      <c r="H21" s="53">
        <v>0</v>
      </c>
      <c r="I21" s="53">
        <v>15.766278478890836</v>
      </c>
      <c r="J21" s="53">
        <v>0.85211811644235069</v>
      </c>
      <c r="K21" s="52">
        <f t="shared" si="6"/>
        <v>0</v>
      </c>
      <c r="L21" s="52">
        <f t="shared" si="7"/>
        <v>0</v>
      </c>
      <c r="M21" s="52">
        <f t="shared" si="8"/>
        <v>1.4151911347767719E-2</v>
      </c>
      <c r="N21" s="52">
        <f t="shared" si="9"/>
        <v>4.2574724278233535E-5</v>
      </c>
      <c r="O21" s="7"/>
      <c r="S21" s="56" t="s">
        <v>38</v>
      </c>
      <c r="T21" s="56">
        <v>47</v>
      </c>
      <c r="U21" s="56">
        <v>18050722.822071392</v>
      </c>
      <c r="V21" s="56"/>
      <c r="W21" s="56"/>
      <c r="X21" s="56"/>
      <c r="Y21"/>
      <c r="Z21"/>
      <c r="AA21"/>
      <c r="AB21"/>
      <c r="AC21"/>
      <c r="AD21"/>
      <c r="AE21"/>
      <c r="AF21" s="41">
        <f t="shared" si="10"/>
        <v>2060.4730721455398</v>
      </c>
      <c r="AG21" s="31">
        <f t="shared" si="11"/>
        <v>0</v>
      </c>
      <c r="AH21" s="30">
        <f t="shared" si="12"/>
        <v>0</v>
      </c>
      <c r="AI21" s="30">
        <f t="shared" si="13"/>
        <v>0.69981201614711375</v>
      </c>
      <c r="AJ21" s="30">
        <f t="shared" si="14"/>
        <v>5.6397881201394905E-4</v>
      </c>
      <c r="AL21" s="30">
        <f t="shared" si="15"/>
        <v>0</v>
      </c>
      <c r="AM21" s="30">
        <f t="shared" si="16"/>
        <v>0</v>
      </c>
      <c r="AN21" s="30">
        <f t="shared" si="17"/>
        <v>2058.8138731384647</v>
      </c>
      <c r="AO21" s="30">
        <f t="shared" si="20"/>
        <v>1.6591990070750335</v>
      </c>
      <c r="AQ21" s="71">
        <f t="shared" si="18"/>
        <v>2060.4730721455398</v>
      </c>
      <c r="AR21" s="71">
        <f t="shared" si="19"/>
        <v>2060.4730721455398</v>
      </c>
    </row>
    <row r="22" spans="1:44" ht="15.75" thickBot="1" x14ac:dyDescent="0.3">
      <c r="A22" s="26">
        <v>44305</v>
      </c>
      <c r="B22" s="27">
        <v>2196.7049556019301</v>
      </c>
      <c r="C22" s="28">
        <v>55761758</v>
      </c>
      <c r="D22" s="28">
        <v>0</v>
      </c>
      <c r="E22" s="28">
        <v>391967306</v>
      </c>
      <c r="F22" s="28">
        <v>0</v>
      </c>
      <c r="G22" s="53">
        <v>7.6803432837261809</v>
      </c>
      <c r="H22" s="53">
        <v>0</v>
      </c>
      <c r="I22" s="53">
        <v>71.885806866584247</v>
      </c>
      <c r="J22" s="53">
        <v>0</v>
      </c>
      <c r="K22" s="52">
        <f t="shared" si="6"/>
        <v>3.5010909426609121E-3</v>
      </c>
      <c r="L22" s="52">
        <f t="shared" si="7"/>
        <v>0</v>
      </c>
      <c r="M22" s="52">
        <f t="shared" si="8"/>
        <v>0.20142945830259881</v>
      </c>
      <c r="N22" s="52">
        <f t="shared" si="9"/>
        <v>0</v>
      </c>
      <c r="O22" s="7"/>
      <c r="S22"/>
      <c r="T22"/>
      <c r="U22"/>
      <c r="V22"/>
      <c r="W22"/>
      <c r="X22"/>
      <c r="Y22"/>
      <c r="Z22"/>
      <c r="AA22"/>
      <c r="AB22"/>
      <c r="AC22"/>
      <c r="AD22"/>
      <c r="AE22"/>
      <c r="AF22" s="41">
        <f t="shared" si="10"/>
        <v>2196.7049556019301</v>
      </c>
      <c r="AG22" s="31">
        <f t="shared" si="11"/>
        <v>1.4332014093058962</v>
      </c>
      <c r="AH22" s="30">
        <f t="shared" si="12"/>
        <v>0</v>
      </c>
      <c r="AI22" s="30">
        <f t="shared" si="13"/>
        <v>9.9606867130635113</v>
      </c>
      <c r="AJ22" s="30">
        <f t="shared" si="14"/>
        <v>0</v>
      </c>
      <c r="AL22" s="30">
        <f t="shared" si="15"/>
        <v>276.31661855770665</v>
      </c>
      <c r="AM22" s="30">
        <f t="shared" si="16"/>
        <v>0</v>
      </c>
      <c r="AN22" s="30">
        <f t="shared" si="17"/>
        <v>1920.3883370442234</v>
      </c>
      <c r="AO22" s="30">
        <f t="shared" si="20"/>
        <v>0</v>
      </c>
      <c r="AQ22" s="71">
        <f t="shared" si="18"/>
        <v>2196.7049556019301</v>
      </c>
      <c r="AR22" s="71">
        <f t="shared" si="19"/>
        <v>2196.7049556019301</v>
      </c>
    </row>
    <row r="23" spans="1:44" ht="15.75" thickBot="1" x14ac:dyDescent="0.3">
      <c r="A23" s="26">
        <v>44312</v>
      </c>
      <c r="B23" s="27">
        <v>2256.93017529505</v>
      </c>
      <c r="C23" s="28">
        <v>0</v>
      </c>
      <c r="D23" s="28">
        <v>0</v>
      </c>
      <c r="E23" s="28">
        <v>5913898</v>
      </c>
      <c r="F23" s="28">
        <v>0</v>
      </c>
      <c r="G23" s="53">
        <v>11.379476491349623</v>
      </c>
      <c r="H23" s="53">
        <v>0</v>
      </c>
      <c r="I23" s="53">
        <v>97.628642683697294</v>
      </c>
      <c r="J23" s="53">
        <v>0</v>
      </c>
      <c r="K23" s="52">
        <f t="shared" si="6"/>
        <v>7.5547668782470889E-3</v>
      </c>
      <c r="L23" s="52">
        <f t="shared" si="7"/>
        <v>0</v>
      </c>
      <c r="M23" s="52">
        <f t="shared" si="8"/>
        <v>0.31134879660690779</v>
      </c>
      <c r="N23" s="52">
        <f t="shared" si="9"/>
        <v>0</v>
      </c>
      <c r="O23" s="7"/>
      <c r="S23" s="57"/>
      <c r="T23" s="57" t="s">
        <v>39</v>
      </c>
      <c r="U23" s="57" t="s">
        <v>28</v>
      </c>
      <c r="V23" s="57" t="s">
        <v>40</v>
      </c>
      <c r="W23" s="57" t="s">
        <v>41</v>
      </c>
      <c r="X23" s="57" t="s">
        <v>42</v>
      </c>
      <c r="Y23" s="57" t="s">
        <v>43</v>
      </c>
      <c r="Z23" s="57" t="s">
        <v>44</v>
      </c>
      <c r="AA23" s="57" t="s">
        <v>45</v>
      </c>
      <c r="AB23" s="62"/>
      <c r="AC23" s="62"/>
      <c r="AD23" s="62"/>
      <c r="AE23" s="62"/>
      <c r="AF23" s="41">
        <f t="shared" si="10"/>
        <v>2256.93017529505</v>
      </c>
      <c r="AG23" s="31">
        <f t="shared" si="11"/>
        <v>3.0926081939054333</v>
      </c>
      <c r="AH23" s="30">
        <f t="shared" si="12"/>
        <v>0</v>
      </c>
      <c r="AI23" s="30">
        <f t="shared" si="13"/>
        <v>15.39619799221159</v>
      </c>
      <c r="AJ23" s="30">
        <f t="shared" si="14"/>
        <v>0</v>
      </c>
      <c r="AL23" s="30">
        <f t="shared" si="15"/>
        <v>377.51495055591681</v>
      </c>
      <c r="AM23" s="30">
        <f t="shared" si="16"/>
        <v>0</v>
      </c>
      <c r="AN23" s="30">
        <f t="shared" si="17"/>
        <v>1879.415224739133</v>
      </c>
      <c r="AO23" s="30">
        <f t="shared" si="20"/>
        <v>0</v>
      </c>
      <c r="AQ23" s="71">
        <f t="shared" si="18"/>
        <v>2256.9301752950496</v>
      </c>
      <c r="AR23" s="71">
        <f t="shared" si="19"/>
        <v>2256.93017529505</v>
      </c>
    </row>
    <row r="24" spans="1:44" ht="15.75" thickBot="1" x14ac:dyDescent="0.3">
      <c r="A24" s="26">
        <v>44319</v>
      </c>
      <c r="B24" s="27">
        <v>2266.2056678732802</v>
      </c>
      <c r="C24" s="28">
        <v>0</v>
      </c>
      <c r="D24" s="28">
        <v>0</v>
      </c>
      <c r="E24" s="28">
        <v>14575569</v>
      </c>
      <c r="F24" s="28">
        <v>0</v>
      </c>
      <c r="G24" s="53">
        <v>12.645185289916597</v>
      </c>
      <c r="H24" s="53">
        <v>0</v>
      </c>
      <c r="I24" s="53">
        <v>105.06469623251205</v>
      </c>
      <c r="J24" s="53">
        <v>0</v>
      </c>
      <c r="K24" s="52">
        <f t="shared" si="6"/>
        <v>9.2662599087332681E-3</v>
      </c>
      <c r="L24" s="52">
        <f t="shared" si="7"/>
        <v>0</v>
      </c>
      <c r="M24" s="52">
        <f t="shared" si="8"/>
        <v>0.34284799796276666</v>
      </c>
      <c r="N24" s="52">
        <f t="shared" si="9"/>
        <v>0</v>
      </c>
      <c r="O24" s="7"/>
      <c r="S24" t="s">
        <v>46</v>
      </c>
      <c r="T24">
        <v>2028.2492430113473</v>
      </c>
      <c r="U24">
        <v>91.083076851840801</v>
      </c>
      <c r="V24">
        <v>22.268123927242542</v>
      </c>
      <c r="W24">
        <v>3.1087309583269996E-25</v>
      </c>
      <c r="X24">
        <v>1844.5627124425714</v>
      </c>
      <c r="Y24">
        <v>2211.9357735801232</v>
      </c>
      <c r="Z24">
        <v>1844.5627124425714</v>
      </c>
      <c r="AA24">
        <v>2211.9357735801232</v>
      </c>
      <c r="AB24"/>
      <c r="AC24"/>
      <c r="AD24"/>
      <c r="AE24"/>
      <c r="AF24" s="41">
        <f t="shared" si="10"/>
        <v>2266.2056678732802</v>
      </c>
      <c r="AG24" s="31">
        <f t="shared" si="11"/>
        <v>3.793222449142613</v>
      </c>
      <c r="AH24" s="30">
        <f t="shared" si="12"/>
        <v>0</v>
      </c>
      <c r="AI24" s="30">
        <f t="shared" si="13"/>
        <v>16.953833499258813</v>
      </c>
      <c r="AJ24" s="30">
        <f t="shared" si="14"/>
        <v>0</v>
      </c>
      <c r="AL24" s="30">
        <f t="shared" si="15"/>
        <v>414.33455595484133</v>
      </c>
      <c r="AM24" s="30">
        <f t="shared" si="16"/>
        <v>0</v>
      </c>
      <c r="AN24" s="30">
        <f t="shared" si="17"/>
        <v>1851.8711119184391</v>
      </c>
      <c r="AO24" s="30">
        <f t="shared" si="20"/>
        <v>0</v>
      </c>
      <c r="AQ24" s="71">
        <f t="shared" si="18"/>
        <v>2266.2056678732806</v>
      </c>
      <c r="AR24" s="71">
        <f t="shared" si="19"/>
        <v>2266.2056678732802</v>
      </c>
    </row>
    <row r="25" spans="1:44" ht="15.75" thickBot="1" x14ac:dyDescent="0.3">
      <c r="A25" s="26">
        <v>44326</v>
      </c>
      <c r="B25" s="27">
        <v>2341.8035340565998</v>
      </c>
      <c r="C25" s="28">
        <v>0</v>
      </c>
      <c r="D25" s="28">
        <v>0</v>
      </c>
      <c r="E25" s="28">
        <v>3249043</v>
      </c>
      <c r="F25" s="28">
        <v>0</v>
      </c>
      <c r="G25" s="53">
        <v>12.490378222222196</v>
      </c>
      <c r="H25" s="53">
        <v>0</v>
      </c>
      <c r="I25" s="53">
        <v>102.15724382675556</v>
      </c>
      <c r="J25" s="53">
        <v>0</v>
      </c>
      <c r="K25" s="52">
        <f t="shared" si="6"/>
        <v>9.0483623100698768E-3</v>
      </c>
      <c r="L25" s="52">
        <f t="shared" si="7"/>
        <v>0</v>
      </c>
      <c r="M25" s="52">
        <f t="shared" si="8"/>
        <v>0.33057844811332576</v>
      </c>
      <c r="N25" s="52">
        <f t="shared" si="9"/>
        <v>0</v>
      </c>
      <c r="O25" s="7"/>
      <c r="S25" t="s">
        <v>17</v>
      </c>
      <c r="T25">
        <v>107805.35852075153</v>
      </c>
      <c r="U25">
        <v>144660.89586906583</v>
      </c>
      <c r="V25">
        <v>0.74522805816388238</v>
      </c>
      <c r="W25">
        <v>0.46018804670574642</v>
      </c>
      <c r="X25">
        <v>-183931.14171170222</v>
      </c>
      <c r="Y25">
        <v>399541.85875320528</v>
      </c>
      <c r="Z25">
        <v>-183931.14171170222</v>
      </c>
      <c r="AA25">
        <v>399541.85875320528</v>
      </c>
      <c r="AB25"/>
      <c r="AC25"/>
      <c r="AD25"/>
      <c r="AE25"/>
      <c r="AF25" s="41">
        <f t="shared" si="10"/>
        <v>2341.8035340565998</v>
      </c>
      <c r="AG25" s="31">
        <f t="shared" si="11"/>
        <v>3.7040242104783543</v>
      </c>
      <c r="AH25" s="30">
        <f t="shared" si="12"/>
        <v>0</v>
      </c>
      <c r="AI25" s="30">
        <f t="shared" si="13"/>
        <v>16.347104259203959</v>
      </c>
      <c r="AJ25" s="30">
        <f t="shared" si="14"/>
        <v>0</v>
      </c>
      <c r="AL25" s="30">
        <f t="shared" si="15"/>
        <v>432.59894321882263</v>
      </c>
      <c r="AM25" s="30">
        <f t="shared" si="16"/>
        <v>0</v>
      </c>
      <c r="AN25" s="30">
        <f t="shared" si="17"/>
        <v>1909.2045908377772</v>
      </c>
      <c r="AO25" s="30">
        <f t="shared" si="20"/>
        <v>0</v>
      </c>
      <c r="AQ25" s="71">
        <f t="shared" si="18"/>
        <v>2341.8035340565998</v>
      </c>
      <c r="AR25" s="71">
        <f t="shared" si="19"/>
        <v>2341.8035340565998</v>
      </c>
    </row>
    <row r="26" spans="1:44" ht="15.75" thickBot="1" x14ac:dyDescent="0.3">
      <c r="A26" s="26">
        <v>44333</v>
      </c>
      <c r="B26" s="27">
        <v>2491.6801091508901</v>
      </c>
      <c r="C26" s="28">
        <v>0</v>
      </c>
      <c r="D26" s="28">
        <v>0</v>
      </c>
      <c r="E26" s="28">
        <v>1066214</v>
      </c>
      <c r="F26" s="28">
        <v>0</v>
      </c>
      <c r="G26" s="53">
        <v>11.566374712785404</v>
      </c>
      <c r="H26" s="53">
        <v>0</v>
      </c>
      <c r="I26" s="53">
        <v>86.74367167239285</v>
      </c>
      <c r="J26" s="53">
        <v>0</v>
      </c>
      <c r="K26" s="52">
        <f t="shared" si="6"/>
        <v>7.7973762552938312E-3</v>
      </c>
      <c r="L26" s="52">
        <f t="shared" si="7"/>
        <v>0</v>
      </c>
      <c r="M26" s="52">
        <f t="shared" si="8"/>
        <v>0.26476776020621456</v>
      </c>
      <c r="N26" s="52">
        <f t="shared" si="9"/>
        <v>0</v>
      </c>
      <c r="O26" s="7"/>
      <c r="S26" t="s">
        <v>18</v>
      </c>
      <c r="T26">
        <v>-537540118.1539681</v>
      </c>
      <c r="U26">
        <v>116914464.50543737</v>
      </c>
      <c r="V26">
        <v>-4.5977212522661688</v>
      </c>
      <c r="W26">
        <v>3.7348705013619765E-5</v>
      </c>
      <c r="X26">
        <v>-773320606.698982</v>
      </c>
      <c r="Y26">
        <v>-301759629.60895413</v>
      </c>
      <c r="Z26">
        <v>-773320606.698982</v>
      </c>
      <c r="AA26">
        <v>-301759629.60895413</v>
      </c>
      <c r="AB26"/>
      <c r="AC26"/>
      <c r="AD26"/>
      <c r="AE26"/>
      <c r="AF26" s="41">
        <f t="shared" si="10"/>
        <v>2491.6801091508901</v>
      </c>
      <c r="AG26" s="31">
        <f t="shared" si="11"/>
        <v>3.1919224096138517</v>
      </c>
      <c r="AH26" s="30">
        <f t="shared" si="12"/>
        <v>0</v>
      </c>
      <c r="AI26" s="30">
        <f t="shared" si="13"/>
        <v>13.092765742197312</v>
      </c>
      <c r="AJ26" s="30">
        <f t="shared" si="14"/>
        <v>0</v>
      </c>
      <c r="AL26" s="30">
        <f t="shared" si="15"/>
        <v>488.38820269967914</v>
      </c>
      <c r="AM26" s="30">
        <f t="shared" si="16"/>
        <v>0</v>
      </c>
      <c r="AN26" s="30">
        <f t="shared" si="17"/>
        <v>2003.2919064512109</v>
      </c>
      <c r="AO26" s="30">
        <f t="shared" si="20"/>
        <v>0</v>
      </c>
      <c r="AQ26" s="71">
        <f t="shared" si="18"/>
        <v>2491.6801091508901</v>
      </c>
      <c r="AR26" s="71">
        <f t="shared" si="19"/>
        <v>2491.6801091508901</v>
      </c>
    </row>
    <row r="27" spans="1:44" ht="15.75" thickBot="1" x14ac:dyDescent="0.3">
      <c r="A27" s="26">
        <v>44340</v>
      </c>
      <c r="B27" s="27">
        <v>2499.4662552644299</v>
      </c>
      <c r="C27" s="28">
        <v>0</v>
      </c>
      <c r="D27" s="28">
        <v>0</v>
      </c>
      <c r="E27" s="28">
        <v>4638579</v>
      </c>
      <c r="F27" s="28">
        <v>0</v>
      </c>
      <c r="G27" s="53">
        <v>0</v>
      </c>
      <c r="H27" s="53">
        <v>0</v>
      </c>
      <c r="I27" s="53">
        <v>6.0848210141012187</v>
      </c>
      <c r="J27" s="53">
        <v>0</v>
      </c>
      <c r="K27" s="52">
        <f t="shared" si="6"/>
        <v>0</v>
      </c>
      <c r="L27" s="52">
        <f t="shared" si="7"/>
        <v>0</v>
      </c>
      <c r="M27" s="52">
        <f t="shared" si="8"/>
        <v>2.2097717363269102E-3</v>
      </c>
      <c r="N27" s="52">
        <f t="shared" si="9"/>
        <v>0</v>
      </c>
      <c r="O27" s="7"/>
      <c r="S27" t="s">
        <v>19</v>
      </c>
      <c r="T27">
        <v>-1872.3349607327557</v>
      </c>
      <c r="U27">
        <v>3840.1111163736073</v>
      </c>
      <c r="V27">
        <v>-0.48757312067075997</v>
      </c>
      <c r="W27">
        <v>0.6283289584141647</v>
      </c>
      <c r="X27">
        <v>-9616.6570932914638</v>
      </c>
      <c r="Y27">
        <v>5871.9871718259519</v>
      </c>
      <c r="Z27">
        <v>-9616.6570932914638</v>
      </c>
      <c r="AA27">
        <v>5871.9871718259519</v>
      </c>
      <c r="AB27"/>
      <c r="AC27"/>
      <c r="AD27"/>
      <c r="AE27"/>
      <c r="AF27" s="41">
        <f t="shared" si="10"/>
        <v>2499.4662552644299</v>
      </c>
      <c r="AG27" s="31">
        <f t="shared" si="11"/>
        <v>0</v>
      </c>
      <c r="AH27" s="30">
        <f t="shared" si="12"/>
        <v>0</v>
      </c>
      <c r="AI27" s="30">
        <f t="shared" si="13"/>
        <v>0.10927321236136571</v>
      </c>
      <c r="AJ27" s="30">
        <f t="shared" si="14"/>
        <v>0</v>
      </c>
      <c r="AL27" s="30">
        <f t="shared" si="15"/>
        <v>0</v>
      </c>
      <c r="AM27" s="30">
        <f t="shared" si="16"/>
        <v>0</v>
      </c>
      <c r="AN27" s="30">
        <f t="shared" si="17"/>
        <v>2499.4662552644299</v>
      </c>
      <c r="AO27" s="30">
        <f t="shared" si="20"/>
        <v>0</v>
      </c>
      <c r="AQ27" s="71">
        <f t="shared" si="18"/>
        <v>2499.4662552644299</v>
      </c>
      <c r="AR27" s="71">
        <f t="shared" si="19"/>
        <v>2499.4662552644299</v>
      </c>
    </row>
    <row r="28" spans="1:44" ht="15.75" thickBot="1" x14ac:dyDescent="0.3">
      <c r="A28" s="26">
        <v>44347</v>
      </c>
      <c r="B28" s="27">
        <v>2531.96077927134</v>
      </c>
      <c r="C28" s="28">
        <v>0</v>
      </c>
      <c r="D28" s="28">
        <v>0</v>
      </c>
      <c r="E28" s="28">
        <v>7831762</v>
      </c>
      <c r="F28" s="28">
        <v>0</v>
      </c>
      <c r="G28" s="53">
        <v>0</v>
      </c>
      <c r="H28" s="53">
        <v>0</v>
      </c>
      <c r="I28" s="53">
        <v>6.0182098918982323</v>
      </c>
      <c r="J28" s="53">
        <v>0</v>
      </c>
      <c r="K28" s="52">
        <f t="shared" si="6"/>
        <v>0</v>
      </c>
      <c r="L28" s="52">
        <f t="shared" si="7"/>
        <v>0</v>
      </c>
      <c r="M28" s="52">
        <f t="shared" si="8"/>
        <v>2.1620737124968957E-3</v>
      </c>
      <c r="N28" s="52">
        <f t="shared" si="9"/>
        <v>0</v>
      </c>
      <c r="O28" s="7"/>
      <c r="S28" s="56" t="s">
        <v>20</v>
      </c>
      <c r="T28" s="56">
        <v>1118203.2467989274</v>
      </c>
      <c r="U28" s="56">
        <v>492791.89878292254</v>
      </c>
      <c r="V28" s="56">
        <v>2.2691185661952247</v>
      </c>
      <c r="W28" s="56">
        <v>2.8335517579668137E-2</v>
      </c>
      <c r="X28" s="56">
        <v>124393.66868073971</v>
      </c>
      <c r="Y28" s="56">
        <v>2112012.8249171153</v>
      </c>
      <c r="Z28" s="56">
        <v>124393.66868073971</v>
      </c>
      <c r="AA28" s="56">
        <v>2112012.8249171153</v>
      </c>
      <c r="AB28"/>
      <c r="AC28"/>
      <c r="AD28"/>
      <c r="AE28"/>
      <c r="AF28" s="41">
        <f t="shared" si="10"/>
        <v>2531.96077927134</v>
      </c>
      <c r="AG28" s="31">
        <f t="shared" si="11"/>
        <v>0</v>
      </c>
      <c r="AH28" s="30">
        <f t="shared" si="12"/>
        <v>0</v>
      </c>
      <c r="AI28" s="30">
        <f t="shared" si="13"/>
        <v>0.1069145450829715</v>
      </c>
      <c r="AJ28" s="30">
        <f t="shared" si="14"/>
        <v>0</v>
      </c>
      <c r="AL28" s="30">
        <f t="shared" si="15"/>
        <v>0</v>
      </c>
      <c r="AM28" s="30">
        <f t="shared" si="16"/>
        <v>0</v>
      </c>
      <c r="AN28" s="30">
        <f t="shared" si="17"/>
        <v>2531.96077927134</v>
      </c>
      <c r="AO28" s="30">
        <f t="shared" si="20"/>
        <v>0</v>
      </c>
      <c r="AQ28" s="71">
        <f t="shared" si="18"/>
        <v>2531.96077927134</v>
      </c>
      <c r="AR28" s="71">
        <f t="shared" si="19"/>
        <v>2531.96077927134</v>
      </c>
    </row>
    <row r="29" spans="1:44" ht="15.75" thickBot="1" x14ac:dyDescent="0.3">
      <c r="A29" s="26">
        <v>44354</v>
      </c>
      <c r="B29" s="27">
        <v>2466.7274237772499</v>
      </c>
      <c r="C29" s="28">
        <v>0</v>
      </c>
      <c r="D29" s="28">
        <v>0</v>
      </c>
      <c r="E29" s="28">
        <v>4537826</v>
      </c>
      <c r="F29" s="28">
        <v>0</v>
      </c>
      <c r="G29" s="53">
        <v>0</v>
      </c>
      <c r="H29" s="53">
        <v>0</v>
      </c>
      <c r="I29" s="53">
        <v>4.1879269456562014</v>
      </c>
      <c r="J29" s="53">
        <v>0</v>
      </c>
      <c r="K29" s="52">
        <f t="shared" si="6"/>
        <v>0</v>
      </c>
      <c r="L29" s="52">
        <f t="shared" si="7"/>
        <v>0</v>
      </c>
      <c r="M29" s="52">
        <f t="shared" si="8"/>
        <v>1.0506680368543007E-3</v>
      </c>
      <c r="N29" s="52">
        <f t="shared" si="9"/>
        <v>0</v>
      </c>
      <c r="O29" s="7"/>
      <c r="S29"/>
      <c r="T29"/>
      <c r="U29"/>
      <c r="V29"/>
      <c r="W29"/>
      <c r="X29"/>
      <c r="Y29"/>
      <c r="Z29"/>
      <c r="AA29"/>
      <c r="AB29"/>
      <c r="AC29"/>
      <c r="AD29"/>
      <c r="AE29"/>
      <c r="AF29" s="41">
        <f t="shared" si="10"/>
        <v>2466.7274237772499</v>
      </c>
      <c r="AG29" s="31">
        <f t="shared" si="11"/>
        <v>0</v>
      </c>
      <c r="AH29" s="30">
        <f t="shared" si="12"/>
        <v>0</v>
      </c>
      <c r="AI29" s="30">
        <f t="shared" si="13"/>
        <v>5.1955534422445174E-2</v>
      </c>
      <c r="AJ29" s="30">
        <f t="shared" si="14"/>
        <v>0</v>
      </c>
      <c r="AL29" s="30">
        <f t="shared" si="15"/>
        <v>0</v>
      </c>
      <c r="AM29" s="30">
        <f t="shared" si="16"/>
        <v>0</v>
      </c>
      <c r="AN29" s="30">
        <f t="shared" si="17"/>
        <v>2466.7274237772499</v>
      </c>
      <c r="AO29" s="30">
        <f t="shared" si="20"/>
        <v>0</v>
      </c>
      <c r="AQ29" s="71">
        <f t="shared" si="18"/>
        <v>2466.7274237772499</v>
      </c>
      <c r="AR29" s="71">
        <f t="shared" si="19"/>
        <v>2466.7274237772499</v>
      </c>
    </row>
    <row r="30" spans="1:44" ht="15.75" thickBot="1" x14ac:dyDescent="0.3">
      <c r="A30" s="26">
        <v>44361</v>
      </c>
      <c r="B30" s="27">
        <v>2509.6467960720602</v>
      </c>
      <c r="C30" s="28">
        <v>0</v>
      </c>
      <c r="D30" s="28">
        <v>0</v>
      </c>
      <c r="E30" s="28">
        <v>9131009</v>
      </c>
      <c r="F30" s="28">
        <v>13701434</v>
      </c>
      <c r="G30" s="53">
        <v>0</v>
      </c>
      <c r="H30" s="53">
        <v>0</v>
      </c>
      <c r="I30" s="53">
        <v>5.2199087113399685</v>
      </c>
      <c r="J30" s="53">
        <v>1.8871664089090869</v>
      </c>
      <c r="K30" s="52">
        <f t="shared" si="6"/>
        <v>0</v>
      </c>
      <c r="L30" s="52">
        <f t="shared" si="7"/>
        <v>0</v>
      </c>
      <c r="M30" s="52">
        <f t="shared" si="8"/>
        <v>1.6298009709683023E-3</v>
      </c>
      <c r="N30" s="52">
        <f t="shared" si="9"/>
        <v>2.1211992742137053E-4</v>
      </c>
      <c r="O30" s="7"/>
      <c r="S30"/>
      <c r="T30"/>
      <c r="U30"/>
      <c r="V30"/>
      <c r="W30"/>
      <c r="X30"/>
      <c r="Y30"/>
      <c r="Z30"/>
      <c r="AA30"/>
      <c r="AB30"/>
      <c r="AC30"/>
      <c r="AD30"/>
      <c r="AE30"/>
      <c r="AF30" s="41">
        <f t="shared" si="10"/>
        <v>2509.6467960720602</v>
      </c>
      <c r="AG30" s="31">
        <f t="shared" si="11"/>
        <v>0</v>
      </c>
      <c r="AH30" s="30">
        <f t="shared" si="12"/>
        <v>0</v>
      </c>
      <c r="AI30" s="30">
        <f t="shared" si="13"/>
        <v>8.0593658014382549E-2</v>
      </c>
      <c r="AJ30" s="30">
        <f t="shared" si="14"/>
        <v>2.8099100275970888E-3</v>
      </c>
      <c r="AL30" s="30">
        <f t="shared" si="15"/>
        <v>0</v>
      </c>
      <c r="AM30" s="30">
        <f t="shared" si="16"/>
        <v>0</v>
      </c>
      <c r="AN30" s="30">
        <f t="shared" si="17"/>
        <v>2425.0954769431187</v>
      </c>
      <c r="AO30" s="30">
        <f t="shared" si="20"/>
        <v>84.551319128941273</v>
      </c>
      <c r="AQ30" s="71">
        <f t="shared" si="18"/>
        <v>2509.6467960720602</v>
      </c>
      <c r="AR30" s="71">
        <f t="shared" si="19"/>
        <v>2509.6467960720602</v>
      </c>
    </row>
    <row r="31" spans="1:44" ht="15.75" thickBot="1" x14ac:dyDescent="0.3">
      <c r="A31" s="34">
        <v>44368</v>
      </c>
      <c r="B31" s="27">
        <v>2547.8242668445</v>
      </c>
      <c r="C31" s="28">
        <v>0</v>
      </c>
      <c r="D31" s="28">
        <v>0</v>
      </c>
      <c r="E31" s="28">
        <v>6288114</v>
      </c>
      <c r="F31" s="28">
        <v>0</v>
      </c>
      <c r="G31" s="53">
        <v>0</v>
      </c>
      <c r="H31" s="53">
        <v>0</v>
      </c>
      <c r="I31" s="53">
        <v>6.4749723160394668</v>
      </c>
      <c r="J31" s="53">
        <v>2.7960945223566736</v>
      </c>
      <c r="K31" s="52">
        <f t="shared" si="6"/>
        <v>0</v>
      </c>
      <c r="L31" s="52">
        <f t="shared" si="7"/>
        <v>0</v>
      </c>
      <c r="M31" s="52">
        <f t="shared" si="8"/>
        <v>2.4992253285996504E-3</v>
      </c>
      <c r="N31" s="52">
        <f t="shared" si="9"/>
        <v>4.6781280457488508E-4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 s="41">
        <f t="shared" si="10"/>
        <v>2547.8242668445</v>
      </c>
      <c r="AG31" s="31">
        <f t="shared" si="11"/>
        <v>0</v>
      </c>
      <c r="AH31" s="30">
        <f t="shared" si="12"/>
        <v>0</v>
      </c>
      <c r="AI31" s="30">
        <f t="shared" si="13"/>
        <v>0.12358669249925272</v>
      </c>
      <c r="AJ31" s="30">
        <f t="shared" si="14"/>
        <v>6.1970221590828874E-3</v>
      </c>
      <c r="AK31" s="7"/>
      <c r="AL31" s="30">
        <f t="shared" si="15"/>
        <v>0</v>
      </c>
      <c r="AM31" s="30">
        <f t="shared" si="16"/>
        <v>0</v>
      </c>
      <c r="AN31" s="30">
        <f t="shared" si="17"/>
        <v>2426.1686070365658</v>
      </c>
      <c r="AO31" s="30">
        <f t="shared" si="20"/>
        <v>121.65565980793419</v>
      </c>
      <c r="AQ31" s="71">
        <f t="shared" si="18"/>
        <v>2547.8242668445</v>
      </c>
      <c r="AR31" s="71">
        <f t="shared" si="19"/>
        <v>2547.8242668445</v>
      </c>
    </row>
    <row r="32" spans="1:44" ht="15.75" thickBot="1" x14ac:dyDescent="0.3">
      <c r="A32" s="26">
        <v>44375</v>
      </c>
      <c r="B32" s="27">
        <v>2606.7991494058201</v>
      </c>
      <c r="C32" s="28">
        <v>0</v>
      </c>
      <c r="D32" s="28">
        <v>0</v>
      </c>
      <c r="E32" s="28">
        <v>11946099</v>
      </c>
      <c r="F32" s="28">
        <v>0</v>
      </c>
      <c r="G32" s="53">
        <v>0</v>
      </c>
      <c r="H32" s="53">
        <v>0</v>
      </c>
      <c r="I32" s="53">
        <v>7.6402387519451569</v>
      </c>
      <c r="J32" s="53">
        <v>3.1070966533652529</v>
      </c>
      <c r="K32" s="52">
        <f t="shared" si="6"/>
        <v>0</v>
      </c>
      <c r="L32" s="52">
        <f t="shared" si="7"/>
        <v>0</v>
      </c>
      <c r="M32" s="52">
        <f t="shared" si="8"/>
        <v>3.4651696562991627E-3</v>
      </c>
      <c r="N32" s="52">
        <f t="shared" si="9"/>
        <v>5.7807853353246147E-4</v>
      </c>
      <c r="S32" t="s">
        <v>55</v>
      </c>
      <c r="T32"/>
      <c r="U32"/>
      <c r="V32"/>
      <c r="W32"/>
      <c r="X32" t="s">
        <v>60</v>
      </c>
      <c r="Y32"/>
      <c r="Z32"/>
      <c r="AA32"/>
      <c r="AB32"/>
      <c r="AC32"/>
      <c r="AD32"/>
      <c r="AE32"/>
      <c r="AF32" s="41">
        <f t="shared" si="10"/>
        <v>2606.7991494058201</v>
      </c>
      <c r="AG32" s="31">
        <f t="shared" si="11"/>
        <v>0</v>
      </c>
      <c r="AH32" s="30">
        <f t="shared" si="12"/>
        <v>0</v>
      </c>
      <c r="AI32" s="30">
        <f t="shared" si="13"/>
        <v>0.1713526395039936</v>
      </c>
      <c r="AJ32" s="30">
        <f t="shared" si="14"/>
        <v>7.6576900994537803E-3</v>
      </c>
      <c r="AL32" s="30">
        <f t="shared" si="15"/>
        <v>0</v>
      </c>
      <c r="AM32" s="30">
        <f t="shared" si="16"/>
        <v>0</v>
      </c>
      <c r="AN32" s="30">
        <f t="shared" si="17"/>
        <v>2495.2856960654995</v>
      </c>
      <c r="AO32" s="30">
        <f t="shared" si="20"/>
        <v>111.51345334032085</v>
      </c>
      <c r="AQ32" s="71">
        <f t="shared" si="18"/>
        <v>2606.7991494058201</v>
      </c>
      <c r="AR32" s="71">
        <f t="shared" si="19"/>
        <v>2606.7991494058201</v>
      </c>
    </row>
    <row r="33" spans="1:44" ht="15.75" thickBot="1" x14ac:dyDescent="0.3">
      <c r="A33" s="26">
        <v>44382</v>
      </c>
      <c r="B33" s="27">
        <v>2599.4513831660302</v>
      </c>
      <c r="C33" s="28">
        <v>0</v>
      </c>
      <c r="D33" s="28">
        <v>0</v>
      </c>
      <c r="E33" s="28">
        <v>3985594</v>
      </c>
      <c r="F33" s="28">
        <v>0</v>
      </c>
      <c r="G33" s="53">
        <v>0</v>
      </c>
      <c r="H33" s="53">
        <v>0</v>
      </c>
      <c r="I33" s="53">
        <v>7.399361428946488</v>
      </c>
      <c r="J33" s="53">
        <v>3.0690584189762231</v>
      </c>
      <c r="K33" s="52">
        <f t="shared" si="6"/>
        <v>0</v>
      </c>
      <c r="L33" s="52">
        <f t="shared" si="7"/>
        <v>0</v>
      </c>
      <c r="M33" s="52">
        <f t="shared" si="8"/>
        <v>3.2531423112363506E-3</v>
      </c>
      <c r="N33" s="52">
        <f t="shared" si="9"/>
        <v>5.6397181664285167E-4</v>
      </c>
      <c r="O33" s="35"/>
      <c r="S33"/>
      <c r="T33"/>
      <c r="U33"/>
      <c r="V33"/>
      <c r="W33"/>
      <c r="X33"/>
      <c r="Y33"/>
      <c r="Z33"/>
      <c r="AA33"/>
      <c r="AB33"/>
      <c r="AC33"/>
      <c r="AD33"/>
      <c r="AE33"/>
      <c r="AF33" s="41">
        <f t="shared" si="10"/>
        <v>2599.4513831660302</v>
      </c>
      <c r="AG33" s="31">
        <f t="shared" si="11"/>
        <v>0</v>
      </c>
      <c r="AH33" s="30">
        <f t="shared" si="12"/>
        <v>0</v>
      </c>
      <c r="AI33" s="30">
        <f t="shared" si="13"/>
        <v>0.16086788729063756</v>
      </c>
      <c r="AJ33" s="30">
        <f t="shared" si="14"/>
        <v>7.4708212572546845E-3</v>
      </c>
      <c r="AL33" s="30">
        <f t="shared" si="15"/>
        <v>0</v>
      </c>
      <c r="AM33" s="30">
        <f t="shared" si="16"/>
        <v>0</v>
      </c>
      <c r="AN33" s="30">
        <f t="shared" si="17"/>
        <v>2484.0885125697414</v>
      </c>
      <c r="AO33" s="30">
        <f t="shared" si="20"/>
        <v>115.36287059628881</v>
      </c>
      <c r="AQ33" s="71">
        <f t="shared" si="18"/>
        <v>2599.4513831660302</v>
      </c>
      <c r="AR33" s="71">
        <f t="shared" si="19"/>
        <v>2599.4513831660302</v>
      </c>
    </row>
    <row r="34" spans="1:44" ht="15.75" thickBot="1" x14ac:dyDescent="0.3">
      <c r="A34" s="26">
        <v>44389</v>
      </c>
      <c r="B34" s="27">
        <v>2662.3808121020502</v>
      </c>
      <c r="C34" s="28">
        <v>0</v>
      </c>
      <c r="D34" s="28">
        <v>0</v>
      </c>
      <c r="E34" s="28">
        <v>5868257</v>
      </c>
      <c r="F34" s="28">
        <v>0</v>
      </c>
      <c r="G34" s="53">
        <v>0</v>
      </c>
      <c r="H34" s="53">
        <v>0</v>
      </c>
      <c r="I34" s="53">
        <v>7.6331601771799793</v>
      </c>
      <c r="J34" s="53">
        <v>2.8420179963927641</v>
      </c>
      <c r="K34" s="52">
        <f t="shared" si="6"/>
        <v>0</v>
      </c>
      <c r="L34" s="52">
        <f t="shared" si="7"/>
        <v>0</v>
      </c>
      <c r="M34" s="52">
        <f t="shared" si="8"/>
        <v>3.4588477869214964E-3</v>
      </c>
      <c r="N34" s="52">
        <f t="shared" si="9"/>
        <v>4.833669988377368E-4</v>
      </c>
      <c r="S34" s="57" t="s">
        <v>56</v>
      </c>
      <c r="T34" s="57" t="s">
        <v>57</v>
      </c>
      <c r="U34" s="57" t="s">
        <v>58</v>
      </c>
      <c r="V34" s="57" t="s">
        <v>59</v>
      </c>
      <c r="W34"/>
      <c r="X34" s="57" t="s">
        <v>61</v>
      </c>
      <c r="Y34" s="57" t="s">
        <v>16</v>
      </c>
      <c r="Z34"/>
      <c r="AA34"/>
      <c r="AB34" s="62"/>
      <c r="AC34" s="62"/>
      <c r="AD34" s="62"/>
      <c r="AE34" s="62"/>
      <c r="AF34" s="41">
        <f t="shared" si="10"/>
        <v>2662.3808121020502</v>
      </c>
      <c r="AG34" s="31">
        <f t="shared" si="11"/>
        <v>0</v>
      </c>
      <c r="AH34" s="30">
        <f t="shared" si="12"/>
        <v>0</v>
      </c>
      <c r="AI34" s="30">
        <f t="shared" si="13"/>
        <v>0.17104002306326802</v>
      </c>
      <c r="AJ34" s="30">
        <f t="shared" si="14"/>
        <v>6.4030654430010433E-3</v>
      </c>
      <c r="AL34" s="30">
        <f t="shared" si="15"/>
        <v>0</v>
      </c>
      <c r="AM34" s="30">
        <f t="shared" si="16"/>
        <v>0</v>
      </c>
      <c r="AN34" s="30">
        <f t="shared" si="17"/>
        <v>2566.3083264527859</v>
      </c>
      <c r="AO34" s="30">
        <f t="shared" si="20"/>
        <v>96.072485649264422</v>
      </c>
      <c r="AQ34" s="71">
        <f t="shared" si="18"/>
        <v>2662.3808121020502</v>
      </c>
      <c r="AR34" s="71">
        <f t="shared" si="19"/>
        <v>2662.3808121020502</v>
      </c>
    </row>
    <row r="35" spans="1:44" ht="15" customHeight="1" thickBot="1" x14ac:dyDescent="0.3">
      <c r="A35" s="26">
        <v>44396</v>
      </c>
      <c r="B35" s="27">
        <v>2713.6677798071801</v>
      </c>
      <c r="C35" s="28">
        <v>0</v>
      </c>
      <c r="D35" s="28">
        <v>0</v>
      </c>
      <c r="E35" s="28">
        <v>4137092</v>
      </c>
      <c r="F35" s="28">
        <v>0</v>
      </c>
      <c r="G35" s="53">
        <v>0</v>
      </c>
      <c r="H35" s="53">
        <v>0</v>
      </c>
      <c r="I35" s="53">
        <v>6.6513780197578649</v>
      </c>
      <c r="J35" s="53">
        <v>0</v>
      </c>
      <c r="K35" s="52">
        <f t="shared" si="6"/>
        <v>0</v>
      </c>
      <c r="L35" s="52">
        <f t="shared" si="7"/>
        <v>0</v>
      </c>
      <c r="M35" s="52">
        <f t="shared" si="8"/>
        <v>2.6357304816628344E-3</v>
      </c>
      <c r="N35" s="52">
        <f t="shared" si="9"/>
        <v>0</v>
      </c>
      <c r="S35">
        <v>1</v>
      </c>
      <c r="T35">
        <v>2028.2492430113473</v>
      </c>
      <c r="U35">
        <v>-1544.3413129191129</v>
      </c>
      <c r="V35">
        <v>-3.293273699392842</v>
      </c>
      <c r="W35"/>
      <c r="X35">
        <v>1.0416666666666667</v>
      </c>
      <c r="Y35">
        <v>306.76250607568301</v>
      </c>
      <c r="Z35"/>
      <c r="AA35"/>
      <c r="AB35"/>
      <c r="AC35"/>
      <c r="AD35"/>
      <c r="AE35"/>
      <c r="AF35" s="41">
        <f t="shared" si="10"/>
        <v>2713.6677798071801</v>
      </c>
      <c r="AG35" s="31">
        <f t="shared" si="11"/>
        <v>0</v>
      </c>
      <c r="AH35" s="30">
        <f t="shared" si="12"/>
        <v>0</v>
      </c>
      <c r="AI35" s="30">
        <f t="shared" si="13"/>
        <v>0.13033687231822716</v>
      </c>
      <c r="AJ35" s="30">
        <f t="shared" si="14"/>
        <v>0</v>
      </c>
      <c r="AL35" s="30">
        <f t="shared" si="15"/>
        <v>0</v>
      </c>
      <c r="AM35" s="30">
        <f t="shared" si="16"/>
        <v>0</v>
      </c>
      <c r="AN35" s="30">
        <f t="shared" si="17"/>
        <v>2713.6677798071801</v>
      </c>
      <c r="AO35" s="30">
        <f t="shared" si="20"/>
        <v>0</v>
      </c>
      <c r="AQ35" s="71">
        <f t="shared" si="18"/>
        <v>2713.6677798071801</v>
      </c>
      <c r="AR35" s="71">
        <f t="shared" si="19"/>
        <v>2713.6677798071801</v>
      </c>
    </row>
    <row r="36" spans="1:44" ht="15.75" thickBot="1" x14ac:dyDescent="0.3">
      <c r="A36" s="26">
        <v>44403</v>
      </c>
      <c r="B36" s="27">
        <v>2721.4471760527399</v>
      </c>
      <c r="C36" s="28">
        <v>0</v>
      </c>
      <c r="D36" s="28">
        <v>0</v>
      </c>
      <c r="E36" s="28">
        <v>36194833</v>
      </c>
      <c r="F36" s="28">
        <v>0</v>
      </c>
      <c r="G36" s="53">
        <v>0</v>
      </c>
      <c r="H36" s="53">
        <v>0</v>
      </c>
      <c r="I36" s="53">
        <v>10.530989978432745</v>
      </c>
      <c r="J36" s="53">
        <v>0</v>
      </c>
      <c r="K36" s="52">
        <f t="shared" si="6"/>
        <v>0</v>
      </c>
      <c r="L36" s="52">
        <f t="shared" si="7"/>
        <v>0</v>
      </c>
      <c r="M36" s="52">
        <f t="shared" si="8"/>
        <v>6.4981325615110445E-3</v>
      </c>
      <c r="N36" s="52">
        <f t="shared" si="9"/>
        <v>0</v>
      </c>
      <c r="S36">
        <v>2</v>
      </c>
      <c r="T36">
        <v>2028.2492430113473</v>
      </c>
      <c r="U36">
        <v>-1721.4867369356643</v>
      </c>
      <c r="V36">
        <v>-3.6710323988469038</v>
      </c>
      <c r="W36"/>
      <c r="X36">
        <v>3.125</v>
      </c>
      <c r="Y36">
        <v>483.90793009223438</v>
      </c>
      <c r="Z36"/>
      <c r="AA36"/>
      <c r="AB36"/>
      <c r="AC36"/>
      <c r="AD36"/>
      <c r="AE36"/>
      <c r="AF36" s="41">
        <f t="shared" si="10"/>
        <v>2721.4471760527399</v>
      </c>
      <c r="AG36" s="31">
        <f t="shared" si="11"/>
        <v>0</v>
      </c>
      <c r="AH36" s="30">
        <f t="shared" si="12"/>
        <v>0</v>
      </c>
      <c r="AI36" s="30">
        <f t="shared" si="13"/>
        <v>0.32133265516672116</v>
      </c>
      <c r="AJ36" s="30">
        <f t="shared" si="14"/>
        <v>0</v>
      </c>
      <c r="AL36" s="30">
        <f t="shared" si="15"/>
        <v>0</v>
      </c>
      <c r="AM36" s="30">
        <f t="shared" si="16"/>
        <v>0</v>
      </c>
      <c r="AN36" s="30">
        <f t="shared" si="17"/>
        <v>2721.4471760527399</v>
      </c>
      <c r="AO36" s="30">
        <f t="shared" si="20"/>
        <v>0</v>
      </c>
      <c r="AQ36" s="71">
        <f t="shared" si="18"/>
        <v>2721.4471760527399</v>
      </c>
      <c r="AR36" s="71">
        <f t="shared" si="19"/>
        <v>2721.4471760527399</v>
      </c>
    </row>
    <row r="37" spans="1:44" ht="15.75" thickBot="1" x14ac:dyDescent="0.3">
      <c r="A37" s="26">
        <v>44410</v>
      </c>
      <c r="B37" s="27">
        <v>2670.10003249191</v>
      </c>
      <c r="C37" s="28">
        <v>0</v>
      </c>
      <c r="D37" s="28">
        <v>0</v>
      </c>
      <c r="E37" s="28">
        <v>5787774</v>
      </c>
      <c r="F37" s="28">
        <v>0</v>
      </c>
      <c r="G37" s="53">
        <v>0</v>
      </c>
      <c r="H37" s="53">
        <v>0</v>
      </c>
      <c r="I37" s="53">
        <v>11.262920734925796</v>
      </c>
      <c r="J37" s="53">
        <v>0</v>
      </c>
      <c r="K37" s="52">
        <f t="shared" si="6"/>
        <v>0</v>
      </c>
      <c r="L37" s="52">
        <f t="shared" si="7"/>
        <v>0</v>
      </c>
      <c r="M37" s="52">
        <f t="shared" si="8"/>
        <v>7.4052605867318041E-3</v>
      </c>
      <c r="N37" s="52">
        <f t="shared" si="9"/>
        <v>0</v>
      </c>
      <c r="S37">
        <v>3</v>
      </c>
      <c r="T37">
        <v>1551.9014470955481</v>
      </c>
      <c r="U37">
        <v>-832.21253149097311</v>
      </c>
      <c r="V37">
        <v>-1.7746748204798608</v>
      </c>
      <c r="W37"/>
      <c r="X37">
        <v>5.2083333333333339</v>
      </c>
      <c r="Y37">
        <v>719.68891560457496</v>
      </c>
      <c r="Z37"/>
      <c r="AA37"/>
      <c r="AB37"/>
      <c r="AC37"/>
      <c r="AD37"/>
      <c r="AE37"/>
      <c r="AF37" s="41">
        <f t="shared" si="10"/>
        <v>2670.10003249191</v>
      </c>
      <c r="AG37" s="31">
        <f t="shared" si="11"/>
        <v>0</v>
      </c>
      <c r="AH37" s="30">
        <f t="shared" si="12"/>
        <v>0</v>
      </c>
      <c r="AI37" s="30">
        <f t="shared" si="13"/>
        <v>0.36619013601388772</v>
      </c>
      <c r="AJ37" s="30">
        <f t="shared" si="14"/>
        <v>0</v>
      </c>
      <c r="AL37" s="30">
        <f t="shared" si="15"/>
        <v>0</v>
      </c>
      <c r="AM37" s="30">
        <f t="shared" si="16"/>
        <v>0</v>
      </c>
      <c r="AN37" s="30">
        <f t="shared" si="17"/>
        <v>2670.10003249191</v>
      </c>
      <c r="AO37" s="30">
        <f t="shared" si="20"/>
        <v>0</v>
      </c>
      <c r="AQ37" s="71">
        <f t="shared" si="18"/>
        <v>2670.10003249191</v>
      </c>
      <c r="AR37" s="71">
        <f t="shared" si="19"/>
        <v>2670.10003249191</v>
      </c>
    </row>
    <row r="38" spans="1:44" ht="15.75" thickBot="1" x14ac:dyDescent="0.3">
      <c r="A38" s="26">
        <v>44417</v>
      </c>
      <c r="B38" s="27">
        <v>2572.7298486374498</v>
      </c>
      <c r="C38" s="28">
        <v>0</v>
      </c>
      <c r="D38" s="28">
        <v>0</v>
      </c>
      <c r="E38" s="28">
        <v>1362161</v>
      </c>
      <c r="F38" s="28">
        <v>0</v>
      </c>
      <c r="G38" s="53">
        <v>0</v>
      </c>
      <c r="H38" s="53">
        <v>0</v>
      </c>
      <c r="I38" s="53">
        <v>11.720619986077049</v>
      </c>
      <c r="J38" s="53">
        <v>0</v>
      </c>
      <c r="K38" s="52">
        <f t="shared" si="6"/>
        <v>0</v>
      </c>
      <c r="L38" s="52">
        <f t="shared" si="7"/>
        <v>0</v>
      </c>
      <c r="M38" s="52">
        <f t="shared" si="8"/>
        <v>8.000257404577063E-3</v>
      </c>
      <c r="N38" s="52">
        <f t="shared" si="9"/>
        <v>0</v>
      </c>
      <c r="S38">
        <v>4</v>
      </c>
      <c r="T38">
        <v>970.63352257913675</v>
      </c>
      <c r="U38">
        <v>-222.99175043596574</v>
      </c>
      <c r="V38">
        <v>-0.47552497673213656</v>
      </c>
      <c r="W38"/>
      <c r="X38">
        <v>7.291666666666667</v>
      </c>
      <c r="Y38">
        <v>747.64177214317101</v>
      </c>
      <c r="Z38"/>
      <c r="AA38"/>
      <c r="AB38"/>
      <c r="AC38"/>
      <c r="AD38"/>
      <c r="AE38"/>
      <c r="AF38" s="41">
        <f t="shared" si="10"/>
        <v>2572.7298486374498</v>
      </c>
      <c r="AG38" s="31">
        <f t="shared" si="11"/>
        <v>0</v>
      </c>
      <c r="AH38" s="30">
        <f t="shared" si="12"/>
        <v>0</v>
      </c>
      <c r="AI38" s="30">
        <f t="shared" si="13"/>
        <v>0.39561272865633579</v>
      </c>
      <c r="AJ38" s="30">
        <f t="shared" si="14"/>
        <v>0</v>
      </c>
      <c r="AL38" s="30">
        <f t="shared" si="15"/>
        <v>0</v>
      </c>
      <c r="AM38" s="30">
        <f t="shared" si="16"/>
        <v>0</v>
      </c>
      <c r="AN38" s="30">
        <f t="shared" si="17"/>
        <v>2572.7298486374498</v>
      </c>
      <c r="AO38" s="30">
        <f t="shared" si="20"/>
        <v>0</v>
      </c>
      <c r="AQ38" s="71">
        <f t="shared" si="18"/>
        <v>2572.7298486374498</v>
      </c>
      <c r="AR38" s="71">
        <f t="shared" si="19"/>
        <v>2572.7298486374498</v>
      </c>
    </row>
    <row r="39" spans="1:44" ht="15" customHeight="1" thickBot="1" x14ac:dyDescent="0.3">
      <c r="A39" s="26">
        <v>44424</v>
      </c>
      <c r="B39" s="27">
        <v>2409.88995338219</v>
      </c>
      <c r="C39" s="28">
        <v>0</v>
      </c>
      <c r="D39" s="28">
        <v>0</v>
      </c>
      <c r="E39" s="28">
        <v>7004843</v>
      </c>
      <c r="F39" s="28">
        <v>0</v>
      </c>
      <c r="G39" s="53">
        <v>0</v>
      </c>
      <c r="H39" s="53">
        <v>0</v>
      </c>
      <c r="I39" s="53">
        <v>11.520907622122271</v>
      </c>
      <c r="J39" s="53">
        <v>0</v>
      </c>
      <c r="K39" s="52">
        <f t="shared" si="6"/>
        <v>0</v>
      </c>
      <c r="L39" s="52">
        <f t="shared" si="7"/>
        <v>0</v>
      </c>
      <c r="M39" s="52">
        <f t="shared" si="8"/>
        <v>7.7380308949757393E-3</v>
      </c>
      <c r="N39" s="52">
        <f t="shared" si="9"/>
        <v>0</v>
      </c>
      <c r="S39">
        <v>5</v>
      </c>
      <c r="T39">
        <v>718.25618052351251</v>
      </c>
      <c r="U39">
        <v>105.39950721604043</v>
      </c>
      <c r="V39">
        <v>0.22476211841244217</v>
      </c>
      <c r="W39"/>
      <c r="X39">
        <v>9.375</v>
      </c>
      <c r="Y39">
        <v>823.65568773955295</v>
      </c>
      <c r="Z39"/>
      <c r="AA39"/>
      <c r="AB39"/>
      <c r="AC39"/>
      <c r="AD39"/>
      <c r="AE39"/>
      <c r="AF39" s="41">
        <f t="shared" si="10"/>
        <v>2409.88995338219</v>
      </c>
      <c r="AG39" s="31">
        <f t="shared" si="11"/>
        <v>0</v>
      </c>
      <c r="AH39" s="30">
        <f t="shared" si="12"/>
        <v>0</v>
      </c>
      <c r="AI39" s="30">
        <f t="shared" si="13"/>
        <v>0.38264562775655031</v>
      </c>
      <c r="AJ39" s="30">
        <f t="shared" si="14"/>
        <v>0</v>
      </c>
      <c r="AL39" s="30">
        <f t="shared" si="15"/>
        <v>0</v>
      </c>
      <c r="AM39" s="30">
        <f t="shared" si="16"/>
        <v>0</v>
      </c>
      <c r="AN39" s="30">
        <f t="shared" si="17"/>
        <v>2409.88995338219</v>
      </c>
      <c r="AO39" s="30">
        <f t="shared" si="20"/>
        <v>0</v>
      </c>
      <c r="AQ39" s="71">
        <f t="shared" si="18"/>
        <v>2409.88995338219</v>
      </c>
      <c r="AR39" s="71">
        <f t="shared" si="19"/>
        <v>2409.88995338219</v>
      </c>
    </row>
    <row r="40" spans="1:44" ht="15.75" thickBot="1" x14ac:dyDescent="0.3">
      <c r="A40" s="26">
        <v>44431</v>
      </c>
      <c r="B40" s="27">
        <v>2352.6631042979302</v>
      </c>
      <c r="C40" s="28">
        <v>0</v>
      </c>
      <c r="D40" s="28">
        <v>0</v>
      </c>
      <c r="E40" s="28">
        <v>6744988</v>
      </c>
      <c r="F40" s="28">
        <v>0</v>
      </c>
      <c r="G40" s="53">
        <v>0</v>
      </c>
      <c r="H40" s="53">
        <v>0</v>
      </c>
      <c r="I40" s="53">
        <v>11.471563275279831</v>
      </c>
      <c r="J40" s="53">
        <v>0</v>
      </c>
      <c r="K40" s="52">
        <f t="shared" si="6"/>
        <v>0</v>
      </c>
      <c r="L40" s="52">
        <f t="shared" si="7"/>
        <v>0</v>
      </c>
      <c r="M40" s="52">
        <f t="shared" si="8"/>
        <v>7.6738613061941869E-3</v>
      </c>
      <c r="N40" s="52">
        <f t="shared" si="9"/>
        <v>0</v>
      </c>
      <c r="S40">
        <v>6</v>
      </c>
      <c r="T40">
        <v>750.38864103995468</v>
      </c>
      <c r="U40">
        <v>160.99570399667437</v>
      </c>
      <c r="V40">
        <v>0.34331977863448693</v>
      </c>
      <c r="W40"/>
      <c r="X40">
        <v>11.458333333333334</v>
      </c>
      <c r="Y40">
        <v>911.38434503662904</v>
      </c>
      <c r="Z40"/>
      <c r="AA40"/>
      <c r="AB40"/>
      <c r="AC40"/>
      <c r="AD40"/>
      <c r="AE40"/>
      <c r="AF40" s="41">
        <f t="shared" si="10"/>
        <v>2352.6631042979302</v>
      </c>
      <c r="AG40" s="31">
        <f t="shared" si="11"/>
        <v>0</v>
      </c>
      <c r="AH40" s="30">
        <f t="shared" si="12"/>
        <v>0</v>
      </c>
      <c r="AI40" s="30">
        <f t="shared" si="13"/>
        <v>0.37947244159130256</v>
      </c>
      <c r="AJ40" s="30">
        <f t="shared" si="14"/>
        <v>0</v>
      </c>
      <c r="AL40" s="30">
        <f t="shared" si="15"/>
        <v>0</v>
      </c>
      <c r="AM40" s="30">
        <f t="shared" si="16"/>
        <v>0</v>
      </c>
      <c r="AN40" s="30">
        <f t="shared" si="17"/>
        <v>2352.6631042979302</v>
      </c>
      <c r="AO40" s="30">
        <f t="shared" si="20"/>
        <v>0</v>
      </c>
      <c r="AQ40" s="71">
        <f t="shared" si="18"/>
        <v>2352.6631042979302</v>
      </c>
      <c r="AR40" s="71">
        <f t="shared" si="19"/>
        <v>2352.6631042979302</v>
      </c>
    </row>
    <row r="41" spans="1:44" ht="15.75" thickBot="1" x14ac:dyDescent="0.3">
      <c r="A41" s="33">
        <v>44438</v>
      </c>
      <c r="B41" s="27">
        <v>2404.0970098766102</v>
      </c>
      <c r="C41" s="28">
        <v>0</v>
      </c>
      <c r="D41" s="28">
        <v>0</v>
      </c>
      <c r="E41" s="28">
        <v>0</v>
      </c>
      <c r="F41" s="28">
        <v>0</v>
      </c>
      <c r="G41" s="53">
        <v>0</v>
      </c>
      <c r="H41" s="53">
        <v>0</v>
      </c>
      <c r="I41" s="53">
        <v>4.4706165642892355</v>
      </c>
      <c r="J41" s="53">
        <v>0</v>
      </c>
      <c r="K41" s="52">
        <f t="shared" si="6"/>
        <v>0</v>
      </c>
      <c r="L41" s="52">
        <f t="shared" si="7"/>
        <v>0</v>
      </c>
      <c r="M41" s="52">
        <f t="shared" si="8"/>
        <v>1.1969784006166007E-3</v>
      </c>
      <c r="N41" s="52">
        <f t="shared" si="9"/>
        <v>0</v>
      </c>
      <c r="S41">
        <v>7</v>
      </c>
      <c r="T41">
        <v>934.71577996639985</v>
      </c>
      <c r="U41">
        <v>263.93694122605007</v>
      </c>
      <c r="V41">
        <v>0.56283969066070794</v>
      </c>
      <c r="W41"/>
      <c r="X41">
        <v>13.541666666666666</v>
      </c>
      <c r="Y41">
        <v>1198.6527211924499</v>
      </c>
      <c r="Z41"/>
      <c r="AA41"/>
      <c r="AB41"/>
      <c r="AC41"/>
      <c r="AD41"/>
      <c r="AE41"/>
      <c r="AF41" s="41">
        <f t="shared" si="10"/>
        <v>2404.0970098766102</v>
      </c>
      <c r="AG41" s="31">
        <f t="shared" si="11"/>
        <v>0</v>
      </c>
      <c r="AH41" s="30">
        <f t="shared" si="12"/>
        <v>0</v>
      </c>
      <c r="AI41" s="30">
        <f t="shared" si="13"/>
        <v>5.9190581910490904E-2</v>
      </c>
      <c r="AJ41" s="30">
        <f t="shared" si="14"/>
        <v>0</v>
      </c>
      <c r="AL41" s="30">
        <f t="shared" si="15"/>
        <v>0</v>
      </c>
      <c r="AM41" s="30">
        <f t="shared" si="16"/>
        <v>0</v>
      </c>
      <c r="AN41" s="30">
        <f t="shared" si="17"/>
        <v>2404.0970098766102</v>
      </c>
      <c r="AO41" s="30">
        <f t="shared" si="20"/>
        <v>0</v>
      </c>
      <c r="AQ41" s="71">
        <f t="shared" si="18"/>
        <v>2404.0970098766102</v>
      </c>
      <c r="AR41" s="71">
        <f t="shared" si="19"/>
        <v>2404.0970098766102</v>
      </c>
    </row>
    <row r="42" spans="1:44" ht="15.75" thickBot="1" x14ac:dyDescent="0.3">
      <c r="A42" s="26">
        <v>44445</v>
      </c>
      <c r="B42" s="27">
        <v>2460.1983290837402</v>
      </c>
      <c r="C42" s="28">
        <v>0</v>
      </c>
      <c r="D42" s="28">
        <v>0</v>
      </c>
      <c r="E42" s="28">
        <v>1749960</v>
      </c>
      <c r="F42" s="28">
        <v>0</v>
      </c>
      <c r="G42" s="53">
        <v>0</v>
      </c>
      <c r="H42" s="53">
        <v>0</v>
      </c>
      <c r="I42" s="53">
        <v>3.6222014301177792</v>
      </c>
      <c r="J42" s="53">
        <v>0</v>
      </c>
      <c r="K42" s="52">
        <f t="shared" si="6"/>
        <v>0</v>
      </c>
      <c r="L42" s="52">
        <f t="shared" si="7"/>
        <v>0</v>
      </c>
      <c r="M42" s="52">
        <f t="shared" si="8"/>
        <v>7.8606331546875229E-4</v>
      </c>
      <c r="N42" s="52">
        <f t="shared" si="9"/>
        <v>0</v>
      </c>
      <c r="S42">
        <v>8</v>
      </c>
      <c r="T42">
        <v>2027.8589634229147</v>
      </c>
      <c r="U42">
        <v>-485.43573178789461</v>
      </c>
      <c r="V42">
        <v>-1.0351809634754776</v>
      </c>
      <c r="W42"/>
      <c r="X42">
        <v>15.625</v>
      </c>
      <c r="Y42">
        <v>1542.4232316350201</v>
      </c>
      <c r="Z42"/>
      <c r="AA42"/>
      <c r="AB42"/>
      <c r="AC42"/>
      <c r="AD42"/>
      <c r="AE42"/>
      <c r="AF42" s="41">
        <f t="shared" si="10"/>
        <v>2460.1983290837402</v>
      </c>
      <c r="AG42" s="31">
        <f t="shared" si="11"/>
        <v>0</v>
      </c>
      <c r="AH42" s="30">
        <f t="shared" si="12"/>
        <v>0</v>
      </c>
      <c r="AI42" s="30">
        <f t="shared" si="13"/>
        <v>3.8870830949929804E-2</v>
      </c>
      <c r="AJ42" s="30">
        <f t="shared" si="14"/>
        <v>0</v>
      </c>
      <c r="AL42" s="30">
        <f t="shared" si="15"/>
        <v>0</v>
      </c>
      <c r="AM42" s="30">
        <f t="shared" si="16"/>
        <v>0</v>
      </c>
      <c r="AN42" s="30">
        <f t="shared" si="17"/>
        <v>2460.1983290837402</v>
      </c>
      <c r="AO42" s="30">
        <f t="shared" si="20"/>
        <v>0</v>
      </c>
      <c r="AQ42" s="71">
        <f t="shared" si="18"/>
        <v>2460.1983290837402</v>
      </c>
      <c r="AR42" s="71">
        <f t="shared" si="19"/>
        <v>2460.1983290837402</v>
      </c>
    </row>
    <row r="43" spans="1:44" ht="15" customHeight="1" thickBot="1" x14ac:dyDescent="0.3">
      <c r="A43" s="26">
        <v>44452</v>
      </c>
      <c r="B43" s="27">
        <v>2363.3182240944998</v>
      </c>
      <c r="C43" s="28">
        <v>0</v>
      </c>
      <c r="D43" s="28">
        <v>0</v>
      </c>
      <c r="E43" s="28">
        <v>0</v>
      </c>
      <c r="F43" s="28">
        <v>0</v>
      </c>
      <c r="G43" s="53">
        <v>0</v>
      </c>
      <c r="H43" s="53">
        <v>0</v>
      </c>
      <c r="I43" s="53">
        <v>3.3209447745062857</v>
      </c>
      <c r="J43" s="53">
        <v>0</v>
      </c>
      <c r="K43" s="52">
        <f t="shared" si="6"/>
        <v>0</v>
      </c>
      <c r="L43" s="52">
        <f t="shared" si="7"/>
        <v>0</v>
      </c>
      <c r="M43" s="52">
        <f t="shared" si="8"/>
        <v>6.6059546805971711E-4</v>
      </c>
      <c r="N43" s="52">
        <f t="shared" si="9"/>
        <v>0</v>
      </c>
      <c r="S43">
        <v>9</v>
      </c>
      <c r="T43">
        <v>2028.0458311137147</v>
      </c>
      <c r="U43">
        <v>-141.39374535480465</v>
      </c>
      <c r="V43">
        <v>-0.30151903529373242</v>
      </c>
      <c r="W43"/>
      <c r="X43">
        <v>17.708333333333336</v>
      </c>
      <c r="Y43">
        <v>1593.5578670534401</v>
      </c>
      <c r="Z43"/>
      <c r="AA43"/>
      <c r="AB43"/>
      <c r="AC43"/>
      <c r="AD43"/>
      <c r="AE43"/>
      <c r="AF43" s="41">
        <f t="shared" si="10"/>
        <v>2363.3182240944998</v>
      </c>
      <c r="AG43" s="31">
        <f t="shared" si="11"/>
        <v>0</v>
      </c>
      <c r="AH43" s="30">
        <f t="shared" si="12"/>
        <v>0</v>
      </c>
      <c r="AI43" s="30">
        <f t="shared" si="13"/>
        <v>3.2666445895553016E-2</v>
      </c>
      <c r="AJ43" s="30">
        <f t="shared" si="14"/>
        <v>0</v>
      </c>
      <c r="AL43" s="30">
        <f t="shared" si="15"/>
        <v>0</v>
      </c>
      <c r="AM43" s="30">
        <f t="shared" si="16"/>
        <v>0</v>
      </c>
      <c r="AN43" s="30">
        <f t="shared" si="17"/>
        <v>2363.3182240944998</v>
      </c>
      <c r="AO43" s="30">
        <f t="shared" si="20"/>
        <v>0</v>
      </c>
      <c r="AQ43" s="71">
        <f t="shared" si="18"/>
        <v>2363.3182240944998</v>
      </c>
      <c r="AR43" s="71">
        <f t="shared" si="19"/>
        <v>2363.3182240944998</v>
      </c>
    </row>
    <row r="44" spans="1:44" ht="15" customHeight="1" thickBot="1" x14ac:dyDescent="0.3">
      <c r="A44" s="26">
        <v>44459</v>
      </c>
      <c r="B44" s="27">
        <v>2207.6284257979401</v>
      </c>
      <c r="C44" s="28">
        <v>0</v>
      </c>
      <c r="D44" s="28">
        <v>0</v>
      </c>
      <c r="E44" s="28">
        <v>6136390</v>
      </c>
      <c r="F44" s="28">
        <v>0</v>
      </c>
      <c r="G44" s="53">
        <v>0</v>
      </c>
      <c r="H44" s="53">
        <v>0</v>
      </c>
      <c r="I44" s="53">
        <v>2.6411148804527995</v>
      </c>
      <c r="J44" s="53">
        <v>0</v>
      </c>
      <c r="K44" s="52">
        <f t="shared" si="6"/>
        <v>0</v>
      </c>
      <c r="L44" s="52">
        <f t="shared" si="7"/>
        <v>0</v>
      </c>
      <c r="M44" s="52">
        <f t="shared" si="8"/>
        <v>4.1718720356303808E-4</v>
      </c>
      <c r="N44" s="52">
        <f t="shared" si="9"/>
        <v>0</v>
      </c>
      <c r="S44">
        <v>10</v>
      </c>
      <c r="T44">
        <v>2023.7456907104274</v>
      </c>
      <c r="U44">
        <v>-78.451513203657441</v>
      </c>
      <c r="V44">
        <v>-0.16729611708879244</v>
      </c>
      <c r="W44"/>
      <c r="X44">
        <v>19.791666666666668</v>
      </c>
      <c r="Y44">
        <v>1641.57123915992</v>
      </c>
      <c r="Z44"/>
      <c r="AA44"/>
      <c r="AB44"/>
      <c r="AC44"/>
      <c r="AD44"/>
      <c r="AE44"/>
      <c r="AF44" s="41">
        <f t="shared" si="10"/>
        <v>2207.6284257979401</v>
      </c>
      <c r="AG44" s="31">
        <f t="shared" si="11"/>
        <v>0</v>
      </c>
      <c r="AH44" s="30">
        <f t="shared" si="12"/>
        <v>0</v>
      </c>
      <c r="AI44" s="30">
        <f t="shared" si="13"/>
        <v>2.0629907216192234E-2</v>
      </c>
      <c r="AJ44" s="30">
        <f t="shared" si="14"/>
        <v>0</v>
      </c>
      <c r="AL44" s="30">
        <f t="shared" si="15"/>
        <v>0</v>
      </c>
      <c r="AM44" s="30">
        <f t="shared" si="16"/>
        <v>0</v>
      </c>
      <c r="AN44" s="30">
        <f t="shared" si="17"/>
        <v>2207.6284257979401</v>
      </c>
      <c r="AO44" s="30">
        <f t="shared" si="20"/>
        <v>0</v>
      </c>
      <c r="AQ44" s="71">
        <f t="shared" si="18"/>
        <v>2207.6284257979401</v>
      </c>
      <c r="AR44" s="71">
        <f t="shared" si="19"/>
        <v>2207.6284257979401</v>
      </c>
    </row>
    <row r="45" spans="1:44" ht="15.75" thickBot="1" x14ac:dyDescent="0.3">
      <c r="A45" s="26">
        <v>44466</v>
      </c>
      <c r="B45" s="27">
        <v>2077.46504350846</v>
      </c>
      <c r="C45" s="28">
        <v>0</v>
      </c>
      <c r="D45" s="28">
        <v>0</v>
      </c>
      <c r="E45" s="28">
        <v>2441689</v>
      </c>
      <c r="F45" s="28">
        <v>0</v>
      </c>
      <c r="G45" s="53">
        <v>0</v>
      </c>
      <c r="H45" s="53">
        <v>0</v>
      </c>
      <c r="I45" s="53">
        <v>1.9805612608664698</v>
      </c>
      <c r="J45" s="53">
        <v>0</v>
      </c>
      <c r="K45" s="52">
        <f t="shared" si="6"/>
        <v>0</v>
      </c>
      <c r="L45" s="52">
        <f t="shared" si="7"/>
        <v>0</v>
      </c>
      <c r="M45" s="52">
        <f t="shared" si="8"/>
        <v>2.3380122603647871E-4</v>
      </c>
      <c r="N45" s="52">
        <f t="shared" si="9"/>
        <v>0</v>
      </c>
      <c r="S45">
        <v>11</v>
      </c>
      <c r="T45">
        <v>2039.5158451174311</v>
      </c>
      <c r="U45">
        <v>-124.51626707646119</v>
      </c>
      <c r="V45">
        <v>-0.26552818608107931</v>
      </c>
      <c r="W45"/>
      <c r="X45">
        <v>21.875000000000004</v>
      </c>
      <c r="Y45">
        <v>1656.11061683246</v>
      </c>
      <c r="Z45"/>
      <c r="AA45"/>
      <c r="AB45"/>
      <c r="AC45"/>
      <c r="AD45"/>
      <c r="AE45"/>
      <c r="AF45" s="41">
        <f t="shared" si="10"/>
        <v>2077.46504350846</v>
      </c>
      <c r="AG45" s="31">
        <f t="shared" si="11"/>
        <v>0</v>
      </c>
      <c r="AH45" s="30">
        <f t="shared" si="12"/>
        <v>0</v>
      </c>
      <c r="AI45" s="30">
        <f t="shared" si="13"/>
        <v>1.1561470627503873E-2</v>
      </c>
      <c r="AJ45" s="30">
        <f t="shared" si="14"/>
        <v>0</v>
      </c>
      <c r="AL45" s="30">
        <f t="shared" si="15"/>
        <v>0</v>
      </c>
      <c r="AM45" s="30">
        <f t="shared" si="16"/>
        <v>0</v>
      </c>
      <c r="AN45" s="30">
        <f t="shared" si="17"/>
        <v>2077.46504350846</v>
      </c>
      <c r="AO45" s="30">
        <f t="shared" si="20"/>
        <v>0</v>
      </c>
      <c r="AQ45" s="71">
        <f t="shared" si="18"/>
        <v>2077.46504350846</v>
      </c>
      <c r="AR45" s="71">
        <f t="shared" si="19"/>
        <v>2077.46504350846</v>
      </c>
    </row>
    <row r="46" spans="1:44" ht="15.75" thickBot="1" x14ac:dyDescent="0.3">
      <c r="A46" s="26">
        <v>44473</v>
      </c>
      <c r="B46" s="27">
        <v>2012.19140203802</v>
      </c>
      <c r="C46" s="28">
        <v>0</v>
      </c>
      <c r="D46" s="28">
        <v>0</v>
      </c>
      <c r="E46" s="28">
        <v>0</v>
      </c>
      <c r="F46" s="28">
        <v>0</v>
      </c>
      <c r="G46" s="53">
        <v>0</v>
      </c>
      <c r="H46" s="53">
        <v>0</v>
      </c>
      <c r="I46" s="53">
        <v>2.2528275422784234</v>
      </c>
      <c r="J46" s="53">
        <v>0</v>
      </c>
      <c r="K46" s="52">
        <f t="shared" si="6"/>
        <v>0</v>
      </c>
      <c r="L46" s="52">
        <f t="shared" si="7"/>
        <v>0</v>
      </c>
      <c r="M46" s="52">
        <f t="shared" si="8"/>
        <v>3.0301982379046767E-4</v>
      </c>
      <c r="N46" s="52">
        <f t="shared" si="9"/>
        <v>0</v>
      </c>
      <c r="S46">
        <v>12</v>
      </c>
      <c r="T46">
        <v>2059.2445278241917</v>
      </c>
      <c r="U46">
        <v>-247.08425934275169</v>
      </c>
      <c r="V46">
        <v>-0.52690171921215956</v>
      </c>
      <c r="W46"/>
      <c r="X46">
        <v>23.958333333333336</v>
      </c>
      <c r="Y46">
        <v>1789.8524473069399</v>
      </c>
      <c r="Z46"/>
      <c r="AA46"/>
      <c r="AB46"/>
      <c r="AC46"/>
      <c r="AD46"/>
      <c r="AE46"/>
      <c r="AF46" s="41">
        <f t="shared" si="10"/>
        <v>2012.19140203802</v>
      </c>
      <c r="AG46" s="31">
        <f t="shared" si="11"/>
        <v>0</v>
      </c>
      <c r="AH46" s="30">
        <f t="shared" si="12"/>
        <v>0</v>
      </c>
      <c r="AI46" s="30">
        <f t="shared" si="13"/>
        <v>1.4984330286438627E-2</v>
      </c>
      <c r="AJ46" s="30">
        <f t="shared" si="14"/>
        <v>0</v>
      </c>
      <c r="AL46" s="30">
        <f t="shared" si="15"/>
        <v>0</v>
      </c>
      <c r="AM46" s="30">
        <f t="shared" si="16"/>
        <v>0</v>
      </c>
      <c r="AN46" s="30">
        <f t="shared" si="17"/>
        <v>2012.19140203802</v>
      </c>
      <c r="AO46" s="30">
        <f t="shared" si="20"/>
        <v>0</v>
      </c>
      <c r="AQ46" s="71">
        <f t="shared" si="18"/>
        <v>2012.19140203802</v>
      </c>
      <c r="AR46" s="71">
        <f t="shared" si="19"/>
        <v>2012.19140203802</v>
      </c>
    </row>
    <row r="47" spans="1:44" ht="15.75" thickBot="1" x14ac:dyDescent="0.3">
      <c r="A47" s="26">
        <v>44480</v>
      </c>
      <c r="B47" s="27">
        <v>2034.6886749713001</v>
      </c>
      <c r="C47" s="28">
        <v>0</v>
      </c>
      <c r="D47" s="28">
        <v>0</v>
      </c>
      <c r="E47" s="28">
        <v>2592279</v>
      </c>
      <c r="F47" s="28">
        <v>0</v>
      </c>
      <c r="G47" s="53">
        <v>0</v>
      </c>
      <c r="H47" s="53">
        <v>0</v>
      </c>
      <c r="I47" s="53">
        <v>2.2852764873662634</v>
      </c>
      <c r="J47" s="53">
        <v>0</v>
      </c>
      <c r="K47" s="52">
        <f t="shared" si="6"/>
        <v>0</v>
      </c>
      <c r="L47" s="52">
        <f t="shared" si="7"/>
        <v>0</v>
      </c>
      <c r="M47" s="52">
        <f t="shared" si="8"/>
        <v>3.1186580816450974E-4</v>
      </c>
      <c r="N47" s="52">
        <f t="shared" si="9"/>
        <v>0</v>
      </c>
      <c r="S47">
        <v>13</v>
      </c>
      <c r="T47">
        <v>2062.4045902741132</v>
      </c>
      <c r="U47">
        <v>-272.55214296717327</v>
      </c>
      <c r="V47">
        <v>-0.58121141786353414</v>
      </c>
      <c r="W47"/>
      <c r="X47">
        <v>26.041666666666668</v>
      </c>
      <c r="Y47">
        <v>1790.75200310579</v>
      </c>
      <c r="Z47"/>
      <c r="AA47"/>
      <c r="AB47"/>
      <c r="AC47"/>
      <c r="AD47"/>
      <c r="AE47"/>
      <c r="AF47" s="41">
        <f t="shared" si="10"/>
        <v>2034.6886749713001</v>
      </c>
      <c r="AG47" s="31">
        <f t="shared" si="11"/>
        <v>0</v>
      </c>
      <c r="AH47" s="30">
        <f t="shared" si="12"/>
        <v>0</v>
      </c>
      <c r="AI47" s="30">
        <f t="shared" si="13"/>
        <v>1.5421764213735008E-2</v>
      </c>
      <c r="AJ47" s="30">
        <f t="shared" si="14"/>
        <v>0</v>
      </c>
      <c r="AL47" s="30">
        <f t="shared" si="15"/>
        <v>0</v>
      </c>
      <c r="AM47" s="30">
        <f t="shared" si="16"/>
        <v>0</v>
      </c>
      <c r="AN47" s="30">
        <f t="shared" si="17"/>
        <v>2034.6886749713001</v>
      </c>
      <c r="AO47" s="30">
        <f t="shared" si="20"/>
        <v>0</v>
      </c>
      <c r="AQ47" s="71">
        <f t="shared" si="18"/>
        <v>2034.6886749713001</v>
      </c>
      <c r="AR47" s="71">
        <f t="shared" si="19"/>
        <v>2034.6886749713001</v>
      </c>
    </row>
    <row r="48" spans="1:44" ht="15" customHeight="1" thickBot="1" x14ac:dyDescent="0.3">
      <c r="A48" s="26">
        <v>44487</v>
      </c>
      <c r="B48" s="27">
        <v>2069.0294609539601</v>
      </c>
      <c r="C48" s="28">
        <v>0</v>
      </c>
      <c r="D48" s="28">
        <v>0</v>
      </c>
      <c r="E48" s="28">
        <v>34183542</v>
      </c>
      <c r="F48" s="28">
        <v>0</v>
      </c>
      <c r="G48" s="53">
        <v>0</v>
      </c>
      <c r="H48" s="53">
        <v>0</v>
      </c>
      <c r="I48" s="53">
        <v>7.0570501092885189</v>
      </c>
      <c r="J48" s="53">
        <v>0</v>
      </c>
      <c r="K48" s="52">
        <f t="shared" si="6"/>
        <v>0</v>
      </c>
      <c r="L48" s="52">
        <f t="shared" si="7"/>
        <v>0</v>
      </c>
      <c r="M48" s="52">
        <f t="shared" si="8"/>
        <v>2.9628615811874916E-3</v>
      </c>
      <c r="N48" s="52">
        <f t="shared" si="9"/>
        <v>0</v>
      </c>
      <c r="S48">
        <v>14</v>
      </c>
      <c r="T48">
        <v>2053.4799139530742</v>
      </c>
      <c r="U48">
        <v>-198.90248232560407</v>
      </c>
      <c r="V48">
        <v>-0.42415514517882369</v>
      </c>
      <c r="W48"/>
      <c r="X48">
        <v>28.125000000000004</v>
      </c>
      <c r="Y48">
        <v>1812.16026848144</v>
      </c>
      <c r="Z48"/>
      <c r="AA48"/>
      <c r="AB48"/>
      <c r="AC48"/>
      <c r="AD48"/>
      <c r="AE48"/>
      <c r="AF48" s="41">
        <f t="shared" si="10"/>
        <v>2069.0294609539601</v>
      </c>
      <c r="AG48" s="31">
        <f t="shared" si="11"/>
        <v>0</v>
      </c>
      <c r="AH48" s="30">
        <f t="shared" si="12"/>
        <v>0</v>
      </c>
      <c r="AI48" s="30">
        <f t="shared" si="13"/>
        <v>0.14651350518972148</v>
      </c>
      <c r="AJ48" s="30">
        <f t="shared" si="14"/>
        <v>0</v>
      </c>
      <c r="AL48" s="30">
        <f t="shared" si="15"/>
        <v>0</v>
      </c>
      <c r="AM48" s="30">
        <f t="shared" si="16"/>
        <v>0</v>
      </c>
      <c r="AN48" s="30">
        <f t="shared" si="17"/>
        <v>2069.0294609539601</v>
      </c>
      <c r="AO48" s="30">
        <f t="shared" si="20"/>
        <v>0</v>
      </c>
      <c r="AQ48" s="71">
        <f t="shared" si="18"/>
        <v>2069.0294609539601</v>
      </c>
      <c r="AR48" s="71">
        <f t="shared" si="19"/>
        <v>2069.0294609539601</v>
      </c>
    </row>
    <row r="49" spans="1:44" ht="15" customHeight="1" thickBot="1" x14ac:dyDescent="0.3">
      <c r="A49" s="26">
        <v>44494</v>
      </c>
      <c r="B49" s="27">
        <v>2047.9766561552101</v>
      </c>
      <c r="C49" s="28">
        <v>0</v>
      </c>
      <c r="D49" s="28">
        <v>0</v>
      </c>
      <c r="E49" s="28">
        <v>0</v>
      </c>
      <c r="F49" s="28">
        <v>0</v>
      </c>
      <c r="G49" s="53">
        <v>0</v>
      </c>
      <c r="H49" s="53">
        <v>0</v>
      </c>
      <c r="I49" s="53">
        <v>8.070264763967959</v>
      </c>
      <c r="J49" s="53">
        <v>0</v>
      </c>
      <c r="K49" s="52">
        <f t="shared" si="6"/>
        <v>0</v>
      </c>
      <c r="L49" s="52">
        <f t="shared" si="7"/>
        <v>0</v>
      </c>
      <c r="M49" s="52">
        <f t="shared" si="8"/>
        <v>3.859525031830938E-3</v>
      </c>
      <c r="N49" s="52">
        <f t="shared" si="9"/>
        <v>0</v>
      </c>
      <c r="S49">
        <v>15</v>
      </c>
      <c r="T49">
        <v>2049.3593195532212</v>
      </c>
      <c r="U49">
        <v>11.113752592318633</v>
      </c>
      <c r="V49">
        <v>2.3699831641918256E-2</v>
      </c>
      <c r="W49"/>
      <c r="X49">
        <v>30.208333333333336</v>
      </c>
      <c r="Y49">
        <v>1854.5774316274701</v>
      </c>
      <c r="Z49"/>
      <c r="AA49"/>
      <c r="AB49"/>
      <c r="AC49"/>
      <c r="AD49"/>
      <c r="AE49"/>
      <c r="AF49" s="41">
        <f t="shared" si="10"/>
        <v>2047.9766561552101</v>
      </c>
      <c r="AG49" s="31">
        <f t="shared" si="11"/>
        <v>0</v>
      </c>
      <c r="AH49" s="30">
        <f t="shared" si="12"/>
        <v>0</v>
      </c>
      <c r="AI49" s="30">
        <f t="shared" si="13"/>
        <v>0.19085351282403989</v>
      </c>
      <c r="AJ49" s="30">
        <f t="shared" si="14"/>
        <v>0</v>
      </c>
      <c r="AL49" s="30">
        <f t="shared" si="15"/>
        <v>0</v>
      </c>
      <c r="AM49" s="30">
        <f t="shared" si="16"/>
        <v>0</v>
      </c>
      <c r="AN49" s="30">
        <f t="shared" si="17"/>
        <v>2047.9766561552101</v>
      </c>
      <c r="AO49" s="30">
        <f t="shared" si="20"/>
        <v>0</v>
      </c>
      <c r="AQ49" s="71">
        <f t="shared" si="18"/>
        <v>2047.9766561552101</v>
      </c>
      <c r="AR49" s="71">
        <f t="shared" si="19"/>
        <v>2047.9766561552101</v>
      </c>
    </row>
    <row r="50" spans="1:44" ht="15.75" thickBot="1" x14ac:dyDescent="0.3">
      <c r="A50" s="26">
        <v>44501</v>
      </c>
      <c r="B50" s="27">
        <v>1967.4214932110799</v>
      </c>
      <c r="C50" s="28">
        <v>0</v>
      </c>
      <c r="D50" s="28">
        <v>0</v>
      </c>
      <c r="E50" s="28">
        <v>19999070</v>
      </c>
      <c r="F50" s="28">
        <v>0</v>
      </c>
      <c r="G50" s="53">
        <v>0</v>
      </c>
      <c r="H50" s="53">
        <v>0</v>
      </c>
      <c r="I50" s="53">
        <v>11.08708750858321</v>
      </c>
      <c r="J50" s="53">
        <v>0</v>
      </c>
      <c r="K50" s="52">
        <f t="shared" si="6"/>
        <v>0</v>
      </c>
      <c r="L50" s="52">
        <f t="shared" si="7"/>
        <v>0</v>
      </c>
      <c r="M50" s="52">
        <f t="shared" si="8"/>
        <v>7.1823341487417128E-3</v>
      </c>
      <c r="N50" s="52">
        <f t="shared" si="9"/>
        <v>0</v>
      </c>
      <c r="S50">
        <v>16</v>
      </c>
      <c r="T50">
        <v>2028.5421903972465</v>
      </c>
      <c r="U50">
        <v>168.16276520468364</v>
      </c>
      <c r="V50">
        <v>0.35860337817354293</v>
      </c>
      <c r="W50"/>
      <c r="X50">
        <v>32.291666666666671</v>
      </c>
      <c r="Y50">
        <v>1886.6520857589101</v>
      </c>
      <c r="Z50"/>
      <c r="AA50"/>
      <c r="AB50"/>
      <c r="AC50"/>
      <c r="AD50"/>
      <c r="AE50"/>
      <c r="AF50" s="41">
        <f t="shared" si="10"/>
        <v>1967.4214932110799</v>
      </c>
      <c r="AG50" s="31">
        <f t="shared" si="11"/>
        <v>0</v>
      </c>
      <c r="AH50" s="30">
        <f t="shared" si="12"/>
        <v>0</v>
      </c>
      <c r="AI50" s="30">
        <f t="shared" si="13"/>
        <v>0.35516642365527773</v>
      </c>
      <c r="AJ50" s="30">
        <f t="shared" si="14"/>
        <v>0</v>
      </c>
      <c r="AL50" s="30">
        <f t="shared" si="15"/>
        <v>0</v>
      </c>
      <c r="AM50" s="30">
        <f t="shared" si="16"/>
        <v>0</v>
      </c>
      <c r="AN50" s="30">
        <f t="shared" si="17"/>
        <v>1967.4214932110799</v>
      </c>
      <c r="AO50" s="30">
        <f t="shared" si="20"/>
        <v>0</v>
      </c>
      <c r="AQ50" s="71">
        <f t="shared" si="18"/>
        <v>1967.4214932110799</v>
      </c>
      <c r="AR50" s="71">
        <f t="shared" si="19"/>
        <v>1967.4214932110799</v>
      </c>
    </row>
    <row r="51" spans="1:44" ht="15.75" thickBot="1" x14ac:dyDescent="0.3">
      <c r="A51" s="26">
        <v>44508</v>
      </c>
      <c r="B51" s="27">
        <v>1790.75200310579</v>
      </c>
      <c r="C51" s="28">
        <v>0</v>
      </c>
      <c r="D51" s="28">
        <v>0</v>
      </c>
      <c r="E51" s="28">
        <v>6997949</v>
      </c>
      <c r="F51" s="28">
        <v>0</v>
      </c>
      <c r="G51" s="53">
        <v>0</v>
      </c>
      <c r="H51" s="53">
        <v>0</v>
      </c>
      <c r="I51" s="53">
        <v>13.2397948491001</v>
      </c>
      <c r="J51" s="53">
        <v>0</v>
      </c>
      <c r="K51" s="52">
        <f t="shared" si="6"/>
        <v>0</v>
      </c>
      <c r="L51" s="52">
        <f t="shared" si="7"/>
        <v>0</v>
      </c>
      <c r="M51" s="52">
        <f t="shared" si="8"/>
        <v>1.0125085956995794E-2</v>
      </c>
      <c r="N51" s="52">
        <f t="shared" si="9"/>
        <v>0</v>
      </c>
      <c r="S51">
        <v>17</v>
      </c>
      <c r="T51">
        <v>2259.7443579922883</v>
      </c>
      <c r="U51">
        <v>-2.814182697238266</v>
      </c>
      <c r="V51">
        <v>-6.0011823711321058E-3</v>
      </c>
      <c r="W51"/>
      <c r="X51">
        <v>34.375</v>
      </c>
      <c r="Y51">
        <v>1914.9995780409699</v>
      </c>
      <c r="Z51"/>
      <c r="AA51"/>
      <c r="AB51"/>
      <c r="AC51"/>
      <c r="AD51"/>
      <c r="AE51"/>
      <c r="AF51" s="41">
        <f t="shared" si="10"/>
        <v>1790.75200310579</v>
      </c>
      <c r="AG51" s="31">
        <f t="shared" si="11"/>
        <v>0</v>
      </c>
      <c r="AH51" s="30">
        <f t="shared" si="12"/>
        <v>0</v>
      </c>
      <c r="AI51" s="30">
        <f t="shared" si="13"/>
        <v>0.50068550057344208</v>
      </c>
      <c r="AJ51" s="30">
        <f t="shared" si="14"/>
        <v>0</v>
      </c>
      <c r="AL51" s="30">
        <f t="shared" si="15"/>
        <v>0</v>
      </c>
      <c r="AM51" s="30">
        <f t="shared" si="16"/>
        <v>0</v>
      </c>
      <c r="AN51" s="30">
        <f t="shared" si="17"/>
        <v>1790.75200310579</v>
      </c>
      <c r="AO51" s="30">
        <f t="shared" si="20"/>
        <v>0</v>
      </c>
      <c r="AQ51" s="71">
        <f t="shared" si="18"/>
        <v>1790.75200310579</v>
      </c>
      <c r="AR51" s="71">
        <f t="shared" si="19"/>
        <v>1790.75200310579</v>
      </c>
    </row>
    <row r="52" spans="1:44" ht="15.75" thickBot="1" x14ac:dyDescent="0.3">
      <c r="A52" s="26">
        <v>44515</v>
      </c>
      <c r="B52" s="27">
        <v>1641.57123915992</v>
      </c>
      <c r="C52" s="28">
        <v>0</v>
      </c>
      <c r="D52" s="28">
        <v>0</v>
      </c>
      <c r="E52" s="28">
        <v>136819</v>
      </c>
      <c r="F52" s="28">
        <v>0</v>
      </c>
      <c r="G52" s="53">
        <v>0</v>
      </c>
      <c r="H52" s="53">
        <v>0</v>
      </c>
      <c r="I52" s="53">
        <v>13.07267634171702</v>
      </c>
      <c r="J52" s="53">
        <v>0</v>
      </c>
      <c r="K52" s="52">
        <f t="shared" si="6"/>
        <v>0</v>
      </c>
      <c r="L52" s="52">
        <f t="shared" si="7"/>
        <v>0</v>
      </c>
      <c r="M52" s="52">
        <f t="shared" si="8"/>
        <v>9.8802143550932881E-3</v>
      </c>
      <c r="N52" s="52">
        <f t="shared" si="9"/>
        <v>0</v>
      </c>
      <c r="S52">
        <v>18</v>
      </c>
      <c r="T52">
        <v>2385.275421815883</v>
      </c>
      <c r="U52">
        <v>-119.0697539426028</v>
      </c>
      <c r="V52">
        <v>-0.25391361726323858</v>
      </c>
      <c r="W52"/>
      <c r="X52">
        <v>36.458333333333336</v>
      </c>
      <c r="Y52">
        <v>1945.29417750677</v>
      </c>
      <c r="Z52"/>
      <c r="AA52"/>
      <c r="AB52"/>
      <c r="AC52"/>
      <c r="AD52"/>
      <c r="AE52"/>
      <c r="AF52" s="41">
        <f t="shared" si="10"/>
        <v>1641.57123915992</v>
      </c>
      <c r="AG52" s="31">
        <f t="shared" si="11"/>
        <v>0</v>
      </c>
      <c r="AH52" s="30">
        <f t="shared" si="12"/>
        <v>0</v>
      </c>
      <c r="AI52" s="30">
        <f t="shared" si="13"/>
        <v>0.48857659985936314</v>
      </c>
      <c r="AJ52" s="30">
        <f t="shared" si="14"/>
        <v>0</v>
      </c>
      <c r="AL52" s="30">
        <f t="shared" si="15"/>
        <v>0</v>
      </c>
      <c r="AM52" s="30">
        <f t="shared" si="16"/>
        <v>0</v>
      </c>
      <c r="AN52" s="30">
        <f t="shared" si="17"/>
        <v>1641.57123915992</v>
      </c>
      <c r="AO52" s="30">
        <f t="shared" si="20"/>
        <v>0</v>
      </c>
      <c r="AQ52" s="71">
        <f t="shared" si="18"/>
        <v>1641.57123915992</v>
      </c>
      <c r="AR52" s="71">
        <f t="shared" si="19"/>
        <v>1641.57123915992</v>
      </c>
    </row>
    <row r="53" spans="1:44" ht="15.75" thickBot="1" x14ac:dyDescent="0.3">
      <c r="A53" s="26">
        <v>44522</v>
      </c>
      <c r="B53" s="46">
        <v>1593.5578670534401</v>
      </c>
      <c r="C53" s="28">
        <v>0</v>
      </c>
      <c r="D53" s="28">
        <v>0</v>
      </c>
      <c r="E53" s="28">
        <v>5870480</v>
      </c>
      <c r="F53" s="28">
        <v>0</v>
      </c>
      <c r="G53" s="53">
        <v>0</v>
      </c>
      <c r="H53" s="53">
        <v>0</v>
      </c>
      <c r="I53" s="53">
        <v>6.9031277740813461</v>
      </c>
      <c r="J53" s="53">
        <v>0</v>
      </c>
      <c r="K53" s="54">
        <f t="shared" si="6"/>
        <v>0</v>
      </c>
      <c r="L53" s="52">
        <f t="shared" si="7"/>
        <v>0</v>
      </c>
      <c r="M53" s="52">
        <f t="shared" si="8"/>
        <v>2.8365769706649806E-3</v>
      </c>
      <c r="N53" s="52">
        <f t="shared" si="9"/>
        <v>0</v>
      </c>
      <c r="S53">
        <v>19</v>
      </c>
      <c r="T53">
        <v>2384.7576002067267</v>
      </c>
      <c r="U53">
        <v>-42.954066150126891</v>
      </c>
      <c r="V53">
        <v>-9.1598596211097019E-2</v>
      </c>
      <c r="W53"/>
      <c r="X53">
        <v>38.541666666666664</v>
      </c>
      <c r="Y53">
        <v>1967.4214932110799</v>
      </c>
      <c r="Z53"/>
      <c r="AA53"/>
      <c r="AB53"/>
      <c r="AC53"/>
      <c r="AD53"/>
      <c r="AE53"/>
      <c r="AF53" s="41">
        <f t="shared" si="10"/>
        <v>1593.5578670534401</v>
      </c>
      <c r="AG53" s="31">
        <f t="shared" si="11"/>
        <v>0</v>
      </c>
      <c r="AH53" s="30">
        <f t="shared" si="12"/>
        <v>0</v>
      </c>
      <c r="AI53" s="30">
        <f t="shared" si="13"/>
        <v>0.1402687311993833</v>
      </c>
      <c r="AJ53" s="30">
        <f t="shared" si="14"/>
        <v>0</v>
      </c>
      <c r="AL53" s="30">
        <f>IFERROR(AG53/SUM($AG53:$AJ53)*$AF53,"0")</f>
        <v>0</v>
      </c>
      <c r="AM53" s="30">
        <f t="shared" ref="AM53:AM54" si="21">IFERROR(AH53/SUM($AG53:$AJ53)*$AF53,"0")</f>
        <v>0</v>
      </c>
      <c r="AN53" s="30">
        <f t="shared" ref="AN53:AN54" si="22">IFERROR(AI53/SUM($AG53:$AJ53)*$AF53,"0")</f>
        <v>1593.5578670534401</v>
      </c>
      <c r="AO53" s="30">
        <f t="shared" ref="AO53:AO54" si="23">IFERROR(AJ53/SUM($AG53:$AJ53)*$AF53,"0")</f>
        <v>0</v>
      </c>
      <c r="AQ53" s="71">
        <f t="shared" si="18"/>
        <v>1593.5578670534401</v>
      </c>
      <c r="AR53" s="71">
        <f t="shared" si="19"/>
        <v>1593.5578670534401</v>
      </c>
    </row>
    <row r="54" spans="1:44" ht="15.75" thickBot="1" x14ac:dyDescent="0.3">
      <c r="A54" s="51">
        <v>44529</v>
      </c>
      <c r="B54" s="27">
        <v>1656.11061683246</v>
      </c>
      <c r="C54" s="28">
        <v>0</v>
      </c>
      <c r="D54" s="28">
        <v>0</v>
      </c>
      <c r="E54" s="28">
        <v>295608090</v>
      </c>
      <c r="F54" s="28">
        <v>0</v>
      </c>
      <c r="G54" s="53">
        <v>0</v>
      </c>
      <c r="H54" s="53">
        <v>0</v>
      </c>
      <c r="I54" s="53">
        <v>47.660413911677431</v>
      </c>
      <c r="J54" s="53">
        <v>0</v>
      </c>
      <c r="K54" s="55">
        <f t="shared" si="6"/>
        <v>0</v>
      </c>
      <c r="L54" s="52">
        <f t="shared" si="7"/>
        <v>0</v>
      </c>
      <c r="M54" s="52">
        <f t="shared" si="8"/>
        <v>0.10470856385491005</v>
      </c>
      <c r="N54" s="52">
        <f t="shared" si="9"/>
        <v>0</v>
      </c>
      <c r="S54">
        <v>20</v>
      </c>
      <c r="T54">
        <v>2373.114251825491</v>
      </c>
      <c r="U54">
        <v>118.56585732539907</v>
      </c>
      <c r="V54">
        <v>0.25283906886984403</v>
      </c>
      <c r="W54"/>
      <c r="X54">
        <v>40.625</v>
      </c>
      <c r="Y54">
        <v>2012.19140203802</v>
      </c>
      <c r="Z54"/>
      <c r="AA54"/>
      <c r="AB54"/>
      <c r="AC54"/>
      <c r="AD54"/>
      <c r="AE54"/>
      <c r="AF54" s="41">
        <f t="shared" si="10"/>
        <v>1656.11061683246</v>
      </c>
      <c r="AG54" s="31">
        <f t="shared" si="11"/>
        <v>0</v>
      </c>
      <c r="AH54" s="30">
        <f>L54*AH$3</f>
        <v>0</v>
      </c>
      <c r="AI54" s="30">
        <f t="shared" si="13"/>
        <v>5.1778384826253019</v>
      </c>
      <c r="AJ54" s="30">
        <f t="shared" si="14"/>
        <v>0</v>
      </c>
      <c r="AL54" s="30">
        <f t="shared" ref="AL54" si="24">IFERROR(AG54/SUM($AG54:$AJ54)*$AF54,"0")</f>
        <v>0</v>
      </c>
      <c r="AM54" s="30">
        <f t="shared" si="21"/>
        <v>0</v>
      </c>
      <c r="AN54" s="30">
        <f t="shared" si="22"/>
        <v>1656.11061683246</v>
      </c>
      <c r="AO54" s="30">
        <f t="shared" si="23"/>
        <v>0</v>
      </c>
      <c r="AQ54" s="71">
        <f t="shared" si="18"/>
        <v>1656.11061683246</v>
      </c>
      <c r="AR54" s="71">
        <f t="shared" si="19"/>
        <v>1656.11061683246</v>
      </c>
    </row>
    <row r="55" spans="1:44" ht="15" x14ac:dyDescent="0.25">
      <c r="A55" s="37"/>
      <c r="B55" s="47"/>
      <c r="C55" s="48"/>
      <c r="D55" s="48"/>
      <c r="E55" s="48"/>
      <c r="F55" s="48"/>
      <c r="G55" s="49"/>
      <c r="H55" s="49"/>
      <c r="I55" s="49"/>
      <c r="J55" s="49"/>
      <c r="K55" s="50"/>
      <c r="L55" s="50"/>
      <c r="M55" s="50"/>
      <c r="N55" s="50"/>
      <c r="S55">
        <v>21</v>
      </c>
      <c r="T55">
        <v>2024.1118101341833</v>
      </c>
      <c r="U55">
        <v>475.35444513024663</v>
      </c>
      <c r="V55">
        <v>1.013682842608066</v>
      </c>
      <c r="W55"/>
      <c r="X55">
        <v>42.708333333333336</v>
      </c>
      <c r="Y55">
        <v>2034.6886749713001</v>
      </c>
      <c r="Z55"/>
      <c r="AA55"/>
      <c r="AB55"/>
      <c r="AC55"/>
      <c r="AD55"/>
      <c r="AE55"/>
      <c r="AF55" s="41"/>
      <c r="AG55" s="60"/>
      <c r="AH55" s="59"/>
      <c r="AI55" s="59"/>
      <c r="AJ55" s="59"/>
      <c r="AL55" s="30"/>
      <c r="AM55" s="30"/>
      <c r="AN55" s="30"/>
      <c r="AO55" s="30"/>
    </row>
    <row r="56" spans="1:44" ht="15" x14ac:dyDescent="0.25">
      <c r="A56" s="37"/>
      <c r="B56" s="47">
        <f>SUM(B7:B54)</f>
        <v>95742.21181878043</v>
      </c>
      <c r="C56" s="47">
        <f t="shared" ref="C56:F56" si="25">SUM(C7:C54)</f>
        <v>55761758</v>
      </c>
      <c r="D56" s="47">
        <f t="shared" si="25"/>
        <v>915871</v>
      </c>
      <c r="E56" s="47">
        <f t="shared" si="25"/>
        <v>1048219144</v>
      </c>
      <c r="F56" s="47">
        <f t="shared" si="25"/>
        <v>17809515</v>
      </c>
      <c r="G56" s="49"/>
      <c r="H56" s="49"/>
      <c r="I56" s="49"/>
      <c r="J56" s="49"/>
      <c r="K56" s="50"/>
      <c r="L56" s="50"/>
      <c r="M56" s="50"/>
      <c r="N56" s="50"/>
      <c r="S56">
        <v>22</v>
      </c>
      <c r="T56">
        <v>2024.2011168117581</v>
      </c>
      <c r="U56">
        <v>507.75966245958193</v>
      </c>
      <c r="V56">
        <v>1.0827862519781672</v>
      </c>
      <c r="W56"/>
      <c r="X56">
        <v>44.791666666666664</v>
      </c>
      <c r="Y56">
        <v>2047.9766561552101</v>
      </c>
      <c r="Z56"/>
      <c r="AA56"/>
      <c r="AB56"/>
      <c r="AC56"/>
      <c r="AD56"/>
      <c r="AE56"/>
      <c r="AF56"/>
      <c r="AG56"/>
      <c r="AH56"/>
      <c r="AI56"/>
      <c r="AJ56"/>
    </row>
    <row r="57" spans="1:44" ht="15" x14ac:dyDescent="0.25">
      <c r="A57" s="37"/>
      <c r="B57" s="47"/>
      <c r="C57" s="48"/>
      <c r="D57" s="48"/>
      <c r="E57" s="48"/>
      <c r="F57" s="48"/>
      <c r="G57" s="49"/>
      <c r="H57" s="49"/>
      <c r="I57" s="49"/>
      <c r="J57" s="49"/>
      <c r="K57" s="50"/>
      <c r="L57" s="50"/>
      <c r="M57" s="50"/>
      <c r="N57" s="50"/>
      <c r="S57">
        <v>23</v>
      </c>
      <c r="T57">
        <v>2026.2820405138204</v>
      </c>
      <c r="U57">
        <v>440.44538326342945</v>
      </c>
      <c r="V57">
        <v>0.93924004012992757</v>
      </c>
      <c r="W57"/>
      <c r="X57">
        <v>46.875</v>
      </c>
      <c r="Y57">
        <v>2060.4730721455398</v>
      </c>
      <c r="Z57"/>
      <c r="AA57"/>
      <c r="AB57"/>
      <c r="AC57"/>
      <c r="AD57"/>
      <c r="AE57"/>
      <c r="AF57"/>
      <c r="AG57"/>
      <c r="AH57"/>
      <c r="AI57"/>
      <c r="AJ57"/>
    </row>
    <row r="58" spans="1:44" ht="15" x14ac:dyDescent="0.25">
      <c r="A58" s="37"/>
      <c r="B58" s="47"/>
      <c r="C58" s="48"/>
      <c r="D58" s="48"/>
      <c r="E58" s="48"/>
      <c r="F58" s="48"/>
      <c r="G58" s="49"/>
      <c r="H58" s="49"/>
      <c r="I58" s="49"/>
      <c r="J58" s="49"/>
      <c r="K58" s="50"/>
      <c r="L58" s="50"/>
      <c r="M58" s="50"/>
      <c r="N58" s="50"/>
      <c r="S58">
        <v>24</v>
      </c>
      <c r="T58">
        <v>2262.3909012276963</v>
      </c>
      <c r="U58">
        <v>247.25589484436387</v>
      </c>
      <c r="V58">
        <v>0.52726772812392864</v>
      </c>
      <c r="W58"/>
      <c r="X58">
        <v>48.958333333333336</v>
      </c>
      <c r="Y58">
        <v>2069.0294609539601</v>
      </c>
      <c r="Z58"/>
      <c r="AA58"/>
      <c r="AB58"/>
      <c r="AC58"/>
      <c r="AD58"/>
      <c r="AE58"/>
      <c r="AF58"/>
      <c r="AG58"/>
      <c r="AH58"/>
      <c r="AI58"/>
      <c r="AJ58"/>
    </row>
    <row r="59" spans="1:44" ht="15" x14ac:dyDescent="0.25">
      <c r="A59" s="37"/>
      <c r="S59">
        <v>25</v>
      </c>
      <c r="T59">
        <v>2546.6796530236097</v>
      </c>
      <c r="U59">
        <v>1.1446138208902994</v>
      </c>
      <c r="V59">
        <v>2.4408636619157819E-3</v>
      </c>
      <c r="W59"/>
      <c r="X59">
        <v>51.041666666666664</v>
      </c>
      <c r="Y59">
        <v>2077.46504350846</v>
      </c>
      <c r="Z59"/>
      <c r="AA59"/>
      <c r="AB59"/>
      <c r="AC59"/>
      <c r="AD59"/>
      <c r="AE59"/>
      <c r="AF59"/>
      <c r="AG59"/>
      <c r="AH59"/>
      <c r="AI59"/>
      <c r="AJ59"/>
    </row>
    <row r="60" spans="1:44" ht="15.75" thickBot="1" x14ac:dyDescent="0.3">
      <c r="A60" s="37"/>
      <c r="S60">
        <v>26</v>
      </c>
      <c r="T60">
        <v>2668.1705778197493</v>
      </c>
      <c r="U60">
        <v>-61.371428413929152</v>
      </c>
      <c r="V60">
        <v>-0.13087321397089985</v>
      </c>
      <c r="W60"/>
      <c r="X60">
        <v>53.125</v>
      </c>
      <c r="Y60">
        <v>2196.7049556019301</v>
      </c>
      <c r="Z60"/>
      <c r="AA60"/>
      <c r="AB60"/>
      <c r="AC60"/>
      <c r="AD60"/>
    </row>
    <row r="61" spans="1:44" ht="15.75" thickBot="1" x14ac:dyDescent="0.3">
      <c r="A61" s="37"/>
      <c r="S61">
        <v>27</v>
      </c>
      <c r="T61">
        <v>2652.7933874029068</v>
      </c>
      <c r="U61">
        <v>-53.342004236876619</v>
      </c>
      <c r="V61">
        <v>-0.11375064447000796</v>
      </c>
      <c r="W61"/>
      <c r="X61">
        <v>55.208333333333336</v>
      </c>
      <c r="Y61">
        <v>2207.6284257979401</v>
      </c>
      <c r="Z61"/>
      <c r="AA61"/>
      <c r="AB61"/>
      <c r="AC61"/>
      <c r="AD61"/>
      <c r="AF61" s="65" t="str">
        <f>AF6</f>
        <v>DP_Incremental Volume_FB</v>
      </c>
      <c r="AG61" s="65" t="str">
        <f>AG6</f>
        <v>Credenciamento_0</v>
      </c>
      <c r="AH61" s="65" t="str">
        <f>AH6</f>
        <v>Mensagem_1</v>
      </c>
      <c r="AI61" s="65" t="str">
        <f>AI6</f>
        <v>Web event_0</v>
      </c>
      <c r="AJ61" s="65" t="str">
        <f>AJ6</f>
        <v>Web event_1</v>
      </c>
      <c r="AK61" s="38" t="s">
        <v>47</v>
      </c>
      <c r="AL61" s="67" t="str">
        <f>AG61</f>
        <v>Credenciamento_0</v>
      </c>
      <c r="AM61" s="67" t="str">
        <f t="shared" ref="AM61:AO61" si="26">AH61</f>
        <v>Mensagem_1</v>
      </c>
      <c r="AN61" s="67" t="str">
        <f t="shared" si="26"/>
        <v>Web event_0</v>
      </c>
      <c r="AO61" s="67" t="str">
        <f t="shared" si="26"/>
        <v>Web event_1</v>
      </c>
    </row>
    <row r="62" spans="1:44" ht="15" x14ac:dyDescent="0.25">
      <c r="S62">
        <v>28</v>
      </c>
      <c r="T62">
        <v>2562.2756688718518</v>
      </c>
      <c r="U62">
        <v>100.10514323019834</v>
      </c>
      <c r="V62">
        <v>0.21347200428823387</v>
      </c>
      <c r="W62"/>
      <c r="X62">
        <v>57.291666666666671</v>
      </c>
      <c r="Y62">
        <v>2256.93017529505</v>
      </c>
      <c r="Z62"/>
      <c r="AA62"/>
      <c r="AB62"/>
      <c r="AC62"/>
      <c r="AD62"/>
      <c r="AE62" s="66" t="s">
        <v>62</v>
      </c>
      <c r="AF62" s="29">
        <f>SUM(AF7:AF55)</f>
        <v>95742.21181878043</v>
      </c>
      <c r="AG62" s="29">
        <f>SUM(AG7:AG55)</f>
        <v>15.214978672446151</v>
      </c>
      <c r="AH62" s="29">
        <f t="shared" ref="AH62" si="27">SUM(AH7:AH55)</f>
        <v>4.0548818383604781E-6</v>
      </c>
      <c r="AI62" s="29">
        <f>SUM(AI7:AI55)</f>
        <v>84.807462562038864</v>
      </c>
      <c r="AJ62" s="29">
        <f>SUM(AJ7:AJ55)</f>
        <v>3.3228697846930583E-2</v>
      </c>
      <c r="AK62" s="6">
        <f>SUM(AG62:AJ62)</f>
        <v>100.05567398721379</v>
      </c>
      <c r="AL62" s="39">
        <f>SUM(AL7:AL54)</f>
        <v>1989.1532709869664</v>
      </c>
      <c r="AM62" s="39">
        <f t="shared" ref="AM62:AO62" si="28">SUM(AM7:AM54)</f>
        <v>30.114917070359965</v>
      </c>
      <c r="AN62" s="39">
        <f>SUM(AN7:AN54)</f>
        <v>92393.581291109978</v>
      </c>
      <c r="AO62" s="39">
        <f t="shared" si="28"/>
        <v>538.69190344520871</v>
      </c>
    </row>
    <row r="63" spans="1:44" ht="15" x14ac:dyDescent="0.25">
      <c r="S63">
        <v>29</v>
      </c>
      <c r="T63">
        <v>2023.314272683461</v>
      </c>
      <c r="U63">
        <v>690.35350712371906</v>
      </c>
      <c r="V63">
        <v>1.4721635879809116</v>
      </c>
      <c r="W63"/>
      <c r="X63">
        <v>59.375</v>
      </c>
      <c r="Y63">
        <v>2266.2056678732802</v>
      </c>
      <c r="Z63"/>
      <c r="AA63"/>
      <c r="AB63"/>
      <c r="AC63"/>
      <c r="AD63"/>
      <c r="AE63"/>
      <c r="AF63"/>
      <c r="AG63"/>
      <c r="AH63"/>
      <c r="AI63"/>
      <c r="AJ63"/>
      <c r="AK63" s="40"/>
    </row>
    <row r="64" spans="1:44" ht="15" x14ac:dyDescent="0.25">
      <c r="S64">
        <v>30</v>
      </c>
      <c r="T64">
        <v>2016.0825622369543</v>
      </c>
      <c r="U64">
        <v>705.36461381578556</v>
      </c>
      <c r="V64">
        <v>1.5041744410573727</v>
      </c>
      <c r="W64"/>
      <c r="X64">
        <v>61.458333333333336</v>
      </c>
      <c r="Y64">
        <v>2341.8035340565998</v>
      </c>
      <c r="Z64"/>
      <c r="AA64"/>
      <c r="AB64"/>
      <c r="AC64"/>
      <c r="AD64"/>
      <c r="AE64"/>
      <c r="AF64"/>
      <c r="AG64"/>
      <c r="AH64"/>
      <c r="AI64"/>
      <c r="AJ64"/>
      <c r="AK64" s="40"/>
    </row>
    <row r="65" spans="19:36" ht="15" x14ac:dyDescent="0.25">
      <c r="S65">
        <v>31</v>
      </c>
      <c r="T65">
        <v>2014.384114721473</v>
      </c>
      <c r="U65">
        <v>655.71591777043704</v>
      </c>
      <c r="V65">
        <v>1.398299694634747</v>
      </c>
      <c r="W65"/>
      <c r="X65">
        <v>63.541666666666671</v>
      </c>
      <c r="Y65">
        <v>2352.6631042979302</v>
      </c>
      <c r="Z65"/>
      <c r="AA65"/>
      <c r="AB65"/>
      <c r="AC65"/>
      <c r="AD65"/>
      <c r="AE65"/>
      <c r="AF65"/>
      <c r="AG65"/>
      <c r="AH65"/>
      <c r="AI65"/>
      <c r="AJ65"/>
    </row>
    <row r="66" spans="19:36" ht="15" x14ac:dyDescent="0.25">
      <c r="S66">
        <v>32</v>
      </c>
      <c r="T66">
        <v>2013.2700813778965</v>
      </c>
      <c r="U66">
        <v>559.45976725955325</v>
      </c>
      <c r="V66">
        <v>1.1930355822067091</v>
      </c>
      <c r="W66"/>
      <c r="X66">
        <v>65.625000000000014</v>
      </c>
      <c r="Y66">
        <v>2363.3182240944998</v>
      </c>
      <c r="Z66"/>
      <c r="AA66"/>
      <c r="AB66"/>
      <c r="AC66"/>
      <c r="AD66"/>
      <c r="AE66"/>
      <c r="AF66"/>
      <c r="AG66"/>
      <c r="AH66"/>
      <c r="AI66"/>
      <c r="AJ66"/>
    </row>
    <row r="67" spans="19:36" ht="15" x14ac:dyDescent="0.25">
      <c r="S67">
        <v>33</v>
      </c>
      <c r="T67">
        <v>2013.761057239454</v>
      </c>
      <c r="U67">
        <v>396.12889614273604</v>
      </c>
      <c r="V67">
        <v>0.84473611132665438</v>
      </c>
      <c r="W67"/>
      <c r="X67">
        <v>67.708333333333343</v>
      </c>
      <c r="Y67">
        <v>2404.0970098766102</v>
      </c>
      <c r="Z67"/>
      <c r="AA67"/>
      <c r="AB67"/>
      <c r="AC67"/>
      <c r="AD67"/>
      <c r="AE67"/>
      <c r="AF67"/>
      <c r="AG67"/>
      <c r="AH67"/>
      <c r="AI67"/>
      <c r="AJ67"/>
    </row>
    <row r="68" spans="19:36" ht="15" x14ac:dyDescent="0.25">
      <c r="S68">
        <v>34</v>
      </c>
      <c r="T68">
        <v>2013.8812042039456</v>
      </c>
      <c r="U68">
        <v>338.78190009398463</v>
      </c>
      <c r="V68">
        <v>0.72244491038121283</v>
      </c>
      <c r="W68"/>
      <c r="X68">
        <v>69.791666666666671</v>
      </c>
      <c r="Y68">
        <v>2409.88995338219</v>
      </c>
      <c r="Z68"/>
      <c r="AA68"/>
      <c r="AB68"/>
      <c r="AC68"/>
      <c r="AD68"/>
      <c r="AE68"/>
      <c r="AF68"/>
      <c r="AG68"/>
      <c r="AH68"/>
      <c r="AI68"/>
      <c r="AJ68"/>
    </row>
    <row r="69" spans="19:36" ht="15" x14ac:dyDescent="0.25">
      <c r="S69">
        <v>35</v>
      </c>
      <c r="T69">
        <v>2026.0080985046309</v>
      </c>
      <c r="U69">
        <v>378.08891137197929</v>
      </c>
      <c r="V69">
        <v>0.80626624272572789</v>
      </c>
      <c r="W69"/>
      <c r="X69">
        <v>71.875000000000014</v>
      </c>
      <c r="Y69">
        <v>2460.1983290837402</v>
      </c>
      <c r="Z69"/>
      <c r="AA69"/>
      <c r="AB69"/>
      <c r="AC69"/>
      <c r="AD69"/>
      <c r="AE69"/>
      <c r="AF69"/>
      <c r="AG69"/>
      <c r="AH69"/>
      <c r="AI69"/>
      <c r="AJ69"/>
    </row>
    <row r="70" spans="19:36" ht="15" x14ac:dyDescent="0.25">
      <c r="S70">
        <v>36</v>
      </c>
      <c r="T70">
        <v>2026.7774691844456</v>
      </c>
      <c r="U70">
        <v>433.42085989929456</v>
      </c>
      <c r="V70">
        <v>0.9242603993909585</v>
      </c>
      <c r="W70"/>
      <c r="X70">
        <v>73.958333333333343</v>
      </c>
      <c r="Y70">
        <v>2466.7274237772499</v>
      </c>
      <c r="Z70"/>
      <c r="AA70"/>
      <c r="AB70"/>
      <c r="AC70"/>
      <c r="AD70"/>
      <c r="AE70"/>
      <c r="AF70"/>
      <c r="AG70"/>
      <c r="AH70"/>
      <c r="AI70"/>
      <c r="AJ70"/>
    </row>
    <row r="71" spans="19:36" ht="15" x14ac:dyDescent="0.25">
      <c r="S71">
        <v>37</v>
      </c>
      <c r="T71">
        <v>2027.0123870215975</v>
      </c>
      <c r="U71">
        <v>336.30583707290225</v>
      </c>
      <c r="V71">
        <v>0.71716476074255786</v>
      </c>
      <c r="W71"/>
      <c r="X71">
        <v>76.041666666666671</v>
      </c>
      <c r="Y71">
        <v>2491.6801091508901</v>
      </c>
      <c r="Z71"/>
      <c r="AA71"/>
      <c r="AB71"/>
      <c r="AC71"/>
      <c r="AD71"/>
      <c r="AE71"/>
      <c r="AF71"/>
      <c r="AG71"/>
      <c r="AH71"/>
      <c r="AI71"/>
      <c r="AJ71"/>
    </row>
    <row r="72" spans="19:36" ht="15" x14ac:dyDescent="0.25">
      <c r="S72">
        <v>38</v>
      </c>
      <c r="T72">
        <v>2027.4681288249458</v>
      </c>
      <c r="U72">
        <v>180.16029697299427</v>
      </c>
      <c r="V72">
        <v>0.38418784936503331</v>
      </c>
      <c r="W72"/>
      <c r="X72">
        <v>78.125000000000014</v>
      </c>
      <c r="Y72">
        <v>2499.4662552644299</v>
      </c>
      <c r="Z72"/>
      <c r="AA72"/>
      <c r="AB72"/>
      <c r="AC72"/>
      <c r="AD72"/>
      <c r="AE72"/>
      <c r="AF72"/>
      <c r="AG72"/>
      <c r="AH72"/>
      <c r="AI72"/>
      <c r="AJ72"/>
    </row>
    <row r="73" spans="19:36" ht="15" x14ac:dyDescent="0.25">
      <c r="S73">
        <v>39</v>
      </c>
      <c r="T73">
        <v>2027.811488801977</v>
      </c>
      <c r="U73">
        <v>49.653554706482964</v>
      </c>
      <c r="V73">
        <v>0.10588510741005397</v>
      </c>
      <c r="W73"/>
      <c r="X73">
        <v>80.208333333333343</v>
      </c>
      <c r="Y73">
        <v>2509.6467960720602</v>
      </c>
      <c r="Z73"/>
      <c r="AA73"/>
      <c r="AB73"/>
      <c r="AC73"/>
      <c r="AD73"/>
      <c r="AE73"/>
      <c r="AF73"/>
      <c r="AG73"/>
      <c r="AH73"/>
      <c r="AI73"/>
      <c r="AJ73"/>
    </row>
    <row r="74" spans="19:36" ht="15" x14ac:dyDescent="0.25">
      <c r="S74">
        <v>40</v>
      </c>
      <c r="T74">
        <v>2027.6818884014692</v>
      </c>
      <c r="U74">
        <v>-15.490486363449236</v>
      </c>
      <c r="V74">
        <v>-3.3033119625041588E-2</v>
      </c>
      <c r="W74"/>
      <c r="X74">
        <v>82.291666666666671</v>
      </c>
      <c r="Y74">
        <v>2531.96077927134</v>
      </c>
      <c r="Z74"/>
      <c r="AA74"/>
      <c r="AB74"/>
      <c r="AC74"/>
      <c r="AD74"/>
      <c r="AE74"/>
      <c r="AF74"/>
      <c r="AG74"/>
      <c r="AH74"/>
      <c r="AI74"/>
      <c r="AJ74"/>
    </row>
    <row r="75" spans="19:36" ht="15" x14ac:dyDescent="0.25">
      <c r="S75">
        <v>41</v>
      </c>
      <c r="T75">
        <v>2027.6653257556636</v>
      </c>
      <c r="U75">
        <v>7.0233492156364719</v>
      </c>
      <c r="V75">
        <v>1.4977136893260329E-2</v>
      </c>
      <c r="W75"/>
      <c r="X75">
        <v>84.375000000000014</v>
      </c>
      <c r="Y75">
        <v>2547.8242668445</v>
      </c>
      <c r="Z75"/>
      <c r="AA75"/>
      <c r="AB75"/>
      <c r="AC75"/>
      <c r="AD75"/>
      <c r="AE75"/>
      <c r="AF75"/>
      <c r="AG75"/>
      <c r="AH75"/>
      <c r="AI75"/>
      <c r="AJ75"/>
    </row>
    <row r="76" spans="19:36" ht="15" x14ac:dyDescent="0.25">
      <c r="S76">
        <v>42</v>
      </c>
      <c r="T76">
        <v>2022.701773689078</v>
      </c>
      <c r="U76">
        <v>46.327687264882115</v>
      </c>
      <c r="V76">
        <v>9.879276863658186E-2</v>
      </c>
      <c r="W76"/>
      <c r="X76">
        <v>86.458333333333343</v>
      </c>
      <c r="Y76">
        <v>2572.7298486374498</v>
      </c>
      <c r="Z76"/>
      <c r="AA76"/>
      <c r="AB76"/>
      <c r="AC76"/>
      <c r="AD76"/>
      <c r="AE76"/>
      <c r="AF76"/>
      <c r="AG76"/>
      <c r="AH76"/>
      <c r="AI76"/>
      <c r="AJ76"/>
    </row>
    <row r="77" spans="19:36" ht="15" x14ac:dyDescent="0.25">
      <c r="S77">
        <v>43</v>
      </c>
      <c r="T77">
        <v>2021.022919362427</v>
      </c>
      <c r="U77">
        <v>26.953736792783047</v>
      </c>
      <c r="V77">
        <v>5.7478247675861301E-2</v>
      </c>
      <c r="W77"/>
      <c r="X77">
        <v>88.541666666666671</v>
      </c>
      <c r="Y77">
        <v>2599.4513831660302</v>
      </c>
      <c r="Z77"/>
      <c r="AA77"/>
      <c r="AB77"/>
      <c r="AC77"/>
      <c r="AD77"/>
      <c r="AE77"/>
      <c r="AF77"/>
      <c r="AG77"/>
      <c r="AH77"/>
      <c r="AI77"/>
      <c r="AJ77"/>
    </row>
    <row r="78" spans="19:36" ht="15" x14ac:dyDescent="0.25">
      <c r="S78">
        <v>44</v>
      </c>
      <c r="T78">
        <v>2014.8015076849933</v>
      </c>
      <c r="U78">
        <v>-47.380014473913434</v>
      </c>
      <c r="V78">
        <v>-0.10103683313946539</v>
      </c>
      <c r="W78"/>
      <c r="X78">
        <v>90.625000000000014</v>
      </c>
      <c r="Y78">
        <v>2606.7991494058201</v>
      </c>
      <c r="Z78"/>
      <c r="AA78"/>
      <c r="AB78"/>
      <c r="AC78"/>
      <c r="AD78"/>
      <c r="AE78"/>
      <c r="AF78"/>
      <c r="AG78"/>
      <c r="AH78"/>
      <c r="AI78"/>
      <c r="AJ78"/>
    </row>
    <row r="79" spans="19:36" ht="15" x14ac:dyDescent="0.25">
      <c r="S79">
        <v>45</v>
      </c>
      <c r="T79">
        <v>2009.2916905936397</v>
      </c>
      <c r="U79">
        <v>-218.53968748784973</v>
      </c>
      <c r="V79">
        <v>-0.4660310509448648</v>
      </c>
      <c r="W79"/>
      <c r="X79">
        <v>92.708333333333343</v>
      </c>
      <c r="Y79">
        <v>2662.3808121020502</v>
      </c>
      <c r="Z79"/>
      <c r="AA79"/>
      <c r="AB79"/>
      <c r="AC79"/>
      <c r="AD79"/>
      <c r="AE79"/>
      <c r="AF79"/>
      <c r="AG79"/>
      <c r="AH79"/>
      <c r="AI79"/>
      <c r="AJ79"/>
    </row>
    <row r="80" spans="19:36" ht="15" x14ac:dyDescent="0.25">
      <c r="S80">
        <v>46</v>
      </c>
      <c r="T80">
        <v>2009.7501722547725</v>
      </c>
      <c r="U80">
        <v>-368.17893309485248</v>
      </c>
      <c r="V80">
        <v>-0.78513343319159257</v>
      </c>
      <c r="W80"/>
      <c r="X80">
        <v>94.791666666666671</v>
      </c>
      <c r="Y80">
        <v>2670.10003249191</v>
      </c>
      <c r="Z80"/>
      <c r="AA80"/>
      <c r="AB80"/>
      <c r="AC80"/>
      <c r="AD80"/>
      <c r="AE80"/>
      <c r="AF80"/>
      <c r="AG80"/>
      <c r="AH80"/>
      <c r="AI80"/>
      <c r="AJ80"/>
    </row>
    <row r="81" spans="19:36" ht="15" x14ac:dyDescent="0.25">
      <c r="S81">
        <v>47</v>
      </c>
      <c r="T81">
        <v>2022.9382207803619</v>
      </c>
      <c r="U81">
        <v>-429.38035372692184</v>
      </c>
      <c r="V81">
        <v>-0.91564410932710116</v>
      </c>
      <c r="W81"/>
      <c r="X81">
        <v>96.875000000000014</v>
      </c>
      <c r="Y81">
        <v>2713.6677798071801</v>
      </c>
      <c r="Z81"/>
      <c r="AA81"/>
      <c r="AB81"/>
      <c r="AC81"/>
      <c r="AD81"/>
      <c r="AE81"/>
      <c r="AF81"/>
      <c r="AG81"/>
      <c r="AH81"/>
      <c r="AI81"/>
      <c r="AJ81"/>
    </row>
    <row r="82" spans="19:36" ht="15.75" thickBot="1" x14ac:dyDescent="0.3">
      <c r="S82" s="56">
        <v>48</v>
      </c>
      <c r="T82" s="56">
        <v>1832.199738217681</v>
      </c>
      <c r="U82" s="56">
        <v>-176.08912138522101</v>
      </c>
      <c r="V82" s="56">
        <v>-0.37550615745103466</v>
      </c>
      <c r="W82"/>
      <c r="X82" s="56">
        <v>98.958333333333343</v>
      </c>
      <c r="Y82" s="56">
        <v>2721.4471760527399</v>
      </c>
      <c r="Z82"/>
      <c r="AA82"/>
      <c r="AB82"/>
      <c r="AC82"/>
      <c r="AD82"/>
      <c r="AE82"/>
      <c r="AF82"/>
      <c r="AG82" s="56"/>
      <c r="AH82" s="56"/>
      <c r="AI82"/>
      <c r="AJ82"/>
    </row>
    <row r="89" spans="19:36" x14ac:dyDescent="0.2">
      <c r="S89" s="63"/>
      <c r="T89" s="63"/>
    </row>
    <row r="90" spans="19:36" x14ac:dyDescent="0.2">
      <c r="T90" s="36"/>
    </row>
    <row r="91" spans="19:36" x14ac:dyDescent="0.2">
      <c r="T91" s="36"/>
    </row>
    <row r="92" spans="19:36" x14ac:dyDescent="0.2">
      <c r="T92" s="36"/>
    </row>
    <row r="97" spans="19:27" x14ac:dyDescent="0.2">
      <c r="S97" s="64"/>
      <c r="T97" s="64"/>
      <c r="U97" s="64"/>
      <c r="V97" s="64"/>
      <c r="W97" s="64"/>
      <c r="X97" s="64"/>
    </row>
    <row r="102" spans="19:27" x14ac:dyDescent="0.2">
      <c r="S102" s="64"/>
      <c r="T102" s="64"/>
      <c r="U102" s="64"/>
      <c r="V102" s="64"/>
      <c r="W102" s="64"/>
      <c r="X102" s="64"/>
      <c r="Y102" s="64"/>
      <c r="Z102" s="64"/>
      <c r="AA102" s="64"/>
    </row>
  </sheetData>
  <sortState xmlns:xlrd2="http://schemas.microsoft.com/office/spreadsheetml/2017/richdata2" ref="Y35:Y82">
    <sortCondition ref="Y35"/>
  </sortState>
  <mergeCells count="3">
    <mergeCell ref="C1:F1"/>
    <mergeCell ref="G1:J1"/>
    <mergeCell ref="K1:N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517E-9700-4B80-8201-468D216D5542}">
  <dimension ref="A1:V57"/>
  <sheetViews>
    <sheetView tabSelected="1" zoomScale="80" zoomScaleNormal="80" workbookViewId="0">
      <selection sqref="A1:G1"/>
    </sheetView>
  </sheetViews>
  <sheetFormatPr defaultColWidth="9.140625" defaultRowHeight="12.75" x14ac:dyDescent="0.2"/>
  <cols>
    <col min="1" max="1" width="20.7109375" style="1" customWidth="1"/>
    <col min="2" max="2" width="14.28515625" style="1" bestFit="1" customWidth="1"/>
    <col min="3" max="3" width="14.85546875" style="1" customWidth="1"/>
    <col min="4" max="4" width="14" style="1" customWidth="1"/>
    <col min="5" max="5" width="14.85546875" style="1" bestFit="1" customWidth="1"/>
    <col min="6" max="6" width="16" style="1" bestFit="1" customWidth="1"/>
    <col min="7" max="7" width="19.5703125" style="1" bestFit="1" customWidth="1"/>
    <col min="8" max="8" width="11.42578125" style="1" bestFit="1" customWidth="1"/>
    <col min="9" max="9" width="9.140625" style="1"/>
    <col min="10" max="10" width="31.7109375" style="1" bestFit="1" customWidth="1"/>
    <col min="11" max="11" width="21.7109375" style="1" bestFit="1" customWidth="1"/>
    <col min="12" max="12" width="15" style="1" bestFit="1" customWidth="1"/>
    <col min="13" max="13" width="10.7109375" style="1" bestFit="1" customWidth="1"/>
    <col min="14" max="14" width="12.140625" style="1" bestFit="1" customWidth="1"/>
    <col min="15" max="18" width="28.85546875" style="1" bestFit="1" customWidth="1"/>
    <col min="19" max="19" width="23.140625" style="1" bestFit="1" customWidth="1"/>
    <col min="20" max="20" width="33.5703125" style="1" bestFit="1" customWidth="1"/>
    <col min="21" max="22" width="18.85546875" style="1" bestFit="1" customWidth="1"/>
    <col min="23" max="16384" width="9.140625" style="1"/>
  </cols>
  <sheetData>
    <row r="1" spans="1:22" x14ac:dyDescent="0.2">
      <c r="A1" s="75" t="s">
        <v>65</v>
      </c>
      <c r="B1" s="76"/>
      <c r="C1" s="76"/>
      <c r="D1" s="76"/>
      <c r="E1" s="76"/>
      <c r="F1" s="76"/>
      <c r="G1" s="77"/>
    </row>
    <row r="2" spans="1:22" x14ac:dyDescent="0.2">
      <c r="A2" s="84" t="s">
        <v>49</v>
      </c>
      <c r="B2" s="85" t="s">
        <v>48</v>
      </c>
      <c r="C2" s="85" t="s">
        <v>50</v>
      </c>
      <c r="D2" s="85" t="s">
        <v>51</v>
      </c>
      <c r="E2" s="85" t="s">
        <v>52</v>
      </c>
      <c r="F2" s="85" t="s">
        <v>53</v>
      </c>
      <c r="G2" s="85" t="s">
        <v>66</v>
      </c>
    </row>
    <row r="3" spans="1:22" x14ac:dyDescent="0.2">
      <c r="A3" s="69" t="s">
        <v>17</v>
      </c>
      <c r="B3" s="78">
        <f>'Media Practice - Ton'!AL62</f>
        <v>1989.1532709869664</v>
      </c>
      <c r="C3" s="79">
        <v>55761758</v>
      </c>
      <c r="D3" s="78">
        <v>1415567.19</v>
      </c>
      <c r="E3" s="80">
        <f>IFERROR(D3/C3,0)*1000</f>
        <v>25.385985678572041</v>
      </c>
      <c r="F3" s="81">
        <f>IFERROR((B3/C3*10^6),0)</f>
        <v>35.672355792422586</v>
      </c>
      <c r="G3" s="82">
        <f>(B3/D3)*1000</f>
        <v>1.4051987677017059</v>
      </c>
      <c r="H3" s="42"/>
      <c r="I3" s="43"/>
    </row>
    <row r="4" spans="1:22" x14ac:dyDescent="0.2">
      <c r="A4" s="69" t="s">
        <v>18</v>
      </c>
      <c r="B4" s="78">
        <f>'Media Practice - Ton'!AM62</f>
        <v>30.114917070359965</v>
      </c>
      <c r="C4" s="79">
        <v>915871</v>
      </c>
      <c r="D4" s="78">
        <v>19020.41</v>
      </c>
      <c r="E4" s="80">
        <f t="shared" ref="E4:E5" si="0">IFERROR(D4/C4,0)*1000</f>
        <v>20.767564427741462</v>
      </c>
      <c r="F4" s="81">
        <f>IFERROR((B4/C4*10^6),0)</f>
        <v>32.881177666243353</v>
      </c>
      <c r="G4" s="82">
        <f t="shared" ref="G4:G6" si="1">(B4/D4)*1000</f>
        <v>1.5832948432951741</v>
      </c>
      <c r="H4" s="42"/>
      <c r="I4" s="43"/>
    </row>
    <row r="5" spans="1:22" x14ac:dyDescent="0.2">
      <c r="A5" s="69" t="s">
        <v>19</v>
      </c>
      <c r="B5" s="78">
        <f>'Media Practice - Ton'!AN62</f>
        <v>92393.581291109978</v>
      </c>
      <c r="C5" s="79">
        <v>1048219144</v>
      </c>
      <c r="D5" s="78">
        <v>85979296.219999969</v>
      </c>
      <c r="E5" s="80">
        <f t="shared" si="0"/>
        <v>82.024161371355348</v>
      </c>
      <c r="F5" s="81">
        <f t="shared" ref="F5" si="2">IFERROR((B5/C5*10^6),0)</f>
        <v>88.143382822161072</v>
      </c>
      <c r="G5" s="82">
        <f t="shared" si="1"/>
        <v>1.0746026700974316</v>
      </c>
      <c r="H5" s="42"/>
      <c r="I5" s="43"/>
    </row>
    <row r="6" spans="1:22" ht="15" x14ac:dyDescent="0.25">
      <c r="A6" s="70" t="s">
        <v>20</v>
      </c>
      <c r="B6" s="83">
        <f>'Media Practice - Ton'!AO62</f>
        <v>538.69190344520871</v>
      </c>
      <c r="C6" s="79">
        <v>17809515</v>
      </c>
      <c r="D6" s="83">
        <v>322761.8</v>
      </c>
      <c r="E6" s="80">
        <f t="shared" ref="E6:E7" si="3">IFERROR(D6/C6,0)*1000</f>
        <v>18.122997734637917</v>
      </c>
      <c r="F6" s="81">
        <f t="shared" ref="F6" si="4">IFERROR((B6/C6*10^6),0)</f>
        <v>30.247421305139905</v>
      </c>
      <c r="G6" s="82">
        <f t="shared" si="1"/>
        <v>1.6690076193812549</v>
      </c>
      <c r="I6" s="43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" x14ac:dyDescent="0.25">
      <c r="A7" s="86" t="s">
        <v>38</v>
      </c>
      <c r="B7" s="87">
        <f>SUM(B3:B6)</f>
        <v>94951.541382612515</v>
      </c>
      <c r="C7" s="87">
        <f t="shared" ref="C7:D7" si="5">SUM(C3:C6)</f>
        <v>1122706288</v>
      </c>
      <c r="D7" s="87">
        <f t="shared" si="5"/>
        <v>87736645.61999996</v>
      </c>
      <c r="E7" s="88">
        <f t="shared" si="3"/>
        <v>78.147460789851721</v>
      </c>
      <c r="F7" s="89">
        <f t="shared" ref="F7" si="6">IFERROR((B7/C7*10^6),0)</f>
        <v>84.573803850123724</v>
      </c>
      <c r="G7" s="90">
        <f t="shared" ref="G7" si="7">(B7/D7)*1000</f>
        <v>1.0822335491815052</v>
      </c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" x14ac:dyDescent="0.25">
      <c r="B8" s="45"/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5" hidden="1" x14ac:dyDescent="0.25">
      <c r="A9" s="1" t="s">
        <v>54</v>
      </c>
      <c r="B9" s="44">
        <f>SUM(B3:B6)</f>
        <v>94951.541382612515</v>
      </c>
      <c r="P9"/>
      <c r="Q9"/>
      <c r="R9"/>
      <c r="S9"/>
      <c r="T9"/>
      <c r="U9"/>
      <c r="V9"/>
    </row>
    <row r="10" spans="1:22" ht="15" x14ac:dyDescent="0.25">
      <c r="P10"/>
      <c r="Q10"/>
      <c r="R10"/>
      <c r="S10"/>
      <c r="T10"/>
      <c r="U10"/>
      <c r="V10"/>
    </row>
    <row r="11" spans="1:22" ht="15" x14ac:dyDescent="0.25">
      <c r="P11"/>
      <c r="Q11"/>
      <c r="R11"/>
      <c r="S11"/>
      <c r="T11"/>
      <c r="U11"/>
      <c r="V11"/>
    </row>
    <row r="12" spans="1:22" ht="15" x14ac:dyDescent="0.25">
      <c r="P12"/>
      <c r="Q12"/>
      <c r="R12"/>
      <c r="S12"/>
      <c r="T12"/>
      <c r="U12"/>
      <c r="V12"/>
    </row>
    <row r="13" spans="1:22" ht="15" x14ac:dyDescent="0.25">
      <c r="A13" s="70" t="s">
        <v>64</v>
      </c>
      <c r="B13" s="70">
        <v>0</v>
      </c>
      <c r="P13"/>
      <c r="Q13"/>
      <c r="R13"/>
      <c r="S13"/>
      <c r="T13"/>
      <c r="U13"/>
      <c r="V13"/>
    </row>
    <row r="14" spans="1:22" ht="15" x14ac:dyDescent="0.25">
      <c r="A14" s="70" t="s">
        <v>63</v>
      </c>
      <c r="B14" s="70">
        <v>1</v>
      </c>
      <c r="P14"/>
      <c r="Q14"/>
      <c r="R14"/>
      <c r="S14"/>
      <c r="T14"/>
      <c r="U14"/>
      <c r="V14"/>
    </row>
    <row r="15" spans="1:22" ht="15" x14ac:dyDescent="0.25">
      <c r="P15"/>
      <c r="Q15"/>
      <c r="R15"/>
      <c r="S15"/>
      <c r="T15"/>
      <c r="U15"/>
      <c r="V15"/>
    </row>
    <row r="16" spans="1:22" ht="15" x14ac:dyDescent="0.25">
      <c r="P16"/>
      <c r="Q16"/>
      <c r="R16"/>
      <c r="S16"/>
      <c r="T16"/>
      <c r="U16"/>
      <c r="V16"/>
    </row>
    <row r="17" spans="10:22" ht="15" x14ac:dyDescent="0.25">
      <c r="P17"/>
      <c r="Q17"/>
      <c r="R17"/>
      <c r="S17"/>
      <c r="T17"/>
      <c r="U17"/>
      <c r="V17"/>
    </row>
    <row r="18" spans="10:22" ht="15" x14ac:dyDescent="0.25">
      <c r="P18"/>
      <c r="Q18"/>
      <c r="R18"/>
      <c r="S18"/>
      <c r="T18"/>
      <c r="U18"/>
      <c r="V18"/>
    </row>
    <row r="19" spans="10:22" ht="15" x14ac:dyDescent="0.25">
      <c r="P19"/>
      <c r="Q19"/>
      <c r="R19"/>
      <c r="S19"/>
      <c r="T19"/>
      <c r="U19"/>
      <c r="V19"/>
    </row>
    <row r="20" spans="10:22" ht="15" x14ac:dyDescent="0.25">
      <c r="P20"/>
      <c r="Q20"/>
      <c r="R20"/>
      <c r="S20"/>
      <c r="T20"/>
      <c r="U20"/>
      <c r="V20"/>
    </row>
    <row r="21" spans="10:22" ht="15" x14ac:dyDescent="0.25">
      <c r="P21"/>
      <c r="Q21"/>
      <c r="R21"/>
      <c r="S21"/>
      <c r="T21"/>
      <c r="U21"/>
      <c r="V21"/>
    </row>
    <row r="28" spans="10:22" ht="15" x14ac:dyDescent="0.25">
      <c r="J28"/>
    </row>
    <row r="29" spans="10:22" ht="15" x14ac:dyDescent="0.25">
      <c r="J29"/>
    </row>
    <row r="30" spans="10:22" ht="15" x14ac:dyDescent="0.25">
      <c r="J30"/>
    </row>
    <row r="31" spans="10:22" ht="15" x14ac:dyDescent="0.25">
      <c r="J31"/>
    </row>
    <row r="32" spans="10:22" ht="15" x14ac:dyDescent="0.25">
      <c r="J32"/>
    </row>
    <row r="33" spans="10:10" ht="15" x14ac:dyDescent="0.25">
      <c r="J33"/>
    </row>
    <row r="34" spans="10:10" ht="15" x14ac:dyDescent="0.25">
      <c r="J34"/>
    </row>
    <row r="35" spans="10:10" ht="15" x14ac:dyDescent="0.25">
      <c r="J35"/>
    </row>
    <row r="36" spans="10:10" ht="15" x14ac:dyDescent="0.25">
      <c r="J36"/>
    </row>
    <row r="37" spans="10:10" ht="15" x14ac:dyDescent="0.25">
      <c r="J37"/>
    </row>
    <row r="38" spans="10:10" ht="15" x14ac:dyDescent="0.25">
      <c r="J38"/>
    </row>
    <row r="39" spans="10:10" ht="15" x14ac:dyDescent="0.25">
      <c r="J39"/>
    </row>
    <row r="40" spans="10:10" ht="15" x14ac:dyDescent="0.25">
      <c r="J40"/>
    </row>
    <row r="41" spans="10:10" ht="15" x14ac:dyDescent="0.25">
      <c r="J41"/>
    </row>
    <row r="42" spans="10:10" ht="15" x14ac:dyDescent="0.25">
      <c r="J42"/>
    </row>
    <row r="43" spans="10:10" ht="15" x14ac:dyDescent="0.25">
      <c r="J43"/>
    </row>
    <row r="44" spans="10:10" ht="15" x14ac:dyDescent="0.25">
      <c r="J44"/>
    </row>
    <row r="45" spans="10:10" ht="15" x14ac:dyDescent="0.25">
      <c r="J45"/>
    </row>
    <row r="46" spans="10:10" ht="15" x14ac:dyDescent="0.25">
      <c r="J46"/>
    </row>
    <row r="47" spans="10:10" ht="15" x14ac:dyDescent="0.25">
      <c r="J47"/>
    </row>
    <row r="48" spans="10:10" ht="15" x14ac:dyDescent="0.25">
      <c r="J48"/>
    </row>
    <row r="49" spans="10:10" ht="15" x14ac:dyDescent="0.25">
      <c r="J49"/>
    </row>
    <row r="50" spans="10:10" ht="15" x14ac:dyDescent="0.25">
      <c r="J50"/>
    </row>
    <row r="51" spans="10:10" ht="15" x14ac:dyDescent="0.25">
      <c r="J51"/>
    </row>
    <row r="52" spans="10:10" ht="15" x14ac:dyDescent="0.25">
      <c r="J52"/>
    </row>
    <row r="53" spans="10:10" ht="15" x14ac:dyDescent="0.25">
      <c r="J53"/>
    </row>
    <row r="54" spans="10:10" ht="15" x14ac:dyDescent="0.25">
      <c r="J54"/>
    </row>
    <row r="55" spans="10:10" ht="15" x14ac:dyDescent="0.25">
      <c r="J55"/>
    </row>
    <row r="56" spans="10:10" ht="15" x14ac:dyDescent="0.25">
      <c r="J56"/>
    </row>
    <row r="57" spans="10:10" ht="15" x14ac:dyDescent="0.25">
      <c r="J57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Practice - Ton</vt:lpstr>
      <vt:lpstr>Media Practice - Ton 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M</dc:creator>
  <cp:lastModifiedBy>Kavya Bhat</cp:lastModifiedBy>
  <dcterms:created xsi:type="dcterms:W3CDTF">2022-12-15T07:18:54Z</dcterms:created>
  <dcterms:modified xsi:type="dcterms:W3CDTF">2022-12-15T12:52:47Z</dcterms:modified>
</cp:coreProperties>
</file>