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6F1AF6B0-7B66-434C-9B43-BEC89D488150}" xr6:coauthVersionLast="47" xr6:coauthVersionMax="47" xr10:uidLastSave="{00000000-0000-0000-0000-000000000000}"/>
  <bookViews>
    <workbookView xWindow="-120" yWindow="-120" windowWidth="20730" windowHeight="11160" tabRatio="846" activeTab="1" xr2:uid="{58DC5C48-5074-4DF0-AE03-3178026ADA6D}"/>
  </bookViews>
  <sheets>
    <sheet name="1. Model Fit  " sheetId="18" r:id="rId1"/>
    <sheet name="2. Summary" sheetId="2" r:id="rId2"/>
    <sheet name="3. Media DueTos " sheetId="20" r:id="rId3"/>
  </sheets>
  <definedNames>
    <definedName name="_xlnm._FilterDatabase" localSheetId="0" hidden="1">'1. Model Fit  '!$A$1:$E$101</definedName>
    <definedName name="_xlnm._FilterDatabase" localSheetId="1" hidden="1">'2. Summary'!$B$7:$X$67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20" l="1"/>
  <c r="E54" i="20"/>
  <c r="E39" i="20"/>
  <c r="E21" i="20"/>
  <c r="E4" i="20"/>
  <c r="P57" i="20" l="1"/>
  <c r="P14" i="20" l="1"/>
  <c r="P88" i="20" l="1"/>
  <c r="P89" i="20"/>
  <c r="P90" i="20"/>
  <c r="P64" i="20"/>
  <c r="P65" i="20"/>
  <c r="P66" i="20"/>
  <c r="P67" i="20"/>
  <c r="P68" i="20"/>
  <c r="P48" i="20"/>
  <c r="P49" i="20"/>
  <c r="P50" i="20"/>
  <c r="P51" i="20"/>
  <c r="P36" i="20"/>
  <c r="P31" i="20"/>
  <c r="P32" i="20"/>
  <c r="P33" i="20"/>
  <c r="P34" i="20"/>
  <c r="P35" i="20"/>
  <c r="P30" i="20"/>
  <c r="P15" i="20"/>
  <c r="P16" i="20"/>
  <c r="P17" i="20"/>
  <c r="P18" i="20"/>
  <c r="T1" i="2" l="1"/>
  <c r="M5" i="2"/>
  <c r="N5" i="2"/>
  <c r="O4" i="2"/>
  <c r="O3" i="2"/>
  <c r="O2" i="2"/>
  <c r="O1" i="2"/>
  <c r="O5" i="2" l="1"/>
  <c r="A52" i="2" l="1"/>
  <c r="A40" i="2"/>
  <c r="A30" i="2"/>
  <c r="A17" i="2"/>
  <c r="AC58" i="2" l="1"/>
  <c r="AD62" i="2"/>
  <c r="AD58" i="2"/>
  <c r="AD63" i="2"/>
  <c r="AC62" i="2"/>
  <c r="AC59" i="2"/>
  <c r="AD55" i="2"/>
  <c r="AD64" i="2"/>
  <c r="AD65" i="2"/>
  <c r="AC60" i="2"/>
  <c r="AD56" i="2"/>
  <c r="AD60" i="2"/>
  <c r="AC63" i="2"/>
  <c r="AC56" i="2"/>
  <c r="AC57" i="2"/>
  <c r="AC61" i="2"/>
  <c r="AC55" i="2"/>
  <c r="AC64" i="2"/>
  <c r="AC65" i="2"/>
  <c r="AD59" i="2"/>
  <c r="AD57" i="2"/>
  <c r="AD61" i="2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P63" i="20" l="1"/>
  <c r="P62" i="20"/>
  <c r="P61" i="20"/>
  <c r="P60" i="20"/>
  <c r="P59" i="20"/>
  <c r="P58" i="20"/>
  <c r="P56" i="20"/>
  <c r="P55" i="20"/>
  <c r="H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P87" i="20" l="1"/>
  <c r="H3" i="18"/>
  <c r="H4" i="18"/>
  <c r="A49" i="2" l="1"/>
  <c r="E10" i="20" l="1"/>
  <c r="H10" i="20"/>
  <c r="T4" i="2"/>
  <c r="T3" i="2"/>
  <c r="T2" i="2"/>
  <c r="A41" i="2" l="1"/>
  <c r="A18" i="2" l="1"/>
  <c r="A44" i="2"/>
  <c r="A45" i="2"/>
  <c r="A46" i="2"/>
  <c r="A47" i="2"/>
  <c r="A48" i="2"/>
  <c r="A50" i="2"/>
  <c r="A51" i="2"/>
  <c r="A53" i="2"/>
  <c r="A43" i="2"/>
  <c r="A34" i="2"/>
  <c r="A35" i="2"/>
  <c r="A36" i="2"/>
  <c r="A37" i="2"/>
  <c r="A38" i="2"/>
  <c r="A39" i="2"/>
  <c r="A33" i="2"/>
  <c r="A21" i="2"/>
  <c r="A22" i="2"/>
  <c r="A23" i="2"/>
  <c r="A24" i="2"/>
  <c r="A25" i="2"/>
  <c r="A26" i="2"/>
  <c r="A27" i="2"/>
  <c r="A28" i="2"/>
  <c r="A29" i="2"/>
  <c r="A31" i="2"/>
  <c r="A20" i="2"/>
  <c r="A9" i="2"/>
  <c r="A10" i="2"/>
  <c r="A11" i="2"/>
  <c r="A12" i="2"/>
  <c r="A13" i="2"/>
  <c r="A14" i="2"/>
  <c r="A15" i="2"/>
  <c r="A16" i="2"/>
  <c r="A8" i="2"/>
  <c r="AE60" i="2" l="1"/>
  <c r="AE59" i="2" l="1"/>
  <c r="AE65" i="2"/>
  <c r="AE64" i="2"/>
  <c r="AE55" i="2"/>
  <c r="AE58" i="2"/>
  <c r="AE61" i="2"/>
  <c r="AE63" i="2"/>
  <c r="AE62" i="2"/>
  <c r="AE56" i="2"/>
  <c r="AE57" i="2"/>
  <c r="P28" i="20"/>
  <c r="P29" i="20"/>
  <c r="P6" i="20"/>
  <c r="P26" i="20"/>
  <c r="P23" i="20"/>
  <c r="P13" i="20"/>
  <c r="P44" i="20"/>
  <c r="P24" i="20"/>
  <c r="P22" i="20"/>
  <c r="P7" i="20"/>
  <c r="P46" i="20"/>
  <c r="P11" i="20"/>
  <c r="P42" i="20"/>
  <c r="P47" i="20"/>
  <c r="P5" i="20"/>
  <c r="P41" i="20"/>
  <c r="P12" i="20"/>
  <c r="P25" i="20"/>
  <c r="P45" i="20"/>
  <c r="P9" i="20"/>
  <c r="P8" i="20"/>
  <c r="P43" i="20"/>
  <c r="P40" i="20"/>
  <c r="P27" i="20"/>
  <c r="P10" i="20"/>
  <c r="H65" i="20" l="1"/>
  <c r="H5" i="20"/>
  <c r="H7" i="20"/>
  <c r="P83" i="20"/>
  <c r="H59" i="20"/>
  <c r="H36" i="20"/>
  <c r="H34" i="20"/>
  <c r="H55" i="20"/>
  <c r="H49" i="20"/>
  <c r="H63" i="20"/>
  <c r="H18" i="20"/>
  <c r="E55" i="20"/>
  <c r="E61" i="20"/>
  <c r="H56" i="20"/>
  <c r="E58" i="20"/>
  <c r="E16" i="20"/>
  <c r="E51" i="20"/>
  <c r="E34" i="20"/>
  <c r="H62" i="20"/>
  <c r="H60" i="20"/>
  <c r="E62" i="20"/>
  <c r="H17" i="20"/>
  <c r="E63" i="20"/>
  <c r="E49" i="20"/>
  <c r="E59" i="20"/>
  <c r="E36" i="20"/>
  <c r="H51" i="20"/>
  <c r="H64" i="20"/>
  <c r="E56" i="20"/>
  <c r="H16" i="20"/>
  <c r="E68" i="20"/>
  <c r="E18" i="20"/>
  <c r="E60" i="20"/>
  <c r="H35" i="20"/>
  <c r="E35" i="20"/>
  <c r="E17" i="20"/>
  <c r="H68" i="20"/>
  <c r="E57" i="20"/>
  <c r="E64" i="20"/>
  <c r="H67" i="20"/>
  <c r="E67" i="20"/>
  <c r="E50" i="20"/>
  <c r="E65" i="20"/>
  <c r="H58" i="20"/>
  <c r="H50" i="20"/>
  <c r="E66" i="20"/>
  <c r="H66" i="20"/>
  <c r="H61" i="20"/>
  <c r="H57" i="20"/>
  <c r="H30" i="20"/>
  <c r="H31" i="20"/>
  <c r="P81" i="20"/>
  <c r="P79" i="20"/>
  <c r="P85" i="20"/>
  <c r="P82" i="20"/>
  <c r="P86" i="20"/>
  <c r="P74" i="20"/>
  <c r="P84" i="20"/>
  <c r="P75" i="20"/>
  <c r="P77" i="20"/>
  <c r="P78" i="20"/>
  <c r="P76" i="20"/>
  <c r="P80" i="20"/>
  <c r="H6" i="20"/>
  <c r="H9" i="20"/>
  <c r="E33" i="20"/>
  <c r="H42" i="20"/>
  <c r="E42" i="20"/>
  <c r="E6" i="20"/>
  <c r="E47" i="20"/>
  <c r="E29" i="20"/>
  <c r="H28" i="20"/>
  <c r="E15" i="20"/>
  <c r="E46" i="20"/>
  <c r="H45" i="20"/>
  <c r="H24" i="20"/>
  <c r="E31" i="20"/>
  <c r="E45" i="20"/>
  <c r="E24" i="20"/>
  <c r="E7" i="20"/>
  <c r="E22" i="20"/>
  <c r="E14" i="20"/>
  <c r="E8" i="20"/>
  <c r="E26" i="20"/>
  <c r="H27" i="20"/>
  <c r="E12" i="20"/>
  <c r="H12" i="20"/>
  <c r="E13" i="20"/>
  <c r="E23" i="20"/>
  <c r="E48" i="20"/>
  <c r="E28" i="20"/>
  <c r="H46" i="20"/>
  <c r="E11" i="20"/>
  <c r="H32" i="20"/>
  <c r="E32" i="20"/>
  <c r="H13" i="20"/>
  <c r="H23" i="20"/>
  <c r="E5" i="20"/>
  <c r="H48" i="20"/>
  <c r="E27" i="20"/>
  <c r="H29" i="20"/>
  <c r="H11" i="20"/>
  <c r="H15" i="20"/>
  <c r="H47" i="20"/>
  <c r="H22" i="20"/>
  <c r="H14" i="20"/>
  <c r="E44" i="20"/>
  <c r="H44" i="20"/>
  <c r="H33" i="20"/>
  <c r="H40" i="20"/>
  <c r="H25" i="20"/>
  <c r="H8" i="20"/>
  <c r="E9" i="20"/>
  <c r="H43" i="20"/>
  <c r="E43" i="20"/>
  <c r="E40" i="20"/>
  <c r="H26" i="20"/>
  <c r="E25" i="20"/>
  <c r="E30" i="20"/>
  <c r="H41" i="20"/>
  <c r="E41" i="20"/>
  <c r="H37" i="20" l="1"/>
  <c r="H19" i="20"/>
  <c r="E89" i="20"/>
  <c r="H89" i="20"/>
  <c r="E69" i="20"/>
  <c r="H90" i="20"/>
  <c r="H69" i="20"/>
  <c r="E88" i="20"/>
  <c r="E90" i="20"/>
  <c r="H88" i="20"/>
  <c r="E52" i="20"/>
  <c r="E37" i="20"/>
  <c r="E19" i="20"/>
  <c r="H81" i="20"/>
  <c r="H74" i="20"/>
  <c r="H52" i="20"/>
  <c r="H85" i="20"/>
  <c r="H77" i="20"/>
  <c r="H84" i="20"/>
  <c r="H87" i="20"/>
  <c r="H86" i="20"/>
  <c r="H83" i="20"/>
  <c r="H80" i="20"/>
  <c r="H82" i="20"/>
  <c r="H75" i="20"/>
  <c r="H79" i="20"/>
  <c r="H78" i="20"/>
  <c r="H76" i="20"/>
  <c r="E74" i="20"/>
  <c r="E80" i="20"/>
  <c r="E84" i="20"/>
  <c r="E87" i="20"/>
  <c r="E85" i="20"/>
  <c r="E78" i="20"/>
  <c r="E86" i="20"/>
  <c r="E81" i="20"/>
  <c r="E79" i="20"/>
  <c r="E83" i="20"/>
  <c r="E77" i="20"/>
  <c r="E76" i="20"/>
  <c r="E75" i="20"/>
  <c r="E82" i="20"/>
  <c r="H91" i="20" l="1"/>
  <c r="E91" i="20"/>
</calcChain>
</file>

<file path=xl/sharedStrings.xml><?xml version="1.0" encoding="utf-8"?>
<sst xmlns="http://schemas.openxmlformats.org/spreadsheetml/2006/main" count="215" uniqueCount="54">
  <si>
    <t>Date</t>
  </si>
  <si>
    <t>Auto_Cred</t>
  </si>
  <si>
    <t>Inbound</t>
  </si>
  <si>
    <t>Polo</t>
  </si>
  <si>
    <t>Renda_Extra</t>
  </si>
  <si>
    <t>R Square</t>
  </si>
  <si>
    <t>MAPE</t>
  </si>
  <si>
    <t>Model Statistics</t>
  </si>
  <si>
    <t>Affiliate</t>
  </si>
  <si>
    <t>Price</t>
  </si>
  <si>
    <t>Bing</t>
  </si>
  <si>
    <t>Criteo</t>
  </si>
  <si>
    <t>TikTok</t>
  </si>
  <si>
    <t>Headcount</t>
  </si>
  <si>
    <t>Open TV</t>
  </si>
  <si>
    <t>Pay TV</t>
  </si>
  <si>
    <t>Covid</t>
  </si>
  <si>
    <t>FB Stone Leads</t>
  </si>
  <si>
    <t>FB Stone SA</t>
  </si>
  <si>
    <t>FB Ton</t>
  </si>
  <si>
    <t>Google Stone</t>
  </si>
  <si>
    <t>Google Ton</t>
  </si>
  <si>
    <t>Channel</t>
  </si>
  <si>
    <t>Metric</t>
  </si>
  <si>
    <t>Total</t>
  </si>
  <si>
    <t>Support</t>
  </si>
  <si>
    <t>Incremental</t>
  </si>
  <si>
    <t>Contribution in %</t>
  </si>
  <si>
    <t>Total Media</t>
  </si>
  <si>
    <t>Spend share</t>
  </si>
  <si>
    <t>Spend(BRL)</t>
  </si>
  <si>
    <t>Unemployment</t>
  </si>
  <si>
    <t>WT. MAPE</t>
  </si>
  <si>
    <t>Metrics</t>
  </si>
  <si>
    <t>Incr Sales</t>
  </si>
  <si>
    <t>Support Change</t>
  </si>
  <si>
    <t>Due To's</t>
  </si>
  <si>
    <t>Sales--&gt;</t>
  </si>
  <si>
    <t>ActualSales</t>
  </si>
  <si>
    <t>ModelSales</t>
  </si>
  <si>
    <t xml:space="preserve"> Error</t>
  </si>
  <si>
    <t>Pay Tv</t>
  </si>
  <si>
    <t>Other Base</t>
  </si>
  <si>
    <t>Total Base</t>
  </si>
  <si>
    <t>H2 vs. H1 2021</t>
  </si>
  <si>
    <t>H1'21</t>
  </si>
  <si>
    <t>H2'21</t>
  </si>
  <si>
    <t>CCI</t>
  </si>
  <si>
    <t>Taxa Selic</t>
  </si>
  <si>
    <t>H2 vs. H2 2021(12 weeks each)</t>
  </si>
  <si>
    <t>H1 vs H2'21</t>
  </si>
  <si>
    <t>Effectiveness (MM)</t>
  </si>
  <si>
    <t>Efficiency (MM)</t>
  </si>
  <si>
    <t>CPM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</si>
</sst>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#,##0.0"/>
    <numFmt numFmtId="166" formatCode="_(* #,##0_);_(* \(#,##0\);_(* &quot;-&quot;??_);_(@_)"/>
    <numFmt numFmtId="167" formatCode="0.000%"/>
    <numFmt numFmtId="168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5C36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60">
    <xf numFmtId="0" fontId="0" fillId="0" borderId="0" xfId="0"/>
    <xf numFmtId="164" fontId="0" fillId="0" borderId="0" xfId="1" applyNumberFormat="1" applyFont="1"/>
    <xf numFmtId="0" fontId="3" fillId="0" borderId="1" xfId="0" applyFont="1" applyBorder="1"/>
    <xf numFmtId="164" fontId="3" fillId="0" borderId="1" xfId="1" applyNumberFormat="1" applyFont="1" applyBorder="1"/>
    <xf numFmtId="11" fontId="0" fillId="0" borderId="0" xfId="0" applyNumberFormat="1"/>
    <xf numFmtId="0" fontId="2" fillId="0" borderId="1" xfId="0" applyFont="1" applyBorder="1"/>
    <xf numFmtId="164" fontId="2" fillId="0" borderId="1" xfId="1" applyNumberFormat="1" applyFont="1" applyBorder="1"/>
    <xf numFmtId="0" fontId="4" fillId="0" borderId="0" xfId="3" applyFont="1"/>
    <xf numFmtId="0" fontId="5" fillId="0" borderId="0" xfId="3"/>
    <xf numFmtId="0" fontId="5" fillId="7" borderId="0" xfId="3" applyFill="1"/>
    <xf numFmtId="0" fontId="7" fillId="0" borderId="0" xfId="3" applyFont="1" applyAlignment="1">
      <alignment horizontal="center" vertical="center"/>
    </xf>
    <xf numFmtId="0" fontId="7" fillId="0" borderId="0" xfId="3" applyFont="1"/>
    <xf numFmtId="0" fontId="7" fillId="7" borderId="0" xfId="3" applyFont="1" applyFill="1"/>
    <xf numFmtId="165" fontId="7" fillId="0" borderId="0" xfId="3" applyNumberFormat="1" applyFont="1" applyAlignment="1">
      <alignment horizontal="center" vertical="center"/>
    </xf>
    <xf numFmtId="9" fontId="7" fillId="0" borderId="0" xfId="5" applyFont="1" applyBorder="1"/>
    <xf numFmtId="166" fontId="7" fillId="0" borderId="1" xfId="2" applyNumberFormat="1" applyFont="1" applyBorder="1" applyAlignment="1">
      <alignment horizontal="center" vertical="center"/>
    </xf>
    <xf numFmtId="0" fontId="8" fillId="0" borderId="0" xfId="0" applyFont="1"/>
    <xf numFmtId="166" fontId="8" fillId="0" borderId="0" xfId="2" applyNumberFormat="1" applyFont="1" applyAlignment="1">
      <alignment horizontal="center" vertical="center"/>
    </xf>
    <xf numFmtId="166" fontId="8" fillId="0" borderId="0" xfId="2" applyNumberFormat="1" applyFont="1"/>
    <xf numFmtId="9" fontId="8" fillId="0" borderId="0" xfId="1" applyFont="1"/>
    <xf numFmtId="166" fontId="8" fillId="0" borderId="7" xfId="2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7" fillId="0" borderId="1" xfId="3" applyFont="1" applyBorder="1" applyAlignment="1">
      <alignment horizontal="left" vertical="center"/>
    </xf>
    <xf numFmtId="0" fontId="7" fillId="0" borderId="1" xfId="3" applyFont="1" applyBorder="1" applyAlignment="1">
      <alignment horizontal="left"/>
    </xf>
    <xf numFmtId="0" fontId="8" fillId="0" borderId="1" xfId="0" applyFont="1" applyBorder="1"/>
    <xf numFmtId="3" fontId="5" fillId="0" borderId="0" xfId="3" applyNumberFormat="1"/>
    <xf numFmtId="14" fontId="0" fillId="0" borderId="1" xfId="0" applyNumberFormat="1" applyBorder="1" applyAlignment="1">
      <alignment horizontal="left"/>
    </xf>
    <xf numFmtId="9" fontId="0" fillId="0" borderId="1" xfId="1" applyFont="1" applyBorder="1"/>
    <xf numFmtId="164" fontId="5" fillId="0" borderId="0" xfId="3" applyNumberFormat="1"/>
    <xf numFmtId="0" fontId="2" fillId="2" borderId="1" xfId="0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0" fontId="7" fillId="0" borderId="1" xfId="3" applyFont="1" applyBorder="1"/>
    <xf numFmtId="3" fontId="0" fillId="0" borderId="1" xfId="0" applyNumberFormat="1" applyBorder="1"/>
    <xf numFmtId="166" fontId="7" fillId="0" borderId="1" xfId="2" applyNumberFormat="1" applyFont="1" applyBorder="1"/>
    <xf numFmtId="166" fontId="7" fillId="0" borderId="0" xfId="2" applyNumberFormat="1" applyFont="1" applyFill="1" applyBorder="1" applyAlignment="1">
      <alignment horizontal="center" vertical="center"/>
    </xf>
    <xf numFmtId="166" fontId="7" fillId="0" borderId="0" xfId="2" applyNumberFormat="1" applyFont="1" applyFill="1" applyBorder="1" applyAlignment="1"/>
    <xf numFmtId="9" fontId="7" fillId="0" borderId="0" xfId="5" applyFont="1" applyFill="1" applyBorder="1"/>
    <xf numFmtId="164" fontId="8" fillId="0" borderId="0" xfId="4" applyNumberFormat="1" applyFont="1" applyFill="1" applyBorder="1"/>
    <xf numFmtId="166" fontId="7" fillId="0" borderId="7" xfId="2" applyNumberFormat="1" applyFont="1" applyBorder="1" applyAlignment="1">
      <alignment horizontal="center" vertical="center"/>
    </xf>
    <xf numFmtId="0" fontId="8" fillId="0" borderId="9" xfId="0" applyFont="1" applyBorder="1"/>
    <xf numFmtId="166" fontId="7" fillId="0" borderId="9" xfId="2" applyNumberFormat="1" applyFont="1" applyBorder="1" applyAlignment="1">
      <alignment horizontal="center" vertical="center"/>
    </xf>
    <xf numFmtId="166" fontId="7" fillId="0" borderId="10" xfId="2" applyNumberFormat="1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0" borderId="8" xfId="2" applyNumberFormat="1" applyFont="1" applyBorder="1" applyAlignment="1">
      <alignment horizontal="center" vertical="center"/>
    </xf>
    <xf numFmtId="166" fontId="6" fillId="8" borderId="23" xfId="4" applyNumberFormat="1" applyFont="1" applyFill="1" applyBorder="1" applyAlignment="1">
      <alignment horizontal="center" vertical="center"/>
    </xf>
    <xf numFmtId="9" fontId="7" fillId="0" borderId="30" xfId="5" applyFont="1" applyBorder="1" applyAlignment="1"/>
    <xf numFmtId="166" fontId="7" fillId="0" borderId="31" xfId="2" applyNumberFormat="1" applyFont="1" applyBorder="1" applyAlignment="1"/>
    <xf numFmtId="166" fontId="8" fillId="0" borderId="0" xfId="2" applyNumberFormat="1" applyFont="1" applyBorder="1" applyAlignment="1">
      <alignment horizontal="center" vertical="center"/>
    </xf>
    <xf numFmtId="166" fontId="8" fillId="0" borderId="0" xfId="2" applyNumberFormat="1" applyFont="1" applyFill="1" applyBorder="1" applyAlignment="1">
      <alignment horizontal="center" vertical="center"/>
    </xf>
    <xf numFmtId="0" fontId="7" fillId="0" borderId="32" xfId="3" applyFont="1" applyBorder="1"/>
    <xf numFmtId="0" fontId="7" fillId="0" borderId="33" xfId="3" applyFont="1" applyBorder="1"/>
    <xf numFmtId="164" fontId="8" fillId="0" borderId="22" xfId="4" applyNumberFormat="1" applyFont="1" applyBorder="1"/>
    <xf numFmtId="164" fontId="8" fillId="0" borderId="34" xfId="4" applyNumberFormat="1" applyFont="1" applyBorder="1"/>
    <xf numFmtId="10" fontId="8" fillId="0" borderId="34" xfId="4" applyNumberFormat="1" applyFont="1" applyBorder="1"/>
    <xf numFmtId="164" fontId="8" fillId="0" borderId="35" xfId="4" applyNumberFormat="1" applyFont="1" applyBorder="1"/>
    <xf numFmtId="0" fontId="7" fillId="0" borderId="21" xfId="3" applyFont="1" applyBorder="1"/>
    <xf numFmtId="0" fontId="9" fillId="8" borderId="5" xfId="3" applyFont="1" applyFill="1" applyBorder="1" applyAlignment="1">
      <alignment horizontal="left"/>
    </xf>
    <xf numFmtId="166" fontId="9" fillId="8" borderId="5" xfId="2" applyNumberFormat="1" applyFont="1" applyFill="1" applyBorder="1" applyAlignment="1">
      <alignment horizontal="center" vertical="center"/>
    </xf>
    <xf numFmtId="166" fontId="7" fillId="0" borderId="21" xfId="2" applyNumberFormat="1" applyFont="1" applyBorder="1" applyAlignment="1">
      <alignment horizontal="center" vertical="center"/>
    </xf>
    <xf numFmtId="166" fontId="7" fillId="0" borderId="36" xfId="2" applyNumberFormat="1" applyFont="1" applyBorder="1" applyAlignment="1">
      <alignment horizontal="center" vertical="center"/>
    </xf>
    <xf numFmtId="166" fontId="7" fillId="0" borderId="22" xfId="2" applyNumberFormat="1" applyFont="1" applyBorder="1" applyAlignment="1">
      <alignment horizontal="center" vertical="center"/>
    </xf>
    <xf numFmtId="166" fontId="8" fillId="0" borderId="10" xfId="2" applyNumberFormat="1" applyFont="1" applyBorder="1" applyAlignment="1">
      <alignment horizontal="center" vertical="center"/>
    </xf>
    <xf numFmtId="3" fontId="7" fillId="0" borderId="26" xfId="5" applyNumberFormat="1" applyFont="1" applyBorder="1" applyAlignment="1"/>
    <xf numFmtId="0" fontId="9" fillId="8" borderId="37" xfId="3" applyFont="1" applyFill="1" applyBorder="1" applyAlignment="1">
      <alignment horizontal="left"/>
    </xf>
    <xf numFmtId="166" fontId="9" fillId="8" borderId="11" xfId="2" applyNumberFormat="1" applyFont="1" applyFill="1" applyBorder="1" applyAlignment="1">
      <alignment horizontal="center" vertical="center"/>
    </xf>
    <xf numFmtId="168" fontId="7" fillId="0" borderId="6" xfId="2" applyNumberFormat="1" applyFont="1" applyBorder="1" applyAlignment="1">
      <alignment horizontal="center" vertical="center"/>
    </xf>
    <xf numFmtId="166" fontId="7" fillId="0" borderId="9" xfId="2" applyNumberFormat="1" applyFont="1" applyBorder="1"/>
    <xf numFmtId="166" fontId="7" fillId="0" borderId="6" xfId="2" applyNumberFormat="1" applyFont="1" applyBorder="1"/>
    <xf numFmtId="166" fontId="7" fillId="0" borderId="8" xfId="2" applyNumberFormat="1" applyFont="1" applyBorder="1"/>
    <xf numFmtId="9" fontId="7" fillId="0" borderId="31" xfId="5" applyFont="1" applyBorder="1" applyAlignment="1"/>
    <xf numFmtId="3" fontId="8" fillId="0" borderId="0" xfId="0" applyNumberFormat="1" applyFont="1" applyAlignment="1">
      <alignment horizontal="center" vertical="center"/>
    </xf>
    <xf numFmtId="9" fontId="8" fillId="0" borderId="0" xfId="1" applyFont="1" applyFill="1" applyBorder="1"/>
    <xf numFmtId="164" fontId="8" fillId="9" borderId="0" xfId="1" applyNumberFormat="1" applyFont="1" applyFill="1" applyBorder="1" applyAlignment="1">
      <alignment horizontal="center" vertical="center"/>
    </xf>
    <xf numFmtId="166" fontId="8" fillId="5" borderId="0" xfId="2" applyNumberFormat="1" applyFont="1" applyFill="1" applyBorder="1" applyAlignment="1">
      <alignment horizontal="center" vertical="center"/>
    </xf>
    <xf numFmtId="43" fontId="8" fillId="6" borderId="0" xfId="2" applyFont="1" applyFill="1" applyBorder="1" applyAlignment="1">
      <alignment horizontal="center" vertical="center"/>
    </xf>
    <xf numFmtId="43" fontId="8" fillId="0" borderId="0" xfId="2" applyFont="1" applyBorder="1" applyAlignment="1">
      <alignment horizontal="center" vertical="center"/>
    </xf>
    <xf numFmtId="9" fontId="8" fillId="0" borderId="0" xfId="1" applyFont="1" applyBorder="1"/>
    <xf numFmtId="10" fontId="8" fillId="9" borderId="0" xfId="1" applyNumberFormat="1" applyFont="1" applyFill="1" applyBorder="1" applyAlignment="1">
      <alignment horizontal="center" vertical="center"/>
    </xf>
    <xf numFmtId="0" fontId="8" fillId="0" borderId="34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6" fillId="2" borderId="20" xfId="0" applyFont="1" applyFill="1" applyBorder="1"/>
    <xf numFmtId="166" fontId="8" fillId="0" borderId="32" xfId="2" applyNumberFormat="1" applyFont="1" applyBorder="1" applyAlignment="1">
      <alignment horizontal="center" vertical="center"/>
    </xf>
    <xf numFmtId="166" fontId="8" fillId="0" borderId="34" xfId="2" applyNumberFormat="1" applyFont="1" applyBorder="1" applyAlignment="1">
      <alignment horizontal="center" vertical="center"/>
    </xf>
    <xf numFmtId="166" fontId="8" fillId="0" borderId="33" xfId="2" applyNumberFormat="1" applyFont="1" applyBorder="1" applyAlignment="1">
      <alignment horizontal="center" vertical="center"/>
    </xf>
    <xf numFmtId="166" fontId="8" fillId="0" borderId="38" xfId="2" applyNumberFormat="1" applyFont="1" applyBorder="1" applyAlignment="1">
      <alignment horizontal="center" vertical="center"/>
    </xf>
    <xf numFmtId="166" fontId="8" fillId="0" borderId="35" xfId="2" applyNumberFormat="1" applyFont="1" applyBorder="1" applyAlignment="1">
      <alignment horizontal="center" vertical="center"/>
    </xf>
    <xf numFmtId="0" fontId="8" fillId="0" borderId="35" xfId="0" applyFont="1" applyBorder="1"/>
    <xf numFmtId="164" fontId="8" fillId="9" borderId="32" xfId="1" applyNumberFormat="1" applyFont="1" applyFill="1" applyBorder="1" applyAlignment="1">
      <alignment horizontal="center" vertical="center"/>
    </xf>
    <xf numFmtId="164" fontId="8" fillId="9" borderId="34" xfId="1" applyNumberFormat="1" applyFont="1" applyFill="1" applyBorder="1" applyAlignment="1">
      <alignment horizontal="center" vertical="center"/>
    </xf>
    <xf numFmtId="10" fontId="8" fillId="9" borderId="34" xfId="1" applyNumberFormat="1" applyFont="1" applyFill="1" applyBorder="1" applyAlignment="1">
      <alignment horizontal="center" vertical="center"/>
    </xf>
    <xf numFmtId="164" fontId="8" fillId="9" borderId="33" xfId="1" applyNumberFormat="1" applyFont="1" applyFill="1" applyBorder="1" applyAlignment="1">
      <alignment horizontal="center" vertical="center"/>
    </xf>
    <xf numFmtId="164" fontId="8" fillId="9" borderId="38" xfId="1" applyNumberFormat="1" applyFont="1" applyFill="1" applyBorder="1" applyAlignment="1">
      <alignment horizontal="center" vertical="center"/>
    </xf>
    <xf numFmtId="164" fontId="8" fillId="9" borderId="35" xfId="1" applyNumberFormat="1" applyFont="1" applyFill="1" applyBorder="1" applyAlignment="1">
      <alignment horizontal="center" vertical="center"/>
    </xf>
    <xf numFmtId="166" fontId="8" fillId="5" borderId="32" xfId="2" applyNumberFormat="1" applyFont="1" applyFill="1" applyBorder="1" applyAlignment="1">
      <alignment horizontal="center" vertical="center"/>
    </xf>
    <xf numFmtId="166" fontId="8" fillId="5" borderId="34" xfId="2" applyNumberFormat="1" applyFont="1" applyFill="1" applyBorder="1" applyAlignment="1">
      <alignment horizontal="center" vertical="center"/>
    </xf>
    <xf numFmtId="43" fontId="8" fillId="5" borderId="33" xfId="2" applyFont="1" applyFill="1" applyBorder="1" applyAlignment="1">
      <alignment horizontal="center" vertical="center"/>
    </xf>
    <xf numFmtId="43" fontId="8" fillId="5" borderId="38" xfId="2" applyFont="1" applyFill="1" applyBorder="1" applyAlignment="1">
      <alignment horizontal="center" vertical="center"/>
    </xf>
    <xf numFmtId="43" fontId="8" fillId="5" borderId="35" xfId="2" applyFont="1" applyFill="1" applyBorder="1" applyAlignment="1">
      <alignment horizontal="center" vertical="center"/>
    </xf>
    <xf numFmtId="43" fontId="8" fillId="6" borderId="32" xfId="2" applyFont="1" applyFill="1" applyBorder="1" applyAlignment="1">
      <alignment horizontal="center" vertical="center"/>
    </xf>
    <xf numFmtId="43" fontId="8" fillId="6" borderId="34" xfId="2" applyFont="1" applyFill="1" applyBorder="1" applyAlignment="1">
      <alignment horizontal="center" vertical="center"/>
    </xf>
    <xf numFmtId="43" fontId="8" fillId="6" borderId="33" xfId="2" applyFont="1" applyFill="1" applyBorder="1" applyAlignment="1">
      <alignment horizontal="center" vertical="center"/>
    </xf>
    <xf numFmtId="43" fontId="8" fillId="6" borderId="38" xfId="2" applyFont="1" applyFill="1" applyBorder="1" applyAlignment="1">
      <alignment horizontal="center" vertical="center"/>
    </xf>
    <xf numFmtId="43" fontId="8" fillId="6" borderId="35" xfId="2" applyFont="1" applyFill="1" applyBorder="1" applyAlignment="1">
      <alignment horizontal="center" vertical="center"/>
    </xf>
    <xf numFmtId="43" fontId="8" fillId="0" borderId="32" xfId="2" applyFont="1" applyBorder="1" applyAlignment="1">
      <alignment horizontal="center" vertical="center"/>
    </xf>
    <xf numFmtId="43" fontId="8" fillId="0" borderId="34" xfId="2" applyFont="1" applyBorder="1" applyAlignment="1">
      <alignment horizontal="center" vertical="center"/>
    </xf>
    <xf numFmtId="43" fontId="8" fillId="0" borderId="33" xfId="2" applyFont="1" applyBorder="1" applyAlignment="1">
      <alignment horizontal="center" vertical="center"/>
    </xf>
    <xf numFmtId="43" fontId="8" fillId="0" borderId="38" xfId="2" applyFont="1" applyBorder="1" applyAlignment="1">
      <alignment horizontal="center" vertical="center"/>
    </xf>
    <xf numFmtId="43" fontId="8" fillId="0" borderId="35" xfId="2" applyFont="1" applyBorder="1" applyAlignment="1">
      <alignment horizontal="center" vertical="center"/>
    </xf>
    <xf numFmtId="0" fontId="8" fillId="2" borderId="23" xfId="0" applyFont="1" applyFill="1" applyBorder="1"/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8" fillId="0" borderId="21" xfId="2" applyNumberFormat="1" applyFont="1" applyBorder="1" applyAlignment="1">
      <alignment horizontal="center" vertical="center"/>
    </xf>
    <xf numFmtId="166" fontId="8" fillId="0" borderId="36" xfId="2" applyNumberFormat="1" applyFont="1" applyBorder="1" applyAlignment="1">
      <alignment horizontal="center" vertical="center"/>
    </xf>
    <xf numFmtId="166" fontId="8" fillId="0" borderId="22" xfId="2" applyNumberFormat="1" applyFont="1" applyBorder="1" applyAlignment="1">
      <alignment horizontal="center" vertical="center"/>
    </xf>
    <xf numFmtId="3" fontId="8" fillId="0" borderId="21" xfId="0" applyNumberFormat="1" applyFont="1" applyBorder="1" applyAlignment="1">
      <alignment horizontal="center" vertical="center"/>
    </xf>
    <xf numFmtId="3" fontId="8" fillId="0" borderId="36" xfId="0" applyNumberFormat="1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 vertical="center"/>
    </xf>
    <xf numFmtId="3" fontId="8" fillId="0" borderId="34" xfId="0" applyNumberFormat="1" applyFont="1" applyBorder="1" applyAlignment="1">
      <alignment horizontal="center" vertical="center"/>
    </xf>
    <xf numFmtId="3" fontId="8" fillId="0" borderId="33" xfId="0" applyNumberFormat="1" applyFont="1" applyBorder="1" applyAlignment="1">
      <alignment horizontal="center" vertical="center"/>
    </xf>
    <xf numFmtId="3" fontId="8" fillId="0" borderId="38" xfId="0" applyNumberFormat="1" applyFont="1" applyBorder="1" applyAlignment="1">
      <alignment horizontal="center" vertical="center"/>
    </xf>
    <xf numFmtId="3" fontId="8" fillId="0" borderId="35" xfId="0" applyNumberFormat="1" applyFont="1" applyBorder="1" applyAlignment="1">
      <alignment horizontal="center" vertical="center"/>
    </xf>
    <xf numFmtId="164" fontId="8" fillId="9" borderId="21" xfId="1" applyNumberFormat="1" applyFont="1" applyFill="1" applyBorder="1" applyAlignment="1">
      <alignment horizontal="center" vertical="center"/>
    </xf>
    <xf numFmtId="164" fontId="8" fillId="9" borderId="36" xfId="1" applyNumberFormat="1" applyFont="1" applyFill="1" applyBorder="1" applyAlignment="1">
      <alignment horizontal="center" vertical="center"/>
    </xf>
    <xf numFmtId="164" fontId="8" fillId="9" borderId="22" xfId="1" applyNumberFormat="1" applyFont="1" applyFill="1" applyBorder="1" applyAlignment="1">
      <alignment horizontal="center" vertical="center"/>
    </xf>
    <xf numFmtId="167" fontId="8" fillId="9" borderId="34" xfId="1" applyNumberFormat="1" applyFont="1" applyFill="1" applyBorder="1" applyAlignment="1">
      <alignment horizontal="center" vertical="center"/>
    </xf>
    <xf numFmtId="10" fontId="8" fillId="9" borderId="35" xfId="1" applyNumberFormat="1" applyFont="1" applyFill="1" applyBorder="1" applyAlignment="1">
      <alignment horizontal="center" vertical="center"/>
    </xf>
    <xf numFmtId="166" fontId="8" fillId="5" borderId="21" xfId="2" applyNumberFormat="1" applyFont="1" applyFill="1" applyBorder="1" applyAlignment="1">
      <alignment horizontal="center" vertical="center"/>
    </xf>
    <xf numFmtId="166" fontId="8" fillId="5" borderId="36" xfId="2" applyNumberFormat="1" applyFont="1" applyFill="1" applyBorder="1" applyAlignment="1">
      <alignment horizontal="center" vertical="center"/>
    </xf>
    <xf numFmtId="166" fontId="8" fillId="5" borderId="22" xfId="2" applyNumberFormat="1" applyFont="1" applyFill="1" applyBorder="1" applyAlignment="1">
      <alignment horizontal="center" vertical="center"/>
    </xf>
    <xf numFmtId="166" fontId="8" fillId="5" borderId="33" xfId="2" applyNumberFormat="1" applyFont="1" applyFill="1" applyBorder="1" applyAlignment="1">
      <alignment horizontal="center" vertical="center"/>
    </xf>
    <xf numFmtId="166" fontId="8" fillId="5" borderId="38" xfId="2" applyNumberFormat="1" applyFont="1" applyFill="1" applyBorder="1" applyAlignment="1">
      <alignment horizontal="center" vertical="center"/>
    </xf>
    <xf numFmtId="166" fontId="8" fillId="5" borderId="35" xfId="2" applyNumberFormat="1" applyFont="1" applyFill="1" applyBorder="1" applyAlignment="1">
      <alignment horizontal="center" vertical="center"/>
    </xf>
    <xf numFmtId="43" fontId="8" fillId="6" borderId="21" xfId="2" applyFont="1" applyFill="1" applyBorder="1" applyAlignment="1">
      <alignment horizontal="center" vertical="center"/>
    </xf>
    <xf numFmtId="43" fontId="8" fillId="6" borderId="36" xfId="2" applyFont="1" applyFill="1" applyBorder="1" applyAlignment="1">
      <alignment horizontal="center" vertical="center"/>
    </xf>
    <xf numFmtId="43" fontId="8" fillId="6" borderId="22" xfId="2" applyFont="1" applyFill="1" applyBorder="1" applyAlignment="1">
      <alignment horizontal="center" vertical="center"/>
    </xf>
    <xf numFmtId="43" fontId="8" fillId="0" borderId="21" xfId="2" applyFont="1" applyBorder="1" applyAlignment="1">
      <alignment horizontal="center" vertical="center"/>
    </xf>
    <xf numFmtId="43" fontId="8" fillId="0" borderId="36" xfId="2" applyFont="1" applyBorder="1" applyAlignment="1">
      <alignment horizontal="center" vertical="center"/>
    </xf>
    <xf numFmtId="43" fontId="8" fillId="0" borderId="22" xfId="2" applyFont="1" applyBorder="1" applyAlignment="1">
      <alignment horizontal="center" vertical="center"/>
    </xf>
    <xf numFmtId="166" fontId="8" fillId="0" borderId="32" xfId="2" applyNumberFormat="1" applyFont="1" applyBorder="1"/>
    <xf numFmtId="166" fontId="8" fillId="0" borderId="33" xfId="2" applyNumberFormat="1" applyFont="1" applyBorder="1"/>
    <xf numFmtId="3" fontId="8" fillId="0" borderId="36" xfId="0" applyNumberFormat="1" applyFont="1" applyBorder="1" applyAlignment="1">
      <alignment horizontal="right" vertical="center"/>
    </xf>
    <xf numFmtId="3" fontId="8" fillId="0" borderId="22" xfId="0" applyNumberFormat="1" applyFont="1" applyBorder="1" applyAlignment="1">
      <alignment horizontal="right" vertical="center"/>
    </xf>
    <xf numFmtId="3" fontId="8" fillId="0" borderId="34" xfId="0" applyNumberFormat="1" applyFont="1" applyBorder="1" applyAlignment="1">
      <alignment horizontal="right" vertical="center"/>
    </xf>
    <xf numFmtId="3" fontId="8" fillId="0" borderId="38" xfId="0" applyNumberFormat="1" applyFont="1" applyBorder="1" applyAlignment="1">
      <alignment horizontal="right" vertical="center"/>
    </xf>
    <xf numFmtId="3" fontId="8" fillId="0" borderId="35" xfId="0" applyNumberFormat="1" applyFont="1" applyBorder="1" applyAlignment="1">
      <alignment horizontal="right" vertical="center"/>
    </xf>
    <xf numFmtId="10" fontId="8" fillId="9" borderId="32" xfId="1" applyNumberFormat="1" applyFont="1" applyFill="1" applyBorder="1" applyAlignment="1">
      <alignment horizontal="center" vertical="center"/>
    </xf>
    <xf numFmtId="43" fontId="8" fillId="6" borderId="33" xfId="2" applyFont="1" applyFill="1" applyBorder="1"/>
    <xf numFmtId="43" fontId="8" fillId="6" borderId="38" xfId="2" applyFont="1" applyFill="1" applyBorder="1"/>
    <xf numFmtId="43" fontId="8" fillId="6" borderId="35" xfId="2" applyFont="1" applyFill="1" applyBorder="1"/>
    <xf numFmtId="0" fontId="8" fillId="0" borderId="38" xfId="0" applyFont="1" applyBorder="1"/>
    <xf numFmtId="166" fontId="8" fillId="0" borderId="21" xfId="0" applyNumberFormat="1" applyFont="1" applyBorder="1"/>
    <xf numFmtId="166" fontId="8" fillId="0" borderId="36" xfId="0" applyNumberFormat="1" applyFont="1" applyBorder="1"/>
    <xf numFmtId="166" fontId="8" fillId="0" borderId="22" xfId="0" applyNumberFormat="1" applyFont="1" applyBorder="1"/>
    <xf numFmtId="166" fontId="8" fillId="0" borderId="32" xfId="0" applyNumberFormat="1" applyFont="1" applyBorder="1"/>
    <xf numFmtId="166" fontId="8" fillId="0" borderId="34" xfId="0" applyNumberFormat="1" applyFont="1" applyBorder="1"/>
    <xf numFmtId="166" fontId="8" fillId="0" borderId="38" xfId="0" applyNumberFormat="1" applyFont="1" applyBorder="1"/>
    <xf numFmtId="166" fontId="8" fillId="0" borderId="35" xfId="0" applyNumberFormat="1" applyFont="1" applyBorder="1"/>
    <xf numFmtId="0" fontId="8" fillId="0" borderId="33" xfId="0" applyFont="1" applyBorder="1"/>
    <xf numFmtId="0" fontId="8" fillId="7" borderId="0" xfId="0" applyFont="1" applyFill="1"/>
    <xf numFmtId="166" fontId="7" fillId="7" borderId="0" xfId="2" applyNumberFormat="1" applyFont="1" applyFill="1" applyBorder="1" applyAlignment="1">
      <alignment horizontal="center" vertical="center"/>
    </xf>
    <xf numFmtId="164" fontId="8" fillId="7" borderId="0" xfId="4" applyNumberFormat="1" applyFont="1" applyFill="1" applyBorder="1"/>
    <xf numFmtId="0" fontId="8" fillId="0" borderId="21" xfId="0" applyFont="1" applyBorder="1"/>
    <xf numFmtId="0" fontId="8" fillId="0" borderId="32" xfId="0" applyFont="1" applyBorder="1"/>
    <xf numFmtId="0" fontId="8" fillId="0" borderId="2" xfId="0" applyFont="1" applyBorder="1"/>
    <xf numFmtId="166" fontId="7" fillId="0" borderId="2" xfId="2" applyNumberFormat="1" applyFont="1" applyBorder="1" applyAlignment="1">
      <alignment horizontal="center" vertical="center"/>
    </xf>
    <xf numFmtId="166" fontId="7" fillId="0" borderId="15" xfId="2" applyNumberFormat="1" applyFont="1" applyBorder="1" applyAlignment="1">
      <alignment horizontal="center" vertical="center"/>
    </xf>
    <xf numFmtId="166" fontId="8" fillId="0" borderId="14" xfId="2" applyNumberFormat="1" applyFont="1" applyBorder="1" applyAlignment="1">
      <alignment horizontal="center" vertical="center"/>
    </xf>
    <xf numFmtId="168" fontId="7" fillId="0" borderId="15" xfId="2" applyNumberFormat="1" applyFont="1" applyBorder="1" applyAlignment="1">
      <alignment horizontal="center" vertical="center"/>
    </xf>
    <xf numFmtId="168" fontId="7" fillId="0" borderId="2" xfId="2" applyNumberFormat="1" applyFont="1" applyBorder="1" applyAlignment="1">
      <alignment horizontal="center" vertical="center"/>
    </xf>
    <xf numFmtId="164" fontId="7" fillId="0" borderId="0" xfId="3" applyNumberFormat="1" applyFont="1"/>
    <xf numFmtId="9" fontId="7" fillId="0" borderId="0" xfId="1" applyFont="1"/>
    <xf numFmtId="3" fontId="8" fillId="0" borderId="32" xfId="0" applyNumberFormat="1" applyFont="1" applyBorder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 vertical="center"/>
    </xf>
    <xf numFmtId="43" fontId="8" fillId="0" borderId="0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0" fontId="12" fillId="0" borderId="21" xfId="3" applyFont="1" applyBorder="1"/>
    <xf numFmtId="0" fontId="13" fillId="5" borderId="16" xfId="3" applyFont="1" applyFill="1" applyBorder="1" applyAlignment="1">
      <alignment horizontal="center" vertical="center"/>
    </xf>
    <xf numFmtId="0" fontId="11" fillId="5" borderId="16" xfId="3" applyFont="1" applyFill="1" applyBorder="1" applyAlignment="1">
      <alignment horizontal="center" vertical="center"/>
    </xf>
    <xf numFmtId="0" fontId="13" fillId="5" borderId="17" xfId="3" applyFont="1" applyFill="1" applyBorder="1" applyAlignment="1">
      <alignment vertical="center"/>
    </xf>
    <xf numFmtId="0" fontId="7" fillId="5" borderId="13" xfId="3" applyFont="1" applyFill="1" applyBorder="1" applyAlignment="1">
      <alignment horizontal="center" vertical="center"/>
    </xf>
    <xf numFmtId="0" fontId="7" fillId="5" borderId="29" xfId="3" applyFont="1" applyFill="1" applyBorder="1" applyAlignment="1">
      <alignment horizontal="center" vertical="center"/>
    </xf>
    <xf numFmtId="0" fontId="9" fillId="8" borderId="1" xfId="3" applyFont="1" applyFill="1" applyBorder="1"/>
    <xf numFmtId="3" fontId="9" fillId="8" borderId="1" xfId="3" applyNumberFormat="1" applyFont="1" applyFill="1" applyBorder="1" applyAlignment="1">
      <alignment horizontal="center" vertical="center"/>
    </xf>
    <xf numFmtId="9" fontId="10" fillId="8" borderId="7" xfId="1" applyFont="1" applyFill="1" applyBorder="1" applyAlignment="1">
      <alignment horizontal="center" vertical="center"/>
    </xf>
    <xf numFmtId="0" fontId="7" fillId="0" borderId="34" xfId="3" applyFont="1" applyBorder="1"/>
    <xf numFmtId="0" fontId="7" fillId="0" borderId="12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13" xfId="3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166" fontId="7" fillId="0" borderId="7" xfId="2" applyNumberFormat="1" applyFont="1" applyBorder="1"/>
    <xf numFmtId="166" fontId="7" fillId="0" borderId="14" xfId="2" applyNumberFormat="1" applyFont="1" applyBorder="1"/>
    <xf numFmtId="166" fontId="7" fillId="0" borderId="10" xfId="2" applyNumberFormat="1" applyFont="1" applyBorder="1"/>
    <xf numFmtId="166" fontId="7" fillId="0" borderId="0" xfId="2" applyNumberFormat="1" applyFont="1" applyFill="1" applyBorder="1"/>
    <xf numFmtId="0" fontId="8" fillId="0" borderId="4" xfId="0" applyFont="1" applyBorder="1" applyAlignment="1">
      <alignment horizontal="center" vertical="center"/>
    </xf>
    <xf numFmtId="9" fontId="10" fillId="0" borderId="0" xfId="3" applyNumberFormat="1" applyFont="1"/>
    <xf numFmtId="166" fontId="7" fillId="0" borderId="21" xfId="2" applyNumberFormat="1" applyFont="1" applyBorder="1"/>
    <xf numFmtId="166" fontId="7" fillId="0" borderId="36" xfId="2" applyNumberFormat="1" applyFont="1" applyBorder="1"/>
    <xf numFmtId="166" fontId="7" fillId="0" borderId="22" xfId="2" applyNumberFormat="1" applyFont="1" applyBorder="1"/>
    <xf numFmtId="0" fontId="7" fillId="0" borderId="26" xfId="3" applyFont="1" applyBorder="1"/>
    <xf numFmtId="0" fontId="10" fillId="0" borderId="0" xfId="3" applyFont="1"/>
    <xf numFmtId="0" fontId="8" fillId="0" borderId="8" xfId="0" applyFont="1" applyBorder="1"/>
    <xf numFmtId="0" fontId="7" fillId="0" borderId="9" xfId="3" applyFont="1" applyBorder="1"/>
    <xf numFmtId="0" fontId="7" fillId="0" borderId="10" xfId="3" applyFont="1" applyBorder="1"/>
    <xf numFmtId="0" fontId="7" fillId="0" borderId="31" xfId="3" applyFont="1" applyBorder="1"/>
    <xf numFmtId="0" fontId="8" fillId="7" borderId="0" xfId="0" applyFont="1" applyFill="1" applyAlignment="1">
      <alignment horizontal="center" vertical="center"/>
    </xf>
    <xf numFmtId="0" fontId="7" fillId="0" borderId="22" xfId="3" applyFont="1" applyBorder="1"/>
    <xf numFmtId="0" fontId="7" fillId="0" borderId="36" xfId="3" applyFont="1" applyBorder="1"/>
    <xf numFmtId="166" fontId="7" fillId="0" borderId="7" xfId="3" applyNumberFormat="1" applyFont="1" applyBorder="1"/>
    <xf numFmtId="166" fontId="7" fillId="0" borderId="10" xfId="3" applyNumberFormat="1" applyFont="1" applyBorder="1"/>
    <xf numFmtId="0" fontId="8" fillId="2" borderId="22" xfId="0" applyFont="1" applyFill="1" applyBorder="1" applyAlignment="1">
      <alignment horizontal="center" vertical="center"/>
    </xf>
    <xf numFmtId="9" fontId="8" fillId="0" borderId="32" xfId="1" applyFont="1" applyBorder="1"/>
    <xf numFmtId="9" fontId="8" fillId="0" borderId="34" xfId="1" applyFont="1" applyBorder="1"/>
    <xf numFmtId="9" fontId="8" fillId="0" borderId="33" xfId="1" applyFont="1" applyBorder="1"/>
    <xf numFmtId="9" fontId="8" fillId="0" borderId="38" xfId="1" applyFont="1" applyBorder="1"/>
    <xf numFmtId="9" fontId="8" fillId="0" borderId="35" xfId="1" applyFont="1" applyBorder="1"/>
    <xf numFmtId="3" fontId="8" fillId="0" borderId="22" xfId="0" applyNumberFormat="1" applyFont="1" applyBorder="1" applyAlignment="1">
      <alignment horizontal="center" vertical="center"/>
    </xf>
    <xf numFmtId="9" fontId="8" fillId="0" borderId="36" xfId="1" applyFont="1" applyBorder="1"/>
    <xf numFmtId="9" fontId="8" fillId="0" borderId="22" xfId="1" applyFont="1" applyBorder="1"/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166" fontId="8" fillId="0" borderId="0" xfId="0" applyNumberFormat="1" applyFont="1"/>
    <xf numFmtId="0" fontId="8" fillId="0" borderId="18" xfId="0" applyFont="1" applyBorder="1" applyAlignment="1">
      <alignment horizontal="center" vertical="center"/>
    </xf>
    <xf numFmtId="0" fontId="8" fillId="4" borderId="20" xfId="0" applyFont="1" applyFill="1" applyBorder="1"/>
    <xf numFmtId="166" fontId="8" fillId="4" borderId="19" xfId="2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164" fontId="8" fillId="4" borderId="19" xfId="1" applyNumberFormat="1" applyFont="1" applyFill="1" applyBorder="1" applyAlignment="1">
      <alignment horizontal="center" vertical="center"/>
    </xf>
    <xf numFmtId="43" fontId="8" fillId="4" borderId="19" xfId="2" applyFont="1" applyFill="1" applyBorder="1" applyAlignment="1">
      <alignment horizontal="center" vertical="center"/>
    </xf>
    <xf numFmtId="9" fontId="8" fillId="4" borderId="19" xfId="1" applyFont="1" applyFill="1" applyBorder="1"/>
    <xf numFmtId="9" fontId="8" fillId="4" borderId="20" xfId="1" applyFont="1" applyFill="1" applyBorder="1"/>
    <xf numFmtId="0" fontId="8" fillId="4" borderId="19" xfId="0" applyFont="1" applyFill="1" applyBorder="1"/>
    <xf numFmtId="0" fontId="8" fillId="0" borderId="18" xfId="0" applyFont="1" applyBorder="1" applyAlignment="1">
      <alignment vertical="center"/>
    </xf>
    <xf numFmtId="0" fontId="8" fillId="0" borderId="18" xfId="0" applyFont="1" applyBorder="1"/>
    <xf numFmtId="166" fontId="8" fillId="4" borderId="19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166" fontId="6" fillId="2" borderId="18" xfId="4" applyNumberFormat="1" applyFont="1" applyFill="1" applyBorder="1" applyAlignment="1">
      <alignment horizontal="center" vertical="center"/>
    </xf>
    <xf numFmtId="166" fontId="6" fillId="2" borderId="20" xfId="4" applyNumberFormat="1" applyFont="1" applyFill="1" applyBorder="1" applyAlignment="1">
      <alignment horizontal="center" vertical="center"/>
    </xf>
    <xf numFmtId="166" fontId="6" fillId="8" borderId="18" xfId="4" applyNumberFormat="1" applyFont="1" applyFill="1" applyBorder="1" applyAlignment="1">
      <alignment horizontal="center" vertical="center"/>
    </xf>
    <xf numFmtId="166" fontId="6" fillId="8" borderId="19" xfId="4" applyNumberFormat="1" applyFont="1" applyFill="1" applyBorder="1" applyAlignment="1">
      <alignment horizontal="center" vertical="center"/>
    </xf>
    <xf numFmtId="166" fontId="6" fillId="8" borderId="20" xfId="4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5" borderId="18" xfId="3" applyFont="1" applyFill="1" applyBorder="1" applyAlignment="1">
      <alignment horizontal="center"/>
    </xf>
    <xf numFmtId="0" fontId="7" fillId="5" borderId="20" xfId="3" applyFont="1" applyFill="1" applyBorder="1" applyAlignment="1">
      <alignment horizontal="center"/>
    </xf>
  </cellXfs>
  <cellStyles count="6">
    <cellStyle name="Comma" xfId="2" builtinId="3"/>
    <cellStyle name="Comma 2" xfId="4" xr:uid="{17ABE48F-0E9C-4F0C-9B8E-3541157FDAB1}"/>
    <cellStyle name="Normal" xfId="0" builtinId="0"/>
    <cellStyle name="Normal 2" xfId="3" xr:uid="{B26BC445-893B-492A-A301-481C2F6516D7}"/>
    <cellStyle name="Percent" xfId="1" builtinId="5"/>
    <cellStyle name="Percent 2" xfId="5" xr:uid="{848B3163-1CCD-41FD-AE48-B121C08BAD32}"/>
  </cellStyles>
  <dxfs count="0"/>
  <tableStyles count="0" defaultTableStyle="TableStyleMedium2" defaultPivotStyle="PivotStyleLight16"/>
  <colors>
    <mruColors>
      <color rgb="FF45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'1. Model Fit  '!$D$1</c:f>
              <c:strCache>
                <c:ptCount val="1"/>
                <c:pt idx="0">
                  <c:v>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'!$D$2:$D$101</c:f>
              <c:numCache>
                <c:formatCode>#,##0</c:formatCode>
                <c:ptCount val="100"/>
                <c:pt idx="0">
                  <c:v>-1513.6137827902039</c:v>
                </c:pt>
                <c:pt idx="1">
                  <c:v>-1512.2049684429203</c:v>
                </c:pt>
                <c:pt idx="2">
                  <c:v>-1829.0325628388491</c:v>
                </c:pt>
                <c:pt idx="3">
                  <c:v>-1450.4206684189703</c:v>
                </c:pt>
                <c:pt idx="4">
                  <c:v>-1844.0657658904038</c:v>
                </c:pt>
                <c:pt idx="5">
                  <c:v>-1123.6905026826316</c:v>
                </c:pt>
                <c:pt idx="6">
                  <c:v>-1387.4474021292899</c:v>
                </c:pt>
                <c:pt idx="7">
                  <c:v>-1918.3027094868439</c:v>
                </c:pt>
                <c:pt idx="8">
                  <c:v>211.22191432741602</c:v>
                </c:pt>
                <c:pt idx="9">
                  <c:v>-1085.0090850762681</c:v>
                </c:pt>
                <c:pt idx="10">
                  <c:v>-1604.2723236085458</c:v>
                </c:pt>
                <c:pt idx="11">
                  <c:v>-1833.8613418961768</c:v>
                </c:pt>
                <c:pt idx="12">
                  <c:v>-299.8382279609732</c:v>
                </c:pt>
                <c:pt idx="13">
                  <c:v>-1645.9877843416434</c:v>
                </c:pt>
                <c:pt idx="14">
                  <c:v>-1771.0137603120738</c:v>
                </c:pt>
                <c:pt idx="15">
                  <c:v>-1489.9153521527396</c:v>
                </c:pt>
                <c:pt idx="16">
                  <c:v>-860.26809465523456</c:v>
                </c:pt>
                <c:pt idx="17">
                  <c:v>-568.35080127141919</c:v>
                </c:pt>
                <c:pt idx="18">
                  <c:v>-394.40786973895047</c:v>
                </c:pt>
                <c:pt idx="19">
                  <c:v>-252.9135183393937</c:v>
                </c:pt>
                <c:pt idx="20">
                  <c:v>-33.768300802737031</c:v>
                </c:pt>
                <c:pt idx="21">
                  <c:v>211.03426527855208</c:v>
                </c:pt>
                <c:pt idx="22">
                  <c:v>-926.47507674958433</c:v>
                </c:pt>
                <c:pt idx="23">
                  <c:v>1191.2508938908704</c:v>
                </c:pt>
                <c:pt idx="24">
                  <c:v>735.46223220956927</c:v>
                </c:pt>
                <c:pt idx="25">
                  <c:v>1078.8372374115543</c:v>
                </c:pt>
                <c:pt idx="26">
                  <c:v>1318.2367982877295</c:v>
                </c:pt>
                <c:pt idx="27">
                  <c:v>1217.9846273710518</c:v>
                </c:pt>
                <c:pt idx="28">
                  <c:v>836.67048207384323</c:v>
                </c:pt>
                <c:pt idx="29">
                  <c:v>853.90724475368188</c:v>
                </c:pt>
                <c:pt idx="30">
                  <c:v>397.69443085209605</c:v>
                </c:pt>
                <c:pt idx="31">
                  <c:v>461.72399083132768</c:v>
                </c:pt>
                <c:pt idx="32">
                  <c:v>307.14904507338542</c:v>
                </c:pt>
                <c:pt idx="33">
                  <c:v>1442.5822207681667</c:v>
                </c:pt>
                <c:pt idx="34">
                  <c:v>430.36469786128873</c:v>
                </c:pt>
                <c:pt idx="35">
                  <c:v>226.69936037540356</c:v>
                </c:pt>
                <c:pt idx="36">
                  <c:v>-200.0648551552149</c:v>
                </c:pt>
                <c:pt idx="37">
                  <c:v>-124.56625541982066</c:v>
                </c:pt>
                <c:pt idx="38">
                  <c:v>50.417675848566432</c:v>
                </c:pt>
                <c:pt idx="39">
                  <c:v>-685.73661839397573</c:v>
                </c:pt>
                <c:pt idx="40">
                  <c:v>-551.34610203834927</c:v>
                </c:pt>
                <c:pt idx="41">
                  <c:v>318.10122716864316</c:v>
                </c:pt>
                <c:pt idx="42">
                  <c:v>383.95123813252212</c:v>
                </c:pt>
                <c:pt idx="43">
                  <c:v>-7.8986524002739316</c:v>
                </c:pt>
                <c:pt idx="44">
                  <c:v>951.26224506417748</c:v>
                </c:pt>
                <c:pt idx="45">
                  <c:v>892.67409305749607</c:v>
                </c:pt>
                <c:pt idx="46">
                  <c:v>1298.3195650532307</c:v>
                </c:pt>
                <c:pt idx="47">
                  <c:v>2420.7280201082249</c:v>
                </c:pt>
                <c:pt idx="48">
                  <c:v>1128.185625241671</c:v>
                </c:pt>
                <c:pt idx="49">
                  <c:v>1020.0843103765255</c:v>
                </c:pt>
                <c:pt idx="50">
                  <c:v>-358.68216779187969</c:v>
                </c:pt>
                <c:pt idx="51">
                  <c:v>-522.59936965883298</c:v>
                </c:pt>
                <c:pt idx="52">
                  <c:v>154.43455609481134</c:v>
                </c:pt>
                <c:pt idx="53">
                  <c:v>-780.27515989893982</c:v>
                </c:pt>
                <c:pt idx="54">
                  <c:v>-305.6459249592117</c:v>
                </c:pt>
                <c:pt idx="55">
                  <c:v>408.70730593476947</c:v>
                </c:pt>
                <c:pt idx="56">
                  <c:v>1112.1749630948998</c:v>
                </c:pt>
                <c:pt idx="57">
                  <c:v>1597.5019092790899</c:v>
                </c:pt>
                <c:pt idx="58">
                  <c:v>281.83248576191909</c:v>
                </c:pt>
                <c:pt idx="59">
                  <c:v>3621.9847936102415</c:v>
                </c:pt>
                <c:pt idx="60">
                  <c:v>358.43151643480087</c:v>
                </c:pt>
                <c:pt idx="61">
                  <c:v>1199.6674485994408</c:v>
                </c:pt>
                <c:pt idx="62">
                  <c:v>2533.5356144918223</c:v>
                </c:pt>
                <c:pt idx="63">
                  <c:v>2810.6489587617398</c:v>
                </c:pt>
                <c:pt idx="64">
                  <c:v>-998.21338586481943</c:v>
                </c:pt>
                <c:pt idx="65">
                  <c:v>2218.7645945354161</c:v>
                </c:pt>
                <c:pt idx="66">
                  <c:v>2770.9875880008913</c:v>
                </c:pt>
                <c:pt idx="67">
                  <c:v>1959.9417030552941</c:v>
                </c:pt>
                <c:pt idx="68">
                  <c:v>1392.607195865261</c:v>
                </c:pt>
                <c:pt idx="69">
                  <c:v>-1394.529172450013</c:v>
                </c:pt>
                <c:pt idx="70">
                  <c:v>286.21793202263143</c:v>
                </c:pt>
                <c:pt idx="71">
                  <c:v>-1280.0868095490514</c:v>
                </c:pt>
                <c:pt idx="72">
                  <c:v>-1412.1834948327596</c:v>
                </c:pt>
                <c:pt idx="73">
                  <c:v>-1167.2817863012824</c:v>
                </c:pt>
                <c:pt idx="74">
                  <c:v>-652.54506294765088</c:v>
                </c:pt>
                <c:pt idx="75">
                  <c:v>-358.69006779998017</c:v>
                </c:pt>
                <c:pt idx="76">
                  <c:v>-755.84538412110851</c:v>
                </c:pt>
                <c:pt idx="77">
                  <c:v>-1529.5931851914684</c:v>
                </c:pt>
                <c:pt idx="78">
                  <c:v>-1777.70264908018</c:v>
                </c:pt>
                <c:pt idx="79">
                  <c:v>-471.95374467918009</c:v>
                </c:pt>
                <c:pt idx="80">
                  <c:v>-1077.2820713366091</c:v>
                </c:pt>
                <c:pt idx="81">
                  <c:v>-1220.2045772882193</c:v>
                </c:pt>
                <c:pt idx="82">
                  <c:v>45.854331339956843</c:v>
                </c:pt>
                <c:pt idx="83">
                  <c:v>762.21965534047195</c:v>
                </c:pt>
                <c:pt idx="84">
                  <c:v>810.81810734684404</c:v>
                </c:pt>
                <c:pt idx="85">
                  <c:v>307.22794812843495</c:v>
                </c:pt>
                <c:pt idx="86">
                  <c:v>-96.526597556650813</c:v>
                </c:pt>
                <c:pt idx="87">
                  <c:v>-2022.4318990732718</c:v>
                </c:pt>
                <c:pt idx="88">
                  <c:v>77.438306287673186</c:v>
                </c:pt>
                <c:pt idx="89">
                  <c:v>1244.889110028671</c:v>
                </c:pt>
                <c:pt idx="90">
                  <c:v>1990.3635313652121</c:v>
                </c:pt>
                <c:pt idx="91">
                  <c:v>1382.8076640371728</c:v>
                </c:pt>
                <c:pt idx="92">
                  <c:v>-58.340280684591562</c:v>
                </c:pt>
                <c:pt idx="93">
                  <c:v>-1160.317737267862</c:v>
                </c:pt>
                <c:pt idx="94">
                  <c:v>1073.4917614540173</c:v>
                </c:pt>
                <c:pt idx="95">
                  <c:v>-2959.1454262874613</c:v>
                </c:pt>
                <c:pt idx="96">
                  <c:v>256.0909853878984</c:v>
                </c:pt>
                <c:pt idx="97">
                  <c:v>-1042.7890334089388</c:v>
                </c:pt>
                <c:pt idx="98">
                  <c:v>419.45087877583137</c:v>
                </c:pt>
                <c:pt idx="99">
                  <c:v>-145.2969154286402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335584"/>
        <c:axId val="496333504"/>
      </c:barChart>
      <c:lineChart>
        <c:grouping val="standard"/>
        <c:varyColors val="0"/>
        <c:ser>
          <c:idx val="0"/>
          <c:order val="0"/>
          <c:tx>
            <c:strRef>
              <c:f>'1. Model Fit  '!$B$1</c:f>
              <c:strCache>
                <c:ptCount val="1"/>
                <c:pt idx="0">
                  <c:v>ActualSales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'!$B$2:$B$101</c:f>
              <c:numCache>
                <c:formatCode>#,##0</c:formatCode>
                <c:ptCount val="100"/>
                <c:pt idx="0">
                  <c:v>7879</c:v>
                </c:pt>
                <c:pt idx="1">
                  <c:v>8512</c:v>
                </c:pt>
                <c:pt idx="2">
                  <c:v>8277.1</c:v>
                </c:pt>
                <c:pt idx="3">
                  <c:v>8710.1</c:v>
                </c:pt>
                <c:pt idx="4">
                  <c:v>7932.1</c:v>
                </c:pt>
                <c:pt idx="5">
                  <c:v>8986.1</c:v>
                </c:pt>
                <c:pt idx="6">
                  <c:v>8511</c:v>
                </c:pt>
                <c:pt idx="7">
                  <c:v>4558</c:v>
                </c:pt>
                <c:pt idx="8">
                  <c:v>10791</c:v>
                </c:pt>
                <c:pt idx="9">
                  <c:v>9561</c:v>
                </c:pt>
                <c:pt idx="10">
                  <c:v>7384.1</c:v>
                </c:pt>
                <c:pt idx="11">
                  <c:v>4762.1000000000004</c:v>
                </c:pt>
                <c:pt idx="12">
                  <c:v>5868</c:v>
                </c:pt>
                <c:pt idx="13">
                  <c:v>4210</c:v>
                </c:pt>
                <c:pt idx="14">
                  <c:v>4983</c:v>
                </c:pt>
                <c:pt idx="15">
                  <c:v>4614</c:v>
                </c:pt>
                <c:pt idx="16">
                  <c:v>5630</c:v>
                </c:pt>
                <c:pt idx="17">
                  <c:v>8157</c:v>
                </c:pt>
                <c:pt idx="18">
                  <c:v>7236</c:v>
                </c:pt>
                <c:pt idx="19">
                  <c:v>7023</c:v>
                </c:pt>
                <c:pt idx="20">
                  <c:v>7013</c:v>
                </c:pt>
                <c:pt idx="21">
                  <c:v>7793</c:v>
                </c:pt>
                <c:pt idx="22">
                  <c:v>7029</c:v>
                </c:pt>
                <c:pt idx="23">
                  <c:v>8875</c:v>
                </c:pt>
                <c:pt idx="24">
                  <c:v>7985</c:v>
                </c:pt>
                <c:pt idx="25">
                  <c:v>7830</c:v>
                </c:pt>
                <c:pt idx="26">
                  <c:v>8286</c:v>
                </c:pt>
                <c:pt idx="27">
                  <c:v>8764</c:v>
                </c:pt>
                <c:pt idx="28">
                  <c:v>8654</c:v>
                </c:pt>
                <c:pt idx="29">
                  <c:v>8399</c:v>
                </c:pt>
                <c:pt idx="30">
                  <c:v>8617</c:v>
                </c:pt>
                <c:pt idx="31">
                  <c:v>9101</c:v>
                </c:pt>
                <c:pt idx="32">
                  <c:v>8645</c:v>
                </c:pt>
                <c:pt idx="33">
                  <c:v>10445</c:v>
                </c:pt>
                <c:pt idx="34">
                  <c:v>11037</c:v>
                </c:pt>
                <c:pt idx="35">
                  <c:v>8531</c:v>
                </c:pt>
                <c:pt idx="36">
                  <c:v>9840</c:v>
                </c:pt>
                <c:pt idx="37">
                  <c:v>9935</c:v>
                </c:pt>
                <c:pt idx="38">
                  <c:v>10673</c:v>
                </c:pt>
                <c:pt idx="39">
                  <c:v>12136</c:v>
                </c:pt>
                <c:pt idx="40">
                  <c:v>9429</c:v>
                </c:pt>
                <c:pt idx="41">
                  <c:v>11524</c:v>
                </c:pt>
                <c:pt idx="42">
                  <c:v>11464</c:v>
                </c:pt>
                <c:pt idx="43">
                  <c:v>11986</c:v>
                </c:pt>
                <c:pt idx="44">
                  <c:v>15373</c:v>
                </c:pt>
                <c:pt idx="45">
                  <c:v>14856</c:v>
                </c:pt>
                <c:pt idx="46">
                  <c:v>15792</c:v>
                </c:pt>
                <c:pt idx="47">
                  <c:v>16054</c:v>
                </c:pt>
                <c:pt idx="48">
                  <c:v>15503</c:v>
                </c:pt>
                <c:pt idx="49">
                  <c:v>16096</c:v>
                </c:pt>
                <c:pt idx="50">
                  <c:v>8730</c:v>
                </c:pt>
                <c:pt idx="51">
                  <c:v>7162</c:v>
                </c:pt>
                <c:pt idx="52">
                  <c:v>13149</c:v>
                </c:pt>
                <c:pt idx="53">
                  <c:v>14117</c:v>
                </c:pt>
                <c:pt idx="54">
                  <c:v>16006</c:v>
                </c:pt>
                <c:pt idx="55">
                  <c:v>15872</c:v>
                </c:pt>
                <c:pt idx="56">
                  <c:v>16557</c:v>
                </c:pt>
                <c:pt idx="57">
                  <c:v>17777</c:v>
                </c:pt>
                <c:pt idx="58">
                  <c:v>16472</c:v>
                </c:pt>
                <c:pt idx="59">
                  <c:v>20753</c:v>
                </c:pt>
                <c:pt idx="60">
                  <c:v>19920</c:v>
                </c:pt>
                <c:pt idx="61">
                  <c:v>20927</c:v>
                </c:pt>
                <c:pt idx="62">
                  <c:v>21049</c:v>
                </c:pt>
                <c:pt idx="63">
                  <c:v>19919</c:v>
                </c:pt>
                <c:pt idx="64">
                  <c:v>15052</c:v>
                </c:pt>
                <c:pt idx="65">
                  <c:v>23301</c:v>
                </c:pt>
                <c:pt idx="66">
                  <c:v>23332</c:v>
                </c:pt>
                <c:pt idx="67">
                  <c:v>21800</c:v>
                </c:pt>
                <c:pt idx="68">
                  <c:v>23902</c:v>
                </c:pt>
                <c:pt idx="69">
                  <c:v>22796</c:v>
                </c:pt>
                <c:pt idx="70">
                  <c:v>25556</c:v>
                </c:pt>
                <c:pt idx="71">
                  <c:v>23494</c:v>
                </c:pt>
                <c:pt idx="72">
                  <c:v>23083</c:v>
                </c:pt>
                <c:pt idx="73">
                  <c:v>20887</c:v>
                </c:pt>
                <c:pt idx="74">
                  <c:v>23561</c:v>
                </c:pt>
                <c:pt idx="75">
                  <c:v>25652</c:v>
                </c:pt>
                <c:pt idx="76">
                  <c:v>25545</c:v>
                </c:pt>
                <c:pt idx="77">
                  <c:v>26770</c:v>
                </c:pt>
                <c:pt idx="78">
                  <c:v>27804</c:v>
                </c:pt>
                <c:pt idx="79">
                  <c:v>32197</c:v>
                </c:pt>
                <c:pt idx="80">
                  <c:v>33633</c:v>
                </c:pt>
                <c:pt idx="81">
                  <c:v>32339</c:v>
                </c:pt>
                <c:pt idx="82">
                  <c:v>33968</c:v>
                </c:pt>
                <c:pt idx="83">
                  <c:v>36311</c:v>
                </c:pt>
                <c:pt idx="84">
                  <c:v>35448</c:v>
                </c:pt>
                <c:pt idx="85">
                  <c:v>34820</c:v>
                </c:pt>
                <c:pt idx="86">
                  <c:v>35294</c:v>
                </c:pt>
                <c:pt idx="87">
                  <c:v>31604</c:v>
                </c:pt>
                <c:pt idx="88">
                  <c:v>37843</c:v>
                </c:pt>
                <c:pt idx="89">
                  <c:v>36727</c:v>
                </c:pt>
                <c:pt idx="90">
                  <c:v>36879</c:v>
                </c:pt>
                <c:pt idx="91">
                  <c:v>34622</c:v>
                </c:pt>
                <c:pt idx="92">
                  <c:v>31983</c:v>
                </c:pt>
                <c:pt idx="93">
                  <c:v>37855</c:v>
                </c:pt>
                <c:pt idx="94">
                  <c:v>40067</c:v>
                </c:pt>
                <c:pt idx="95">
                  <c:v>29469</c:v>
                </c:pt>
                <c:pt idx="96">
                  <c:v>33721</c:v>
                </c:pt>
                <c:pt idx="97">
                  <c:v>29832</c:v>
                </c:pt>
                <c:pt idx="98">
                  <c:v>31446</c:v>
                </c:pt>
                <c:pt idx="99">
                  <c:v>27489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C-4276-A5C5-DB31970DB55B}"/>
            </c:ext>
          </c:extLst>
        </c:ser>
        <c:ser>
          <c:idx val="1"/>
          <c:order val="1"/>
          <c:tx>
            <c:strRef>
              <c:f>'1. Model Fit  '!$C$1</c:f>
              <c:strCache>
                <c:ptCount val="1"/>
                <c:pt idx="0">
                  <c:v>ModelSales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Model Fit  '!$A$2:$A$101</c:f>
              <c:numCache>
                <c:formatCode>m/d/yyyy</c:formatCode>
                <c:ptCount val="100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  <c:pt idx="24">
                  <c:v>44004</c:v>
                </c:pt>
                <c:pt idx="25">
                  <c:v>44011</c:v>
                </c:pt>
                <c:pt idx="26">
                  <c:v>44018</c:v>
                </c:pt>
                <c:pt idx="27">
                  <c:v>44025</c:v>
                </c:pt>
                <c:pt idx="28">
                  <c:v>44032</c:v>
                </c:pt>
                <c:pt idx="29">
                  <c:v>44039</c:v>
                </c:pt>
                <c:pt idx="30">
                  <c:v>44046</c:v>
                </c:pt>
                <c:pt idx="31">
                  <c:v>44053</c:v>
                </c:pt>
                <c:pt idx="32">
                  <c:v>44060</c:v>
                </c:pt>
                <c:pt idx="33">
                  <c:v>44067</c:v>
                </c:pt>
                <c:pt idx="34">
                  <c:v>44074</c:v>
                </c:pt>
                <c:pt idx="35">
                  <c:v>44081</c:v>
                </c:pt>
                <c:pt idx="36">
                  <c:v>44088</c:v>
                </c:pt>
                <c:pt idx="37">
                  <c:v>44095</c:v>
                </c:pt>
                <c:pt idx="38">
                  <c:v>44102</c:v>
                </c:pt>
                <c:pt idx="39">
                  <c:v>44109</c:v>
                </c:pt>
                <c:pt idx="40">
                  <c:v>44116</c:v>
                </c:pt>
                <c:pt idx="41">
                  <c:v>44123</c:v>
                </c:pt>
                <c:pt idx="42">
                  <c:v>44130</c:v>
                </c:pt>
                <c:pt idx="43">
                  <c:v>44137</c:v>
                </c:pt>
                <c:pt idx="44">
                  <c:v>44144</c:v>
                </c:pt>
                <c:pt idx="45">
                  <c:v>44151</c:v>
                </c:pt>
                <c:pt idx="46">
                  <c:v>44158</c:v>
                </c:pt>
                <c:pt idx="47">
                  <c:v>44165</c:v>
                </c:pt>
                <c:pt idx="48">
                  <c:v>44172</c:v>
                </c:pt>
                <c:pt idx="49">
                  <c:v>44179</c:v>
                </c:pt>
                <c:pt idx="50">
                  <c:v>44186</c:v>
                </c:pt>
                <c:pt idx="51">
                  <c:v>44193</c:v>
                </c:pt>
                <c:pt idx="52">
                  <c:v>44200</c:v>
                </c:pt>
                <c:pt idx="53">
                  <c:v>44207</c:v>
                </c:pt>
                <c:pt idx="54">
                  <c:v>44214</c:v>
                </c:pt>
                <c:pt idx="55">
                  <c:v>44221</c:v>
                </c:pt>
                <c:pt idx="56">
                  <c:v>44228</c:v>
                </c:pt>
                <c:pt idx="57">
                  <c:v>44235</c:v>
                </c:pt>
                <c:pt idx="58">
                  <c:v>44242</c:v>
                </c:pt>
                <c:pt idx="59">
                  <c:v>44249</c:v>
                </c:pt>
                <c:pt idx="60">
                  <c:v>44256</c:v>
                </c:pt>
                <c:pt idx="61">
                  <c:v>44263</c:v>
                </c:pt>
                <c:pt idx="62">
                  <c:v>44270</c:v>
                </c:pt>
                <c:pt idx="63">
                  <c:v>44277</c:v>
                </c:pt>
                <c:pt idx="64">
                  <c:v>44284</c:v>
                </c:pt>
                <c:pt idx="65">
                  <c:v>44291</c:v>
                </c:pt>
                <c:pt idx="66">
                  <c:v>44298</c:v>
                </c:pt>
                <c:pt idx="67">
                  <c:v>44305</c:v>
                </c:pt>
                <c:pt idx="68">
                  <c:v>44312</c:v>
                </c:pt>
                <c:pt idx="69">
                  <c:v>44319</c:v>
                </c:pt>
                <c:pt idx="70">
                  <c:v>44326</c:v>
                </c:pt>
                <c:pt idx="71">
                  <c:v>44333</c:v>
                </c:pt>
                <c:pt idx="72">
                  <c:v>44340</c:v>
                </c:pt>
                <c:pt idx="73">
                  <c:v>44347</c:v>
                </c:pt>
                <c:pt idx="74">
                  <c:v>44354</c:v>
                </c:pt>
                <c:pt idx="75">
                  <c:v>44361</c:v>
                </c:pt>
                <c:pt idx="76">
                  <c:v>44368</c:v>
                </c:pt>
                <c:pt idx="77">
                  <c:v>44375</c:v>
                </c:pt>
                <c:pt idx="78">
                  <c:v>44382</c:v>
                </c:pt>
                <c:pt idx="79">
                  <c:v>44389</c:v>
                </c:pt>
                <c:pt idx="80">
                  <c:v>44396</c:v>
                </c:pt>
                <c:pt idx="81">
                  <c:v>44403</c:v>
                </c:pt>
                <c:pt idx="82">
                  <c:v>44410</c:v>
                </c:pt>
                <c:pt idx="83">
                  <c:v>44417</c:v>
                </c:pt>
                <c:pt idx="84">
                  <c:v>44424</c:v>
                </c:pt>
                <c:pt idx="85">
                  <c:v>44431</c:v>
                </c:pt>
                <c:pt idx="86">
                  <c:v>44438</c:v>
                </c:pt>
                <c:pt idx="87">
                  <c:v>44445</c:v>
                </c:pt>
                <c:pt idx="88">
                  <c:v>44452</c:v>
                </c:pt>
                <c:pt idx="89">
                  <c:v>44459</c:v>
                </c:pt>
                <c:pt idx="90">
                  <c:v>44466</c:v>
                </c:pt>
                <c:pt idx="91">
                  <c:v>44473</c:v>
                </c:pt>
                <c:pt idx="92">
                  <c:v>44480</c:v>
                </c:pt>
                <c:pt idx="93">
                  <c:v>44487</c:v>
                </c:pt>
                <c:pt idx="94">
                  <c:v>44494</c:v>
                </c:pt>
                <c:pt idx="95">
                  <c:v>44501</c:v>
                </c:pt>
                <c:pt idx="96">
                  <c:v>44508</c:v>
                </c:pt>
                <c:pt idx="97">
                  <c:v>44515</c:v>
                </c:pt>
                <c:pt idx="98">
                  <c:v>44522</c:v>
                </c:pt>
                <c:pt idx="99">
                  <c:v>44529</c:v>
                </c:pt>
              </c:numCache>
            </c:numRef>
          </c:cat>
          <c:val>
            <c:numRef>
              <c:f>'1. Model Fit  '!$C$2:$C$101</c:f>
              <c:numCache>
                <c:formatCode>#,##0</c:formatCode>
                <c:ptCount val="100"/>
                <c:pt idx="0">
                  <c:v>9392.6137827902039</c:v>
                </c:pt>
                <c:pt idx="1">
                  <c:v>10024.20496844292</c:v>
                </c:pt>
                <c:pt idx="2">
                  <c:v>10106.132562838849</c:v>
                </c:pt>
                <c:pt idx="3">
                  <c:v>10160.520668418971</c:v>
                </c:pt>
                <c:pt idx="4">
                  <c:v>9776.1657658904041</c:v>
                </c:pt>
                <c:pt idx="5">
                  <c:v>10109.790502682632</c:v>
                </c:pt>
                <c:pt idx="6">
                  <c:v>9898.4474021292899</c:v>
                </c:pt>
                <c:pt idx="7">
                  <c:v>6476.3027094868439</c:v>
                </c:pt>
                <c:pt idx="8">
                  <c:v>10579.778085672584</c:v>
                </c:pt>
                <c:pt idx="9">
                  <c:v>10646.009085076268</c:v>
                </c:pt>
                <c:pt idx="10">
                  <c:v>8988.3723236085461</c:v>
                </c:pt>
                <c:pt idx="11">
                  <c:v>6595.9613418961771</c:v>
                </c:pt>
                <c:pt idx="12">
                  <c:v>6167.8382279609732</c:v>
                </c:pt>
                <c:pt idx="13">
                  <c:v>5855.9877843416434</c:v>
                </c:pt>
                <c:pt idx="14">
                  <c:v>6754.0137603120738</c:v>
                </c:pt>
                <c:pt idx="15">
                  <c:v>6103.9153521527396</c:v>
                </c:pt>
                <c:pt idx="16">
                  <c:v>6490.2680946552346</c:v>
                </c:pt>
                <c:pt idx="17">
                  <c:v>8725.3508012714192</c:v>
                </c:pt>
                <c:pt idx="18">
                  <c:v>7630.4078697389505</c:v>
                </c:pt>
                <c:pt idx="19">
                  <c:v>7275.9135183393937</c:v>
                </c:pt>
                <c:pt idx="20">
                  <c:v>7046.768300802737</c:v>
                </c:pt>
                <c:pt idx="21">
                  <c:v>7581.9657347214479</c:v>
                </c:pt>
                <c:pt idx="22">
                  <c:v>7955.4750767495843</c:v>
                </c:pt>
                <c:pt idx="23">
                  <c:v>7683.7491061091296</c:v>
                </c:pt>
                <c:pt idx="24">
                  <c:v>7249.5377677904307</c:v>
                </c:pt>
                <c:pt idx="25">
                  <c:v>6751.1627625884457</c:v>
                </c:pt>
                <c:pt idx="26">
                  <c:v>6967.7632017122705</c:v>
                </c:pt>
                <c:pt idx="27">
                  <c:v>7546.0153726289482</c:v>
                </c:pt>
                <c:pt idx="28">
                  <c:v>7817.3295179261568</c:v>
                </c:pt>
                <c:pt idx="29">
                  <c:v>7545.0927552463181</c:v>
                </c:pt>
                <c:pt idx="30">
                  <c:v>8219.305569147904</c:v>
                </c:pt>
                <c:pt idx="31">
                  <c:v>8639.2760091686723</c:v>
                </c:pt>
                <c:pt idx="32">
                  <c:v>8337.8509549266146</c:v>
                </c:pt>
                <c:pt idx="33">
                  <c:v>9002.4177792318333</c:v>
                </c:pt>
                <c:pt idx="34">
                  <c:v>10606.635302138711</c:v>
                </c:pt>
                <c:pt idx="35">
                  <c:v>8304.3006396245964</c:v>
                </c:pt>
                <c:pt idx="36">
                  <c:v>10040.064855155215</c:v>
                </c:pt>
                <c:pt idx="37">
                  <c:v>10059.566255419821</c:v>
                </c:pt>
                <c:pt idx="38">
                  <c:v>10622.582324151434</c:v>
                </c:pt>
                <c:pt idx="39">
                  <c:v>12821.736618393976</c:v>
                </c:pt>
                <c:pt idx="40">
                  <c:v>9980.3461020383493</c:v>
                </c:pt>
                <c:pt idx="41">
                  <c:v>11205.898772831357</c:v>
                </c:pt>
                <c:pt idx="42">
                  <c:v>11080.048761867478</c:v>
                </c:pt>
                <c:pt idx="43">
                  <c:v>11993.898652400274</c:v>
                </c:pt>
                <c:pt idx="44">
                  <c:v>14421.737754935823</c:v>
                </c:pt>
                <c:pt idx="45">
                  <c:v>13963.325906942504</c:v>
                </c:pt>
                <c:pt idx="46">
                  <c:v>14493.680434946769</c:v>
                </c:pt>
                <c:pt idx="47">
                  <c:v>13633.271979891775</c:v>
                </c:pt>
                <c:pt idx="48">
                  <c:v>14374.814374758329</c:v>
                </c:pt>
                <c:pt idx="49">
                  <c:v>15075.915689623474</c:v>
                </c:pt>
                <c:pt idx="50">
                  <c:v>9088.6821677918797</c:v>
                </c:pt>
                <c:pt idx="51">
                  <c:v>7684.599369658833</c:v>
                </c:pt>
                <c:pt idx="52">
                  <c:v>12994.565443905189</c:v>
                </c:pt>
                <c:pt idx="53">
                  <c:v>14897.27515989894</c:v>
                </c:pt>
                <c:pt idx="54">
                  <c:v>16311.645924959212</c:v>
                </c:pt>
                <c:pt idx="55">
                  <c:v>15463.292694065231</c:v>
                </c:pt>
                <c:pt idx="56">
                  <c:v>15444.8250369051</c:v>
                </c:pt>
                <c:pt idx="57">
                  <c:v>16179.49809072091</c:v>
                </c:pt>
                <c:pt idx="58">
                  <c:v>16190.167514238081</c:v>
                </c:pt>
                <c:pt idx="59">
                  <c:v>17131.015206389759</c:v>
                </c:pt>
                <c:pt idx="60">
                  <c:v>19561.568483565199</c:v>
                </c:pt>
                <c:pt idx="61">
                  <c:v>19727.332551400559</c:v>
                </c:pt>
                <c:pt idx="62">
                  <c:v>18515.464385508178</c:v>
                </c:pt>
                <c:pt idx="63">
                  <c:v>17108.35104123826</c:v>
                </c:pt>
                <c:pt idx="64">
                  <c:v>16050.213385864819</c:v>
                </c:pt>
                <c:pt idx="65">
                  <c:v>21082.235405464584</c:v>
                </c:pt>
                <c:pt idx="66">
                  <c:v>20561.012411999109</c:v>
                </c:pt>
                <c:pt idx="67">
                  <c:v>19840.058296944706</c:v>
                </c:pt>
                <c:pt idx="68">
                  <c:v>22509.392804134739</c:v>
                </c:pt>
                <c:pt idx="69">
                  <c:v>24190.529172450013</c:v>
                </c:pt>
                <c:pt idx="70">
                  <c:v>25269.782067977369</c:v>
                </c:pt>
                <c:pt idx="71">
                  <c:v>24774.086809549051</c:v>
                </c:pt>
                <c:pt idx="72">
                  <c:v>24495.18349483276</c:v>
                </c:pt>
                <c:pt idx="73">
                  <c:v>22054.281786301282</c:v>
                </c:pt>
                <c:pt idx="74">
                  <c:v>24213.545062947651</c:v>
                </c:pt>
                <c:pt idx="75">
                  <c:v>26010.69006779998</c:v>
                </c:pt>
                <c:pt idx="76">
                  <c:v>26300.845384121109</c:v>
                </c:pt>
                <c:pt idx="77">
                  <c:v>28299.593185191468</c:v>
                </c:pt>
                <c:pt idx="78">
                  <c:v>29581.70264908018</c:v>
                </c:pt>
                <c:pt idx="79">
                  <c:v>32668.95374467918</c:v>
                </c:pt>
                <c:pt idx="80">
                  <c:v>34710.282071336609</c:v>
                </c:pt>
                <c:pt idx="81">
                  <c:v>33559.204577288219</c:v>
                </c:pt>
                <c:pt idx="82">
                  <c:v>33922.145668660043</c:v>
                </c:pt>
                <c:pt idx="83">
                  <c:v>35548.780344659528</c:v>
                </c:pt>
                <c:pt idx="84">
                  <c:v>34637.181892653156</c:v>
                </c:pt>
                <c:pt idx="85">
                  <c:v>34512.772051871565</c:v>
                </c:pt>
                <c:pt idx="86">
                  <c:v>35390.526597556651</c:v>
                </c:pt>
                <c:pt idx="87">
                  <c:v>33626.431899073272</c:v>
                </c:pt>
                <c:pt idx="88">
                  <c:v>37765.561693712327</c:v>
                </c:pt>
                <c:pt idx="89">
                  <c:v>35482.110889971329</c:v>
                </c:pt>
                <c:pt idx="90">
                  <c:v>34888.636468634788</c:v>
                </c:pt>
                <c:pt idx="91">
                  <c:v>33239.192335962827</c:v>
                </c:pt>
                <c:pt idx="92">
                  <c:v>32041.340280684592</c:v>
                </c:pt>
                <c:pt idx="93">
                  <c:v>39015.317737267862</c:v>
                </c:pt>
                <c:pt idx="94">
                  <c:v>38993.508238545983</c:v>
                </c:pt>
                <c:pt idx="95">
                  <c:v>32428.145426287461</c:v>
                </c:pt>
                <c:pt idx="96">
                  <c:v>33464.909014612102</c:v>
                </c:pt>
                <c:pt idx="97">
                  <c:v>30874.789033408939</c:v>
                </c:pt>
                <c:pt idx="98">
                  <c:v>31026.549121224169</c:v>
                </c:pt>
                <c:pt idx="99">
                  <c:v>27634.29691542864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C-4276-A5C5-DB31970D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35584"/>
        <c:axId val="496333504"/>
      </c:lineChart>
      <c:dateAx>
        <c:axId val="49633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3504"/>
        <c:crosses val="autoZero"/>
        <c:auto val="1"/>
        <c:lblOffset val="100"/>
        <c:baseTimeUnit val="days"/>
      </c:dateAx>
      <c:valAx>
        <c:axId val="496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173566</xdr:rowOff>
    </xdr:from>
    <xdr:to>
      <xdr:col>19</xdr:col>
      <xdr:colOff>465668</xdr:colOff>
      <xdr:row>20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7FC31-0F4B-4506-6AAD-163A8C79C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C97E-8EFF-4277-A01D-12C6023A0638}">
  <sheetPr>
    <tabColor rgb="FF45C363"/>
  </sheetPr>
  <dimension ref="A1:L101"/>
  <sheetViews>
    <sheetView showGridLines="0" topLeftCell="F1" zoomScale="90" zoomScaleNormal="90" workbookViewId="0">
      <pane xSplit="1" topLeftCell="G1" activePane="topRight" state="frozen"/>
      <selection activeCell="F1" sqref="F1"/>
      <selection pane="topRight" activeCell="F1" sqref="F1"/>
    </sheetView>
  </sheetViews>
  <sheetFormatPr defaultRowHeight="15" x14ac:dyDescent="0.25"/>
  <cols>
    <col min="1" max="1" width="11.5703125" bestFit="1" customWidth="1"/>
    <col min="2" max="2" width="10.5703125" customWidth="1"/>
    <col min="3" max="3" width="11.28515625" customWidth="1"/>
    <col min="4" max="4" width="9.5703125" customWidth="1"/>
    <col min="5" max="5" width="7.28515625" customWidth="1"/>
    <col min="6" max="6" width="9.28515625" customWidth="1"/>
    <col min="7" max="7" width="12.5703125" customWidth="1"/>
    <col min="8" max="8" width="12.85546875" customWidth="1"/>
    <col min="11" max="11" width="11.5703125" customWidth="1"/>
    <col min="12" max="12" width="13.42578125" customWidth="1"/>
  </cols>
  <sheetData>
    <row r="1" spans="1:12" x14ac:dyDescent="0.25">
      <c r="A1" s="29" t="s">
        <v>0</v>
      </c>
      <c r="B1" s="29" t="s">
        <v>38</v>
      </c>
      <c r="C1" s="29" t="s">
        <v>39</v>
      </c>
      <c r="D1" s="29" t="s">
        <v>40</v>
      </c>
      <c r="E1" s="29" t="s">
        <v>6</v>
      </c>
      <c r="G1" s="237" t="s">
        <v>7</v>
      </c>
      <c r="H1" s="237"/>
    </row>
    <row r="2" spans="1:12" ht="15.75" x14ac:dyDescent="0.25">
      <c r="A2" s="26">
        <v>43836</v>
      </c>
      <c r="B2" s="32">
        <v>7879</v>
      </c>
      <c r="C2" s="32">
        <v>9392.6137827902039</v>
      </c>
      <c r="D2" s="32">
        <f>B2-C2</f>
        <v>-1513.6137827902039</v>
      </c>
      <c r="E2" s="27">
        <f>ABS((B2-C2)/B2)</f>
        <v>0.19210734646404415</v>
      </c>
      <c r="G2" s="2" t="s">
        <v>5</v>
      </c>
      <c r="H2" s="3">
        <f>RSQ(B2:B101,C2:C101)</f>
        <v>0.98539169597972831</v>
      </c>
    </row>
    <row r="3" spans="1:12" ht="15.75" x14ac:dyDescent="0.25">
      <c r="A3" s="26">
        <v>43843</v>
      </c>
      <c r="B3" s="32">
        <v>8512</v>
      </c>
      <c r="C3" s="32">
        <v>10024.20496844292</v>
      </c>
      <c r="D3" s="32">
        <f t="shared" ref="D3:D66" si="0">B3-C3</f>
        <v>-1512.2049684429203</v>
      </c>
      <c r="E3" s="27">
        <f t="shared" ref="E3:E66" si="1">ABS((B3-C3)/B3)</f>
        <v>0.17765565888662127</v>
      </c>
      <c r="G3" s="2" t="s">
        <v>6</v>
      </c>
      <c r="H3" s="3">
        <f>AVERAGE(E2:E101)</f>
        <v>8.2652507016884508E-2</v>
      </c>
    </row>
    <row r="4" spans="1:12" x14ac:dyDescent="0.25">
      <c r="A4" s="26">
        <v>43850</v>
      </c>
      <c r="B4" s="32">
        <v>8277.1</v>
      </c>
      <c r="C4" s="32">
        <v>10106.132562838849</v>
      </c>
      <c r="D4" s="32">
        <f t="shared" si="0"/>
        <v>-1829.0325628388491</v>
      </c>
      <c r="E4" s="27">
        <f t="shared" si="1"/>
        <v>0.22097504715889008</v>
      </c>
      <c r="G4" s="5" t="s">
        <v>32</v>
      </c>
      <c r="H4" s="6">
        <f>SUMPRODUCT(B2:B101,E2:E101)/SUM(B2:B101)</f>
        <v>5.7482985294022917E-2</v>
      </c>
      <c r="L4" s="1"/>
    </row>
    <row r="5" spans="1:12" x14ac:dyDescent="0.25">
      <c r="A5" s="26">
        <v>43857</v>
      </c>
      <c r="B5" s="32">
        <v>8710.1</v>
      </c>
      <c r="C5" s="32">
        <v>10160.520668418971</v>
      </c>
      <c r="D5" s="32">
        <f t="shared" si="0"/>
        <v>-1450.4206684189703</v>
      </c>
      <c r="E5" s="27">
        <f t="shared" si="1"/>
        <v>0.16652170106186728</v>
      </c>
    </row>
    <row r="6" spans="1:12" x14ac:dyDescent="0.25">
      <c r="A6" s="26">
        <v>43864</v>
      </c>
      <c r="B6" s="32">
        <v>7932.1</v>
      </c>
      <c r="C6" s="32">
        <v>9776.1657658904041</v>
      </c>
      <c r="D6" s="32">
        <f t="shared" si="0"/>
        <v>-1844.0657658904038</v>
      </c>
      <c r="E6" s="27">
        <f t="shared" si="1"/>
        <v>0.23248140667545841</v>
      </c>
    </row>
    <row r="7" spans="1:12" x14ac:dyDescent="0.25">
      <c r="A7" s="26">
        <v>43871</v>
      </c>
      <c r="B7" s="32">
        <v>8986.1</v>
      </c>
      <c r="C7" s="32">
        <v>10109.790502682632</v>
      </c>
      <c r="D7" s="32">
        <f t="shared" si="0"/>
        <v>-1123.6905026826316</v>
      </c>
      <c r="E7" s="27">
        <f t="shared" si="1"/>
        <v>0.12504762941461051</v>
      </c>
    </row>
    <row r="8" spans="1:12" x14ac:dyDescent="0.25">
      <c r="A8" s="26">
        <v>43878</v>
      </c>
      <c r="B8" s="32">
        <v>8511</v>
      </c>
      <c r="C8" s="32">
        <v>9898.4474021292899</v>
      </c>
      <c r="D8" s="32">
        <f t="shared" si="0"/>
        <v>-1387.4474021292899</v>
      </c>
      <c r="E8" s="27">
        <f t="shared" si="1"/>
        <v>0.1630181414791787</v>
      </c>
    </row>
    <row r="9" spans="1:12" x14ac:dyDescent="0.25">
      <c r="A9" s="26">
        <v>43885</v>
      </c>
      <c r="B9" s="32">
        <v>4558</v>
      </c>
      <c r="C9" s="32">
        <v>6476.3027094868439</v>
      </c>
      <c r="D9" s="32">
        <f t="shared" si="0"/>
        <v>-1918.3027094868439</v>
      </c>
      <c r="E9" s="27">
        <f t="shared" si="1"/>
        <v>0.42086500866319526</v>
      </c>
    </row>
    <row r="10" spans="1:12" x14ac:dyDescent="0.25">
      <c r="A10" s="26">
        <v>43892</v>
      </c>
      <c r="B10" s="32">
        <v>10791</v>
      </c>
      <c r="C10" s="32">
        <v>10579.778085672584</v>
      </c>
      <c r="D10" s="32">
        <f t="shared" si="0"/>
        <v>211.22191432741602</v>
      </c>
      <c r="E10" s="27">
        <f t="shared" si="1"/>
        <v>1.9573896240146049E-2</v>
      </c>
    </row>
    <row r="11" spans="1:12" x14ac:dyDescent="0.25">
      <c r="A11" s="26">
        <v>43899</v>
      </c>
      <c r="B11" s="32">
        <v>9561</v>
      </c>
      <c r="C11" s="32">
        <v>10646.009085076268</v>
      </c>
      <c r="D11" s="32">
        <f t="shared" si="0"/>
        <v>-1085.0090850762681</v>
      </c>
      <c r="E11" s="27">
        <f t="shared" si="1"/>
        <v>0.11348280358500869</v>
      </c>
    </row>
    <row r="12" spans="1:12" x14ac:dyDescent="0.25">
      <c r="A12" s="26">
        <v>43906</v>
      </c>
      <c r="B12" s="32">
        <v>7384.1</v>
      </c>
      <c r="C12" s="32">
        <v>8988.3723236085461</v>
      </c>
      <c r="D12" s="32">
        <f t="shared" si="0"/>
        <v>-1604.2723236085458</v>
      </c>
      <c r="E12" s="27">
        <f t="shared" si="1"/>
        <v>0.21726037345222107</v>
      </c>
    </row>
    <row r="13" spans="1:12" x14ac:dyDescent="0.25">
      <c r="A13" s="26">
        <v>43913</v>
      </c>
      <c r="B13" s="32">
        <v>4762.1000000000004</v>
      </c>
      <c r="C13" s="32">
        <v>6595.9613418961771</v>
      </c>
      <c r="D13" s="32">
        <f t="shared" si="0"/>
        <v>-1833.8613418961768</v>
      </c>
      <c r="E13" s="27">
        <f t="shared" si="1"/>
        <v>0.3850950928993882</v>
      </c>
    </row>
    <row r="14" spans="1:12" x14ac:dyDescent="0.25">
      <c r="A14" s="26">
        <v>43920</v>
      </c>
      <c r="B14" s="32">
        <v>5868</v>
      </c>
      <c r="C14" s="32">
        <v>6167.8382279609732</v>
      </c>
      <c r="D14" s="32">
        <f t="shared" si="0"/>
        <v>-299.8382279609732</v>
      </c>
      <c r="E14" s="27">
        <f t="shared" si="1"/>
        <v>5.1097175862469868E-2</v>
      </c>
    </row>
    <row r="15" spans="1:12" x14ac:dyDescent="0.25">
      <c r="A15" s="26">
        <v>43927</v>
      </c>
      <c r="B15" s="32">
        <v>4210</v>
      </c>
      <c r="C15" s="32">
        <v>5855.9877843416434</v>
      </c>
      <c r="D15" s="32">
        <f t="shared" si="0"/>
        <v>-1645.9877843416434</v>
      </c>
      <c r="E15" s="27">
        <f t="shared" si="1"/>
        <v>0.39097097015240934</v>
      </c>
    </row>
    <row r="16" spans="1:12" x14ac:dyDescent="0.25">
      <c r="A16" s="26">
        <v>43934</v>
      </c>
      <c r="B16" s="32">
        <v>4983</v>
      </c>
      <c r="C16" s="32">
        <v>6754.0137603120738</v>
      </c>
      <c r="D16" s="32">
        <f t="shared" si="0"/>
        <v>-1771.0137603120738</v>
      </c>
      <c r="E16" s="27">
        <f t="shared" si="1"/>
        <v>0.35541114997232065</v>
      </c>
    </row>
    <row r="17" spans="1:5" x14ac:dyDescent="0.25">
      <c r="A17" s="26">
        <v>43941</v>
      </c>
      <c r="B17" s="32">
        <v>4614</v>
      </c>
      <c r="C17" s="32">
        <v>6103.9153521527396</v>
      </c>
      <c r="D17" s="32">
        <f t="shared" si="0"/>
        <v>-1489.9153521527396</v>
      </c>
      <c r="E17" s="27">
        <f t="shared" si="1"/>
        <v>0.32291186652638482</v>
      </c>
    </row>
    <row r="18" spans="1:5" x14ac:dyDescent="0.25">
      <c r="A18" s="26">
        <v>43948</v>
      </c>
      <c r="B18" s="32">
        <v>5630</v>
      </c>
      <c r="C18" s="32">
        <v>6490.2680946552346</v>
      </c>
      <c r="D18" s="32">
        <f t="shared" si="0"/>
        <v>-860.26809465523456</v>
      </c>
      <c r="E18" s="27">
        <f t="shared" si="1"/>
        <v>0.15280072729222638</v>
      </c>
    </row>
    <row r="19" spans="1:5" x14ac:dyDescent="0.25">
      <c r="A19" s="26">
        <v>43955</v>
      </c>
      <c r="B19" s="32">
        <v>8157</v>
      </c>
      <c r="C19" s="32">
        <v>8725.3508012714192</v>
      </c>
      <c r="D19" s="32">
        <f t="shared" si="0"/>
        <v>-568.35080127141919</v>
      </c>
      <c r="E19" s="27">
        <f t="shared" si="1"/>
        <v>6.9676449830994136E-2</v>
      </c>
    </row>
    <row r="20" spans="1:5" x14ac:dyDescent="0.25">
      <c r="A20" s="26">
        <v>43962</v>
      </c>
      <c r="B20" s="32">
        <v>7236</v>
      </c>
      <c r="C20" s="32">
        <v>7630.4078697389505</v>
      </c>
      <c r="D20" s="32">
        <f t="shared" si="0"/>
        <v>-394.40786973895047</v>
      </c>
      <c r="E20" s="27">
        <f t="shared" si="1"/>
        <v>5.4506339101568609E-2</v>
      </c>
    </row>
    <row r="21" spans="1:5" x14ac:dyDescent="0.25">
      <c r="A21" s="26">
        <v>43969</v>
      </c>
      <c r="B21" s="32">
        <v>7023</v>
      </c>
      <c r="C21" s="32">
        <v>7275.9135183393937</v>
      </c>
      <c r="D21" s="32">
        <f t="shared" si="0"/>
        <v>-252.9135183393937</v>
      </c>
      <c r="E21" s="27">
        <f t="shared" si="1"/>
        <v>3.60121768958271E-2</v>
      </c>
    </row>
    <row r="22" spans="1:5" x14ac:dyDescent="0.25">
      <c r="A22" s="26">
        <v>43976</v>
      </c>
      <c r="B22" s="32">
        <v>7013</v>
      </c>
      <c r="C22" s="32">
        <v>7046.768300802737</v>
      </c>
      <c r="D22" s="32">
        <f t="shared" si="0"/>
        <v>-33.768300802737031</v>
      </c>
      <c r="E22" s="27">
        <f t="shared" si="1"/>
        <v>4.8151006420557576E-3</v>
      </c>
    </row>
    <row r="23" spans="1:5" x14ac:dyDescent="0.25">
      <c r="A23" s="26">
        <v>43983</v>
      </c>
      <c r="B23" s="32">
        <v>7793</v>
      </c>
      <c r="C23" s="32">
        <v>7581.9657347214479</v>
      </c>
      <c r="D23" s="32">
        <f t="shared" si="0"/>
        <v>211.03426527855208</v>
      </c>
      <c r="E23" s="27">
        <f t="shared" si="1"/>
        <v>2.7079977579693583E-2</v>
      </c>
    </row>
    <row r="24" spans="1:5" x14ac:dyDescent="0.25">
      <c r="A24" s="26">
        <v>43990</v>
      </c>
      <c r="B24" s="32">
        <v>7029</v>
      </c>
      <c r="C24" s="32">
        <v>7955.4750767495843</v>
      </c>
      <c r="D24" s="32">
        <f t="shared" si="0"/>
        <v>-926.47507674958433</v>
      </c>
      <c r="E24" s="27">
        <f t="shared" si="1"/>
        <v>0.13180752265607973</v>
      </c>
    </row>
    <row r="25" spans="1:5" x14ac:dyDescent="0.25">
      <c r="A25" s="26">
        <v>43997</v>
      </c>
      <c r="B25" s="32">
        <v>8875</v>
      </c>
      <c r="C25" s="32">
        <v>7683.7491061091296</v>
      </c>
      <c r="D25" s="32">
        <f t="shared" si="0"/>
        <v>1191.2508938908704</v>
      </c>
      <c r="E25" s="27">
        <f t="shared" si="1"/>
        <v>0.13422545283277412</v>
      </c>
    </row>
    <row r="26" spans="1:5" x14ac:dyDescent="0.25">
      <c r="A26" s="26">
        <v>44004</v>
      </c>
      <c r="B26" s="32">
        <v>7985</v>
      </c>
      <c r="C26" s="32">
        <v>7249.5377677904307</v>
      </c>
      <c r="D26" s="32">
        <f t="shared" si="0"/>
        <v>735.46223220956927</v>
      </c>
      <c r="E26" s="27">
        <f t="shared" si="1"/>
        <v>9.210547679518713E-2</v>
      </c>
    </row>
    <row r="27" spans="1:5" x14ac:dyDescent="0.25">
      <c r="A27" s="26">
        <v>44011</v>
      </c>
      <c r="B27" s="32">
        <v>7830</v>
      </c>
      <c r="C27" s="32">
        <v>6751.1627625884457</v>
      </c>
      <c r="D27" s="32">
        <f t="shared" si="0"/>
        <v>1078.8372374115543</v>
      </c>
      <c r="E27" s="27">
        <f t="shared" si="1"/>
        <v>0.13778253351360847</v>
      </c>
    </row>
    <row r="28" spans="1:5" x14ac:dyDescent="0.25">
      <c r="A28" s="26">
        <v>44018</v>
      </c>
      <c r="B28" s="32">
        <v>8286</v>
      </c>
      <c r="C28" s="32">
        <v>6967.7632017122705</v>
      </c>
      <c r="D28" s="32">
        <f t="shared" si="0"/>
        <v>1318.2367982877295</v>
      </c>
      <c r="E28" s="27">
        <f t="shared" si="1"/>
        <v>0.15909205868787465</v>
      </c>
    </row>
    <row r="29" spans="1:5" x14ac:dyDescent="0.25">
      <c r="A29" s="26">
        <v>44025</v>
      </c>
      <c r="B29" s="32">
        <v>8764</v>
      </c>
      <c r="C29" s="32">
        <v>7546.0153726289482</v>
      </c>
      <c r="D29" s="32">
        <f t="shared" si="0"/>
        <v>1217.9846273710518</v>
      </c>
      <c r="E29" s="27">
        <f t="shared" si="1"/>
        <v>0.13897588171737241</v>
      </c>
    </row>
    <row r="30" spans="1:5" x14ac:dyDescent="0.25">
      <c r="A30" s="26">
        <v>44032</v>
      </c>
      <c r="B30" s="32">
        <v>8654</v>
      </c>
      <c r="C30" s="32">
        <v>7817.3295179261568</v>
      </c>
      <c r="D30" s="32">
        <f t="shared" si="0"/>
        <v>836.67048207384323</v>
      </c>
      <c r="E30" s="27">
        <f t="shared" si="1"/>
        <v>9.6680203613802085E-2</v>
      </c>
    </row>
    <row r="31" spans="1:5" x14ac:dyDescent="0.25">
      <c r="A31" s="26">
        <v>44039</v>
      </c>
      <c r="B31" s="32">
        <v>8399</v>
      </c>
      <c r="C31" s="32">
        <v>7545.0927552463181</v>
      </c>
      <c r="D31" s="32">
        <f t="shared" si="0"/>
        <v>853.90724475368188</v>
      </c>
      <c r="E31" s="27">
        <f t="shared" si="1"/>
        <v>0.10166772767635217</v>
      </c>
    </row>
    <row r="32" spans="1:5" x14ac:dyDescent="0.25">
      <c r="A32" s="26">
        <v>44046</v>
      </c>
      <c r="B32" s="32">
        <v>8617</v>
      </c>
      <c r="C32" s="32">
        <v>8219.305569147904</v>
      </c>
      <c r="D32" s="32">
        <f t="shared" si="0"/>
        <v>397.69443085209605</v>
      </c>
      <c r="E32" s="27">
        <f t="shared" si="1"/>
        <v>4.6152307166310323E-2</v>
      </c>
    </row>
    <row r="33" spans="1:5" x14ac:dyDescent="0.25">
      <c r="A33" s="26">
        <v>44053</v>
      </c>
      <c r="B33" s="32">
        <v>9101</v>
      </c>
      <c r="C33" s="32">
        <v>8639.2760091686723</v>
      </c>
      <c r="D33" s="32">
        <f t="shared" si="0"/>
        <v>461.72399083132768</v>
      </c>
      <c r="E33" s="27">
        <f t="shared" si="1"/>
        <v>5.0733325000695273E-2</v>
      </c>
    </row>
    <row r="34" spans="1:5" x14ac:dyDescent="0.25">
      <c r="A34" s="26">
        <v>44060</v>
      </c>
      <c r="B34" s="32">
        <v>8645</v>
      </c>
      <c r="C34" s="32">
        <v>8337.8509549266146</v>
      </c>
      <c r="D34" s="32">
        <f t="shared" si="0"/>
        <v>307.14904507338542</v>
      </c>
      <c r="E34" s="27">
        <f t="shared" si="1"/>
        <v>3.5529097174480676E-2</v>
      </c>
    </row>
    <row r="35" spans="1:5" x14ac:dyDescent="0.25">
      <c r="A35" s="26">
        <v>44067</v>
      </c>
      <c r="B35" s="32">
        <v>10445</v>
      </c>
      <c r="C35" s="32">
        <v>9002.4177792318333</v>
      </c>
      <c r="D35" s="32">
        <f t="shared" si="0"/>
        <v>1442.5822207681667</v>
      </c>
      <c r="E35" s="27">
        <f t="shared" si="1"/>
        <v>0.13811222793376418</v>
      </c>
    </row>
    <row r="36" spans="1:5" x14ac:dyDescent="0.25">
      <c r="A36" s="26">
        <v>44074</v>
      </c>
      <c r="B36" s="32">
        <v>11037</v>
      </c>
      <c r="C36" s="32">
        <v>10606.635302138711</v>
      </c>
      <c r="D36" s="32">
        <f t="shared" si="0"/>
        <v>430.36469786128873</v>
      </c>
      <c r="E36" s="27">
        <f t="shared" si="1"/>
        <v>3.8992905487115044E-2</v>
      </c>
    </row>
    <row r="37" spans="1:5" x14ac:dyDescent="0.25">
      <c r="A37" s="26">
        <v>44081</v>
      </c>
      <c r="B37" s="32">
        <v>8531</v>
      </c>
      <c r="C37" s="32">
        <v>8304.3006396245964</v>
      </c>
      <c r="D37" s="32">
        <f t="shared" si="0"/>
        <v>226.69936037540356</v>
      </c>
      <c r="E37" s="27">
        <f t="shared" si="1"/>
        <v>2.657359751206231E-2</v>
      </c>
    </row>
    <row r="38" spans="1:5" x14ac:dyDescent="0.25">
      <c r="A38" s="26">
        <v>44088</v>
      </c>
      <c r="B38" s="32">
        <v>9840</v>
      </c>
      <c r="C38" s="32">
        <v>10040.064855155215</v>
      </c>
      <c r="D38" s="32">
        <f t="shared" si="0"/>
        <v>-200.0648551552149</v>
      </c>
      <c r="E38" s="27">
        <f t="shared" si="1"/>
        <v>2.0331794223090945E-2</v>
      </c>
    </row>
    <row r="39" spans="1:5" x14ac:dyDescent="0.25">
      <c r="A39" s="26">
        <v>44095</v>
      </c>
      <c r="B39" s="32">
        <v>9935</v>
      </c>
      <c r="C39" s="32">
        <v>10059.566255419821</v>
      </c>
      <c r="D39" s="32">
        <f t="shared" si="0"/>
        <v>-124.56625541982066</v>
      </c>
      <c r="E39" s="27">
        <f t="shared" si="1"/>
        <v>1.2538123343716222E-2</v>
      </c>
    </row>
    <row r="40" spans="1:5" x14ac:dyDescent="0.25">
      <c r="A40" s="26">
        <v>44102</v>
      </c>
      <c r="B40" s="32">
        <v>10673</v>
      </c>
      <c r="C40" s="32">
        <v>10622.582324151434</v>
      </c>
      <c r="D40" s="32">
        <f t="shared" si="0"/>
        <v>50.417675848566432</v>
      </c>
      <c r="E40" s="27">
        <f t="shared" si="1"/>
        <v>4.7238523234860328E-3</v>
      </c>
    </row>
    <row r="41" spans="1:5" x14ac:dyDescent="0.25">
      <c r="A41" s="26">
        <v>44109</v>
      </c>
      <c r="B41" s="32">
        <v>12136</v>
      </c>
      <c r="C41" s="32">
        <v>12821.736618393976</v>
      </c>
      <c r="D41" s="32">
        <f t="shared" si="0"/>
        <v>-685.73661839397573</v>
      </c>
      <c r="E41" s="27">
        <f t="shared" si="1"/>
        <v>5.6504335727914939E-2</v>
      </c>
    </row>
    <row r="42" spans="1:5" x14ac:dyDescent="0.25">
      <c r="A42" s="26">
        <v>44116</v>
      </c>
      <c r="B42" s="32">
        <v>9429</v>
      </c>
      <c r="C42" s="32">
        <v>9980.3461020383493</v>
      </c>
      <c r="D42" s="32">
        <f t="shared" si="0"/>
        <v>-551.34610203834927</v>
      </c>
      <c r="E42" s="27">
        <f t="shared" si="1"/>
        <v>5.8473443847528825E-2</v>
      </c>
    </row>
    <row r="43" spans="1:5" x14ac:dyDescent="0.25">
      <c r="A43" s="26">
        <v>44123</v>
      </c>
      <c r="B43" s="32">
        <v>11524</v>
      </c>
      <c r="C43" s="32">
        <v>11205.898772831357</v>
      </c>
      <c r="D43" s="32">
        <f t="shared" si="0"/>
        <v>318.10122716864316</v>
      </c>
      <c r="E43" s="27">
        <f t="shared" si="1"/>
        <v>2.7603369244068306E-2</v>
      </c>
    </row>
    <row r="44" spans="1:5" x14ac:dyDescent="0.25">
      <c r="A44" s="26">
        <v>44130</v>
      </c>
      <c r="B44" s="32">
        <v>11464</v>
      </c>
      <c r="C44" s="32">
        <v>11080.048761867478</v>
      </c>
      <c r="D44" s="32">
        <f t="shared" si="0"/>
        <v>383.95123813252212</v>
      </c>
      <c r="E44" s="27">
        <f t="shared" si="1"/>
        <v>3.3491908420492163E-2</v>
      </c>
    </row>
    <row r="45" spans="1:5" x14ac:dyDescent="0.25">
      <c r="A45" s="26">
        <v>44137</v>
      </c>
      <c r="B45" s="32">
        <v>11986</v>
      </c>
      <c r="C45" s="32">
        <v>11993.898652400274</v>
      </c>
      <c r="D45" s="32">
        <f t="shared" si="0"/>
        <v>-7.8986524002739316</v>
      </c>
      <c r="E45" s="27">
        <f t="shared" si="1"/>
        <v>6.5898985485348999E-4</v>
      </c>
    </row>
    <row r="46" spans="1:5" x14ac:dyDescent="0.25">
      <c r="A46" s="26">
        <v>44144</v>
      </c>
      <c r="B46" s="32">
        <v>15373</v>
      </c>
      <c r="C46" s="32">
        <v>14421.737754935823</v>
      </c>
      <c r="D46" s="32">
        <f t="shared" si="0"/>
        <v>951.26224506417748</v>
      </c>
      <c r="E46" s="27">
        <f t="shared" si="1"/>
        <v>6.1878764396290732E-2</v>
      </c>
    </row>
    <row r="47" spans="1:5" x14ac:dyDescent="0.25">
      <c r="A47" s="26">
        <v>44151</v>
      </c>
      <c r="B47" s="32">
        <v>14856</v>
      </c>
      <c r="C47" s="32">
        <v>13963.325906942504</v>
      </c>
      <c r="D47" s="32">
        <f t="shared" si="0"/>
        <v>892.67409305749607</v>
      </c>
      <c r="E47" s="27">
        <f t="shared" si="1"/>
        <v>6.0088455375437271E-2</v>
      </c>
    </row>
    <row r="48" spans="1:5" x14ac:dyDescent="0.25">
      <c r="A48" s="26">
        <v>44158</v>
      </c>
      <c r="B48" s="32">
        <v>15792</v>
      </c>
      <c r="C48" s="32">
        <v>14493.680434946769</v>
      </c>
      <c r="D48" s="32">
        <f t="shared" si="0"/>
        <v>1298.3195650532307</v>
      </c>
      <c r="E48" s="27">
        <f t="shared" si="1"/>
        <v>8.2213751586450778E-2</v>
      </c>
    </row>
    <row r="49" spans="1:5" x14ac:dyDescent="0.25">
      <c r="A49" s="26">
        <v>44165</v>
      </c>
      <c r="B49" s="32">
        <v>16054</v>
      </c>
      <c r="C49" s="32">
        <v>13633.271979891775</v>
      </c>
      <c r="D49" s="32">
        <f t="shared" si="0"/>
        <v>2420.7280201082249</v>
      </c>
      <c r="E49" s="27">
        <f t="shared" si="1"/>
        <v>0.15078659649359816</v>
      </c>
    </row>
    <row r="50" spans="1:5" x14ac:dyDescent="0.25">
      <c r="A50" s="26">
        <v>44172</v>
      </c>
      <c r="B50" s="32">
        <v>15503</v>
      </c>
      <c r="C50" s="32">
        <v>14374.814374758329</v>
      </c>
      <c r="D50" s="32">
        <f t="shared" si="0"/>
        <v>1128.185625241671</v>
      </c>
      <c r="E50" s="27">
        <f t="shared" si="1"/>
        <v>7.2772084450859253E-2</v>
      </c>
    </row>
    <row r="51" spans="1:5" x14ac:dyDescent="0.25">
      <c r="A51" s="26">
        <v>44179</v>
      </c>
      <c r="B51" s="32">
        <v>16096</v>
      </c>
      <c r="C51" s="32">
        <v>15075.915689623474</v>
      </c>
      <c r="D51" s="32">
        <f t="shared" si="0"/>
        <v>1020.0843103765255</v>
      </c>
      <c r="E51" s="27">
        <f t="shared" si="1"/>
        <v>6.3375019282835829E-2</v>
      </c>
    </row>
    <row r="52" spans="1:5" x14ac:dyDescent="0.25">
      <c r="A52" s="26">
        <v>44186</v>
      </c>
      <c r="B52" s="32">
        <v>8730</v>
      </c>
      <c r="C52" s="32">
        <v>9088.6821677918797</v>
      </c>
      <c r="D52" s="32">
        <f t="shared" si="0"/>
        <v>-358.68216779187969</v>
      </c>
      <c r="E52" s="27">
        <f t="shared" si="1"/>
        <v>4.1086158968142002E-2</v>
      </c>
    </row>
    <row r="53" spans="1:5" x14ac:dyDescent="0.25">
      <c r="A53" s="26">
        <v>44193</v>
      </c>
      <c r="B53" s="32">
        <v>7162</v>
      </c>
      <c r="C53" s="32">
        <v>7684.599369658833</v>
      </c>
      <c r="D53" s="32">
        <f t="shared" si="0"/>
        <v>-522.59936965883298</v>
      </c>
      <c r="E53" s="27">
        <f t="shared" si="1"/>
        <v>7.2968356556664754E-2</v>
      </c>
    </row>
    <row r="54" spans="1:5" x14ac:dyDescent="0.25">
      <c r="A54" s="26">
        <v>44200</v>
      </c>
      <c r="B54" s="32">
        <v>13149</v>
      </c>
      <c r="C54" s="32">
        <v>12994.565443905189</v>
      </c>
      <c r="D54" s="32">
        <f t="shared" si="0"/>
        <v>154.43455609481134</v>
      </c>
      <c r="E54" s="27">
        <f t="shared" si="1"/>
        <v>1.1744965860127108E-2</v>
      </c>
    </row>
    <row r="55" spans="1:5" x14ac:dyDescent="0.25">
      <c r="A55" s="26">
        <v>44207</v>
      </c>
      <c r="B55" s="32">
        <v>14117</v>
      </c>
      <c r="C55" s="32">
        <v>14897.27515989894</v>
      </c>
      <c r="D55" s="32">
        <f t="shared" si="0"/>
        <v>-780.27515989893982</v>
      </c>
      <c r="E55" s="27">
        <f t="shared" si="1"/>
        <v>5.5272023793932125E-2</v>
      </c>
    </row>
    <row r="56" spans="1:5" x14ac:dyDescent="0.25">
      <c r="A56" s="26">
        <v>44214</v>
      </c>
      <c r="B56" s="32">
        <v>16006</v>
      </c>
      <c r="C56" s="32">
        <v>16311.645924959212</v>
      </c>
      <c r="D56" s="32">
        <f t="shared" si="0"/>
        <v>-305.6459249592117</v>
      </c>
      <c r="E56" s="27">
        <f t="shared" si="1"/>
        <v>1.9095709418918638E-2</v>
      </c>
    </row>
    <row r="57" spans="1:5" x14ac:dyDescent="0.25">
      <c r="A57" s="26">
        <v>44221</v>
      </c>
      <c r="B57" s="32">
        <v>15872</v>
      </c>
      <c r="C57" s="32">
        <v>15463.292694065231</v>
      </c>
      <c r="D57" s="32">
        <f t="shared" si="0"/>
        <v>408.70730593476947</v>
      </c>
      <c r="E57" s="27">
        <f t="shared" si="1"/>
        <v>2.5750208287220858E-2</v>
      </c>
    </row>
    <row r="58" spans="1:5" x14ac:dyDescent="0.25">
      <c r="A58" s="26">
        <v>44228</v>
      </c>
      <c r="B58" s="32">
        <v>16557</v>
      </c>
      <c r="C58" s="32">
        <v>15444.8250369051</v>
      </c>
      <c r="D58" s="32">
        <f t="shared" si="0"/>
        <v>1112.1749630948998</v>
      </c>
      <c r="E58" s="27">
        <f t="shared" si="1"/>
        <v>6.7172492788240612E-2</v>
      </c>
    </row>
    <row r="59" spans="1:5" x14ac:dyDescent="0.25">
      <c r="A59" s="26">
        <v>44235</v>
      </c>
      <c r="B59" s="32">
        <v>17777</v>
      </c>
      <c r="C59" s="32">
        <v>16179.49809072091</v>
      </c>
      <c r="D59" s="32">
        <f t="shared" si="0"/>
        <v>1597.5019092790899</v>
      </c>
      <c r="E59" s="27">
        <f t="shared" si="1"/>
        <v>8.9863413921307866E-2</v>
      </c>
    </row>
    <row r="60" spans="1:5" x14ac:dyDescent="0.25">
      <c r="A60" s="26">
        <v>44242</v>
      </c>
      <c r="B60" s="32">
        <v>16472</v>
      </c>
      <c r="C60" s="32">
        <v>16190.167514238081</v>
      </c>
      <c r="D60" s="32">
        <f t="shared" si="0"/>
        <v>281.83248576191909</v>
      </c>
      <c r="E60" s="27">
        <f t="shared" si="1"/>
        <v>1.710979151055847E-2</v>
      </c>
    </row>
    <row r="61" spans="1:5" x14ac:dyDescent="0.25">
      <c r="A61" s="26">
        <v>44249</v>
      </c>
      <c r="B61" s="32">
        <v>20753</v>
      </c>
      <c r="C61" s="32">
        <v>17131.015206389759</v>
      </c>
      <c r="D61" s="32">
        <f t="shared" si="0"/>
        <v>3621.9847936102415</v>
      </c>
      <c r="E61" s="27">
        <f t="shared" si="1"/>
        <v>0.17452825102926042</v>
      </c>
    </row>
    <row r="62" spans="1:5" x14ac:dyDescent="0.25">
      <c r="A62" s="26">
        <v>44256</v>
      </c>
      <c r="B62" s="32">
        <v>19920</v>
      </c>
      <c r="C62" s="32">
        <v>19561.568483565199</v>
      </c>
      <c r="D62" s="32">
        <f t="shared" si="0"/>
        <v>358.43151643480087</v>
      </c>
      <c r="E62" s="27">
        <f t="shared" si="1"/>
        <v>1.7993550021827353E-2</v>
      </c>
    </row>
    <row r="63" spans="1:5" x14ac:dyDescent="0.25">
      <c r="A63" s="26">
        <v>44263</v>
      </c>
      <c r="B63" s="32">
        <v>20927</v>
      </c>
      <c r="C63" s="32">
        <v>19727.332551400559</v>
      </c>
      <c r="D63" s="32">
        <f t="shared" si="0"/>
        <v>1199.6674485994408</v>
      </c>
      <c r="E63" s="27">
        <f t="shared" si="1"/>
        <v>5.7326298494740809E-2</v>
      </c>
    </row>
    <row r="64" spans="1:5" x14ac:dyDescent="0.25">
      <c r="A64" s="26">
        <v>44270</v>
      </c>
      <c r="B64" s="32">
        <v>21049</v>
      </c>
      <c r="C64" s="32">
        <v>18515.464385508178</v>
      </c>
      <c r="D64" s="32">
        <f t="shared" si="0"/>
        <v>2533.5356144918223</v>
      </c>
      <c r="E64" s="27">
        <f t="shared" si="1"/>
        <v>0.12036370442737529</v>
      </c>
    </row>
    <row r="65" spans="1:5" x14ac:dyDescent="0.25">
      <c r="A65" s="26">
        <v>44277</v>
      </c>
      <c r="B65" s="32">
        <v>19919</v>
      </c>
      <c r="C65" s="32">
        <v>17108.35104123826</v>
      </c>
      <c r="D65" s="32">
        <f t="shared" si="0"/>
        <v>2810.6489587617398</v>
      </c>
      <c r="E65" s="27">
        <f t="shared" si="1"/>
        <v>0.14110391880926451</v>
      </c>
    </row>
    <row r="66" spans="1:5" x14ac:dyDescent="0.25">
      <c r="A66" s="26">
        <v>44284</v>
      </c>
      <c r="B66" s="32">
        <v>15052</v>
      </c>
      <c r="C66" s="32">
        <v>16050.213385864819</v>
      </c>
      <c r="D66" s="32">
        <f t="shared" si="0"/>
        <v>-998.21338586481943</v>
      </c>
      <c r="E66" s="27">
        <f t="shared" si="1"/>
        <v>6.6317657843796132E-2</v>
      </c>
    </row>
    <row r="67" spans="1:5" x14ac:dyDescent="0.25">
      <c r="A67" s="26">
        <v>44291</v>
      </c>
      <c r="B67" s="32">
        <v>23301</v>
      </c>
      <c r="C67" s="32">
        <v>21082.235405464584</v>
      </c>
      <c r="D67" s="32">
        <f t="shared" ref="D67:D101" si="2">B67-C67</f>
        <v>2218.7645945354161</v>
      </c>
      <c r="E67" s="27">
        <f t="shared" ref="E67:E101" si="3">ABS((B67-C67)/B67)</f>
        <v>9.5221861488151413E-2</v>
      </c>
    </row>
    <row r="68" spans="1:5" x14ac:dyDescent="0.25">
      <c r="A68" s="26">
        <v>44298</v>
      </c>
      <c r="B68" s="32">
        <v>23332</v>
      </c>
      <c r="C68" s="32">
        <v>20561.012411999109</v>
      </c>
      <c r="D68" s="32">
        <f t="shared" si="2"/>
        <v>2770.9875880008913</v>
      </c>
      <c r="E68" s="27">
        <f t="shared" si="3"/>
        <v>0.118763397394175</v>
      </c>
    </row>
    <row r="69" spans="1:5" x14ac:dyDescent="0.25">
      <c r="A69" s="26">
        <v>44305</v>
      </c>
      <c r="B69" s="32">
        <v>21800</v>
      </c>
      <c r="C69" s="32">
        <v>19840.058296944706</v>
      </c>
      <c r="D69" s="32">
        <f t="shared" si="2"/>
        <v>1959.9417030552941</v>
      </c>
      <c r="E69" s="27">
        <f t="shared" si="3"/>
        <v>8.9905582708958445E-2</v>
      </c>
    </row>
    <row r="70" spans="1:5" x14ac:dyDescent="0.25">
      <c r="A70" s="26">
        <v>44312</v>
      </c>
      <c r="B70" s="32">
        <v>23902</v>
      </c>
      <c r="C70" s="32">
        <v>22509.392804134739</v>
      </c>
      <c r="D70" s="32">
        <f t="shared" si="2"/>
        <v>1392.607195865261</v>
      </c>
      <c r="E70" s="27">
        <f t="shared" si="3"/>
        <v>5.8263207926753449E-2</v>
      </c>
    </row>
    <row r="71" spans="1:5" x14ac:dyDescent="0.25">
      <c r="A71" s="26">
        <v>44319</v>
      </c>
      <c r="B71" s="32">
        <v>22796</v>
      </c>
      <c r="C71" s="32">
        <v>24190.529172450013</v>
      </c>
      <c r="D71" s="32">
        <f t="shared" si="2"/>
        <v>-1394.529172450013</v>
      </c>
      <c r="E71" s="27">
        <f t="shared" si="3"/>
        <v>6.1174292527198325E-2</v>
      </c>
    </row>
    <row r="72" spans="1:5" x14ac:dyDescent="0.25">
      <c r="A72" s="26">
        <v>44326</v>
      </c>
      <c r="B72" s="32">
        <v>25556</v>
      </c>
      <c r="C72" s="32">
        <v>25269.782067977369</v>
      </c>
      <c r="D72" s="32">
        <f t="shared" si="2"/>
        <v>286.21793202263143</v>
      </c>
      <c r="E72" s="27">
        <f t="shared" si="3"/>
        <v>1.1199637346323033E-2</v>
      </c>
    </row>
    <row r="73" spans="1:5" x14ac:dyDescent="0.25">
      <c r="A73" s="26">
        <v>44333</v>
      </c>
      <c r="B73" s="32">
        <v>23494</v>
      </c>
      <c r="C73" s="32">
        <v>24774.086809549051</v>
      </c>
      <c r="D73" s="32">
        <f t="shared" si="2"/>
        <v>-1280.0868095490514</v>
      </c>
      <c r="E73" s="27">
        <f t="shared" si="3"/>
        <v>5.4485690369841293E-2</v>
      </c>
    </row>
    <row r="74" spans="1:5" x14ac:dyDescent="0.25">
      <c r="A74" s="26">
        <v>44340</v>
      </c>
      <c r="B74" s="32">
        <v>23083</v>
      </c>
      <c r="C74" s="32">
        <v>24495.18349483276</v>
      </c>
      <c r="D74" s="32">
        <f t="shared" si="2"/>
        <v>-1412.1834948327596</v>
      </c>
      <c r="E74" s="27">
        <f t="shared" si="3"/>
        <v>6.1178507769040401E-2</v>
      </c>
    </row>
    <row r="75" spans="1:5" x14ac:dyDescent="0.25">
      <c r="A75" s="26">
        <v>44347</v>
      </c>
      <c r="B75" s="32">
        <v>20887</v>
      </c>
      <c r="C75" s="32">
        <v>22054.281786301282</v>
      </c>
      <c r="D75" s="32">
        <f t="shared" si="2"/>
        <v>-1167.2817863012824</v>
      </c>
      <c r="E75" s="27">
        <f t="shared" si="3"/>
        <v>5.5885564528236821E-2</v>
      </c>
    </row>
    <row r="76" spans="1:5" x14ac:dyDescent="0.25">
      <c r="A76" s="26">
        <v>44354</v>
      </c>
      <c r="B76" s="32">
        <v>23561</v>
      </c>
      <c r="C76" s="32">
        <v>24213.545062947651</v>
      </c>
      <c r="D76" s="32">
        <f t="shared" si="2"/>
        <v>-652.54506294765088</v>
      </c>
      <c r="E76" s="27">
        <f t="shared" si="3"/>
        <v>2.7695983317671188E-2</v>
      </c>
    </row>
    <row r="77" spans="1:5" x14ac:dyDescent="0.25">
      <c r="A77" s="26">
        <v>44361</v>
      </c>
      <c r="B77" s="32">
        <v>25652</v>
      </c>
      <c r="C77" s="32">
        <v>26010.69006779998</v>
      </c>
      <c r="D77" s="32">
        <f t="shared" si="2"/>
        <v>-358.69006779998017</v>
      </c>
      <c r="E77" s="27">
        <f t="shared" si="3"/>
        <v>1.3982927951036183E-2</v>
      </c>
    </row>
    <row r="78" spans="1:5" x14ac:dyDescent="0.25">
      <c r="A78" s="26">
        <v>44368</v>
      </c>
      <c r="B78" s="32">
        <v>25545</v>
      </c>
      <c r="C78" s="32">
        <v>26300.845384121109</v>
      </c>
      <c r="D78" s="32">
        <f t="shared" si="2"/>
        <v>-755.84538412110851</v>
      </c>
      <c r="E78" s="27">
        <f t="shared" si="3"/>
        <v>2.9588779961679721E-2</v>
      </c>
    </row>
    <row r="79" spans="1:5" x14ac:dyDescent="0.25">
      <c r="A79" s="26">
        <v>44375</v>
      </c>
      <c r="B79" s="32">
        <v>26770</v>
      </c>
      <c r="C79" s="32">
        <v>28299.593185191468</v>
      </c>
      <c r="D79" s="32">
        <f t="shared" si="2"/>
        <v>-1529.5931851914684</v>
      </c>
      <c r="E79" s="27">
        <f t="shared" si="3"/>
        <v>5.7138333402744428E-2</v>
      </c>
    </row>
    <row r="80" spans="1:5" x14ac:dyDescent="0.25">
      <c r="A80" s="26">
        <v>44382</v>
      </c>
      <c r="B80" s="32">
        <v>27804</v>
      </c>
      <c r="C80" s="32">
        <v>29581.70264908018</v>
      </c>
      <c r="D80" s="32">
        <f t="shared" si="2"/>
        <v>-1777.70264908018</v>
      </c>
      <c r="E80" s="27">
        <f t="shared" si="3"/>
        <v>6.3936938896568124E-2</v>
      </c>
    </row>
    <row r="81" spans="1:6" x14ac:dyDescent="0.25">
      <c r="A81" s="26">
        <v>44389</v>
      </c>
      <c r="B81" s="32">
        <v>32197</v>
      </c>
      <c r="C81" s="32">
        <v>32668.95374467918</v>
      </c>
      <c r="D81" s="32">
        <f t="shared" si="2"/>
        <v>-471.95374467918009</v>
      </c>
      <c r="E81" s="27">
        <f t="shared" si="3"/>
        <v>1.4658314273975218E-2</v>
      </c>
    </row>
    <row r="82" spans="1:6" x14ac:dyDescent="0.25">
      <c r="A82" s="26">
        <v>44396</v>
      </c>
      <c r="B82" s="32">
        <v>33633</v>
      </c>
      <c r="C82" s="32">
        <v>34710.282071336609</v>
      </c>
      <c r="D82" s="32">
        <f t="shared" si="2"/>
        <v>-1077.2820713366091</v>
      </c>
      <c r="E82" s="27">
        <f t="shared" si="3"/>
        <v>3.2030507874308244E-2</v>
      </c>
    </row>
    <row r="83" spans="1:6" x14ac:dyDescent="0.25">
      <c r="A83" s="26">
        <v>44403</v>
      </c>
      <c r="B83" s="32">
        <v>32339</v>
      </c>
      <c r="C83" s="32">
        <v>33559.204577288219</v>
      </c>
      <c r="D83" s="32">
        <f t="shared" si="2"/>
        <v>-1220.2045772882193</v>
      </c>
      <c r="E83" s="27">
        <f t="shared" si="3"/>
        <v>3.7731673128056503E-2</v>
      </c>
    </row>
    <row r="84" spans="1:6" x14ac:dyDescent="0.25">
      <c r="A84" s="26">
        <v>44410</v>
      </c>
      <c r="B84" s="32">
        <v>33968</v>
      </c>
      <c r="C84" s="32">
        <v>33922.145668660043</v>
      </c>
      <c r="D84" s="32">
        <f t="shared" si="2"/>
        <v>45.854331339956843</v>
      </c>
      <c r="E84" s="27">
        <f t="shared" si="3"/>
        <v>1.3499273239506843E-3</v>
      </c>
    </row>
    <row r="85" spans="1:6" x14ac:dyDescent="0.25">
      <c r="A85" s="26">
        <v>44417</v>
      </c>
      <c r="B85" s="32">
        <v>36311</v>
      </c>
      <c r="C85" s="32">
        <v>35548.780344659528</v>
      </c>
      <c r="D85" s="32">
        <f t="shared" si="2"/>
        <v>762.21965534047195</v>
      </c>
      <c r="E85" s="27">
        <f t="shared" si="3"/>
        <v>2.0991425610434083E-2</v>
      </c>
    </row>
    <row r="86" spans="1:6" x14ac:dyDescent="0.25">
      <c r="A86" s="26">
        <v>44424</v>
      </c>
      <c r="B86" s="32">
        <v>35448</v>
      </c>
      <c r="C86" s="32">
        <v>34637.181892653156</v>
      </c>
      <c r="D86" s="32">
        <f t="shared" si="2"/>
        <v>810.81810734684404</v>
      </c>
      <c r="E86" s="27">
        <f t="shared" si="3"/>
        <v>2.2873451459795871E-2</v>
      </c>
      <c r="F86" s="4"/>
    </row>
    <row r="87" spans="1:6" x14ac:dyDescent="0.25">
      <c r="A87" s="26">
        <v>44431</v>
      </c>
      <c r="B87" s="32">
        <v>34820</v>
      </c>
      <c r="C87" s="32">
        <v>34512.772051871565</v>
      </c>
      <c r="D87" s="32">
        <f t="shared" si="2"/>
        <v>307.22794812843495</v>
      </c>
      <c r="E87" s="27">
        <f t="shared" si="3"/>
        <v>8.8233184413680343E-3</v>
      </c>
    </row>
    <row r="88" spans="1:6" x14ac:dyDescent="0.25">
      <c r="A88" s="26">
        <v>44438</v>
      </c>
      <c r="B88" s="32">
        <v>35294</v>
      </c>
      <c r="C88" s="32">
        <v>35390.526597556651</v>
      </c>
      <c r="D88" s="32">
        <f t="shared" si="2"/>
        <v>-96.526597556650813</v>
      </c>
      <c r="E88" s="27">
        <f t="shared" si="3"/>
        <v>2.7349293805363746E-3</v>
      </c>
    </row>
    <row r="89" spans="1:6" x14ac:dyDescent="0.25">
      <c r="A89" s="26">
        <v>44445</v>
      </c>
      <c r="B89" s="32">
        <v>31604</v>
      </c>
      <c r="C89" s="32">
        <v>33626.431899073272</v>
      </c>
      <c r="D89" s="32">
        <f t="shared" si="2"/>
        <v>-2022.4318990732718</v>
      </c>
      <c r="E89" s="27">
        <f t="shared" si="3"/>
        <v>6.3992909096104028E-2</v>
      </c>
    </row>
    <row r="90" spans="1:6" x14ac:dyDescent="0.25">
      <c r="A90" s="26">
        <v>44452</v>
      </c>
      <c r="B90" s="32">
        <v>37843</v>
      </c>
      <c r="C90" s="32">
        <v>37765.561693712327</v>
      </c>
      <c r="D90" s="32">
        <f t="shared" si="2"/>
        <v>77.438306287673186</v>
      </c>
      <c r="E90" s="27">
        <f t="shared" si="3"/>
        <v>2.046304634613355E-3</v>
      </c>
    </row>
    <row r="91" spans="1:6" x14ac:dyDescent="0.25">
      <c r="A91" s="26">
        <v>44459</v>
      </c>
      <c r="B91" s="32">
        <v>36727</v>
      </c>
      <c r="C91" s="32">
        <v>35482.110889971329</v>
      </c>
      <c r="D91" s="32">
        <f t="shared" si="2"/>
        <v>1244.889110028671</v>
      </c>
      <c r="E91" s="27">
        <f t="shared" si="3"/>
        <v>3.3895747271181172E-2</v>
      </c>
    </row>
    <row r="92" spans="1:6" x14ac:dyDescent="0.25">
      <c r="A92" s="26">
        <v>44466</v>
      </c>
      <c r="B92" s="32">
        <v>36879</v>
      </c>
      <c r="C92" s="32">
        <v>34888.636468634788</v>
      </c>
      <c r="D92" s="32">
        <f t="shared" si="2"/>
        <v>1990.3635313652121</v>
      </c>
      <c r="E92" s="27">
        <f t="shared" si="3"/>
        <v>5.3970105788259226E-2</v>
      </c>
    </row>
    <row r="93" spans="1:6" x14ac:dyDescent="0.25">
      <c r="A93" s="26">
        <v>44473</v>
      </c>
      <c r="B93" s="32">
        <v>34622</v>
      </c>
      <c r="C93" s="32">
        <v>33239.192335962827</v>
      </c>
      <c r="D93" s="32">
        <f t="shared" si="2"/>
        <v>1382.8076640371728</v>
      </c>
      <c r="E93" s="27">
        <f t="shared" si="3"/>
        <v>3.9940143955784553E-2</v>
      </c>
    </row>
    <row r="94" spans="1:6" x14ac:dyDescent="0.25">
      <c r="A94" s="26">
        <v>44480</v>
      </c>
      <c r="B94" s="32">
        <v>31983</v>
      </c>
      <c r="C94" s="32">
        <v>32041.340280684592</v>
      </c>
      <c r="D94" s="32">
        <f t="shared" si="2"/>
        <v>-58.340280684591562</v>
      </c>
      <c r="E94" s="27">
        <f t="shared" si="3"/>
        <v>1.8241028260198094E-3</v>
      </c>
    </row>
    <row r="95" spans="1:6" x14ac:dyDescent="0.25">
      <c r="A95" s="26">
        <v>44487</v>
      </c>
      <c r="B95" s="32">
        <v>37855</v>
      </c>
      <c r="C95" s="32">
        <v>39015.317737267862</v>
      </c>
      <c r="D95" s="32">
        <f t="shared" si="2"/>
        <v>-1160.317737267862</v>
      </c>
      <c r="E95" s="27">
        <f t="shared" si="3"/>
        <v>3.0651637492216669E-2</v>
      </c>
    </row>
    <row r="96" spans="1:6" x14ac:dyDescent="0.25">
      <c r="A96" s="26">
        <v>44494</v>
      </c>
      <c r="B96" s="32">
        <v>40067</v>
      </c>
      <c r="C96" s="32">
        <v>38993.508238545983</v>
      </c>
      <c r="D96" s="32">
        <f t="shared" si="2"/>
        <v>1073.4917614540173</v>
      </c>
      <c r="E96" s="27">
        <f t="shared" si="3"/>
        <v>2.6792416738313757E-2</v>
      </c>
    </row>
    <row r="97" spans="1:5" x14ac:dyDescent="0.25">
      <c r="A97" s="26">
        <v>44501</v>
      </c>
      <c r="B97" s="32">
        <v>29469</v>
      </c>
      <c r="C97" s="32">
        <v>32428.145426287461</v>
      </c>
      <c r="D97" s="32">
        <f t="shared" si="2"/>
        <v>-2959.1454262874613</v>
      </c>
      <c r="E97" s="27">
        <f t="shared" si="3"/>
        <v>0.1004155358609882</v>
      </c>
    </row>
    <row r="98" spans="1:5" x14ac:dyDescent="0.25">
      <c r="A98" s="26">
        <v>44508</v>
      </c>
      <c r="B98" s="32">
        <v>33721</v>
      </c>
      <c r="C98" s="32">
        <v>33464.909014612102</v>
      </c>
      <c r="D98" s="32">
        <f t="shared" si="2"/>
        <v>256.0909853878984</v>
      </c>
      <c r="E98" s="27">
        <f t="shared" si="3"/>
        <v>7.5944066127308918E-3</v>
      </c>
    </row>
    <row r="99" spans="1:5" x14ac:dyDescent="0.25">
      <c r="A99" s="26">
        <v>44515</v>
      </c>
      <c r="B99" s="32">
        <v>29832</v>
      </c>
      <c r="C99" s="32">
        <v>30874.789033408939</v>
      </c>
      <c r="D99" s="32">
        <f t="shared" si="2"/>
        <v>-1042.7890334089388</v>
      </c>
      <c r="E99" s="27">
        <f t="shared" si="3"/>
        <v>3.4955384600728709E-2</v>
      </c>
    </row>
    <row r="100" spans="1:5" x14ac:dyDescent="0.25">
      <c r="A100" s="26">
        <v>44522</v>
      </c>
      <c r="B100" s="32">
        <v>31446</v>
      </c>
      <c r="C100" s="32">
        <v>31026.549121224169</v>
      </c>
      <c r="D100" s="32">
        <f t="shared" si="2"/>
        <v>419.45087877583137</v>
      </c>
      <c r="E100" s="27">
        <f t="shared" si="3"/>
        <v>1.3338767371870234E-2</v>
      </c>
    </row>
    <row r="101" spans="1:5" x14ac:dyDescent="0.25">
      <c r="A101" s="26">
        <v>44529</v>
      </c>
      <c r="B101" s="32">
        <v>27489</v>
      </c>
      <c r="C101" s="32">
        <v>27634.29691542864</v>
      </c>
      <c r="D101" s="32">
        <f t="shared" si="2"/>
        <v>-145.2969154286402</v>
      </c>
      <c r="E101" s="27">
        <f t="shared" si="3"/>
        <v>5.2856384527862127E-3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5BE-1D66-4886-9BE0-896B63251345}">
  <sheetPr>
    <tabColor rgb="FF45C363"/>
  </sheetPr>
  <dimension ref="A1:AE69"/>
  <sheetViews>
    <sheetView showGridLines="0" tabSelected="1" zoomScale="90" zoomScaleNormal="90" workbookViewId="0">
      <pane xSplit="3" ySplit="7" topLeftCell="J11" activePane="bottomRight" state="frozen"/>
      <selection pane="topRight" activeCell="D1" sqref="D1"/>
      <selection pane="bottomLeft" activeCell="A4" sqref="A4"/>
      <selection pane="bottomRight" activeCell="N46" sqref="N46"/>
    </sheetView>
  </sheetViews>
  <sheetFormatPr defaultColWidth="18.140625" defaultRowHeight="13.5" customHeight="1" x14ac:dyDescent="0.2"/>
  <cols>
    <col min="1" max="1" width="7.7109375" style="16" hidden="1" customWidth="1"/>
    <col min="2" max="3" width="13.5703125" style="16" customWidth="1"/>
    <col min="4" max="6" width="14.5703125" style="16" bestFit="1" customWidth="1"/>
    <col min="7" max="27" width="13.5703125" style="16" customWidth="1"/>
    <col min="28" max="28" width="18.140625" style="16" customWidth="1"/>
    <col min="29" max="16384" width="18.140625" style="16"/>
  </cols>
  <sheetData>
    <row r="1" spans="1:27" hidden="1" thickBot="1" x14ac:dyDescent="0.25">
      <c r="L1" s="16" t="s">
        <v>1</v>
      </c>
      <c r="M1" s="17">
        <v>155499</v>
      </c>
      <c r="N1" s="17">
        <v>192784</v>
      </c>
      <c r="O1" s="18">
        <f>SUM(M1:N1)</f>
        <v>348283</v>
      </c>
      <c r="T1" s="19">
        <f>N1/M1-1</f>
        <v>0.23977646158496202</v>
      </c>
    </row>
    <row r="2" spans="1:27" hidden="1" thickBot="1" x14ac:dyDescent="0.25">
      <c r="L2" s="16" t="s">
        <v>2</v>
      </c>
      <c r="M2" s="18">
        <v>92001</v>
      </c>
      <c r="N2" s="18">
        <v>152873</v>
      </c>
      <c r="O2" s="18">
        <f>SUM(M2:N2)</f>
        <v>244874</v>
      </c>
      <c r="T2" s="19">
        <f>N2/M2-1</f>
        <v>0.66164498211975964</v>
      </c>
    </row>
    <row r="3" spans="1:27" hidden="1" thickBot="1" x14ac:dyDescent="0.25">
      <c r="L3" s="16" t="s">
        <v>3</v>
      </c>
      <c r="M3" s="18">
        <v>167930</v>
      </c>
      <c r="N3" s="18">
        <v>196664</v>
      </c>
      <c r="O3" s="18">
        <f>SUM(M3:N3)</f>
        <v>364594</v>
      </c>
      <c r="T3" s="19">
        <f>N3/M3-1</f>
        <v>0.17110700887274466</v>
      </c>
    </row>
    <row r="4" spans="1:27" hidden="1" thickBot="1" x14ac:dyDescent="0.25">
      <c r="L4" s="16" t="s">
        <v>4</v>
      </c>
      <c r="M4" s="18">
        <v>69504</v>
      </c>
      <c r="N4" s="18">
        <v>251345</v>
      </c>
      <c r="O4" s="18">
        <f>SUM(M4:N4)</f>
        <v>320849</v>
      </c>
      <c r="T4" s="19">
        <f>N4/M4-1</f>
        <v>2.6162666896869244</v>
      </c>
    </row>
    <row r="5" spans="1:27" hidden="1" thickBot="1" x14ac:dyDescent="0.25">
      <c r="L5" s="16" t="s">
        <v>24</v>
      </c>
      <c r="M5" s="18">
        <f>SUM(M1:M4)</f>
        <v>484934</v>
      </c>
      <c r="N5" s="18">
        <f>SUM(N1:N4)</f>
        <v>793666</v>
      </c>
      <c r="O5" s="18">
        <f>SUM(O1:O4)</f>
        <v>1278600</v>
      </c>
      <c r="T5" s="19"/>
    </row>
    <row r="6" spans="1:27" ht="13.5" customHeight="1" thickBot="1" x14ac:dyDescent="0.25">
      <c r="B6" s="244"/>
      <c r="C6" s="245"/>
      <c r="D6" s="241" t="s">
        <v>25</v>
      </c>
      <c r="E6" s="242"/>
      <c r="F6" s="243"/>
      <c r="G6" s="241" t="s">
        <v>30</v>
      </c>
      <c r="H6" s="242"/>
      <c r="I6" s="243"/>
      <c r="J6" s="241" t="s">
        <v>26</v>
      </c>
      <c r="K6" s="242"/>
      <c r="L6" s="243"/>
      <c r="M6" s="241" t="s">
        <v>27</v>
      </c>
      <c r="N6" s="242"/>
      <c r="O6" s="243"/>
      <c r="P6" s="241" t="s">
        <v>52</v>
      </c>
      <c r="Q6" s="242"/>
      <c r="R6" s="243"/>
      <c r="S6" s="241" t="s">
        <v>51</v>
      </c>
      <c r="T6" s="242"/>
      <c r="U6" s="243"/>
      <c r="V6" s="241" t="s">
        <v>53</v>
      </c>
      <c r="W6" s="242"/>
      <c r="X6" s="243"/>
      <c r="Y6" s="241" t="s">
        <v>29</v>
      </c>
      <c r="Z6" s="242"/>
      <c r="AA6" s="243"/>
    </row>
    <row r="7" spans="1:27" ht="13.5" customHeight="1" thickBot="1" x14ac:dyDescent="0.25">
      <c r="B7" s="110" t="s">
        <v>22</v>
      </c>
      <c r="C7" s="82" t="s">
        <v>23</v>
      </c>
      <c r="D7" s="111" t="s">
        <v>45</v>
      </c>
      <c r="E7" s="112" t="s">
        <v>46</v>
      </c>
      <c r="F7" s="113" t="s">
        <v>24</v>
      </c>
      <c r="G7" s="111" t="s">
        <v>45</v>
      </c>
      <c r="H7" s="112" t="s">
        <v>46</v>
      </c>
      <c r="I7" s="113" t="s">
        <v>24</v>
      </c>
      <c r="J7" s="111" t="s">
        <v>45</v>
      </c>
      <c r="K7" s="112" t="s">
        <v>46</v>
      </c>
      <c r="L7" s="113" t="s">
        <v>24</v>
      </c>
      <c r="M7" s="111" t="s">
        <v>45</v>
      </c>
      <c r="N7" s="112" t="s">
        <v>46</v>
      </c>
      <c r="O7" s="113" t="s">
        <v>24</v>
      </c>
      <c r="P7" s="111" t="s">
        <v>45</v>
      </c>
      <c r="Q7" s="112" t="s">
        <v>46</v>
      </c>
      <c r="R7" s="113" t="s">
        <v>24</v>
      </c>
      <c r="S7" s="111" t="s">
        <v>45</v>
      </c>
      <c r="T7" s="112" t="s">
        <v>46</v>
      </c>
      <c r="U7" s="113" t="s">
        <v>24</v>
      </c>
      <c r="V7" s="111" t="s">
        <v>45</v>
      </c>
      <c r="W7" s="112" t="s">
        <v>46</v>
      </c>
      <c r="X7" s="113" t="s">
        <v>24</v>
      </c>
      <c r="Y7" s="111" t="s">
        <v>45</v>
      </c>
      <c r="Z7" s="112" t="s">
        <v>46</v>
      </c>
      <c r="AA7" s="213" t="s">
        <v>24</v>
      </c>
    </row>
    <row r="8" spans="1:27" ht="13.5" customHeight="1" x14ac:dyDescent="0.2">
      <c r="A8" s="16" t="str">
        <f>_xlfn.CONCAT($B$8,C8)</f>
        <v>Auto_CredFB Stone Leads</v>
      </c>
      <c r="B8" s="239" t="s">
        <v>1</v>
      </c>
      <c r="C8" s="78" t="s">
        <v>17</v>
      </c>
      <c r="D8" s="83">
        <v>1356139031.7142854</v>
      </c>
      <c r="E8" s="47">
        <v>1432877943.8571427</v>
      </c>
      <c r="F8" s="84">
        <v>2789016975.5714283</v>
      </c>
      <c r="G8" s="83">
        <v>18944719.38142857</v>
      </c>
      <c r="H8" s="47">
        <v>18466254.944285721</v>
      </c>
      <c r="I8" s="84">
        <v>37410974.32571429</v>
      </c>
      <c r="J8" s="83">
        <v>8834.514237442796</v>
      </c>
      <c r="K8" s="47">
        <v>9639.8345249060912</v>
      </c>
      <c r="L8" s="84">
        <v>18474.348762348887</v>
      </c>
      <c r="M8" s="89">
        <v>5.6813961745366827E-2</v>
      </c>
      <c r="N8" s="72">
        <v>5.0003291377428059E-2</v>
      </c>
      <c r="O8" s="90">
        <v>5.3044072671789573E-2</v>
      </c>
      <c r="P8" s="95">
        <v>466.33122716524554</v>
      </c>
      <c r="Q8" s="73">
        <v>522.02433866478611</v>
      </c>
      <c r="R8" s="96">
        <v>493.82164178628773</v>
      </c>
      <c r="S8" s="100">
        <v>6.5144605610791633</v>
      </c>
      <c r="T8" s="74">
        <v>6.7276033986235877</v>
      </c>
      <c r="U8" s="101">
        <v>6.6239642584333023</v>
      </c>
      <c r="V8" s="105">
        <v>13.969599678493649</v>
      </c>
      <c r="W8" s="75">
        <v>12.887528224893103</v>
      </c>
      <c r="X8" s="106">
        <v>13.413677526308112</v>
      </c>
      <c r="Y8" s="214">
        <v>0.23077960007461668</v>
      </c>
      <c r="Z8" s="76">
        <v>0.17233951010749943</v>
      </c>
      <c r="AA8" s="215">
        <v>0.19769006441896134</v>
      </c>
    </row>
    <row r="9" spans="1:27" ht="13.5" customHeight="1" x14ac:dyDescent="0.2">
      <c r="A9" s="16" t="str">
        <f t="shared" ref="A9:A18" si="0">_xlfn.CONCAT($B$8,C9)</f>
        <v>Auto_CredFB Stone SA</v>
      </c>
      <c r="B9" s="239"/>
      <c r="C9" s="78" t="s">
        <v>18</v>
      </c>
      <c r="D9" s="83">
        <v>201461878</v>
      </c>
      <c r="E9" s="47">
        <v>183671187</v>
      </c>
      <c r="F9" s="84">
        <v>385133065</v>
      </c>
      <c r="G9" s="83">
        <v>455113.28000000014</v>
      </c>
      <c r="H9" s="47">
        <v>957602.96000000031</v>
      </c>
      <c r="I9" s="84">
        <v>1412716.2400000005</v>
      </c>
      <c r="J9" s="83">
        <v>872.32284898333648</v>
      </c>
      <c r="K9" s="47">
        <v>811.19408067938116</v>
      </c>
      <c r="L9" s="84">
        <v>1683.5169296627178</v>
      </c>
      <c r="M9" s="89">
        <v>5.6098293171231743E-3</v>
      </c>
      <c r="N9" s="72">
        <v>4.2077873717703811E-3</v>
      </c>
      <c r="O9" s="90">
        <v>4.8337614229311153E-3</v>
      </c>
      <c r="P9" s="95">
        <v>1916.7158756240563</v>
      </c>
      <c r="Q9" s="73">
        <v>847.1089946081421</v>
      </c>
      <c r="R9" s="96">
        <v>1191.6879568558775</v>
      </c>
      <c r="S9" s="100">
        <v>4.3299648431915063</v>
      </c>
      <c r="T9" s="74">
        <v>4.4165559875179614</v>
      </c>
      <c r="U9" s="101">
        <v>4.3712604360851692</v>
      </c>
      <c r="V9" s="105">
        <v>2.2590540926060467</v>
      </c>
      <c r="W9" s="75">
        <v>5.2136809024923458</v>
      </c>
      <c r="X9" s="106">
        <v>3.668125041406145</v>
      </c>
      <c r="Y9" s="214">
        <v>5.5440705471736041E-3</v>
      </c>
      <c r="Z9" s="76">
        <v>8.9369948320224997E-3</v>
      </c>
      <c r="AA9" s="215">
        <v>7.4651882108120061E-3</v>
      </c>
    </row>
    <row r="10" spans="1:27" ht="13.5" customHeight="1" x14ac:dyDescent="0.2">
      <c r="A10" s="16" t="str">
        <f t="shared" si="0"/>
        <v>Auto_CredFB Ton</v>
      </c>
      <c r="B10" s="239"/>
      <c r="C10" s="78" t="s">
        <v>19</v>
      </c>
      <c r="D10" s="83">
        <v>3324155991.4285712</v>
      </c>
      <c r="E10" s="47">
        <v>3922502286.7142859</v>
      </c>
      <c r="F10" s="84">
        <v>7246658278.1428566</v>
      </c>
      <c r="G10" s="83">
        <v>44061193.980000004</v>
      </c>
      <c r="H10" s="47">
        <v>41811652.251428559</v>
      </c>
      <c r="I10" s="84">
        <v>85872846.231428564</v>
      </c>
      <c r="J10" s="83">
        <v>40737.657838524072</v>
      </c>
      <c r="K10" s="47">
        <v>52027.80020544814</v>
      </c>
      <c r="L10" s="84">
        <v>92765.458043972205</v>
      </c>
      <c r="M10" s="89">
        <v>0.26198019176023041</v>
      </c>
      <c r="N10" s="72">
        <v>0.26987613186492726</v>
      </c>
      <c r="O10" s="90">
        <v>0.26635080679784029</v>
      </c>
      <c r="P10" s="95">
        <v>924.569993655085</v>
      </c>
      <c r="Q10" s="73">
        <v>1244.337341480461</v>
      </c>
      <c r="R10" s="96">
        <v>1080.2653238483322</v>
      </c>
      <c r="S10" s="100">
        <v>12.25503795356393</v>
      </c>
      <c r="T10" s="74">
        <v>13.263931134385553</v>
      </c>
      <c r="U10" s="101">
        <v>12.801135983432317</v>
      </c>
      <c r="V10" s="105">
        <v>13.25485148519294</v>
      </c>
      <c r="W10" s="75">
        <v>10.659433493014586</v>
      </c>
      <c r="X10" s="106">
        <v>11.849992497981525</v>
      </c>
      <c r="Y10" s="214">
        <v>0.5367419026265744</v>
      </c>
      <c r="Z10" s="76">
        <v>0.39021445807700805</v>
      </c>
      <c r="AA10" s="215">
        <v>0.4537761662000378</v>
      </c>
    </row>
    <row r="11" spans="1:27" ht="13.5" customHeight="1" x14ac:dyDescent="0.2">
      <c r="A11" s="16" t="str">
        <f t="shared" si="0"/>
        <v>Auto_CredGoogle Stone</v>
      </c>
      <c r="B11" s="239"/>
      <c r="C11" s="78" t="s">
        <v>20</v>
      </c>
      <c r="D11" s="83">
        <v>38717925</v>
      </c>
      <c r="E11" s="47">
        <v>356234988</v>
      </c>
      <c r="F11" s="84">
        <v>394952913</v>
      </c>
      <c r="G11" s="83">
        <v>2453733.2599999998</v>
      </c>
      <c r="H11" s="47">
        <v>8397383.7200000007</v>
      </c>
      <c r="I11" s="84">
        <v>10851116.98</v>
      </c>
      <c r="J11" s="83">
        <v>319.77589484963511</v>
      </c>
      <c r="K11" s="47">
        <v>2838.3345864321823</v>
      </c>
      <c r="L11" s="84">
        <v>3158.1104812818176</v>
      </c>
      <c r="M11" s="89">
        <v>2.0564498475850977E-3</v>
      </c>
      <c r="N11" s="72">
        <v>1.4722874234543231E-2</v>
      </c>
      <c r="O11" s="90">
        <v>9.0676561338963353E-3</v>
      </c>
      <c r="P11" s="95">
        <v>130.32219111283314</v>
      </c>
      <c r="Q11" s="73">
        <v>338.0022493996716</v>
      </c>
      <c r="R11" s="96">
        <v>291.04012859714078</v>
      </c>
      <c r="S11" s="100">
        <v>8.2591175753771697</v>
      </c>
      <c r="T11" s="74">
        <v>7.9675907253449854</v>
      </c>
      <c r="U11" s="101">
        <v>7.9961696124566055</v>
      </c>
      <c r="V11" s="105">
        <v>63.374606464576807</v>
      </c>
      <c r="W11" s="75">
        <v>23.572596748975148</v>
      </c>
      <c r="X11" s="106">
        <v>27.474457391835973</v>
      </c>
      <c r="Y11" s="214">
        <v>2.9890734670247956E-2</v>
      </c>
      <c r="Z11" s="76">
        <v>7.8370032302479367E-2</v>
      </c>
      <c r="AA11" s="215">
        <v>5.7340340727758572E-2</v>
      </c>
    </row>
    <row r="12" spans="1:27" ht="13.5" customHeight="1" x14ac:dyDescent="0.2">
      <c r="A12" s="16" t="str">
        <f t="shared" si="0"/>
        <v>Auto_CredGoogle Ton</v>
      </c>
      <c r="B12" s="239"/>
      <c r="C12" s="78" t="s">
        <v>21</v>
      </c>
      <c r="D12" s="83">
        <v>750114965</v>
      </c>
      <c r="E12" s="47">
        <v>1667253568</v>
      </c>
      <c r="F12" s="84">
        <v>2417368533</v>
      </c>
      <c r="G12" s="83">
        <v>16042256.92</v>
      </c>
      <c r="H12" s="47">
        <v>34222061.370000012</v>
      </c>
      <c r="I12" s="84">
        <v>50264318.290000014</v>
      </c>
      <c r="J12" s="83">
        <v>14870.343609083879</v>
      </c>
      <c r="K12" s="47">
        <v>33527.909562026012</v>
      </c>
      <c r="L12" s="84">
        <v>48398.253171109893</v>
      </c>
      <c r="M12" s="89">
        <v>9.5629834333879185E-2</v>
      </c>
      <c r="N12" s="72">
        <v>0.17391437858964442</v>
      </c>
      <c r="O12" s="90">
        <v>0.13896243334044411</v>
      </c>
      <c r="P12" s="95">
        <v>926.94835167144788</v>
      </c>
      <c r="Q12" s="73">
        <v>979.71624793524222</v>
      </c>
      <c r="R12" s="96">
        <v>962.87495419466643</v>
      </c>
      <c r="S12" s="100">
        <v>19.824086044042435</v>
      </c>
      <c r="T12" s="74">
        <v>20.109664303939887</v>
      </c>
      <c r="U12" s="101">
        <v>20.021048719057639</v>
      </c>
      <c r="V12" s="105">
        <v>21.386397643726518</v>
      </c>
      <c r="W12" s="75">
        <v>20.526008776848521</v>
      </c>
      <c r="X12" s="106">
        <v>20.792989403076678</v>
      </c>
      <c r="Y12" s="214">
        <v>0.19542256402705699</v>
      </c>
      <c r="Z12" s="76">
        <v>0.31938329180273922</v>
      </c>
      <c r="AA12" s="215">
        <v>0.26561073320924677</v>
      </c>
    </row>
    <row r="13" spans="1:27" ht="13.5" customHeight="1" x14ac:dyDescent="0.2">
      <c r="A13" s="16" t="str">
        <f t="shared" si="0"/>
        <v>Auto_CredAffiliate</v>
      </c>
      <c r="B13" s="239"/>
      <c r="C13" s="78" t="s">
        <v>8</v>
      </c>
      <c r="D13" s="83">
        <v>0</v>
      </c>
      <c r="E13" s="47">
        <v>3414.5174193548378</v>
      </c>
      <c r="F13" s="84">
        <v>3414.5174193548378</v>
      </c>
      <c r="G13" s="83">
        <v>0</v>
      </c>
      <c r="H13" s="47">
        <v>409742.09032258054</v>
      </c>
      <c r="I13" s="84">
        <v>409742.09032258054</v>
      </c>
      <c r="J13" s="83">
        <v>0</v>
      </c>
      <c r="K13" s="47">
        <v>220.57666367174681</v>
      </c>
      <c r="L13" s="84">
        <v>220.57666367174681</v>
      </c>
      <c r="M13" s="89">
        <v>0</v>
      </c>
      <c r="N13" s="72">
        <v>1.1441647837566748E-3</v>
      </c>
      <c r="O13" s="90">
        <v>6.3332595524830907E-4</v>
      </c>
      <c r="P13" s="95">
        <v>0</v>
      </c>
      <c r="Q13" s="73">
        <v>538.33049833394432</v>
      </c>
      <c r="R13" s="96">
        <v>538.33049833394432</v>
      </c>
      <c r="S13" s="100">
        <v>0</v>
      </c>
      <c r="T13" s="74">
        <v>6.4599659800073317E-2</v>
      </c>
      <c r="U13" s="101">
        <v>6.4599659800073317E-2</v>
      </c>
      <c r="V13" s="105">
        <v>0</v>
      </c>
      <c r="W13" s="75">
        <v>120</v>
      </c>
      <c r="X13" s="106">
        <v>120</v>
      </c>
      <c r="Y13" s="214">
        <v>0</v>
      </c>
      <c r="Z13" s="76">
        <v>3.8239887475650632E-3</v>
      </c>
      <c r="AA13" s="215">
        <v>2.1651919441016657E-3</v>
      </c>
    </row>
    <row r="14" spans="1:27" ht="13.5" customHeight="1" x14ac:dyDescent="0.2">
      <c r="A14" s="16" t="str">
        <f t="shared" si="0"/>
        <v>Auto_CredTikTok</v>
      </c>
      <c r="B14" s="239"/>
      <c r="C14" s="78" t="s">
        <v>12</v>
      </c>
      <c r="D14" s="83">
        <v>8813396</v>
      </c>
      <c r="E14" s="47">
        <v>273884026</v>
      </c>
      <c r="F14" s="84">
        <v>282697422</v>
      </c>
      <c r="G14" s="83">
        <v>12184.490000000002</v>
      </c>
      <c r="H14" s="47">
        <v>904082.99999999988</v>
      </c>
      <c r="I14" s="84">
        <v>916267.48999999987</v>
      </c>
      <c r="J14" s="83">
        <v>12.056575486858311</v>
      </c>
      <c r="K14" s="47">
        <v>670.42556084244859</v>
      </c>
      <c r="L14" s="84">
        <v>682.48213632930685</v>
      </c>
      <c r="M14" s="89">
        <v>7.7534746119642639E-5</v>
      </c>
      <c r="N14" s="72">
        <v>3.4775995976971561E-3</v>
      </c>
      <c r="O14" s="90">
        <v>1.9595620122983518E-3</v>
      </c>
      <c r="P14" s="95">
        <v>989.50185743172744</v>
      </c>
      <c r="Q14" s="73">
        <v>741.55311054676258</v>
      </c>
      <c r="R14" s="96">
        <v>744.85032348938512</v>
      </c>
      <c r="S14" s="100">
        <v>1.3679829530930314</v>
      </c>
      <c r="T14" s="74">
        <v>2.4478446977497277</v>
      </c>
      <c r="U14" s="101">
        <v>2.4141788471254855</v>
      </c>
      <c r="V14" s="105">
        <v>1.3824965994946785</v>
      </c>
      <c r="W14" s="75">
        <v>3.300970170491067</v>
      </c>
      <c r="X14" s="106">
        <v>3.2411596947636823</v>
      </c>
      <c r="Y14" s="214">
        <v>1.4842825975399201E-4</v>
      </c>
      <c r="Z14" s="76">
        <v>8.4375105719382837E-3</v>
      </c>
      <c r="AA14" s="215">
        <v>4.8418139967714288E-3</v>
      </c>
    </row>
    <row r="15" spans="1:27" ht="13.5" customHeight="1" x14ac:dyDescent="0.2">
      <c r="A15" s="16" t="str">
        <f t="shared" si="0"/>
        <v>Auto_CredBing</v>
      </c>
      <c r="B15" s="239"/>
      <c r="C15" s="78" t="s">
        <v>10</v>
      </c>
      <c r="D15" s="83">
        <v>1897025</v>
      </c>
      <c r="E15" s="47">
        <v>237746</v>
      </c>
      <c r="F15" s="84">
        <v>2134771</v>
      </c>
      <c r="G15" s="83">
        <v>54718.070000000007</v>
      </c>
      <c r="H15" s="47">
        <v>199258.08999999997</v>
      </c>
      <c r="I15" s="84">
        <v>253976.15999999997</v>
      </c>
      <c r="J15" s="83">
        <v>112.52724754621376</v>
      </c>
      <c r="K15" s="47">
        <v>20.610272362666045</v>
      </c>
      <c r="L15" s="84">
        <v>133.1375199088798</v>
      </c>
      <c r="M15" s="89">
        <v>7.2365254790200423E-4</v>
      </c>
      <c r="N15" s="72">
        <v>1.0690862500345487E-4</v>
      </c>
      <c r="O15" s="91">
        <v>3.8226821265717763E-4</v>
      </c>
      <c r="P15" s="95">
        <v>2056.4915309734747</v>
      </c>
      <c r="Q15" s="73">
        <v>103.43505933769639</v>
      </c>
      <c r="R15" s="96">
        <v>524.21266590092466</v>
      </c>
      <c r="S15" s="100">
        <v>59.317746232239301</v>
      </c>
      <c r="T15" s="74">
        <v>86.690301257081273</v>
      </c>
      <c r="U15" s="101">
        <v>62.366183496440506</v>
      </c>
      <c r="V15" s="105">
        <v>28.844148073957911</v>
      </c>
      <c r="W15" s="75">
        <v>838.11332262162125</v>
      </c>
      <c r="X15" s="106">
        <v>118.97114959871573</v>
      </c>
      <c r="Y15" s="214">
        <v>6.6656116974917433E-4</v>
      </c>
      <c r="Z15" s="76">
        <v>1.8596105013801057E-3</v>
      </c>
      <c r="AA15" s="215">
        <v>1.3420811496152284E-3</v>
      </c>
    </row>
    <row r="16" spans="1:27" ht="13.5" customHeight="1" x14ac:dyDescent="0.2">
      <c r="A16" s="16" t="str">
        <f t="shared" si="0"/>
        <v>Auto_CredCriteo</v>
      </c>
      <c r="B16" s="239"/>
      <c r="C16" s="78" t="s">
        <v>11</v>
      </c>
      <c r="D16" s="83">
        <v>26240424</v>
      </c>
      <c r="E16" s="47">
        <v>383106294</v>
      </c>
      <c r="F16" s="84">
        <v>409346718</v>
      </c>
      <c r="G16" s="83">
        <v>66175.996599999984</v>
      </c>
      <c r="H16" s="47">
        <v>1782405.0953999998</v>
      </c>
      <c r="I16" s="84">
        <v>1848581.0919999997</v>
      </c>
      <c r="J16" s="83">
        <v>30.565827643322969</v>
      </c>
      <c r="K16" s="47">
        <v>1177.9465873284569</v>
      </c>
      <c r="L16" s="84">
        <v>1208.5124149717799</v>
      </c>
      <c r="M16" s="89">
        <v>1.9656607208614184E-4</v>
      </c>
      <c r="N16" s="72">
        <v>6.1101885391342484E-3</v>
      </c>
      <c r="O16" s="90">
        <v>3.4699150259179458E-3</v>
      </c>
      <c r="P16" s="95">
        <v>461.88692598130024</v>
      </c>
      <c r="Q16" s="73">
        <v>660.87478675217051</v>
      </c>
      <c r="R16" s="96">
        <v>653.7513664949787</v>
      </c>
      <c r="S16" s="100">
        <v>1.1648374143391496</v>
      </c>
      <c r="T16" s="74">
        <v>3.0747252284204363</v>
      </c>
      <c r="U16" s="101">
        <v>2.9522953570419972</v>
      </c>
      <c r="V16" s="105">
        <v>2.5219103395585369</v>
      </c>
      <c r="W16" s="75">
        <v>4.6525079940346785</v>
      </c>
      <c r="X16" s="106">
        <v>4.515929921294739</v>
      </c>
      <c r="Y16" s="214">
        <v>8.0613862482747239E-4</v>
      </c>
      <c r="Z16" s="76">
        <v>1.6634603057367706E-2</v>
      </c>
      <c r="AA16" s="215">
        <v>9.7684201426950241E-3</v>
      </c>
    </row>
    <row r="17" spans="1:27" ht="13.5" customHeight="1" thickBot="1" x14ac:dyDescent="0.25">
      <c r="A17" s="16" t="str">
        <f t="shared" si="0"/>
        <v>Auto_CredTotal Base</v>
      </c>
      <c r="B17" s="240"/>
      <c r="C17" s="88" t="s">
        <v>43</v>
      </c>
      <c r="D17" s="85"/>
      <c r="E17" s="86"/>
      <c r="F17" s="87"/>
      <c r="G17" s="85"/>
      <c r="H17" s="86"/>
      <c r="I17" s="87"/>
      <c r="J17" s="85">
        <v>89709.235920439896</v>
      </c>
      <c r="K17" s="86">
        <v>91849.367956302885</v>
      </c>
      <c r="L17" s="87">
        <v>181558.60387674274</v>
      </c>
      <c r="M17" s="92">
        <v>0.57691197962970753</v>
      </c>
      <c r="N17" s="93">
        <v>0.47643667501609516</v>
      </c>
      <c r="O17" s="94">
        <v>0.52129619842697672</v>
      </c>
      <c r="P17" s="97"/>
      <c r="Q17" s="98"/>
      <c r="R17" s="99"/>
      <c r="S17" s="102"/>
      <c r="T17" s="103"/>
      <c r="U17" s="104"/>
      <c r="V17" s="107"/>
      <c r="W17" s="108"/>
      <c r="X17" s="109"/>
      <c r="Y17" s="216"/>
      <c r="Z17" s="217"/>
      <c r="AA17" s="218"/>
    </row>
    <row r="18" spans="1:27" ht="13.5" customHeight="1" thickBot="1" x14ac:dyDescent="0.25">
      <c r="A18" s="16" t="str">
        <f t="shared" si="0"/>
        <v>Auto_CredTotal Media</v>
      </c>
      <c r="B18" s="225"/>
      <c r="C18" s="226" t="s">
        <v>28</v>
      </c>
      <c r="D18" s="227">
        <v>5707540636.1428566</v>
      </c>
      <c r="E18" s="227">
        <v>8219771454.0888481</v>
      </c>
      <c r="F18" s="227">
        <v>13927312090.231705</v>
      </c>
      <c r="G18" s="228">
        <v>82090095.378028557</v>
      </c>
      <c r="H18" s="228">
        <v>107150443.5214369</v>
      </c>
      <c r="I18" s="228">
        <v>189240538.89946547</v>
      </c>
      <c r="J18" s="227">
        <v>65789.764079560104</v>
      </c>
      <c r="K18" s="227">
        <v>100934.63204369711</v>
      </c>
      <c r="L18" s="227">
        <v>166724.39612325726</v>
      </c>
      <c r="M18" s="229">
        <v>0.42308802037029242</v>
      </c>
      <c r="N18" s="229">
        <v>0.5235633249839049</v>
      </c>
      <c r="O18" s="229">
        <v>0.47870380157302328</v>
      </c>
      <c r="P18" s="230">
        <v>801.43364161772877</v>
      </c>
      <c r="Q18" s="230">
        <v>941.98986701817785</v>
      </c>
      <c r="R18" s="230">
        <v>881.01839644321683</v>
      </c>
      <c r="S18" s="230">
        <v>11.5268148356138</v>
      </c>
      <c r="T18" s="230">
        <v>12.27949373136015</v>
      </c>
      <c r="U18" s="230">
        <v>11.971038994681098</v>
      </c>
      <c r="V18" s="230">
        <v>14.382743919192638</v>
      </c>
      <c r="W18" s="230">
        <v>13.03569620152102</v>
      </c>
      <c r="X18" s="230">
        <v>13.587728750057552</v>
      </c>
      <c r="Y18" s="231">
        <v>1</v>
      </c>
      <c r="Z18" s="231">
        <v>1</v>
      </c>
      <c r="AA18" s="232">
        <v>1</v>
      </c>
    </row>
    <row r="19" spans="1:27" ht="13.5" customHeight="1" thickBot="1" x14ac:dyDescent="0.25">
      <c r="B19" s="177"/>
      <c r="D19" s="48"/>
      <c r="E19" s="48"/>
      <c r="F19" s="48"/>
      <c r="G19" s="70"/>
      <c r="H19" s="70"/>
      <c r="I19" s="70"/>
      <c r="J19" s="48"/>
      <c r="K19" s="48"/>
      <c r="L19" s="48"/>
      <c r="M19" s="175"/>
      <c r="N19" s="175"/>
      <c r="O19" s="175"/>
      <c r="P19" s="176"/>
      <c r="Q19" s="176"/>
      <c r="R19" s="176"/>
      <c r="S19" s="176"/>
      <c r="T19" s="176"/>
      <c r="U19" s="176"/>
      <c r="V19" s="176"/>
      <c r="W19" s="176"/>
      <c r="X19" s="176"/>
      <c r="Y19" s="71"/>
      <c r="Z19" s="71"/>
      <c r="AA19" s="71"/>
    </row>
    <row r="20" spans="1:27" ht="13.5" customHeight="1" x14ac:dyDescent="0.2">
      <c r="A20" s="16" t="str">
        <f>_xlfn.CONCAT($B$20,C20)</f>
        <v>InboundFB Stone Leads</v>
      </c>
      <c r="B20" s="238" t="s">
        <v>2</v>
      </c>
      <c r="C20" s="79" t="s">
        <v>17</v>
      </c>
      <c r="D20" s="114">
        <v>1356139031.7142854</v>
      </c>
      <c r="E20" s="115">
        <v>1432877943.8571427</v>
      </c>
      <c r="F20" s="116">
        <v>2789016975.5714283</v>
      </c>
      <c r="G20" s="117">
        <v>18944719.38142857</v>
      </c>
      <c r="H20" s="118">
        <v>18466254.944285721</v>
      </c>
      <c r="I20" s="219">
        <v>37410974.32571429</v>
      </c>
      <c r="J20" s="114">
        <v>10996.872078242166</v>
      </c>
      <c r="K20" s="115">
        <v>12000.814697289819</v>
      </c>
      <c r="L20" s="116">
        <v>22997.686775531984</v>
      </c>
      <c r="M20" s="124">
        <v>0.11952991900351263</v>
      </c>
      <c r="N20" s="125">
        <v>7.8501859041752428E-2</v>
      </c>
      <c r="O20" s="126">
        <v>9.3916409155451311E-2</v>
      </c>
      <c r="P20" s="129">
        <v>580.4716267807247</v>
      </c>
      <c r="Q20" s="130">
        <v>649.87810108207157</v>
      </c>
      <c r="R20" s="131">
        <v>614.73102986587037</v>
      </c>
      <c r="S20" s="135">
        <v>8.1089562508506976</v>
      </c>
      <c r="T20" s="136">
        <v>8.3753223704351303</v>
      </c>
      <c r="U20" s="137">
        <v>8.2458038000360663</v>
      </c>
      <c r="V20" s="138">
        <v>13.969599678493649</v>
      </c>
      <c r="W20" s="139">
        <v>12.887528224893103</v>
      </c>
      <c r="X20" s="140">
        <v>13.413677526308112</v>
      </c>
      <c r="Y20" s="220">
        <v>0.22065415561031287</v>
      </c>
      <c r="Z20" s="220">
        <v>0.16128954039842269</v>
      </c>
      <c r="AA20" s="221">
        <v>0.18672958278989504</v>
      </c>
    </row>
    <row r="21" spans="1:27" ht="13.5" customHeight="1" x14ac:dyDescent="0.2">
      <c r="A21" s="16" t="str">
        <f t="shared" ref="A21:A31" si="1">_xlfn.CONCAT($B$20,C21)</f>
        <v>InboundFB Stone SA</v>
      </c>
      <c r="B21" s="239"/>
      <c r="C21" s="80" t="s">
        <v>18</v>
      </c>
      <c r="D21" s="83">
        <v>201461878</v>
      </c>
      <c r="E21" s="47">
        <v>183671187</v>
      </c>
      <c r="F21" s="84">
        <v>385133065</v>
      </c>
      <c r="G21" s="119">
        <v>455113.28000000014</v>
      </c>
      <c r="H21" s="70">
        <v>957602.96000000031</v>
      </c>
      <c r="I21" s="120">
        <v>1412716.2400000005</v>
      </c>
      <c r="J21" s="83">
        <v>687.59702824283033</v>
      </c>
      <c r="K21" s="47">
        <v>636.47532918118327</v>
      </c>
      <c r="L21" s="84">
        <v>1324.0723574240137</v>
      </c>
      <c r="M21" s="89">
        <v>7.473799504818756E-3</v>
      </c>
      <c r="N21" s="72">
        <v>4.1634253869629254E-3</v>
      </c>
      <c r="O21" s="90">
        <v>5.4071577930854793E-3</v>
      </c>
      <c r="P21" s="95">
        <v>1510.8261139794254</v>
      </c>
      <c r="Q21" s="73">
        <v>664.65472201671457</v>
      </c>
      <c r="R21" s="96">
        <v>937.25287494678571</v>
      </c>
      <c r="S21" s="100">
        <v>3.4130379160013105</v>
      </c>
      <c r="T21" s="74">
        <v>3.4652976309299031</v>
      </c>
      <c r="U21" s="101">
        <v>3.4379607407222061</v>
      </c>
      <c r="V21" s="105">
        <v>2.2590540926060467</v>
      </c>
      <c r="W21" s="75">
        <v>5.2136809024923458</v>
      </c>
      <c r="X21" s="106">
        <v>3.668125041406145</v>
      </c>
      <c r="Y21" s="76">
        <v>5.3008247038952615E-3</v>
      </c>
      <c r="Z21" s="76">
        <v>8.3639775237893225E-3</v>
      </c>
      <c r="AA21" s="215">
        <v>7.0512976165496496E-3</v>
      </c>
    </row>
    <row r="22" spans="1:27" ht="13.5" customHeight="1" x14ac:dyDescent="0.2">
      <c r="A22" s="16" t="str">
        <f t="shared" si="1"/>
        <v>InboundFB Ton</v>
      </c>
      <c r="B22" s="239"/>
      <c r="C22" s="80" t="s">
        <v>19</v>
      </c>
      <c r="D22" s="83">
        <v>3324155991.4285712</v>
      </c>
      <c r="E22" s="47">
        <v>3922502286.7142859</v>
      </c>
      <c r="F22" s="84">
        <v>7246658278.1428566</v>
      </c>
      <c r="G22" s="119">
        <v>44061193.980000004</v>
      </c>
      <c r="H22" s="70">
        <v>41811652.251428559</v>
      </c>
      <c r="I22" s="120">
        <v>85872846.231428564</v>
      </c>
      <c r="J22" s="83">
        <v>19029.221415214102</v>
      </c>
      <c r="K22" s="47">
        <v>24226.271978377674</v>
      </c>
      <c r="L22" s="84">
        <v>43255.49339359178</v>
      </c>
      <c r="M22" s="89">
        <v>0.20683711497933829</v>
      </c>
      <c r="N22" s="72">
        <v>0.15847319002294502</v>
      </c>
      <c r="O22" s="90">
        <v>0.17664387968339545</v>
      </c>
      <c r="P22" s="95">
        <v>431.88165585916107</v>
      </c>
      <c r="Q22" s="73">
        <v>579.41436594508048</v>
      </c>
      <c r="R22" s="96">
        <v>503.71561316388181</v>
      </c>
      <c r="S22" s="100">
        <v>5.7245272075923879</v>
      </c>
      <c r="T22" s="74">
        <v>6.1762288986887999</v>
      </c>
      <c r="U22" s="101">
        <v>5.9690262371081637</v>
      </c>
      <c r="V22" s="105">
        <v>13.25485148519294</v>
      </c>
      <c r="W22" s="75">
        <v>10.659433493014586</v>
      </c>
      <c r="X22" s="106">
        <v>11.849992497981525</v>
      </c>
      <c r="Y22" s="76">
        <v>0.51319237604383927</v>
      </c>
      <c r="Z22" s="76">
        <v>0.36519490255485798</v>
      </c>
      <c r="AA22" s="215">
        <v>0.4286175658021788</v>
      </c>
    </row>
    <row r="23" spans="1:27" ht="13.5" customHeight="1" x14ac:dyDescent="0.2">
      <c r="A23" s="16" t="str">
        <f t="shared" si="1"/>
        <v>InboundGoogle Stone</v>
      </c>
      <c r="B23" s="239"/>
      <c r="C23" s="80" t="s">
        <v>20</v>
      </c>
      <c r="D23" s="83">
        <v>38717925</v>
      </c>
      <c r="E23" s="47">
        <v>356234988</v>
      </c>
      <c r="F23" s="84">
        <v>394952913</v>
      </c>
      <c r="G23" s="119">
        <v>2453733.2599999998</v>
      </c>
      <c r="H23" s="70">
        <v>8397383.7200000007</v>
      </c>
      <c r="I23" s="120">
        <v>10851116.98</v>
      </c>
      <c r="J23" s="83">
        <v>364.69471416844368</v>
      </c>
      <c r="K23" s="47">
        <v>3237.7075180243014</v>
      </c>
      <c r="L23" s="84">
        <v>3602.402232192745</v>
      </c>
      <c r="M23" s="89">
        <v>3.9640298928103352E-3</v>
      </c>
      <c r="N23" s="72">
        <v>2.1179067055819546E-2</v>
      </c>
      <c r="O23" s="90">
        <v>1.4711248365252109E-2</v>
      </c>
      <c r="P23" s="95">
        <v>148.62850828718183</v>
      </c>
      <c r="Q23" s="73">
        <v>385.56145889976091</v>
      </c>
      <c r="R23" s="96">
        <v>331.98446195285095</v>
      </c>
      <c r="S23" s="100">
        <v>9.4192732221172406</v>
      </c>
      <c r="T23" s="74">
        <v>9.0886847925906178</v>
      </c>
      <c r="U23" s="101">
        <v>9.1210929546751949</v>
      </c>
      <c r="V23" s="105">
        <v>63.374606464576807</v>
      </c>
      <c r="W23" s="75">
        <v>23.572596748975148</v>
      </c>
      <c r="X23" s="106">
        <v>27.474457391835973</v>
      </c>
      <c r="Y23" s="76">
        <v>2.8579280045129534E-2</v>
      </c>
      <c r="Z23" s="76">
        <v>7.3345145771807507E-2</v>
      </c>
      <c r="AA23" s="215">
        <v>5.4161234316932191E-2</v>
      </c>
    </row>
    <row r="24" spans="1:27" ht="13.5" customHeight="1" x14ac:dyDescent="0.2">
      <c r="A24" s="16" t="str">
        <f t="shared" si="1"/>
        <v>InboundGoogle Ton</v>
      </c>
      <c r="B24" s="239"/>
      <c r="C24" s="80" t="s">
        <v>21</v>
      </c>
      <c r="D24" s="83">
        <v>750114965</v>
      </c>
      <c r="E24" s="47">
        <v>1667253568</v>
      </c>
      <c r="F24" s="84">
        <v>2417368533</v>
      </c>
      <c r="G24" s="119">
        <v>16042256.92</v>
      </c>
      <c r="H24" s="70">
        <v>34222061.370000012</v>
      </c>
      <c r="I24" s="120">
        <v>50264318.290000014</v>
      </c>
      <c r="J24" s="83">
        <v>6452.1214094029801</v>
      </c>
      <c r="K24" s="47">
        <v>14442.743154686101</v>
      </c>
      <c r="L24" s="84">
        <v>20894.864564089083</v>
      </c>
      <c r="M24" s="89">
        <v>7.0130992156639385E-2</v>
      </c>
      <c r="N24" s="72">
        <v>9.4475434868721758E-2</v>
      </c>
      <c r="O24" s="90">
        <v>8.5329044994932421E-2</v>
      </c>
      <c r="P24" s="95">
        <v>402.195366997213</v>
      </c>
      <c r="Q24" s="73">
        <v>422.03019270332442</v>
      </c>
      <c r="R24" s="96">
        <v>415.69975033852342</v>
      </c>
      <c r="S24" s="100">
        <v>8.6015100490669187</v>
      </c>
      <c r="T24" s="74">
        <v>8.6625954395235105</v>
      </c>
      <c r="U24" s="101">
        <v>8.6436405036505377</v>
      </c>
      <c r="V24" s="105">
        <v>21.386397643726518</v>
      </c>
      <c r="W24" s="75">
        <v>20.526008776848521</v>
      </c>
      <c r="X24" s="106">
        <v>20.792989403076678</v>
      </c>
      <c r="Y24" s="76">
        <v>0.18684840791235685</v>
      </c>
      <c r="Z24" s="76">
        <v>0.2989052499549697</v>
      </c>
      <c r="AA24" s="215">
        <v>0.2508845426423143</v>
      </c>
    </row>
    <row r="25" spans="1:27" ht="13.5" customHeight="1" x14ac:dyDescent="0.2">
      <c r="A25" s="16" t="str">
        <f t="shared" si="1"/>
        <v>InboundAffiliate</v>
      </c>
      <c r="B25" s="239"/>
      <c r="C25" s="80" t="s">
        <v>8</v>
      </c>
      <c r="D25" s="83">
        <v>21830</v>
      </c>
      <c r="E25" s="47">
        <v>103784</v>
      </c>
      <c r="F25" s="84">
        <v>125614</v>
      </c>
      <c r="G25" s="119">
        <v>11205.820000000002</v>
      </c>
      <c r="H25" s="70">
        <v>2075.6799999999998</v>
      </c>
      <c r="I25" s="120">
        <v>13281.500000000002</v>
      </c>
      <c r="J25" s="83">
        <v>0.99787751844515771</v>
      </c>
      <c r="K25" s="47">
        <v>5.7362158559771501</v>
      </c>
      <c r="L25" s="84">
        <v>6.7340933744223079</v>
      </c>
      <c r="M25" s="89">
        <v>1.0846376870307472E-5</v>
      </c>
      <c r="N25" s="72">
        <v>3.7522753239467731E-5</v>
      </c>
      <c r="O25" s="127">
        <v>2.7500238385546476E-5</v>
      </c>
      <c r="P25" s="95">
        <v>89.049932842501264</v>
      </c>
      <c r="Q25" s="73">
        <v>2763.5357357478756</v>
      </c>
      <c r="R25" s="96">
        <v>507.0280747221554</v>
      </c>
      <c r="S25" s="100">
        <v>45.711292645220233</v>
      </c>
      <c r="T25" s="74">
        <v>55.270714714957506</v>
      </c>
      <c r="U25" s="101">
        <v>53.609417536439473</v>
      </c>
      <c r="V25" s="105">
        <v>513.32203389830522</v>
      </c>
      <c r="W25" s="75">
        <v>19.999999999999996</v>
      </c>
      <c r="X25" s="106">
        <v>105.73264126610093</v>
      </c>
      <c r="Y25" s="76">
        <v>1.3051714835349035E-4</v>
      </c>
      <c r="Z25" s="76">
        <v>1.8129581456785612E-5</v>
      </c>
      <c r="AA25" s="215">
        <v>6.6292017209488698E-5</v>
      </c>
    </row>
    <row r="26" spans="1:27" ht="13.5" customHeight="1" x14ac:dyDescent="0.2">
      <c r="A26" s="16" t="str">
        <f t="shared" si="1"/>
        <v>InboundTikTok</v>
      </c>
      <c r="B26" s="239"/>
      <c r="C26" s="80" t="s">
        <v>12</v>
      </c>
      <c r="D26" s="83">
        <v>71701651</v>
      </c>
      <c r="E26" s="47">
        <v>181443582</v>
      </c>
      <c r="F26" s="84">
        <v>253145233</v>
      </c>
      <c r="G26" s="119">
        <v>115277.31999999999</v>
      </c>
      <c r="H26" s="70">
        <v>853474.69000000006</v>
      </c>
      <c r="I26" s="120">
        <v>968752.01</v>
      </c>
      <c r="J26" s="83">
        <v>174.01429001509598</v>
      </c>
      <c r="K26" s="47">
        <v>476.60621646174741</v>
      </c>
      <c r="L26" s="84">
        <v>650.62050647684339</v>
      </c>
      <c r="M26" s="89">
        <v>1.8914391149563155E-3</v>
      </c>
      <c r="N26" s="72">
        <v>3.1176611727495858E-3</v>
      </c>
      <c r="O26" s="90">
        <v>2.6569603407337787E-3</v>
      </c>
      <c r="P26" s="95">
        <v>1509.5275463993783</v>
      </c>
      <c r="Q26" s="73">
        <v>558.43040461076521</v>
      </c>
      <c r="R26" s="96">
        <v>671.60687127435574</v>
      </c>
      <c r="S26" s="100">
        <v>2.4269216620283398</v>
      </c>
      <c r="T26" s="74">
        <v>2.6267460728467507</v>
      </c>
      <c r="U26" s="101">
        <v>2.570147179018154</v>
      </c>
      <c r="V26" s="105">
        <v>1.6077359222872007</v>
      </c>
      <c r="W26" s="75">
        <v>4.7038020336260784</v>
      </c>
      <c r="X26" s="106">
        <v>3.826862542578473</v>
      </c>
      <c r="Y26" s="76">
        <v>1.3426654253087035E-3</v>
      </c>
      <c r="Z26" s="76">
        <v>7.4544914985257118E-3</v>
      </c>
      <c r="AA26" s="215">
        <v>4.835336740477111E-3</v>
      </c>
    </row>
    <row r="27" spans="1:27" ht="13.5" customHeight="1" x14ac:dyDescent="0.2">
      <c r="A27" s="16" t="str">
        <f t="shared" si="1"/>
        <v>InboundBing</v>
      </c>
      <c r="B27" s="239"/>
      <c r="C27" s="80" t="s">
        <v>10</v>
      </c>
      <c r="D27" s="83">
        <v>1419560</v>
      </c>
      <c r="E27" s="47">
        <v>1963514</v>
      </c>
      <c r="F27" s="84">
        <v>3383074</v>
      </c>
      <c r="G27" s="174">
        <v>179606.81</v>
      </c>
      <c r="H27" s="222">
        <v>132484.17000000001</v>
      </c>
      <c r="I27" s="145">
        <v>312090.98</v>
      </c>
      <c r="J27" s="83">
        <v>77.407468860591663</v>
      </c>
      <c r="K27" s="47">
        <v>107.95443898454782</v>
      </c>
      <c r="L27" s="84">
        <v>185.36190784513948</v>
      </c>
      <c r="M27" s="89">
        <v>8.4137638569789096E-4</v>
      </c>
      <c r="N27" s="77">
        <v>7.0617073639261236E-4</v>
      </c>
      <c r="O27" s="91">
        <v>7.5696851378725179E-4</v>
      </c>
      <c r="P27" s="95">
        <v>430.98292798915401</v>
      </c>
      <c r="Q27" s="73">
        <v>814.84783415669824</v>
      </c>
      <c r="R27" s="96">
        <v>593.93548588023748</v>
      </c>
      <c r="S27" s="100">
        <v>54.529198385831997</v>
      </c>
      <c r="T27" s="74">
        <v>54.980223713478907</v>
      </c>
      <c r="U27" s="101">
        <v>54.79097053305351</v>
      </c>
      <c r="V27" s="105">
        <v>126.52287328467976</v>
      </c>
      <c r="W27" s="75">
        <v>67.472994844956546</v>
      </c>
      <c r="X27" s="106">
        <v>92.250710448544723</v>
      </c>
      <c r="Y27" s="76">
        <v>2.0919280040253324E-3</v>
      </c>
      <c r="Z27" s="76">
        <v>1.1571545477865725E-3</v>
      </c>
      <c r="AA27" s="215">
        <v>1.5577412654509044E-3</v>
      </c>
    </row>
    <row r="28" spans="1:27" ht="13.5" customHeight="1" x14ac:dyDescent="0.2">
      <c r="A28" s="16" t="str">
        <f t="shared" si="1"/>
        <v>InboundOpen TV</v>
      </c>
      <c r="B28" s="239"/>
      <c r="C28" s="80" t="s">
        <v>14</v>
      </c>
      <c r="D28" s="83">
        <v>461.80320000000006</v>
      </c>
      <c r="E28" s="47">
        <v>453.8562</v>
      </c>
      <c r="F28" s="84">
        <v>915.65940000000001</v>
      </c>
      <c r="G28" s="119">
        <v>3593963.67</v>
      </c>
      <c r="H28" s="70">
        <v>8216372.4099999992</v>
      </c>
      <c r="I28" s="120">
        <v>11810336.079999998</v>
      </c>
      <c r="J28" s="83">
        <v>2639.9648558380031</v>
      </c>
      <c r="K28" s="47">
        <v>2268.863604248977</v>
      </c>
      <c r="L28" s="84">
        <v>4908.8284600869802</v>
      </c>
      <c r="M28" s="89">
        <v>2.8694958270431878E-2</v>
      </c>
      <c r="N28" s="72">
        <v>1.4841493293446044E-2</v>
      </c>
      <c r="O28" s="90">
        <v>2.0046344079350933E-2</v>
      </c>
      <c r="P28" s="95">
        <v>734.55524269058719</v>
      </c>
      <c r="Q28" s="73">
        <v>276.13933388505905</v>
      </c>
      <c r="R28" s="96">
        <v>415.63833804863077</v>
      </c>
      <c r="S28" s="100">
        <v>5.7166447868659267</v>
      </c>
      <c r="T28" s="74">
        <v>4.9990803348042334</v>
      </c>
      <c r="U28" s="101">
        <v>5.360976428666576</v>
      </c>
      <c r="V28" s="105">
        <v>7782.4572675113541</v>
      </c>
      <c r="W28" s="75">
        <v>18103.47068080154</v>
      </c>
      <c r="X28" s="106">
        <v>12898.17598115631</v>
      </c>
      <c r="Y28" s="76">
        <v>4.1859845106778849E-2</v>
      </c>
      <c r="Z28" s="76">
        <v>7.1764141335071349E-2</v>
      </c>
      <c r="AA28" s="215">
        <v>5.8948989396167981E-2</v>
      </c>
    </row>
    <row r="29" spans="1:27" ht="13.5" customHeight="1" x14ac:dyDescent="0.2">
      <c r="A29" s="16" t="str">
        <f t="shared" si="1"/>
        <v>InboundPay TV</v>
      </c>
      <c r="B29" s="239"/>
      <c r="C29" s="80" t="s">
        <v>15</v>
      </c>
      <c r="D29" s="83"/>
      <c r="E29" s="47"/>
      <c r="F29" s="84">
        <v>0</v>
      </c>
      <c r="G29" s="105">
        <v>0</v>
      </c>
      <c r="H29" s="70">
        <v>1431973.6880000008</v>
      </c>
      <c r="I29" s="120">
        <v>1431973.6880000008</v>
      </c>
      <c r="J29" s="83">
        <v>0</v>
      </c>
      <c r="K29" s="47">
        <v>714.0522495380427</v>
      </c>
      <c r="L29" s="84">
        <v>714.0522495380427</v>
      </c>
      <c r="M29" s="89">
        <v>0</v>
      </c>
      <c r="N29" s="72">
        <v>4.6708853070067486E-3</v>
      </c>
      <c r="O29" s="91">
        <v>2.9159986341467151E-3</v>
      </c>
      <c r="P29" s="95">
        <v>0</v>
      </c>
      <c r="Q29" s="73">
        <v>498.64900139006068</v>
      </c>
      <c r="R29" s="96">
        <v>498.64900139006068</v>
      </c>
      <c r="S29" s="100">
        <v>0</v>
      </c>
      <c r="T29" s="74">
        <v>0</v>
      </c>
      <c r="U29" s="101">
        <v>0</v>
      </c>
      <c r="V29" s="105">
        <v>0</v>
      </c>
      <c r="W29" s="75">
        <v>0</v>
      </c>
      <c r="X29" s="106">
        <v>0</v>
      </c>
      <c r="Y29" s="76">
        <v>0</v>
      </c>
      <c r="Z29" s="76">
        <v>1.2507266833312321E-2</v>
      </c>
      <c r="AA29" s="215">
        <v>7.147417412824683E-3</v>
      </c>
    </row>
    <row r="30" spans="1:27" ht="13.5" customHeight="1" thickBot="1" x14ac:dyDescent="0.25">
      <c r="A30" s="21" t="str">
        <f t="shared" si="1"/>
        <v>InboundTotal Base</v>
      </c>
      <c r="B30" s="240"/>
      <c r="C30" s="81" t="s">
        <v>43</v>
      </c>
      <c r="D30" s="85"/>
      <c r="E30" s="86"/>
      <c r="F30" s="87"/>
      <c r="G30" s="121"/>
      <c r="H30" s="122"/>
      <c r="I30" s="123"/>
      <c r="J30" s="85">
        <v>51578.108862497349</v>
      </c>
      <c r="K30" s="86">
        <v>94755.774597351643</v>
      </c>
      <c r="L30" s="87">
        <v>146333.88345984893</v>
      </c>
      <c r="M30" s="92">
        <v>0.5606255243149243</v>
      </c>
      <c r="N30" s="93">
        <v>0.61983329036096391</v>
      </c>
      <c r="O30" s="128">
        <v>0.59758848820147881</v>
      </c>
      <c r="P30" s="97"/>
      <c r="Q30" s="98"/>
      <c r="R30" s="99"/>
      <c r="S30" s="102"/>
      <c r="T30" s="103"/>
      <c r="U30" s="104"/>
      <c r="V30" s="107"/>
      <c r="W30" s="108"/>
      <c r="X30" s="109"/>
      <c r="Y30" s="217"/>
      <c r="Z30" s="217"/>
      <c r="AA30" s="218"/>
    </row>
    <row r="31" spans="1:27" ht="13.5" customHeight="1" thickBot="1" x14ac:dyDescent="0.25">
      <c r="A31" s="16" t="str">
        <f t="shared" si="1"/>
        <v>InboundTotal Media</v>
      </c>
      <c r="B31" s="225" t="s">
        <v>24</v>
      </c>
      <c r="C31" s="233" t="s">
        <v>28</v>
      </c>
      <c r="D31" s="227">
        <v>5743733293.9460564</v>
      </c>
      <c r="E31" s="227">
        <v>7746051307.4276285</v>
      </c>
      <c r="F31" s="227">
        <v>13489784601.373686</v>
      </c>
      <c r="G31" s="228">
        <v>85857070.441428557</v>
      </c>
      <c r="H31" s="228">
        <v>114491335.8837143</v>
      </c>
      <c r="I31" s="228">
        <v>200348406.32514283</v>
      </c>
      <c r="J31" s="227">
        <v>40422.891137502651</v>
      </c>
      <c r="K31" s="227">
        <v>58117.225402648364</v>
      </c>
      <c r="L31" s="227">
        <v>98540.116540151052</v>
      </c>
      <c r="M31" s="229">
        <v>0.4393744756850757</v>
      </c>
      <c r="N31" s="229">
        <v>0.38016670963903609</v>
      </c>
      <c r="O31" s="229">
        <v>0.40241151179852108</v>
      </c>
      <c r="P31" s="230">
        <v>470.8161008717276</v>
      </c>
      <c r="Q31" s="230">
        <v>507.61243157889641</v>
      </c>
      <c r="R31" s="230">
        <v>491.8437752892907</v>
      </c>
      <c r="S31" s="230">
        <v>7.0377381867832751</v>
      </c>
      <c r="T31" s="230">
        <v>7.5028195781404401</v>
      </c>
      <c r="U31" s="230">
        <v>7.3047954027462048</v>
      </c>
      <c r="V31" s="230">
        <v>14.947955632257967</v>
      </c>
      <c r="W31" s="230">
        <v>14.780606445755073</v>
      </c>
      <c r="X31" s="230">
        <v>14.851861037480244</v>
      </c>
      <c r="Y31" s="231">
        <v>1</v>
      </c>
      <c r="Z31" s="231">
        <v>1</v>
      </c>
      <c r="AA31" s="232">
        <v>1</v>
      </c>
    </row>
    <row r="32" spans="1:27" ht="13.5" customHeight="1" thickBot="1" x14ac:dyDescent="0.25">
      <c r="B32" s="177"/>
      <c r="D32" s="48"/>
      <c r="E32" s="48"/>
      <c r="F32" s="48"/>
      <c r="G32" s="70"/>
      <c r="H32" s="70"/>
      <c r="I32" s="70"/>
      <c r="J32" s="48"/>
      <c r="K32" s="48"/>
      <c r="L32" s="48"/>
      <c r="M32" s="175"/>
      <c r="N32" s="175"/>
      <c r="O32" s="175"/>
      <c r="P32" s="176"/>
      <c r="Q32" s="176"/>
      <c r="R32" s="176"/>
      <c r="S32" s="176"/>
      <c r="T32" s="176"/>
      <c r="U32" s="176"/>
      <c r="V32" s="176"/>
      <c r="W32" s="176"/>
      <c r="X32" s="176"/>
    </row>
    <row r="33" spans="1:27" ht="13.5" customHeight="1" x14ac:dyDescent="0.2">
      <c r="A33" s="16" t="str">
        <f>_xlfn.CONCAT($B$33,C33)</f>
        <v>PoloFB Stone Leads</v>
      </c>
      <c r="B33" s="238" t="s">
        <v>3</v>
      </c>
      <c r="C33" s="79" t="s">
        <v>17</v>
      </c>
      <c r="D33" s="114">
        <v>1356139031.7142899</v>
      </c>
      <c r="E33" s="115">
        <v>1432877943.8571427</v>
      </c>
      <c r="F33" s="116">
        <v>2789016975.5714326</v>
      </c>
      <c r="G33" s="143">
        <v>18944719.38142857</v>
      </c>
      <c r="H33" s="143">
        <v>18466254.944285721</v>
      </c>
      <c r="I33" s="144">
        <v>37410974.32571429</v>
      </c>
      <c r="J33" s="114">
        <v>9116.4189716945293</v>
      </c>
      <c r="K33" s="115">
        <v>9929.9155124018125</v>
      </c>
      <c r="L33" s="116">
        <v>19046.33448409634</v>
      </c>
      <c r="M33" s="124">
        <v>5.4287018231968853E-2</v>
      </c>
      <c r="N33" s="125">
        <v>5.0491780460083249E-2</v>
      </c>
      <c r="O33" s="126">
        <v>5.2239846196306963E-2</v>
      </c>
      <c r="P33" s="129">
        <v>481.21161301715119</v>
      </c>
      <c r="Q33" s="130">
        <v>537.73304562084843</v>
      </c>
      <c r="R33" s="131">
        <v>509.1108913195269</v>
      </c>
      <c r="S33" s="135">
        <v>6.7223335944917828</v>
      </c>
      <c r="T33" s="136">
        <v>6.9300498028964146</v>
      </c>
      <c r="U33" s="137">
        <v>6.8290493212914196</v>
      </c>
      <c r="V33" s="138">
        <v>13.969599678493603</v>
      </c>
      <c r="W33" s="139">
        <v>12.887528224893103</v>
      </c>
      <c r="X33" s="140">
        <v>13.41367752630809</v>
      </c>
      <c r="Y33" s="220">
        <v>0.22144362662595851</v>
      </c>
      <c r="Z33" s="220">
        <v>0.16269354922431395</v>
      </c>
      <c r="AA33" s="221">
        <v>0.18794357991604585</v>
      </c>
    </row>
    <row r="34" spans="1:27" ht="13.5" customHeight="1" x14ac:dyDescent="0.2">
      <c r="A34" s="16" t="str">
        <f t="shared" ref="A34:A41" si="2">_xlfn.CONCAT($B$33,C34)</f>
        <v>PoloFB Stone SA</v>
      </c>
      <c r="B34" s="239"/>
      <c r="C34" s="80" t="s">
        <v>18</v>
      </c>
      <c r="D34" s="83">
        <v>201461878</v>
      </c>
      <c r="E34" s="47">
        <v>183671187</v>
      </c>
      <c r="F34" s="84">
        <v>385133065</v>
      </c>
      <c r="G34" s="222">
        <v>455113.28000000014</v>
      </c>
      <c r="H34" s="222">
        <v>957602.96000000031</v>
      </c>
      <c r="I34" s="145">
        <v>1412716.2400000005</v>
      </c>
      <c r="J34" s="83">
        <v>636.30432425012282</v>
      </c>
      <c r="K34" s="47">
        <v>593.81669630403837</v>
      </c>
      <c r="L34" s="84">
        <v>1230.1210205541611</v>
      </c>
      <c r="M34" s="148">
        <v>3.7891045331395392E-3</v>
      </c>
      <c r="N34" s="77">
        <v>3.0194478720255787E-3</v>
      </c>
      <c r="O34" s="90">
        <v>3.3739475157412383E-3</v>
      </c>
      <c r="P34" s="95">
        <v>1398.1229557839372</v>
      </c>
      <c r="Q34" s="73">
        <v>620.10741519015164</v>
      </c>
      <c r="R34" s="96">
        <v>870.74883527505892</v>
      </c>
      <c r="S34" s="100">
        <v>3.1584353852301663</v>
      </c>
      <c r="T34" s="74">
        <v>3.2330421880707854</v>
      </c>
      <c r="U34" s="101">
        <v>3.1940156074476782</v>
      </c>
      <c r="V34" s="105">
        <v>2.2590540926060467</v>
      </c>
      <c r="W34" s="75">
        <v>5.2136809024923458</v>
      </c>
      <c r="X34" s="106">
        <v>3.668125041406145</v>
      </c>
      <c r="Y34" s="76">
        <v>5.3197903447243173E-3</v>
      </c>
      <c r="Z34" s="76">
        <v>8.4367850861020912E-3</v>
      </c>
      <c r="AA34" s="215">
        <v>7.0971406742710245E-3</v>
      </c>
    </row>
    <row r="35" spans="1:27" ht="13.5" customHeight="1" x14ac:dyDescent="0.2">
      <c r="A35" s="16" t="str">
        <f t="shared" si="2"/>
        <v>PoloFB Ton</v>
      </c>
      <c r="B35" s="239"/>
      <c r="C35" s="80" t="s">
        <v>19</v>
      </c>
      <c r="D35" s="83">
        <v>3324155991.4285712</v>
      </c>
      <c r="E35" s="47">
        <v>3922502286.7142859</v>
      </c>
      <c r="F35" s="84">
        <v>7246658278.1428566</v>
      </c>
      <c r="G35" s="222">
        <v>44061193.980000004</v>
      </c>
      <c r="H35" s="222">
        <v>41811652.251428559</v>
      </c>
      <c r="I35" s="145">
        <v>85872846.231428564</v>
      </c>
      <c r="J35" s="83">
        <v>14600.157670961096</v>
      </c>
      <c r="K35" s="47">
        <v>18511.405587200141</v>
      </c>
      <c r="L35" s="84">
        <v>33111.563258161237</v>
      </c>
      <c r="M35" s="89">
        <v>8.6941926224981217E-2</v>
      </c>
      <c r="N35" s="72">
        <v>9.4127067420575916E-2</v>
      </c>
      <c r="O35" s="90">
        <v>9.0817630729417481E-2</v>
      </c>
      <c r="P35" s="95">
        <v>331.36091767255135</v>
      </c>
      <c r="Q35" s="73">
        <v>442.73317581147899</v>
      </c>
      <c r="R35" s="96">
        <v>385.58828210870172</v>
      </c>
      <c r="S35" s="100">
        <v>4.3921397517469121</v>
      </c>
      <c r="T35" s="74">
        <v>4.7192848427135941</v>
      </c>
      <c r="U35" s="101">
        <v>4.5692182502976983</v>
      </c>
      <c r="V35" s="105">
        <v>13.25485148519294</v>
      </c>
      <c r="W35" s="75">
        <v>10.659433493014586</v>
      </c>
      <c r="X35" s="106">
        <v>11.849992497981525</v>
      </c>
      <c r="Y35" s="76">
        <v>0.51502850963133651</v>
      </c>
      <c r="Z35" s="76">
        <v>0.36837388654285208</v>
      </c>
      <c r="AA35" s="215">
        <v>0.4314041649330036</v>
      </c>
    </row>
    <row r="36" spans="1:27" ht="13.5" customHeight="1" x14ac:dyDescent="0.2">
      <c r="A36" s="16" t="str">
        <f t="shared" si="2"/>
        <v>PoloGoogle Stone</v>
      </c>
      <c r="B36" s="239"/>
      <c r="C36" s="80" t="s">
        <v>20</v>
      </c>
      <c r="D36" s="83">
        <v>38717925</v>
      </c>
      <c r="E36" s="47">
        <v>356234988</v>
      </c>
      <c r="F36" s="84">
        <v>394952913</v>
      </c>
      <c r="G36" s="222">
        <v>2453733.2599999998</v>
      </c>
      <c r="H36" s="222">
        <v>8397383.7200000007</v>
      </c>
      <c r="I36" s="145">
        <v>10851116.98</v>
      </c>
      <c r="J36" s="83">
        <v>341.801784888567</v>
      </c>
      <c r="K36" s="47">
        <v>3033.1509998185766</v>
      </c>
      <c r="L36" s="84">
        <v>3374.9527847071436</v>
      </c>
      <c r="M36" s="89">
        <v>2.0353825099063121E-3</v>
      </c>
      <c r="N36" s="72">
        <v>1.5423010819563198E-2</v>
      </c>
      <c r="O36" s="90">
        <v>9.256742526501105E-3</v>
      </c>
      <c r="P36" s="95">
        <v>139.29867213381092</v>
      </c>
      <c r="Q36" s="73">
        <v>361.201905373758</v>
      </c>
      <c r="R36" s="96">
        <v>311.02353710936984</v>
      </c>
      <c r="S36" s="100">
        <v>8.8279985275183765</v>
      </c>
      <c r="T36" s="74">
        <v>8.5144668603370768</v>
      </c>
      <c r="U36" s="101">
        <v>8.5452029181694975</v>
      </c>
      <c r="V36" s="105">
        <v>63.374606464576807</v>
      </c>
      <c r="W36" s="75">
        <v>23.572596748975148</v>
      </c>
      <c r="X36" s="106">
        <v>27.474457391835973</v>
      </c>
      <c r="Y36" s="76">
        <v>2.8681532881389263E-2</v>
      </c>
      <c r="Z36" s="76">
        <v>7.3983607706447033E-2</v>
      </c>
      <c r="AA36" s="215">
        <v>5.4513356256194051E-2</v>
      </c>
    </row>
    <row r="37" spans="1:27" ht="13.5" customHeight="1" x14ac:dyDescent="0.2">
      <c r="A37" s="16" t="str">
        <f t="shared" si="2"/>
        <v>PoloGoogle Ton</v>
      </c>
      <c r="B37" s="239"/>
      <c r="C37" s="80" t="s">
        <v>21</v>
      </c>
      <c r="D37" s="83">
        <v>750114965</v>
      </c>
      <c r="E37" s="47">
        <v>1667253568</v>
      </c>
      <c r="F37" s="84">
        <v>2417368533</v>
      </c>
      <c r="G37" s="222">
        <v>16042256.92</v>
      </c>
      <c r="H37" s="222">
        <v>34222061.370000012</v>
      </c>
      <c r="I37" s="145">
        <v>50264318.290000014</v>
      </c>
      <c r="J37" s="83">
        <v>5403.0959198289929</v>
      </c>
      <c r="K37" s="47">
        <v>12073.594867749156</v>
      </c>
      <c r="L37" s="84">
        <v>17476.690787578147</v>
      </c>
      <c r="M37" s="89">
        <v>3.2174691358476705E-2</v>
      </c>
      <c r="N37" s="72">
        <v>6.1391992778287614E-2</v>
      </c>
      <c r="O37" s="90">
        <v>4.7934663728909824E-2</v>
      </c>
      <c r="P37" s="95">
        <v>336.80397632161799</v>
      </c>
      <c r="Q37" s="73">
        <v>352.80150827890213</v>
      </c>
      <c r="R37" s="96">
        <v>347.69576873093888</v>
      </c>
      <c r="S37" s="100">
        <v>7.2030237656023735</v>
      </c>
      <c r="T37" s="74">
        <v>7.2416068554181416</v>
      </c>
      <c r="U37" s="101">
        <v>7.2296344347170125</v>
      </c>
      <c r="V37" s="105">
        <v>21.386397643726518</v>
      </c>
      <c r="W37" s="75">
        <v>20.526008776848521</v>
      </c>
      <c r="X37" s="106">
        <v>20.792989403076678</v>
      </c>
      <c r="Y37" s="76">
        <v>0.18751692649048352</v>
      </c>
      <c r="Z37" s="76">
        <v>0.30150718934921267</v>
      </c>
      <c r="AA37" s="215">
        <v>0.25251563456258136</v>
      </c>
    </row>
    <row r="38" spans="1:27" ht="13.5" customHeight="1" x14ac:dyDescent="0.2">
      <c r="A38" s="16" t="str">
        <f t="shared" si="2"/>
        <v>PoloOpen TV</v>
      </c>
      <c r="B38" s="239"/>
      <c r="C38" s="80" t="s">
        <v>14</v>
      </c>
      <c r="D38" s="141">
        <v>461.80320000000006</v>
      </c>
      <c r="E38" s="47">
        <v>453.8562</v>
      </c>
      <c r="F38" s="84">
        <v>915.65940000000001</v>
      </c>
      <c r="G38" s="222">
        <v>3593963.67</v>
      </c>
      <c r="H38" s="222">
        <v>8216372.4099999992</v>
      </c>
      <c r="I38" s="145">
        <v>11810336.079999998</v>
      </c>
      <c r="J38" s="83">
        <v>2359.713271155164</v>
      </c>
      <c r="K38" s="47">
        <v>2223.486024784374</v>
      </c>
      <c r="L38" s="84">
        <v>4583.1992959395375</v>
      </c>
      <c r="M38" s="89">
        <v>1.4051767231317597E-2</v>
      </c>
      <c r="N38" s="72">
        <v>1.1306014444862171E-2</v>
      </c>
      <c r="O38" s="90">
        <v>1.2570693143440477E-2</v>
      </c>
      <c r="P38" s="95">
        <v>656.5768293242553</v>
      </c>
      <c r="Q38" s="73">
        <v>270.61650979673328</v>
      </c>
      <c r="R38" s="96">
        <v>388.06679715921666</v>
      </c>
      <c r="S38" s="100">
        <v>5.1097811170541121</v>
      </c>
      <c r="T38" s="74">
        <v>4.8990980508460034</v>
      </c>
      <c r="U38" s="101">
        <v>5.0053538422032666</v>
      </c>
      <c r="V38" s="105">
        <v>7782.4572675113541</v>
      </c>
      <c r="W38" s="75">
        <v>18103.47068080154</v>
      </c>
      <c r="X38" s="106">
        <v>12898.17598115631</v>
      </c>
      <c r="Y38" s="76">
        <v>4.2009614026107887E-2</v>
      </c>
      <c r="Z38" s="76">
        <v>7.2388840789035028E-2</v>
      </c>
      <c r="AA38" s="215">
        <v>5.9332238277503321E-2</v>
      </c>
    </row>
    <row r="39" spans="1:27" ht="13.5" customHeight="1" x14ac:dyDescent="0.2">
      <c r="A39" s="16" t="str">
        <f t="shared" si="2"/>
        <v>PoloPay TV</v>
      </c>
      <c r="B39" s="239"/>
      <c r="C39" s="80" t="s">
        <v>15</v>
      </c>
      <c r="D39" s="141"/>
      <c r="E39" s="47"/>
      <c r="F39" s="84">
        <v>0</v>
      </c>
      <c r="G39" s="47">
        <v>0</v>
      </c>
      <c r="H39" s="222">
        <v>1431973.6880000008</v>
      </c>
      <c r="I39" s="145">
        <v>1431973.6880000008</v>
      </c>
      <c r="J39" s="83">
        <v>0</v>
      </c>
      <c r="K39" s="47">
        <v>613.24452772506118</v>
      </c>
      <c r="L39" s="84">
        <v>613.24452772506118</v>
      </c>
      <c r="M39" s="89">
        <v>0</v>
      </c>
      <c r="N39" s="72">
        <v>3.118234795006006E-3</v>
      </c>
      <c r="O39" s="90">
        <v>1.6819929228815097E-3</v>
      </c>
      <c r="P39" s="95">
        <v>0</v>
      </c>
      <c r="Q39" s="73">
        <v>428.25125410059968</v>
      </c>
      <c r="R39" s="96">
        <v>428.25125410059968</v>
      </c>
      <c r="S39" s="100">
        <v>0</v>
      </c>
      <c r="T39" s="74">
        <v>0</v>
      </c>
      <c r="U39" s="101">
        <v>0</v>
      </c>
      <c r="V39" s="105">
        <v>0</v>
      </c>
      <c r="W39" s="75">
        <v>0</v>
      </c>
      <c r="X39" s="106">
        <v>0</v>
      </c>
      <c r="Y39" s="76">
        <v>0</v>
      </c>
      <c r="Z39" s="76">
        <v>1.2616141302037134E-2</v>
      </c>
      <c r="AA39" s="215">
        <v>7.1938853804007288E-3</v>
      </c>
    </row>
    <row r="40" spans="1:27" ht="13.5" customHeight="1" thickBot="1" x14ac:dyDescent="0.25">
      <c r="A40" s="21" t="str">
        <f t="shared" si="2"/>
        <v>PoloTotal Base</v>
      </c>
      <c r="B40" s="240"/>
      <c r="C40" s="81" t="s">
        <v>43</v>
      </c>
      <c r="D40" s="142"/>
      <c r="E40" s="86"/>
      <c r="F40" s="87"/>
      <c r="G40" s="146"/>
      <c r="H40" s="146"/>
      <c r="I40" s="147"/>
      <c r="J40" s="85">
        <v>135472.50805722154</v>
      </c>
      <c r="K40" s="86">
        <v>149685.38578401683</v>
      </c>
      <c r="L40" s="87">
        <v>285157.89384123834</v>
      </c>
      <c r="M40" s="92">
        <v>0.80672010991020981</v>
      </c>
      <c r="N40" s="93">
        <v>0.76112245140959622</v>
      </c>
      <c r="O40" s="94">
        <v>0.78212448323680128</v>
      </c>
      <c r="P40" s="132"/>
      <c r="Q40" s="133"/>
      <c r="R40" s="134"/>
      <c r="S40" s="149"/>
      <c r="T40" s="150"/>
      <c r="U40" s="151"/>
      <c r="V40" s="107"/>
      <c r="W40" s="108"/>
      <c r="X40" s="109"/>
      <c r="Y40" s="217"/>
      <c r="Z40" s="217"/>
      <c r="AA40" s="218"/>
    </row>
    <row r="41" spans="1:27" ht="13.5" customHeight="1" thickBot="1" x14ac:dyDescent="0.25">
      <c r="A41" s="16" t="str">
        <f t="shared" si="2"/>
        <v>PoloTotal Media</v>
      </c>
      <c r="B41" s="225" t="s">
        <v>24</v>
      </c>
      <c r="C41" s="233" t="s">
        <v>28</v>
      </c>
      <c r="D41" s="227">
        <v>5670590252.9460611</v>
      </c>
      <c r="E41" s="227">
        <v>7562540427.4276285</v>
      </c>
      <c r="F41" s="227">
        <v>13233130680.37369</v>
      </c>
      <c r="G41" s="228">
        <v>85550980.491428569</v>
      </c>
      <c r="H41" s="228">
        <v>113503301.3437143</v>
      </c>
      <c r="I41" s="228">
        <v>199054281.83514288</v>
      </c>
      <c r="J41" s="227">
        <v>32457.491942778473</v>
      </c>
      <c r="K41" s="227">
        <v>46978.614215983158</v>
      </c>
      <c r="L41" s="227">
        <v>79436.106158761642</v>
      </c>
      <c r="M41" s="229">
        <v>0.19327989008979024</v>
      </c>
      <c r="N41" s="229">
        <v>0.23887754859040372</v>
      </c>
      <c r="O41" s="229">
        <v>0.21787551676319863</v>
      </c>
      <c r="P41" s="230">
        <v>379.39357043406909</v>
      </c>
      <c r="Q41" s="230">
        <v>413.89645640104362</v>
      </c>
      <c r="R41" s="230">
        <v>399.06755798677455</v>
      </c>
      <c r="S41" s="230">
        <v>5.7238295300768245</v>
      </c>
      <c r="T41" s="230">
        <v>6.212014952753484</v>
      </c>
      <c r="U41" s="230">
        <v>6.0028203512397003</v>
      </c>
      <c r="V41" s="230">
        <v>15.086785797471785</v>
      </c>
      <c r="W41" s="230">
        <v>15.008620771409488</v>
      </c>
      <c r="X41" s="230">
        <v>15.042115629551223</v>
      </c>
      <c r="Y41" s="231">
        <v>1</v>
      </c>
      <c r="Z41" s="231">
        <v>1</v>
      </c>
      <c r="AA41" s="232">
        <v>1</v>
      </c>
    </row>
    <row r="42" spans="1:27" ht="13.5" customHeight="1" thickBot="1" x14ac:dyDescent="0.25">
      <c r="B42" s="177"/>
      <c r="D42" s="48"/>
      <c r="E42" s="48"/>
      <c r="F42" s="48"/>
      <c r="G42" s="70"/>
      <c r="H42" s="70"/>
      <c r="I42" s="70"/>
      <c r="J42" s="48"/>
      <c r="K42" s="48"/>
      <c r="L42" s="48"/>
      <c r="M42" s="175"/>
      <c r="N42" s="175"/>
      <c r="O42" s="175"/>
      <c r="P42" s="176"/>
      <c r="Q42" s="176"/>
      <c r="R42" s="176"/>
      <c r="S42" s="176"/>
      <c r="T42" s="176"/>
      <c r="U42" s="176"/>
      <c r="V42" s="176"/>
      <c r="W42" s="176"/>
      <c r="X42" s="176"/>
      <c r="Y42" s="71"/>
      <c r="Z42" s="71"/>
      <c r="AA42" s="71"/>
    </row>
    <row r="43" spans="1:27" ht="13.5" customHeight="1" x14ac:dyDescent="0.2">
      <c r="A43" s="16" t="str">
        <f t="shared" ref="A43:A53" si="3">_xlfn.CONCAT($B$43,C43)</f>
        <v>Renda_ExtraFB Stone Leads</v>
      </c>
      <c r="B43" s="238" t="s">
        <v>4</v>
      </c>
      <c r="C43" s="79" t="s">
        <v>17</v>
      </c>
      <c r="D43" s="114">
        <v>696344767.28571427</v>
      </c>
      <c r="E43" s="115">
        <v>736533176.57142878</v>
      </c>
      <c r="F43" s="116">
        <v>1432877943.8571429</v>
      </c>
      <c r="G43" s="117">
        <v>9961554.4942857176</v>
      </c>
      <c r="H43" s="118">
        <v>8504700.4500000011</v>
      </c>
      <c r="I43" s="144">
        <v>18466254.944285721</v>
      </c>
      <c r="J43" s="114">
        <v>3445.2337590666375</v>
      </c>
      <c r="K43" s="115">
        <v>3688.7778271109219</v>
      </c>
      <c r="L43" s="116">
        <v>7134.0115861775594</v>
      </c>
      <c r="M43" s="124">
        <v>3.0066532495541705E-2</v>
      </c>
      <c r="N43" s="125">
        <v>2.6973031392027683E-2</v>
      </c>
      <c r="O43" s="126">
        <v>2.8383343954236445E-2</v>
      </c>
      <c r="P43" s="129">
        <v>345.85302535291453</v>
      </c>
      <c r="Q43" s="130">
        <v>433.73400965708578</v>
      </c>
      <c r="R43" s="131">
        <v>386.32693026829133</v>
      </c>
      <c r="S43" s="136">
        <v>4.9475976856921484</v>
      </c>
      <c r="T43" s="136">
        <v>5.0082982606190658</v>
      </c>
      <c r="U43" s="137">
        <v>4.9787992178689127</v>
      </c>
      <c r="V43" s="139">
        <v>14.305491995172032</v>
      </c>
      <c r="W43" s="139">
        <v>11.546934639916003</v>
      </c>
      <c r="X43" s="140">
        <v>12.887528224893101</v>
      </c>
      <c r="Y43" s="220">
        <v>0.17220937578726916</v>
      </c>
      <c r="Z43" s="220">
        <v>0.17249218674150382</v>
      </c>
      <c r="AA43" s="221">
        <v>0.17233951010749948</v>
      </c>
    </row>
    <row r="44" spans="1:27" ht="13.5" customHeight="1" x14ac:dyDescent="0.2">
      <c r="A44" s="16" t="str">
        <f t="shared" si="3"/>
        <v>Renda_ExtraFB Stone SA</v>
      </c>
      <c r="B44" s="239"/>
      <c r="C44" s="80" t="s">
        <v>18</v>
      </c>
      <c r="D44" s="83">
        <v>106981687</v>
      </c>
      <c r="E44" s="47">
        <v>76689500</v>
      </c>
      <c r="F44" s="84">
        <v>183671187</v>
      </c>
      <c r="G44" s="119">
        <v>601283.89000000013</v>
      </c>
      <c r="H44" s="70">
        <v>356319.07000000007</v>
      </c>
      <c r="I44" s="145">
        <v>957602.9600000002</v>
      </c>
      <c r="J44" s="83">
        <v>196.16384134596359</v>
      </c>
      <c r="K44" s="47">
        <v>355.69706261789162</v>
      </c>
      <c r="L44" s="84">
        <v>551.86090396385521</v>
      </c>
      <c r="M44" s="89">
        <v>1.7119205611977239E-3</v>
      </c>
      <c r="N44" s="72">
        <v>2.6009232558087399E-3</v>
      </c>
      <c r="O44" s="90">
        <v>2.1956311204275208E-3</v>
      </c>
      <c r="P44" s="95">
        <v>326.24163828165018</v>
      </c>
      <c r="Q44" s="73">
        <v>998.25435281331295</v>
      </c>
      <c r="R44" s="96">
        <v>576.29406655536559</v>
      </c>
      <c r="S44" s="74">
        <v>1.8336207518017882</v>
      </c>
      <c r="T44" s="74">
        <v>4.638145542973831</v>
      </c>
      <c r="U44" s="101">
        <v>3.0046133690193622</v>
      </c>
      <c r="V44" s="75">
        <v>5.6204375427357034</v>
      </c>
      <c r="W44" s="75">
        <v>4.6462562671552172</v>
      </c>
      <c r="X44" s="106">
        <v>5.2136809024923449</v>
      </c>
      <c r="Y44" s="76">
        <v>1.0394635036854831E-2</v>
      </c>
      <c r="Z44" s="76">
        <v>7.2268571860163496E-3</v>
      </c>
      <c r="AA44" s="215">
        <v>8.9369948320225014E-3</v>
      </c>
    </row>
    <row r="45" spans="1:27" ht="13.5" customHeight="1" x14ac:dyDescent="0.2">
      <c r="A45" s="16" t="str">
        <f t="shared" si="3"/>
        <v>Renda_ExtraFB Ton</v>
      </c>
      <c r="B45" s="239"/>
      <c r="C45" s="80" t="s">
        <v>19</v>
      </c>
      <c r="D45" s="83">
        <v>2264643392.5714283</v>
      </c>
      <c r="E45" s="47">
        <v>1657858894.1428573</v>
      </c>
      <c r="F45" s="84">
        <v>3922502286.7142859</v>
      </c>
      <c r="G45" s="119">
        <v>25895364.237142853</v>
      </c>
      <c r="H45" s="70">
        <v>15916288.01428571</v>
      </c>
      <c r="I45" s="145">
        <v>41811652.251428559</v>
      </c>
      <c r="J45" s="83">
        <v>16129.825466002729</v>
      </c>
      <c r="K45" s="47">
        <v>12113.39199253319</v>
      </c>
      <c r="L45" s="84">
        <v>28243.217458535917</v>
      </c>
      <c r="M45" s="89">
        <v>0.14076488140890964</v>
      </c>
      <c r="N45" s="72">
        <v>8.8575381275926748E-2</v>
      </c>
      <c r="O45" s="90">
        <v>0.11236832822827554</v>
      </c>
      <c r="P45" s="95">
        <v>622.88467226373336</v>
      </c>
      <c r="Q45" s="73">
        <v>761.06891139823438</v>
      </c>
      <c r="R45" s="96">
        <v>675.48675877956828</v>
      </c>
      <c r="S45" s="74">
        <v>7.1224571245576289</v>
      </c>
      <c r="T45" s="74">
        <v>7.3066483735915471</v>
      </c>
      <c r="U45" s="101">
        <v>7.2003061806227944</v>
      </c>
      <c r="V45" s="75">
        <v>11.434632190695382</v>
      </c>
      <c r="W45" s="75">
        <v>9.6005082643144455</v>
      </c>
      <c r="X45" s="106">
        <v>10.659433493014586</v>
      </c>
      <c r="Y45" s="76">
        <v>0.44766351613299105</v>
      </c>
      <c r="Z45" s="76">
        <v>0.32281387692987229</v>
      </c>
      <c r="AA45" s="215">
        <v>0.39021445807700816</v>
      </c>
    </row>
    <row r="46" spans="1:27" ht="13.5" customHeight="1" x14ac:dyDescent="0.2">
      <c r="A46" s="16" t="str">
        <f t="shared" si="3"/>
        <v>Renda_ExtraGoogle Stone</v>
      </c>
      <c r="B46" s="239"/>
      <c r="C46" s="80" t="s">
        <v>20</v>
      </c>
      <c r="D46" s="83">
        <v>107952163</v>
      </c>
      <c r="E46" s="47">
        <v>248282825</v>
      </c>
      <c r="F46" s="84">
        <v>356234988</v>
      </c>
      <c r="G46" s="119">
        <v>3099620.83</v>
      </c>
      <c r="H46" s="70">
        <v>5297762.8899999997</v>
      </c>
      <c r="I46" s="145">
        <v>8397383.7199999988</v>
      </c>
      <c r="J46" s="83">
        <v>622.86256644082619</v>
      </c>
      <c r="K46" s="47">
        <v>2364.7364287284295</v>
      </c>
      <c r="L46" s="84">
        <v>2987.5989951692554</v>
      </c>
      <c r="M46" s="89">
        <v>5.4357175459766481E-3</v>
      </c>
      <c r="N46" s="72">
        <v>1.7291393766568897E-2</v>
      </c>
      <c r="O46" s="90">
        <v>1.1886446896374527E-2</v>
      </c>
      <c r="P46" s="95">
        <v>200.94798706099357</v>
      </c>
      <c r="Q46" s="73">
        <v>446.3650936873903</v>
      </c>
      <c r="R46" s="96">
        <v>355.77735813759574</v>
      </c>
      <c r="S46" s="74">
        <v>5.769801633718318</v>
      </c>
      <c r="T46" s="74">
        <v>9.5243657257743433</v>
      </c>
      <c r="U46" s="101">
        <v>8.3865961957932527</v>
      </c>
      <c r="V46" s="75">
        <v>28.712910828845551</v>
      </c>
      <c r="W46" s="75">
        <v>21.337613223951355</v>
      </c>
      <c r="X46" s="106">
        <v>23.572596748975144</v>
      </c>
      <c r="Y46" s="76">
        <v>5.3584384708000483E-2</v>
      </c>
      <c r="Z46" s="76">
        <v>0.10744913487624233</v>
      </c>
      <c r="AA46" s="215">
        <v>7.8370032302479367E-2</v>
      </c>
    </row>
    <row r="47" spans="1:27" ht="13.5" customHeight="1" x14ac:dyDescent="0.2">
      <c r="A47" s="16" t="str">
        <f t="shared" si="3"/>
        <v>Renda_ExtraGoogle Ton</v>
      </c>
      <c r="B47" s="239"/>
      <c r="C47" s="80" t="s">
        <v>21</v>
      </c>
      <c r="D47" s="83">
        <v>932425499</v>
      </c>
      <c r="E47" s="47">
        <v>734828069</v>
      </c>
      <c r="F47" s="84">
        <v>1667253568</v>
      </c>
      <c r="G47" s="119">
        <v>17214698.750000004</v>
      </c>
      <c r="H47" s="70">
        <v>17007362.619999997</v>
      </c>
      <c r="I47" s="145">
        <v>34222061.370000005</v>
      </c>
      <c r="J47" s="83">
        <v>10068.213550263828</v>
      </c>
      <c r="K47" s="47">
        <v>8105.9623155623203</v>
      </c>
      <c r="L47" s="84">
        <v>18174.17586582615</v>
      </c>
      <c r="M47" s="89">
        <v>8.7865233842092286E-2</v>
      </c>
      <c r="N47" s="72">
        <v>5.9272308132338296E-2</v>
      </c>
      <c r="O47" s="90">
        <v>7.2307688101319503E-2</v>
      </c>
      <c r="P47" s="95">
        <v>584.8614429145224</v>
      </c>
      <c r="Q47" s="73">
        <v>476.61489301286633</v>
      </c>
      <c r="R47" s="96">
        <v>531.06607662617682</v>
      </c>
      <c r="S47" s="74">
        <v>10.797874533742055</v>
      </c>
      <c r="T47" s="74">
        <v>11.031100549266471</v>
      </c>
      <c r="U47" s="101">
        <v>10.900666949915413</v>
      </c>
      <c r="V47" s="75">
        <v>18.462277971229103</v>
      </c>
      <c r="W47" s="75">
        <v>23.144682868667061</v>
      </c>
      <c r="X47" s="106">
        <v>20.526008776848517</v>
      </c>
      <c r="Y47" s="76">
        <v>0.2975973807907128</v>
      </c>
      <c r="Z47" s="76">
        <v>0.34494303312346658</v>
      </c>
      <c r="AA47" s="215">
        <v>0.31938329180273928</v>
      </c>
    </row>
    <row r="48" spans="1:27" ht="13.5" customHeight="1" x14ac:dyDescent="0.2">
      <c r="A48" s="16" t="str">
        <f t="shared" si="3"/>
        <v>Renda_ExtraAffiliate</v>
      </c>
      <c r="B48" s="239"/>
      <c r="C48" s="80" t="s">
        <v>8</v>
      </c>
      <c r="D48" s="83">
        <v>912.63059999999984</v>
      </c>
      <c r="E48" s="47">
        <v>2501.8868193548383</v>
      </c>
      <c r="F48" s="84">
        <v>3414.5174193548382</v>
      </c>
      <c r="G48" s="83">
        <v>109515.67199999999</v>
      </c>
      <c r="H48" s="47">
        <v>300226.41832258063</v>
      </c>
      <c r="I48" s="145">
        <v>409742.09032258065</v>
      </c>
      <c r="J48" s="83">
        <v>31.253866331481245</v>
      </c>
      <c r="K48" s="47">
        <v>85.679393435736188</v>
      </c>
      <c r="L48" s="84">
        <v>116.93325976721744</v>
      </c>
      <c r="M48" s="89">
        <v>2.7275228718337373E-4</v>
      </c>
      <c r="N48" s="72">
        <v>6.2650370315254817E-4</v>
      </c>
      <c r="O48" s="90">
        <v>4.6523010112481823E-4</v>
      </c>
      <c r="P48" s="95">
        <v>285.3825919223803</v>
      </c>
      <c r="Q48" s="73">
        <v>285.38259195990304</v>
      </c>
      <c r="R48" s="96">
        <v>285.38259194987398</v>
      </c>
      <c r="S48" s="74">
        <v>3.4245911030685638E-2</v>
      </c>
      <c r="T48" s="74">
        <v>3.424591103518837E-2</v>
      </c>
      <c r="U48" s="101">
        <v>3.4245911033984881E-2</v>
      </c>
      <c r="V48" s="75">
        <v>120.00000000000001</v>
      </c>
      <c r="W48" s="75">
        <v>120.00000000000001</v>
      </c>
      <c r="X48" s="106">
        <v>120.00000000000001</v>
      </c>
      <c r="Y48" s="76">
        <v>1.8932412129915891E-3</v>
      </c>
      <c r="Z48" s="76">
        <v>6.0891869994117685E-3</v>
      </c>
      <c r="AA48" s="215">
        <v>3.8239887475650654E-3</v>
      </c>
    </row>
    <row r="49" spans="1:31" ht="13.5" customHeight="1" x14ac:dyDescent="0.2">
      <c r="A49" s="16" t="str">
        <f t="shared" si="3"/>
        <v>Renda_ExtraTikTok</v>
      </c>
      <c r="B49" s="239"/>
      <c r="C49" s="80" t="s">
        <v>12</v>
      </c>
      <c r="D49" s="83">
        <v>133572035</v>
      </c>
      <c r="E49" s="47">
        <v>140311991</v>
      </c>
      <c r="F49" s="84">
        <v>273884026</v>
      </c>
      <c r="G49" s="83">
        <v>323526.65000000002</v>
      </c>
      <c r="H49" s="47">
        <v>580556.35</v>
      </c>
      <c r="I49" s="145">
        <v>904083</v>
      </c>
      <c r="J49" s="83">
        <v>147.33586858903496</v>
      </c>
      <c r="K49" s="47">
        <v>212.59402350782582</v>
      </c>
      <c r="L49" s="84">
        <v>359.92989209686078</v>
      </c>
      <c r="M49" s="89">
        <v>1.2857991621129357E-3</v>
      </c>
      <c r="N49" s="72">
        <v>1.554527146549568E-3</v>
      </c>
      <c r="O49" s="90">
        <v>1.4320153259339186E-3</v>
      </c>
      <c r="P49" s="95">
        <v>455.40566314717802</v>
      </c>
      <c r="Q49" s="73">
        <v>366.19016139919205</v>
      </c>
      <c r="R49" s="96">
        <v>398.11598282111356</v>
      </c>
      <c r="S49" s="74">
        <v>1.1030442756152883</v>
      </c>
      <c r="T49" s="74">
        <v>1.5151522118150673</v>
      </c>
      <c r="U49" s="101">
        <v>1.31416898368823</v>
      </c>
      <c r="V49" s="75">
        <v>2.4221136557513705</v>
      </c>
      <c r="W49" s="75">
        <v>4.1376103771487358</v>
      </c>
      <c r="X49" s="106">
        <v>3.3009701704910674</v>
      </c>
      <c r="Y49" s="76">
        <v>5.5929345644804649E-3</v>
      </c>
      <c r="Z49" s="76">
        <v>1.1774833802425791E-2</v>
      </c>
      <c r="AA49" s="215">
        <v>8.4375105719382872E-3</v>
      </c>
    </row>
    <row r="50" spans="1:31" ht="13.5" customHeight="1" x14ac:dyDescent="0.2">
      <c r="A50" s="16" t="str">
        <f t="shared" si="3"/>
        <v>Renda_ExtraBing</v>
      </c>
      <c r="B50" s="239"/>
      <c r="C50" s="80" t="s">
        <v>10</v>
      </c>
      <c r="D50" s="83">
        <v>114922</v>
      </c>
      <c r="E50" s="47">
        <v>122824</v>
      </c>
      <c r="F50" s="84">
        <v>237746</v>
      </c>
      <c r="G50" s="83">
        <v>70629.209999999977</v>
      </c>
      <c r="H50" s="47">
        <v>128628.87999999998</v>
      </c>
      <c r="I50" s="145">
        <v>199258.08999999997</v>
      </c>
      <c r="J50" s="83">
        <v>7.8820774743530082</v>
      </c>
      <c r="K50" s="47">
        <v>4.4000461800281965</v>
      </c>
      <c r="L50" s="84">
        <v>12.282123654381206</v>
      </c>
      <c r="M50" s="89">
        <v>6.8786838597336593E-5</v>
      </c>
      <c r="N50" s="72">
        <v>3.217395823299695E-5</v>
      </c>
      <c r="O50" s="90">
        <v>4.8865597701888661E-5</v>
      </c>
      <c r="P50" s="95">
        <v>111.59798438001799</v>
      </c>
      <c r="Q50" s="73">
        <v>34.20729606001543</v>
      </c>
      <c r="R50" s="96">
        <v>61.639272234222496</v>
      </c>
      <c r="S50" s="74">
        <v>68.586323544256175</v>
      </c>
      <c r="T50" s="74">
        <v>35.823993519411488</v>
      </c>
      <c r="U50" s="101">
        <v>51.660695256202864</v>
      </c>
      <c r="V50" s="75">
        <v>614.58389168305439</v>
      </c>
      <c r="W50" s="75">
        <v>1047.2617729433985</v>
      </c>
      <c r="X50" s="106">
        <v>838.11332262162125</v>
      </c>
      <c r="Y50" s="76">
        <v>1.2209953951890799E-3</v>
      </c>
      <c r="Z50" s="76">
        <v>2.608848708987802E-3</v>
      </c>
      <c r="AA50" s="215">
        <v>1.8596105013801061E-3</v>
      </c>
    </row>
    <row r="51" spans="1:31" ht="13.5" customHeight="1" x14ac:dyDescent="0.2">
      <c r="A51" s="16" t="str">
        <f t="shared" si="3"/>
        <v>Renda_ExtraCriteo</v>
      </c>
      <c r="B51" s="239"/>
      <c r="C51" s="80" t="s">
        <v>11</v>
      </c>
      <c r="D51" s="83">
        <v>126906693</v>
      </c>
      <c r="E51" s="47">
        <v>256199601</v>
      </c>
      <c r="F51" s="84">
        <v>383106294</v>
      </c>
      <c r="G51" s="83">
        <v>569405.2575999999</v>
      </c>
      <c r="H51" s="47">
        <v>1212999.8377999999</v>
      </c>
      <c r="I51" s="145">
        <v>1782405.0953999998</v>
      </c>
      <c r="J51" s="83">
        <v>196.78076854288997</v>
      </c>
      <c r="K51" s="47">
        <v>393.84381905456058</v>
      </c>
      <c r="L51" s="84">
        <v>590.6245875974505</v>
      </c>
      <c r="M51" s="89">
        <v>1.7173044808127447E-3</v>
      </c>
      <c r="N51" s="72">
        <v>2.8798594528624327E-3</v>
      </c>
      <c r="O51" s="90">
        <v>2.3498561244403131E-3</v>
      </c>
      <c r="P51" s="95">
        <v>345.59000978021527</v>
      </c>
      <c r="Q51" s="73">
        <v>324.68579696504281</v>
      </c>
      <c r="R51" s="96">
        <v>331.36383481046158</v>
      </c>
      <c r="S51" s="74">
        <v>1.5505940931176103</v>
      </c>
      <c r="T51" s="74">
        <v>1.5372538345778322</v>
      </c>
      <c r="U51" s="101">
        <v>1.541672890389659</v>
      </c>
      <c r="V51" s="75">
        <v>4.4868024226271492</v>
      </c>
      <c r="W51" s="75">
        <v>4.7345890979744345</v>
      </c>
      <c r="X51" s="106">
        <v>4.6525079940346785</v>
      </c>
      <c r="Y51" s="76">
        <v>9.8435363715104838E-3</v>
      </c>
      <c r="Z51" s="76">
        <v>2.460204163207317E-2</v>
      </c>
      <c r="AA51" s="215">
        <v>1.6634603057367709E-2</v>
      </c>
    </row>
    <row r="52" spans="1:31" ht="13.5" customHeight="1" thickBot="1" x14ac:dyDescent="0.25">
      <c r="A52" s="16" t="str">
        <f t="shared" si="3"/>
        <v>Renda_ExtraTotal Base</v>
      </c>
      <c r="B52" s="240"/>
      <c r="C52" s="81" t="s">
        <v>43</v>
      </c>
      <c r="D52" s="142"/>
      <c r="E52" s="86"/>
      <c r="F52" s="87"/>
      <c r="G52" s="121"/>
      <c r="H52" s="122"/>
      <c r="I52" s="123"/>
      <c r="J52" s="85">
        <v>38658.448235942255</v>
      </c>
      <c r="K52" s="86">
        <v>224019.9170912691</v>
      </c>
      <c r="L52" s="87">
        <v>262678.36532721133</v>
      </c>
      <c r="M52" s="92">
        <v>0.73081107137757562</v>
      </c>
      <c r="N52" s="93">
        <v>0.80019389791653206</v>
      </c>
      <c r="O52" s="94">
        <v>0.76856259455016551</v>
      </c>
      <c r="P52" s="97"/>
      <c r="Q52" s="98"/>
      <c r="R52" s="99"/>
      <c r="S52" s="103"/>
      <c r="T52" s="103"/>
      <c r="U52" s="104"/>
      <c r="V52" s="108"/>
      <c r="W52" s="108"/>
      <c r="X52" s="109"/>
      <c r="Y52" s="217"/>
      <c r="Z52" s="217"/>
      <c r="AA52" s="218"/>
    </row>
    <row r="53" spans="1:31" ht="13.5" customHeight="1" thickBot="1" x14ac:dyDescent="0.25">
      <c r="A53" s="16" t="str">
        <f t="shared" si="3"/>
        <v>Renda_ExtraTotal Media</v>
      </c>
      <c r="B53" s="234" t="s">
        <v>24</v>
      </c>
      <c r="C53" s="233" t="s">
        <v>28</v>
      </c>
      <c r="D53" s="227">
        <v>4368942071.4877424</v>
      </c>
      <c r="E53" s="227">
        <v>3850829382.6011052</v>
      </c>
      <c r="F53" s="227">
        <v>8219771454.0888481</v>
      </c>
      <c r="G53" s="228">
        <v>57845598.991028577</v>
      </c>
      <c r="H53" s="228">
        <v>49304844.530408293</v>
      </c>
      <c r="I53" s="228">
        <v>107150443.52143687</v>
      </c>
      <c r="J53" s="227">
        <v>30845.551764057742</v>
      </c>
      <c r="K53" s="227">
        <v>27325.082908730907</v>
      </c>
      <c r="L53" s="227">
        <v>58170.634672788648</v>
      </c>
      <c r="M53" s="229">
        <v>0.26918892862242438</v>
      </c>
      <c r="N53" s="229">
        <v>0.19980610208346791</v>
      </c>
      <c r="O53" s="229">
        <v>0.23143740544983449</v>
      </c>
      <c r="P53" s="230">
        <v>533.23938730138582</v>
      </c>
      <c r="Q53" s="230">
        <v>554.20685672943193</v>
      </c>
      <c r="R53" s="230">
        <v>0</v>
      </c>
      <c r="S53" s="230">
        <v>7.0601878576874793</v>
      </c>
      <c r="T53" s="230">
        <v>7.09589550557385</v>
      </c>
      <c r="U53" s="230">
        <v>7.0769163105930657</v>
      </c>
      <c r="V53" s="230">
        <v>13.240184475902332</v>
      </c>
      <c r="W53" s="230">
        <v>12.803694900942233</v>
      </c>
      <c r="X53" s="230">
        <v>13.035696201521016</v>
      </c>
      <c r="Y53" s="231">
        <v>1</v>
      </c>
      <c r="Z53" s="231">
        <v>1</v>
      </c>
      <c r="AA53" s="232">
        <v>1</v>
      </c>
    </row>
    <row r="54" spans="1:31" ht="13.5" customHeight="1" thickBot="1" x14ac:dyDescent="0.25">
      <c r="B54" s="223"/>
      <c r="D54" s="48"/>
      <c r="E54" s="48"/>
      <c r="F54" s="48"/>
      <c r="G54" s="70"/>
      <c r="H54" s="70"/>
      <c r="I54" s="70"/>
      <c r="J54" s="48"/>
      <c r="K54" s="48"/>
      <c r="L54" s="48"/>
      <c r="M54" s="175"/>
      <c r="N54" s="175"/>
      <c r="O54" s="175"/>
      <c r="P54" s="176"/>
      <c r="Q54" s="176"/>
      <c r="R54" s="176"/>
      <c r="S54" s="176"/>
      <c r="T54" s="176"/>
      <c r="U54" s="176"/>
      <c r="V54" s="176"/>
      <c r="W54" s="176"/>
      <c r="X54" s="176"/>
    </row>
    <row r="55" spans="1:31" ht="13.5" customHeight="1" x14ac:dyDescent="0.2">
      <c r="B55" s="238" t="s">
        <v>24</v>
      </c>
      <c r="C55" s="164" t="s">
        <v>17</v>
      </c>
      <c r="D55" s="153">
        <v>4068417095.1428604</v>
      </c>
      <c r="E55" s="154">
        <v>4298633831.5714283</v>
      </c>
      <c r="F55" s="154">
        <v>8367050926.7142887</v>
      </c>
      <c r="G55" s="153">
        <v>56834158.144285709</v>
      </c>
      <c r="H55" s="154">
        <v>55398764.832857162</v>
      </c>
      <c r="I55" s="154">
        <v>112232922.97714287</v>
      </c>
      <c r="J55" s="153">
        <v>28947.805287379491</v>
      </c>
      <c r="K55" s="154">
        <v>31570.564734597727</v>
      </c>
      <c r="L55" s="155">
        <v>60518.370021977214</v>
      </c>
      <c r="M55" s="125">
        <v>6.9681547522758319E-2</v>
      </c>
      <c r="N55" s="125">
        <v>5.8213797242957083E-2</v>
      </c>
      <c r="O55" s="126">
        <v>6.3187999826653504E-2</v>
      </c>
      <c r="P55" s="129">
        <v>509.33815565437385</v>
      </c>
      <c r="Q55" s="130">
        <v>569.87849512256878</v>
      </c>
      <c r="R55" s="131">
        <v>539.22118765722837</v>
      </c>
      <c r="S55" s="135">
        <v>7.1152501354738806</v>
      </c>
      <c r="T55" s="136">
        <v>7.3443251906517109</v>
      </c>
      <c r="U55" s="137">
        <v>7.2329391265869303</v>
      </c>
      <c r="V55" s="138">
        <v>13.969599678493633</v>
      </c>
      <c r="W55" s="139">
        <v>12.887528224893101</v>
      </c>
      <c r="X55" s="140">
        <v>13.413677526308106</v>
      </c>
      <c r="Y55" s="220">
        <v>0.22419950193476085</v>
      </c>
      <c r="Z55" s="220">
        <v>0.1652978605834563</v>
      </c>
      <c r="AA55" s="221">
        <v>0.19066374642199097</v>
      </c>
      <c r="AC55" s="19">
        <f>G55/SUM($G$55:$G$65)</f>
        <v>0.22419950193476085</v>
      </c>
      <c r="AD55" s="19">
        <f>H55/SUM($H$55:$H$65)</f>
        <v>0.1652978605834563</v>
      </c>
      <c r="AE55" s="19">
        <f t="shared" ref="AE55:AE65" si="4">I55/SUM($I$55:$I$65)</f>
        <v>0.19066374642199097</v>
      </c>
    </row>
    <row r="56" spans="1:31" ht="13.5" customHeight="1" x14ac:dyDescent="0.2">
      <c r="B56" s="239"/>
      <c r="C56" s="165" t="s">
        <v>18</v>
      </c>
      <c r="D56" s="156">
        <v>604385634</v>
      </c>
      <c r="E56" s="224">
        <v>551013561</v>
      </c>
      <c r="F56" s="224">
        <v>1155399195</v>
      </c>
      <c r="G56" s="156">
        <v>1365339.8400000003</v>
      </c>
      <c r="H56" s="224">
        <v>2872808.8800000008</v>
      </c>
      <c r="I56" s="224">
        <v>4238148.7200000007</v>
      </c>
      <c r="J56" s="156">
        <v>2196.2242014762896</v>
      </c>
      <c r="K56" s="224">
        <v>2041.4861061646029</v>
      </c>
      <c r="L56" s="157">
        <v>4237.710307640893</v>
      </c>
      <c r="M56" s="72">
        <v>5.2866287978150101E-3</v>
      </c>
      <c r="N56" s="72">
        <v>3.7643500918544607E-3</v>
      </c>
      <c r="O56" s="90">
        <v>4.4246472283932812E-3</v>
      </c>
      <c r="P56" s="95">
        <v>1608.5549817958065</v>
      </c>
      <c r="Q56" s="73">
        <v>710.62371060500288</v>
      </c>
      <c r="R56" s="96">
        <v>999.89655569257434</v>
      </c>
      <c r="S56" s="100">
        <v>3.6338127148076618</v>
      </c>
      <c r="T56" s="74">
        <v>3.7049652688395502</v>
      </c>
      <c r="U56" s="101">
        <v>3.6677455947516848</v>
      </c>
      <c r="V56" s="105">
        <v>2.2590540926060467</v>
      </c>
      <c r="W56" s="75">
        <v>5.2136809024923449</v>
      </c>
      <c r="X56" s="106">
        <v>3.6681250414061441</v>
      </c>
      <c r="Y56" s="76">
        <v>5.3859953607927821E-3</v>
      </c>
      <c r="Z56" s="76">
        <v>1.1332662277052071E-2</v>
      </c>
      <c r="AA56" s="215">
        <v>7.1998598220001262E-3</v>
      </c>
      <c r="AC56" s="19">
        <f t="shared" ref="AC56:AC65" si="5">G56/SUM($G$55:$G$65)</f>
        <v>5.3859953607927821E-3</v>
      </c>
      <c r="AD56" s="19">
        <f t="shared" ref="AD56:AD65" si="6">H56/SUM($H$55:$H$65)</f>
        <v>8.5718366314100417E-3</v>
      </c>
      <c r="AE56" s="19">
        <f t="shared" si="4"/>
        <v>7.1998598220001262E-3</v>
      </c>
    </row>
    <row r="57" spans="1:31" ht="13.5" customHeight="1" x14ac:dyDescent="0.2">
      <c r="B57" s="239"/>
      <c r="C57" s="165" t="s">
        <v>19</v>
      </c>
      <c r="D57" s="156">
        <v>9972467974.2857132</v>
      </c>
      <c r="E57" s="224">
        <v>11767506860.142857</v>
      </c>
      <c r="F57" s="224">
        <v>21739974834.42857</v>
      </c>
      <c r="G57" s="156">
        <v>132183581.94000001</v>
      </c>
      <c r="H57" s="224">
        <v>125434956.75428568</v>
      </c>
      <c r="I57" s="224">
        <v>257618538.69428569</v>
      </c>
      <c r="J57" s="156">
        <v>74367.036924699263</v>
      </c>
      <c r="K57" s="224">
        <v>94765.477771025966</v>
      </c>
      <c r="L57" s="157">
        <v>169132.51469572523</v>
      </c>
      <c r="M57" s="72">
        <v>0.17901219681943834</v>
      </c>
      <c r="N57" s="72">
        <v>0.1747405646674681</v>
      </c>
      <c r="O57" s="90">
        <v>0.17659340966047044</v>
      </c>
      <c r="P57" s="95">
        <v>562.60418906226573</v>
      </c>
      <c r="Q57" s="73">
        <v>755.49496107900688</v>
      </c>
      <c r="R57" s="96">
        <v>656.52307304030523</v>
      </c>
      <c r="S57" s="100">
        <v>7.4572349709677423</v>
      </c>
      <c r="T57" s="74">
        <v>8.0531482919293182</v>
      </c>
      <c r="U57" s="101">
        <v>7.7797934902793937</v>
      </c>
      <c r="V57" s="105">
        <v>13.25485148519294</v>
      </c>
      <c r="W57" s="75">
        <v>10.659433493014586</v>
      </c>
      <c r="X57" s="106">
        <v>11.849992497981525</v>
      </c>
      <c r="Y57" s="76">
        <v>0.52143806123888725</v>
      </c>
      <c r="Z57" s="76">
        <v>0.4948160709642998</v>
      </c>
      <c r="AA57" s="215">
        <v>0.4376480130096454</v>
      </c>
      <c r="AC57" s="19">
        <f t="shared" si="5"/>
        <v>0.52143806123888725</v>
      </c>
      <c r="AD57" s="19">
        <f t="shared" si="6"/>
        <v>0.3742706187839826</v>
      </c>
      <c r="AE57" s="19">
        <f t="shared" si="4"/>
        <v>0.4376480130096454</v>
      </c>
    </row>
    <row r="58" spans="1:31" ht="13.5" customHeight="1" x14ac:dyDescent="0.2">
      <c r="B58" s="239"/>
      <c r="C58" s="165" t="s">
        <v>20</v>
      </c>
      <c r="D58" s="156">
        <v>116153775</v>
      </c>
      <c r="E58" s="224">
        <v>1068704964</v>
      </c>
      <c r="F58" s="224">
        <v>1184858739</v>
      </c>
      <c r="G58" s="156">
        <v>7361199.7799999993</v>
      </c>
      <c r="H58" s="224">
        <v>25192151.160000004</v>
      </c>
      <c r="I58" s="224">
        <v>32553350.940000005</v>
      </c>
      <c r="J58" s="156">
        <v>1026.2723939066459</v>
      </c>
      <c r="K58" s="224">
        <v>9109.1931042750603</v>
      </c>
      <c r="L58" s="157">
        <v>10135.465498181706</v>
      </c>
      <c r="M58" s="72">
        <v>2.4703858505804731E-3</v>
      </c>
      <c r="N58" s="72">
        <v>1.6796681493571261E-2</v>
      </c>
      <c r="O58" s="90">
        <v>1.058256843185933E-2</v>
      </c>
      <c r="P58" s="95">
        <v>139.41645717794199</v>
      </c>
      <c r="Q58" s="73">
        <v>361.58853789106348</v>
      </c>
      <c r="R58" s="96">
        <v>311.3493758864538</v>
      </c>
      <c r="S58" s="100">
        <v>8.8354631083375974</v>
      </c>
      <c r="T58" s="74">
        <v>8.5235807927575618</v>
      </c>
      <c r="U58" s="101">
        <v>8.554155161767099</v>
      </c>
      <c r="V58" s="105">
        <v>63.3746064645768</v>
      </c>
      <c r="W58" s="75">
        <v>23.572596748975148</v>
      </c>
      <c r="X58" s="106">
        <v>27.474457391835976</v>
      </c>
      <c r="Y58" s="76">
        <v>2.9038475772411972E-2</v>
      </c>
      <c r="Z58" s="76">
        <v>9.9378048820541631E-2</v>
      </c>
      <c r="AA58" s="215">
        <v>5.5302345195752368E-2</v>
      </c>
      <c r="AC58" s="19">
        <f t="shared" si="5"/>
        <v>2.9038475772411972E-2</v>
      </c>
      <c r="AD58" s="19">
        <f t="shared" si="6"/>
        <v>7.5167897746579976E-2</v>
      </c>
      <c r="AE58" s="19">
        <f t="shared" si="4"/>
        <v>5.5302345195752368E-2</v>
      </c>
    </row>
    <row r="59" spans="1:31" ht="13.5" customHeight="1" x14ac:dyDescent="0.2">
      <c r="B59" s="239"/>
      <c r="C59" s="165" t="s">
        <v>21</v>
      </c>
      <c r="D59" s="156">
        <v>2250344895</v>
      </c>
      <c r="E59" s="224">
        <v>5001760704</v>
      </c>
      <c r="F59" s="224">
        <v>7252105599</v>
      </c>
      <c r="G59" s="156">
        <v>48126770.759999998</v>
      </c>
      <c r="H59" s="224">
        <v>102666184.11000004</v>
      </c>
      <c r="I59" s="224">
        <v>150792954.87000003</v>
      </c>
      <c r="J59" s="156">
        <v>26725.560938315852</v>
      </c>
      <c r="K59" s="224">
        <v>60044.247584461264</v>
      </c>
      <c r="L59" s="157">
        <v>86769.808522777108</v>
      </c>
      <c r="M59" s="72">
        <v>6.4332284472271753E-2</v>
      </c>
      <c r="N59" s="72">
        <v>0.11071717227336073</v>
      </c>
      <c r="O59" s="90">
        <v>9.0597460637239849E-2</v>
      </c>
      <c r="P59" s="95">
        <v>555.31589833009309</v>
      </c>
      <c r="Q59" s="73">
        <v>584.84931630582287</v>
      </c>
      <c r="R59" s="96">
        <v>575.42349108804274</v>
      </c>
      <c r="S59" s="100">
        <v>11.876206619570576</v>
      </c>
      <c r="T59" s="74">
        <v>12.004622199627178</v>
      </c>
      <c r="U59" s="101">
        <v>11.964774552475061</v>
      </c>
      <c r="V59" s="105">
        <v>21.386397643726518</v>
      </c>
      <c r="W59" s="75">
        <v>20.526008776848524</v>
      </c>
      <c r="X59" s="106">
        <v>20.792989403076675</v>
      </c>
      <c r="Y59" s="76">
        <v>0.18985058257971704</v>
      </c>
      <c r="Z59" s="76">
        <v>0.40499777061127712</v>
      </c>
      <c r="AA59" s="215">
        <v>0.25617037271150583</v>
      </c>
      <c r="AC59" s="19">
        <f t="shared" si="5"/>
        <v>0.18985058257971704</v>
      </c>
      <c r="AD59" s="19">
        <f t="shared" si="6"/>
        <v>0.30633355524896094</v>
      </c>
      <c r="AE59" s="19">
        <f t="shared" si="4"/>
        <v>0.25617037271150583</v>
      </c>
    </row>
    <row r="60" spans="1:31" ht="13.5" customHeight="1" x14ac:dyDescent="0.2">
      <c r="B60" s="239"/>
      <c r="C60" s="165" t="s">
        <v>8</v>
      </c>
      <c r="D60" s="156">
        <v>21830</v>
      </c>
      <c r="E60" s="224">
        <v>107198.51741935484</v>
      </c>
      <c r="F60" s="224">
        <v>129028.51741935484</v>
      </c>
      <c r="G60" s="156">
        <v>11205.820000000002</v>
      </c>
      <c r="H60" s="224">
        <v>411817.77032258053</v>
      </c>
      <c r="I60" s="224">
        <v>423023.59032258054</v>
      </c>
      <c r="J60" s="156">
        <v>0.99787751844515771</v>
      </c>
      <c r="K60" s="224">
        <v>226.31287952772396</v>
      </c>
      <c r="L60" s="157">
        <v>227.31075704616913</v>
      </c>
      <c r="M60" s="72">
        <v>2.4020352849942415E-6</v>
      </c>
      <c r="N60" s="72">
        <v>4.1730428939267325E-4</v>
      </c>
      <c r="O60" s="90">
        <v>2.3733805242298796E-4</v>
      </c>
      <c r="P60" s="95">
        <v>89.049932842501264</v>
      </c>
      <c r="Q60" s="73">
        <v>549.54617269296341</v>
      </c>
      <c r="R60" s="96">
        <v>537.34770884250509</v>
      </c>
      <c r="S60" s="100">
        <v>4.5711292645220235E-5</v>
      </c>
      <c r="T60" s="74">
        <v>2.1111568049248307E-3</v>
      </c>
      <c r="U60" s="101">
        <v>1.7617094390644491E-3</v>
      </c>
      <c r="V60" s="105">
        <v>513.32203389830522</v>
      </c>
      <c r="W60" s="75">
        <v>3841.6368083858056</v>
      </c>
      <c r="X60" s="106">
        <v>3278.5278695229363</v>
      </c>
      <c r="Y60" s="76">
        <v>4.4204741387960212E-5</v>
      </c>
      <c r="Z60" s="76">
        <v>1.6245395728359071E-3</v>
      </c>
      <c r="AA60" s="215">
        <v>7.1864173556462376E-4</v>
      </c>
      <c r="AC60" s="19">
        <f t="shared" si="5"/>
        <v>4.4204741387960212E-5</v>
      </c>
      <c r="AD60" s="19">
        <f t="shared" si="6"/>
        <v>1.2287746232240487E-3</v>
      </c>
      <c r="AE60" s="19">
        <f t="shared" si="4"/>
        <v>7.1864173556462376E-4</v>
      </c>
    </row>
    <row r="61" spans="1:31" ht="13.5" customHeight="1" x14ac:dyDescent="0.2">
      <c r="B61" s="239"/>
      <c r="C61" s="165" t="s">
        <v>12</v>
      </c>
      <c r="D61" s="156">
        <v>80515047</v>
      </c>
      <c r="E61" s="224">
        <v>455327608</v>
      </c>
      <c r="F61" s="224">
        <v>535842655</v>
      </c>
      <c r="G61" s="156">
        <v>127461.81</v>
      </c>
      <c r="H61" s="224">
        <v>1757557.69</v>
      </c>
      <c r="I61" s="224">
        <v>1885019.5</v>
      </c>
      <c r="J61" s="156">
        <v>186.0708655019543</v>
      </c>
      <c r="K61" s="224">
        <v>1147.0317773041961</v>
      </c>
      <c r="L61" s="157">
        <v>1333.1026428061505</v>
      </c>
      <c r="M61" s="72">
        <v>4.478994427507746E-4</v>
      </c>
      <c r="N61" s="72">
        <v>2.1150421564058853E-3</v>
      </c>
      <c r="O61" s="90">
        <v>1.3919094240634053E-3</v>
      </c>
      <c r="P61" s="95">
        <v>1459.8165952762972</v>
      </c>
      <c r="Q61" s="73">
        <v>652.62823737193867</v>
      </c>
      <c r="R61" s="96">
        <v>707.20894017603018</v>
      </c>
      <c r="S61" s="100">
        <v>2.3110073512340406</v>
      </c>
      <c r="T61" s="74">
        <v>2.5191351395151864</v>
      </c>
      <c r="U61" s="101">
        <v>2.4878621184163667</v>
      </c>
      <c r="V61" s="105">
        <v>1.5830806134907927</v>
      </c>
      <c r="W61" s="75">
        <v>3.8599848968525539</v>
      </c>
      <c r="X61" s="106">
        <v>3.5178601076467122</v>
      </c>
      <c r="Y61" s="76">
        <v>5.0281160574516814E-4</v>
      </c>
      <c r="Z61" s="76">
        <v>6.9332171283199911E-3</v>
      </c>
      <c r="AA61" s="215">
        <v>3.2023123911840367E-3</v>
      </c>
      <c r="AC61" s="19">
        <f t="shared" si="5"/>
        <v>5.0281160574516814E-4</v>
      </c>
      <c r="AD61" s="19">
        <f t="shared" si="6"/>
        <v>5.2441697370966102E-3</v>
      </c>
      <c r="AE61" s="19">
        <f t="shared" si="4"/>
        <v>3.2023123911840367E-3</v>
      </c>
    </row>
    <row r="62" spans="1:31" ht="13.5" customHeight="1" x14ac:dyDescent="0.2">
      <c r="B62" s="239"/>
      <c r="C62" s="165" t="s">
        <v>10</v>
      </c>
      <c r="D62" s="156">
        <v>3316585</v>
      </c>
      <c r="E62" s="224">
        <v>2201260</v>
      </c>
      <c r="F62" s="224">
        <v>5517845</v>
      </c>
      <c r="G62" s="156">
        <v>234324.88</v>
      </c>
      <c r="H62" s="224">
        <v>331742.26</v>
      </c>
      <c r="I62" s="224">
        <v>566067.14</v>
      </c>
      <c r="J62" s="156">
        <v>189.93471640680542</v>
      </c>
      <c r="K62" s="224">
        <v>128.56471134721386</v>
      </c>
      <c r="L62" s="157">
        <v>318.49942775401928</v>
      </c>
      <c r="M62" s="72">
        <v>4.5720028983656794E-4</v>
      </c>
      <c r="N62" s="72">
        <v>2.3706386318658848E-4</v>
      </c>
      <c r="O62" s="90">
        <v>3.3254930326777972E-4</v>
      </c>
      <c r="P62" s="95">
        <v>810.5614581209021</v>
      </c>
      <c r="Q62" s="73">
        <v>387.54396665415453</v>
      </c>
      <c r="R62" s="96">
        <v>562.65309403760705</v>
      </c>
      <c r="S62" s="100">
        <v>57.268158785861189</v>
      </c>
      <c r="T62" s="74">
        <v>58.405054989966594</v>
      </c>
      <c r="U62" s="101">
        <v>57.721706165000874</v>
      </c>
      <c r="V62" s="105">
        <v>70.652457271560962</v>
      </c>
      <c r="W62" s="75">
        <v>150.70562314310894</v>
      </c>
      <c r="X62" s="106">
        <v>102.58844530790553</v>
      </c>
      <c r="Y62" s="76">
        <v>9.2436526029909534E-4</v>
      </c>
      <c r="Z62" s="76">
        <v>1.30865753784707E-3</v>
      </c>
      <c r="AA62" s="215">
        <v>9.6164724909429797E-4</v>
      </c>
      <c r="AC62" s="19">
        <f t="shared" si="5"/>
        <v>9.2436526029909534E-4</v>
      </c>
      <c r="AD62" s="19">
        <f t="shared" si="6"/>
        <v>9.898467232720171E-4</v>
      </c>
      <c r="AE62" s="19">
        <f t="shared" si="4"/>
        <v>9.6164724909429797E-4</v>
      </c>
    </row>
    <row r="63" spans="1:31" ht="13.5" customHeight="1" x14ac:dyDescent="0.2">
      <c r="B63" s="239"/>
      <c r="C63" s="165" t="s">
        <v>11</v>
      </c>
      <c r="D63" s="156">
        <v>26240424</v>
      </c>
      <c r="E63" s="224">
        <v>383106294</v>
      </c>
      <c r="F63" s="224">
        <v>409346718</v>
      </c>
      <c r="G63" s="156">
        <v>66175.996599999984</v>
      </c>
      <c r="H63" s="224">
        <v>1782405.0953999998</v>
      </c>
      <c r="I63" s="224">
        <v>1848581.0919999997</v>
      </c>
      <c r="J63" s="156">
        <v>30.565827643322969</v>
      </c>
      <c r="K63" s="224">
        <v>1177.9465873284569</v>
      </c>
      <c r="L63" s="157">
        <v>1208.5124149717799</v>
      </c>
      <c r="M63" s="72">
        <v>7.3576360983373783E-5</v>
      </c>
      <c r="N63" s="72">
        <v>2.172046790237621E-3</v>
      </c>
      <c r="O63" s="90">
        <v>1.2618231826140405E-3</v>
      </c>
      <c r="P63" s="95">
        <v>461.88692598130024</v>
      </c>
      <c r="Q63" s="73">
        <v>660.87478675217051</v>
      </c>
      <c r="R63" s="96">
        <v>653.7513664949787</v>
      </c>
      <c r="S63" s="100">
        <v>1.1648374143391496</v>
      </c>
      <c r="T63" s="74">
        <v>3.0747252284204363</v>
      </c>
      <c r="U63" s="101">
        <v>2.9522953570419972</v>
      </c>
      <c r="V63" s="105">
        <v>2.5219103395585369</v>
      </c>
      <c r="W63" s="75">
        <v>4.6525079940346785</v>
      </c>
      <c r="X63" s="106">
        <v>4.515929921294739</v>
      </c>
      <c r="Y63" s="76">
        <v>2.6105120515888466E-4</v>
      </c>
      <c r="Z63" s="76">
        <v>7.0312352233695991E-3</v>
      </c>
      <c r="AA63" s="215">
        <v>3.1404100260077504E-3</v>
      </c>
      <c r="AC63" s="19">
        <f t="shared" si="5"/>
        <v>2.6105120515888466E-4</v>
      </c>
      <c r="AD63" s="19">
        <f t="shared" si="6"/>
        <v>5.3183089885052229E-3</v>
      </c>
      <c r="AE63" s="19">
        <f t="shared" si="4"/>
        <v>3.1404100260077504E-3</v>
      </c>
    </row>
    <row r="64" spans="1:31" ht="13.5" customHeight="1" x14ac:dyDescent="0.2">
      <c r="B64" s="239"/>
      <c r="C64" s="165" t="s">
        <v>14</v>
      </c>
      <c r="D64" s="156">
        <v>923.60640000000012</v>
      </c>
      <c r="E64" s="224">
        <v>907.7124</v>
      </c>
      <c r="F64" s="224">
        <v>1831.3188</v>
      </c>
      <c r="G64" s="156">
        <v>7187927.3399999999</v>
      </c>
      <c r="H64" s="224">
        <v>16432744.819999998</v>
      </c>
      <c r="I64" s="224">
        <v>23620672.159999996</v>
      </c>
      <c r="J64" s="156">
        <v>4999.6781269931671</v>
      </c>
      <c r="K64" s="224">
        <v>4492.3496290333514</v>
      </c>
      <c r="L64" s="157">
        <v>9492.0277560265185</v>
      </c>
      <c r="M64" s="72">
        <v>1.203494722815677E-2</v>
      </c>
      <c r="N64" s="72">
        <v>8.2835620030080916E-3</v>
      </c>
      <c r="O64" s="90">
        <v>9.9107469018842251E-3</v>
      </c>
      <c r="P64" s="95">
        <v>695.56603600742119</v>
      </c>
      <c r="Q64" s="73">
        <v>273.37792184089619</v>
      </c>
      <c r="R64" s="96">
        <v>401.85256760392377</v>
      </c>
      <c r="S64" s="100">
        <v>5.4132129519600189</v>
      </c>
      <c r="T64" s="74">
        <v>4.9490891928251193</v>
      </c>
      <c r="U64" s="101">
        <v>5.1831651354349217</v>
      </c>
      <c r="V64" s="105">
        <v>7782.4572675113541</v>
      </c>
      <c r="W64" s="75">
        <v>18103.47068080154</v>
      </c>
      <c r="X64" s="106">
        <v>12898.17598115631</v>
      </c>
      <c r="Y64" s="76">
        <v>2.835495030083909E-2</v>
      </c>
      <c r="Z64" s="76">
        <v>6.4823924983842554E-2</v>
      </c>
      <c r="AA64" s="215">
        <v>4.0127314940807665E-2</v>
      </c>
      <c r="AC64" s="19">
        <f t="shared" si="5"/>
        <v>2.835495030083909E-2</v>
      </c>
      <c r="AD64" s="19">
        <f t="shared" si="6"/>
        <v>4.9031735101949962E-2</v>
      </c>
      <c r="AE64" s="19">
        <f t="shared" si="4"/>
        <v>4.0127314940807665E-2</v>
      </c>
    </row>
    <row r="65" spans="2:31" ht="13.5" customHeight="1" x14ac:dyDescent="0.2">
      <c r="B65" s="239"/>
      <c r="C65" s="165" t="s">
        <v>15</v>
      </c>
      <c r="D65" s="156">
        <v>0</v>
      </c>
      <c r="E65" s="224">
        <v>0</v>
      </c>
      <c r="F65" s="224">
        <v>0</v>
      </c>
      <c r="G65" s="156">
        <v>0</v>
      </c>
      <c r="H65" s="224">
        <v>2863947.3760000016</v>
      </c>
      <c r="I65" s="224">
        <v>2863947.3760000016</v>
      </c>
      <c r="J65" s="156">
        <v>0</v>
      </c>
      <c r="K65" s="224">
        <v>1327.2967772631039</v>
      </c>
      <c r="L65" s="157">
        <v>1327.2967772631039</v>
      </c>
      <c r="M65" s="72">
        <v>0</v>
      </c>
      <c r="N65" s="72">
        <v>2.447437545776586E-3</v>
      </c>
      <c r="O65" s="90">
        <v>1.3858474460095619E-3</v>
      </c>
      <c r="P65" s="95">
        <v>0</v>
      </c>
      <c r="Q65" s="73">
        <v>463.45012774533018</v>
      </c>
      <c r="R65" s="96">
        <v>463.45012774533018</v>
      </c>
      <c r="S65" s="100">
        <v>0</v>
      </c>
      <c r="T65" s="74">
        <v>0</v>
      </c>
      <c r="U65" s="101">
        <v>0</v>
      </c>
      <c r="V65" s="105">
        <v>0</v>
      </c>
      <c r="W65" s="75">
        <v>0</v>
      </c>
      <c r="X65" s="106">
        <v>0</v>
      </c>
      <c r="AA65" s="78"/>
      <c r="AC65" s="19">
        <f t="shared" si="5"/>
        <v>0</v>
      </c>
      <c r="AD65" s="19">
        <f t="shared" si="6"/>
        <v>8.5453958315624082E-3</v>
      </c>
      <c r="AE65" s="19">
        <f t="shared" si="4"/>
        <v>4.865336496446754E-3</v>
      </c>
    </row>
    <row r="66" spans="2:31" ht="13.5" customHeight="1" thickBot="1" x14ac:dyDescent="0.25">
      <c r="B66" s="240"/>
      <c r="C66" s="160" t="s">
        <v>43</v>
      </c>
      <c r="D66" s="160"/>
      <c r="E66" s="152"/>
      <c r="F66" s="152"/>
      <c r="G66" s="160"/>
      <c r="H66" s="152"/>
      <c r="I66" s="88"/>
      <c r="J66" s="158">
        <v>346263.8528401588</v>
      </c>
      <c r="K66" s="158">
        <v>587635.52833767131</v>
      </c>
      <c r="L66" s="159">
        <v>933899.38117783004</v>
      </c>
      <c r="M66" s="93">
        <v>0.66620093118012369</v>
      </c>
      <c r="N66" s="93">
        <v>0.62009497758278087</v>
      </c>
      <c r="O66" s="94">
        <v>0.64009369990512155</v>
      </c>
      <c r="P66" s="132"/>
      <c r="Q66" s="133"/>
      <c r="R66" s="134"/>
      <c r="S66" s="102">
        <v>0</v>
      </c>
      <c r="T66" s="103">
        <v>0</v>
      </c>
      <c r="U66" s="104">
        <v>0</v>
      </c>
      <c r="V66" s="160"/>
      <c r="W66" s="152"/>
      <c r="X66" s="88"/>
      <c r="Y66" s="152"/>
      <c r="Z66" s="152"/>
      <c r="AA66" s="88"/>
    </row>
    <row r="67" spans="2:31" ht="13.5" customHeight="1" thickBot="1" x14ac:dyDescent="0.25">
      <c r="B67" s="235" t="s">
        <v>24</v>
      </c>
      <c r="C67" s="233" t="s">
        <v>28</v>
      </c>
      <c r="D67" s="236">
        <v>17121864183.034973</v>
      </c>
      <c r="E67" s="236">
        <v>23528363188.944103</v>
      </c>
      <c r="F67" s="236">
        <v>40650227371.97908</v>
      </c>
      <c r="G67" s="236">
        <v>253498146.3108857</v>
      </c>
      <c r="H67" s="236">
        <v>335145080.74886543</v>
      </c>
      <c r="I67" s="236">
        <v>588643227.05975127</v>
      </c>
      <c r="J67" s="236">
        <v>138670.1471598412</v>
      </c>
      <c r="K67" s="236">
        <v>206030.47166232867</v>
      </c>
      <c r="L67" s="236">
        <v>344700.6188221699</v>
      </c>
      <c r="M67" s="229">
        <v>0.33379906881987625</v>
      </c>
      <c r="N67" s="229">
        <v>0.37990502241721907</v>
      </c>
      <c r="O67" s="229">
        <v>0.3599063000948784</v>
      </c>
      <c r="P67" s="227">
        <v>547.02627683035814</v>
      </c>
      <c r="Q67" s="227">
        <v>614.75009927630026</v>
      </c>
      <c r="R67" s="227">
        <v>585.58495702725622</v>
      </c>
      <c r="S67" s="230">
        <v>8.0990098786813842</v>
      </c>
      <c r="T67" s="230">
        <v>8.7566852826864583</v>
      </c>
      <c r="U67" s="230">
        <v>8.4796725899687875</v>
      </c>
      <c r="V67" s="230">
        <v>14.805522552974214</v>
      </c>
      <c r="W67" s="230">
        <v>14.244300721537185</v>
      </c>
      <c r="X67" s="230">
        <v>14.480687196980192</v>
      </c>
      <c r="Y67" s="231">
        <v>1</v>
      </c>
      <c r="Z67" s="231">
        <v>1</v>
      </c>
      <c r="AA67" s="232">
        <v>1</v>
      </c>
    </row>
    <row r="69" spans="2:31" ht="13.5" customHeight="1" x14ac:dyDescent="0.2">
      <c r="S69" s="19"/>
      <c r="T69" s="19"/>
      <c r="U69" s="19"/>
    </row>
  </sheetData>
  <mergeCells count="14">
    <mergeCell ref="Y6:AA6"/>
    <mergeCell ref="G6:I6"/>
    <mergeCell ref="J6:L6"/>
    <mergeCell ref="M6:O6"/>
    <mergeCell ref="S6:U6"/>
    <mergeCell ref="V6:X6"/>
    <mergeCell ref="P6:R6"/>
    <mergeCell ref="B55:B66"/>
    <mergeCell ref="D6:F6"/>
    <mergeCell ref="B6:C6"/>
    <mergeCell ref="B8:B17"/>
    <mergeCell ref="B20:B30"/>
    <mergeCell ref="B33:B40"/>
    <mergeCell ref="B43:B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05A7-52CF-4A11-A78A-AD98D852BFD7}">
  <sheetPr>
    <tabColor rgb="FF45C363"/>
  </sheetPr>
  <dimension ref="A1:T91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D1" sqref="D1"/>
      <selection pane="bottomLeft" activeCell="B4" sqref="B4"/>
      <selection pane="bottomRight" activeCell="H19" sqref="H16:H19"/>
    </sheetView>
  </sheetViews>
  <sheetFormatPr defaultRowHeight="15" x14ac:dyDescent="0.25"/>
  <cols>
    <col min="1" max="1" width="14.28515625" style="7" customWidth="1"/>
    <col min="2" max="2" width="22.7109375" style="11" customWidth="1"/>
    <col min="3" max="3" width="9.85546875" style="11" bestFit="1" customWidth="1"/>
    <col min="4" max="4" width="12.42578125" style="11" bestFit="1" customWidth="1"/>
    <col min="5" max="5" width="14.28515625" style="11" hidden="1" customWidth="1"/>
    <col min="6" max="6" width="9.140625" style="8"/>
    <col min="7" max="7" width="8.42578125" style="8" customWidth="1"/>
    <col min="8" max="8" width="20.85546875" style="8" bestFit="1" customWidth="1"/>
    <col min="9" max="9" width="8.140625" style="8" customWidth="1"/>
    <col min="10" max="10" width="0.5703125" style="9" customWidth="1"/>
    <col min="11" max="11" width="6.42578125" style="8" customWidth="1"/>
    <col min="12" max="14" width="17.42578125" style="8" bestFit="1" customWidth="1"/>
    <col min="15" max="15" width="9.140625" style="8"/>
    <col min="16" max="16" width="15.5703125" style="8" bestFit="1" customWidth="1"/>
    <col min="17" max="17" width="9.140625" style="8"/>
    <col min="18" max="18" width="22" style="8" bestFit="1" customWidth="1"/>
    <col min="19" max="16384" width="9.140625" style="8"/>
  </cols>
  <sheetData>
    <row r="1" spans="1:20" ht="15.75" thickBot="1" x14ac:dyDescent="0.3"/>
    <row r="2" spans="1:20" ht="30" customHeight="1" thickBot="1" x14ac:dyDescent="0.3">
      <c r="A2" s="178" t="s">
        <v>22</v>
      </c>
      <c r="B2" s="178" t="s">
        <v>33</v>
      </c>
      <c r="C2" s="250" t="s">
        <v>34</v>
      </c>
      <c r="D2" s="250"/>
      <c r="E2" s="178" t="s">
        <v>24</v>
      </c>
      <c r="F2" s="11"/>
      <c r="G2" s="251" t="s">
        <v>36</v>
      </c>
      <c r="H2" s="252"/>
      <c r="I2" s="11"/>
      <c r="J2" s="12"/>
      <c r="K2" s="11"/>
      <c r="L2" s="253" t="s">
        <v>25</v>
      </c>
      <c r="M2" s="254"/>
      <c r="N2" s="255"/>
      <c r="O2" s="11"/>
      <c r="P2" s="44" t="s">
        <v>35</v>
      </c>
    </row>
    <row r="3" spans="1:20" ht="15.75" thickBot="1" x14ac:dyDescent="0.3">
      <c r="A3" s="179"/>
      <c r="B3" s="180"/>
      <c r="C3" s="181" t="s">
        <v>45</v>
      </c>
      <c r="D3" s="181" t="s">
        <v>46</v>
      </c>
      <c r="E3" s="182"/>
      <c r="F3" s="11"/>
      <c r="G3" s="258" t="s">
        <v>44</v>
      </c>
      <c r="H3" s="259"/>
      <c r="I3" s="11"/>
      <c r="J3" s="12"/>
      <c r="K3" s="11"/>
      <c r="L3" s="181" t="s">
        <v>45</v>
      </c>
      <c r="M3" s="181" t="s">
        <v>46</v>
      </c>
      <c r="N3" s="183" t="s">
        <v>24</v>
      </c>
      <c r="O3" s="11"/>
      <c r="P3" s="184" t="s">
        <v>50</v>
      </c>
    </row>
    <row r="4" spans="1:20" x14ac:dyDescent="0.25">
      <c r="A4" s="179"/>
      <c r="B4" s="185" t="s">
        <v>37</v>
      </c>
      <c r="C4" s="186">
        <v>155499</v>
      </c>
      <c r="D4" s="186">
        <v>192784</v>
      </c>
      <c r="E4" s="187">
        <f>D4/C4-1</f>
        <v>0.23977646158496202</v>
      </c>
      <c r="F4" s="11"/>
      <c r="G4" s="49"/>
      <c r="H4" s="188"/>
      <c r="I4" s="11"/>
      <c r="J4" s="12"/>
      <c r="K4" s="11"/>
      <c r="L4" s="189"/>
      <c r="M4" s="190"/>
      <c r="N4" s="191"/>
      <c r="O4" s="11"/>
      <c r="P4" s="192"/>
    </row>
    <row r="5" spans="1:20" x14ac:dyDescent="0.25">
      <c r="A5" s="248" t="s">
        <v>1</v>
      </c>
      <c r="B5" s="22" t="s">
        <v>17</v>
      </c>
      <c r="C5" s="15">
        <v>8834.514237442796</v>
      </c>
      <c r="D5" s="15">
        <v>9639.8345249060912</v>
      </c>
      <c r="E5" s="38">
        <f t="shared" ref="E5:E19" si="0">SUM(C5:D5)</f>
        <v>18474.348762348887</v>
      </c>
      <c r="F5" s="10"/>
      <c r="G5" s="49"/>
      <c r="H5" s="52">
        <f t="shared" ref="H5:H19" si="1">(D5-C5)/$C$4</f>
        <v>5.1789419061427739E-3</v>
      </c>
      <c r="I5" s="11"/>
      <c r="J5" s="12"/>
      <c r="K5" s="11"/>
      <c r="L5" s="42">
        <v>1356139031.7142854</v>
      </c>
      <c r="M5" s="15">
        <v>1432877943.8571427</v>
      </c>
      <c r="N5" s="38">
        <v>2789016975.5714283</v>
      </c>
      <c r="O5" s="11"/>
      <c r="P5" s="45">
        <f>IFERROR(M5/L5-1,0)</f>
        <v>5.6586316261284964E-2</v>
      </c>
      <c r="Q5" s="11"/>
      <c r="R5" s="13"/>
      <c r="S5" s="13"/>
      <c r="T5" s="13"/>
    </row>
    <row r="6" spans="1:20" x14ac:dyDescent="0.25">
      <c r="A6" s="256"/>
      <c r="B6" s="22" t="s">
        <v>18</v>
      </c>
      <c r="C6" s="15">
        <v>872.32284898333648</v>
      </c>
      <c r="D6" s="15">
        <v>811.19408067938116</v>
      </c>
      <c r="E6" s="38">
        <f t="shared" si="0"/>
        <v>1683.5169296627178</v>
      </c>
      <c r="F6" s="10"/>
      <c r="G6" s="49"/>
      <c r="H6" s="53">
        <f t="shared" si="1"/>
        <v>-3.9311357824780435E-4</v>
      </c>
      <c r="I6" s="11"/>
      <c r="J6" s="12"/>
      <c r="K6" s="11"/>
      <c r="L6" s="42">
        <v>201461878</v>
      </c>
      <c r="M6" s="15">
        <v>183671187</v>
      </c>
      <c r="N6" s="38">
        <v>385133065</v>
      </c>
      <c r="O6" s="11"/>
      <c r="P6" s="45">
        <f t="shared" ref="P6:P51" si="2">IFERROR(M6/L6-1,0)</f>
        <v>-8.8307977551961514E-2</v>
      </c>
      <c r="Q6" s="11"/>
      <c r="R6" s="13"/>
      <c r="S6" s="13"/>
      <c r="T6" s="13"/>
    </row>
    <row r="7" spans="1:20" x14ac:dyDescent="0.25">
      <c r="A7" s="256"/>
      <c r="B7" s="22" t="s">
        <v>19</v>
      </c>
      <c r="C7" s="15">
        <v>40737.657838524072</v>
      </c>
      <c r="D7" s="15">
        <v>52027.80020544814</v>
      </c>
      <c r="E7" s="38">
        <f t="shared" si="0"/>
        <v>92765.458043972205</v>
      </c>
      <c r="F7" s="10"/>
      <c r="G7" s="49"/>
      <c r="H7" s="52">
        <f t="shared" si="1"/>
        <v>7.2605884069505716E-2</v>
      </c>
      <c r="I7" s="11"/>
      <c r="J7" s="12"/>
      <c r="K7" s="11"/>
      <c r="L7" s="42">
        <v>3324155991.4285712</v>
      </c>
      <c r="M7" s="15">
        <v>3922502286.7142859</v>
      </c>
      <c r="N7" s="38">
        <v>7246658278.1428566</v>
      </c>
      <c r="O7" s="11"/>
      <c r="P7" s="45">
        <f t="shared" si="2"/>
        <v>0.17999946357167573</v>
      </c>
      <c r="Q7" s="11"/>
      <c r="R7" s="13"/>
      <c r="S7" s="13"/>
      <c r="T7" s="13"/>
    </row>
    <row r="8" spans="1:20" x14ac:dyDescent="0.25">
      <c r="A8" s="256"/>
      <c r="B8" s="22" t="s">
        <v>20</v>
      </c>
      <c r="C8" s="15">
        <v>319.77589484963511</v>
      </c>
      <c r="D8" s="15">
        <v>2838.3345864321823</v>
      </c>
      <c r="E8" s="38">
        <f t="shared" si="0"/>
        <v>3158.1104812818176</v>
      </c>
      <c r="F8" s="10"/>
      <c r="G8" s="49"/>
      <c r="H8" s="53">
        <f t="shared" si="1"/>
        <v>1.6196623075277312E-2</v>
      </c>
      <c r="I8" s="11"/>
      <c r="J8" s="12"/>
      <c r="K8" s="11"/>
      <c r="L8" s="42">
        <v>38717925</v>
      </c>
      <c r="M8" s="15">
        <v>356234988</v>
      </c>
      <c r="N8" s="38">
        <v>394952913</v>
      </c>
      <c r="O8" s="11"/>
      <c r="P8" s="45">
        <f>IFERROR(M8/L8-1,0)</f>
        <v>8.2007768494825068</v>
      </c>
      <c r="Q8" s="11"/>
      <c r="R8" s="13"/>
      <c r="S8" s="13"/>
      <c r="T8" s="13"/>
    </row>
    <row r="9" spans="1:20" x14ac:dyDescent="0.25">
      <c r="A9" s="256"/>
      <c r="B9" s="22" t="s">
        <v>21</v>
      </c>
      <c r="C9" s="15">
        <v>14870.343609083879</v>
      </c>
      <c r="D9" s="15">
        <v>33527.909562026012</v>
      </c>
      <c r="E9" s="38">
        <f t="shared" si="0"/>
        <v>48398.253171109893</v>
      </c>
      <c r="F9" s="10"/>
      <c r="G9" s="49"/>
      <c r="H9" s="52">
        <f t="shared" si="1"/>
        <v>0.11998511857273765</v>
      </c>
      <c r="I9" s="11"/>
      <c r="J9" s="12"/>
      <c r="K9" s="11"/>
      <c r="L9" s="42">
        <v>750114965</v>
      </c>
      <c r="M9" s="15">
        <v>1667253568</v>
      </c>
      <c r="N9" s="38">
        <v>2417368533</v>
      </c>
      <c r="O9" s="11"/>
      <c r="P9" s="45">
        <f t="shared" si="2"/>
        <v>1.2226640525695953</v>
      </c>
      <c r="Q9" s="11"/>
      <c r="R9" s="13"/>
      <c r="S9" s="13"/>
      <c r="T9" s="13"/>
    </row>
    <row r="10" spans="1:20" x14ac:dyDescent="0.25">
      <c r="A10" s="256"/>
      <c r="B10" s="22" t="s">
        <v>8</v>
      </c>
      <c r="C10" s="15">
        <v>0</v>
      </c>
      <c r="D10" s="15">
        <v>220.57666367174681</v>
      </c>
      <c r="E10" s="38">
        <f t="shared" si="0"/>
        <v>220.57666367174681</v>
      </c>
      <c r="F10" s="10"/>
      <c r="G10" s="49"/>
      <c r="H10" s="52">
        <f t="shared" si="1"/>
        <v>1.4185085670759736E-3</v>
      </c>
      <c r="I10" s="11"/>
      <c r="J10" s="12"/>
      <c r="K10" s="11"/>
      <c r="L10" s="42">
        <v>0</v>
      </c>
      <c r="M10" s="15">
        <v>3414.5174193548378</v>
      </c>
      <c r="N10" s="38">
        <v>3414.5174193548378</v>
      </c>
      <c r="O10" s="11"/>
      <c r="P10" s="45">
        <f t="shared" si="2"/>
        <v>0</v>
      </c>
      <c r="Q10" s="11"/>
      <c r="R10" s="13"/>
      <c r="S10" s="13"/>
      <c r="T10" s="13"/>
    </row>
    <row r="11" spans="1:20" x14ac:dyDescent="0.25">
      <c r="A11" s="256"/>
      <c r="B11" s="31" t="s">
        <v>12</v>
      </c>
      <c r="C11" s="15">
        <v>12.056575486858311</v>
      </c>
      <c r="D11" s="15">
        <v>670.42556084244859</v>
      </c>
      <c r="E11" s="38">
        <f t="shared" si="0"/>
        <v>682.48213632930685</v>
      </c>
      <c r="F11" s="10"/>
      <c r="G11" s="49"/>
      <c r="H11" s="52">
        <f t="shared" si="1"/>
        <v>4.2339113779226254E-3</v>
      </c>
      <c r="I11" s="11"/>
      <c r="J11" s="12"/>
      <c r="K11" s="11"/>
      <c r="L11" s="42">
        <v>8813396</v>
      </c>
      <c r="M11" s="15">
        <v>273884026</v>
      </c>
      <c r="N11" s="38">
        <v>282697422</v>
      </c>
      <c r="O11" s="11"/>
      <c r="P11" s="45">
        <f t="shared" si="2"/>
        <v>30.075878809938871</v>
      </c>
      <c r="Q11" s="11"/>
      <c r="R11" s="11"/>
      <c r="S11" s="11"/>
      <c r="T11" s="11"/>
    </row>
    <row r="12" spans="1:20" x14ac:dyDescent="0.25">
      <c r="A12" s="256"/>
      <c r="B12" s="23" t="s">
        <v>10</v>
      </c>
      <c r="C12" s="15">
        <v>112.52724754621376</v>
      </c>
      <c r="D12" s="15">
        <v>20.610272362666045</v>
      </c>
      <c r="E12" s="38">
        <f t="shared" si="0"/>
        <v>133.1375199088798</v>
      </c>
      <c r="F12" s="10"/>
      <c r="G12" s="49"/>
      <c r="H12" s="52">
        <f t="shared" si="1"/>
        <v>-5.9110975108230739E-4</v>
      </c>
      <c r="I12" s="11"/>
      <c r="J12" s="12"/>
      <c r="K12" s="11"/>
      <c r="L12" s="42">
        <v>1897025</v>
      </c>
      <c r="M12" s="15">
        <v>237746</v>
      </c>
      <c r="N12" s="38">
        <v>2134771</v>
      </c>
      <c r="O12" s="11"/>
      <c r="P12" s="45">
        <f t="shared" si="2"/>
        <v>-0.87467429264242691</v>
      </c>
      <c r="Q12" s="11"/>
      <c r="R12" s="14"/>
      <c r="S12" s="14"/>
      <c r="T12" s="11"/>
    </row>
    <row r="13" spans="1:20" x14ac:dyDescent="0.25">
      <c r="A13" s="256"/>
      <c r="B13" s="23" t="s">
        <v>11</v>
      </c>
      <c r="C13" s="15">
        <v>30.565827643322969</v>
      </c>
      <c r="D13" s="15">
        <v>1177.9465873284569</v>
      </c>
      <c r="E13" s="38">
        <f t="shared" si="0"/>
        <v>1208.5124149717799</v>
      </c>
      <c r="F13" s="10"/>
      <c r="G13" s="49"/>
      <c r="H13" s="52">
        <f t="shared" si="1"/>
        <v>7.3787018545787035E-3</v>
      </c>
      <c r="I13" s="11"/>
      <c r="J13" s="12"/>
      <c r="K13" s="11"/>
      <c r="L13" s="42">
        <v>26240424</v>
      </c>
      <c r="M13" s="15">
        <v>383106294</v>
      </c>
      <c r="N13" s="38">
        <v>409346718</v>
      </c>
      <c r="O13" s="11"/>
      <c r="P13" s="45">
        <f t="shared" si="2"/>
        <v>13.599851511545697</v>
      </c>
      <c r="Q13" s="11"/>
      <c r="R13" s="14"/>
      <c r="S13" s="14"/>
    </row>
    <row r="14" spans="1:20" x14ac:dyDescent="0.25">
      <c r="A14" s="256"/>
      <c r="B14" s="24" t="s">
        <v>9</v>
      </c>
      <c r="C14" s="15">
        <v>-22765.122328939866</v>
      </c>
      <c r="D14" s="15">
        <v>-27197.034348060512</v>
      </c>
      <c r="E14" s="38">
        <f t="shared" si="0"/>
        <v>-49962.156677000377</v>
      </c>
      <c r="F14" s="10"/>
      <c r="G14" s="49"/>
      <c r="H14" s="52">
        <f t="shared" si="1"/>
        <v>-2.8501225211227377E-2</v>
      </c>
      <c r="I14" s="11"/>
      <c r="J14" s="12"/>
      <c r="K14" s="11"/>
      <c r="L14" s="42">
        <v>3524.0313028574224</v>
      </c>
      <c r="M14" s="15">
        <v>4210.089407936729</v>
      </c>
      <c r="N14" s="38">
        <v>2942.0533717219741</v>
      </c>
      <c r="O14" s="11"/>
      <c r="P14" s="45">
        <f>IFERROR(M14/L14-1,0)</f>
        <v>0.194679912327403</v>
      </c>
      <c r="Q14" s="11"/>
      <c r="R14" s="14"/>
      <c r="S14" s="14"/>
    </row>
    <row r="15" spans="1:20" x14ac:dyDescent="0.25">
      <c r="A15" s="256"/>
      <c r="B15" s="24" t="s">
        <v>31</v>
      </c>
      <c r="C15" s="15">
        <v>-12413.901291580747</v>
      </c>
      <c r="D15" s="15">
        <v>-11803.793393468943</v>
      </c>
      <c r="E15" s="38">
        <f t="shared" si="0"/>
        <v>-24217.69468504969</v>
      </c>
      <c r="F15" s="10"/>
      <c r="G15" s="49"/>
      <c r="H15" s="52">
        <f t="shared" si="1"/>
        <v>3.9235486923504615E-3</v>
      </c>
      <c r="I15" s="11"/>
      <c r="J15" s="12"/>
      <c r="K15" s="11"/>
      <c r="L15" s="65">
        <v>14.412499999999996</v>
      </c>
      <c r="M15" s="30">
        <v>13.704166666666667</v>
      </c>
      <c r="N15" s="193">
        <v>13.617821782178211</v>
      </c>
      <c r="O15" s="11"/>
      <c r="P15" s="45">
        <f t="shared" si="2"/>
        <v>-4.9147152356171953E-2</v>
      </c>
      <c r="Q15" s="11"/>
      <c r="R15" s="14"/>
      <c r="S15" s="14"/>
    </row>
    <row r="16" spans="1:20" x14ac:dyDescent="0.25">
      <c r="A16" s="256"/>
      <c r="B16" s="166" t="s">
        <v>47</v>
      </c>
      <c r="C16" s="15">
        <v>9044.8630477699371</v>
      </c>
      <c r="D16" s="15">
        <v>9507.4706323819937</v>
      </c>
      <c r="E16" s="38">
        <f t="shared" si="0"/>
        <v>18552.333680151933</v>
      </c>
      <c r="F16" s="10"/>
      <c r="G16" s="49"/>
      <c r="H16" s="52">
        <f t="shared" si="1"/>
        <v>2.9749875215406953E-3</v>
      </c>
      <c r="I16" s="11"/>
      <c r="J16" s="12"/>
      <c r="K16" s="11"/>
      <c r="L16" s="168">
        <v>74.5416666666667</v>
      </c>
      <c r="M16" s="167">
        <v>78.354166666666671</v>
      </c>
      <c r="N16" s="194"/>
      <c r="O16" s="11"/>
      <c r="P16" s="45">
        <f t="shared" si="2"/>
        <v>5.1145891559529977E-2</v>
      </c>
      <c r="Q16" s="11"/>
      <c r="R16" s="14"/>
      <c r="S16" s="14"/>
    </row>
    <row r="17" spans="1:20" x14ac:dyDescent="0.25">
      <c r="A17" s="256"/>
      <c r="B17" s="166" t="s">
        <v>48</v>
      </c>
      <c r="C17" s="15">
        <v>-3349.7669091879475</v>
      </c>
      <c r="D17" s="15">
        <v>-7470.5119165223341</v>
      </c>
      <c r="E17" s="38">
        <f t="shared" si="0"/>
        <v>-10820.278825710282</v>
      </c>
      <c r="F17" s="10"/>
      <c r="G17" s="49"/>
      <c r="H17" s="52">
        <f t="shared" si="1"/>
        <v>-2.650013831172153E-2</v>
      </c>
      <c r="I17" s="11"/>
      <c r="J17" s="12"/>
      <c r="K17" s="11"/>
      <c r="L17" s="170">
        <v>2.625</v>
      </c>
      <c r="M17" s="171">
        <v>5.854166666666667</v>
      </c>
      <c r="N17" s="194"/>
      <c r="O17" s="11"/>
      <c r="P17" s="45">
        <f t="shared" si="2"/>
        <v>1.2301587301587302</v>
      </c>
      <c r="Q17" s="11"/>
      <c r="R17" s="14"/>
      <c r="S17" s="14"/>
    </row>
    <row r="18" spans="1:20" x14ac:dyDescent="0.25">
      <c r="A18" s="256"/>
      <c r="B18" s="166" t="s">
        <v>16</v>
      </c>
      <c r="C18" s="15">
        <v>-3855.5747521936432</v>
      </c>
      <c r="D18" s="15">
        <v>-1994.4954387800526</v>
      </c>
      <c r="E18" s="38">
        <f t="shared" si="0"/>
        <v>-5850.0701909736963</v>
      </c>
      <c r="F18" s="10"/>
      <c r="G18" s="49"/>
      <c r="H18" s="52">
        <f t="shared" si="1"/>
        <v>1.1968432680683417E-2</v>
      </c>
      <c r="I18" s="11"/>
      <c r="J18" s="12"/>
      <c r="K18" s="11"/>
      <c r="L18" s="170">
        <v>6.9687437038008824</v>
      </c>
      <c r="M18" s="171">
        <v>3.6049430823122042</v>
      </c>
      <c r="N18" s="194"/>
      <c r="O18" s="11"/>
      <c r="P18" s="45">
        <f t="shared" si="2"/>
        <v>-0.48269828314305763</v>
      </c>
      <c r="Q18" s="11"/>
      <c r="R18" s="14"/>
      <c r="S18" s="14"/>
      <c r="T18" s="11"/>
    </row>
    <row r="19" spans="1:20" ht="15.75" thickBot="1" x14ac:dyDescent="0.3">
      <c r="A19" s="257"/>
      <c r="B19" s="39" t="s">
        <v>42</v>
      </c>
      <c r="C19" s="40">
        <v>123048.73815457216</v>
      </c>
      <c r="D19" s="40">
        <v>130807.73242075273</v>
      </c>
      <c r="E19" s="41">
        <f t="shared" si="0"/>
        <v>253856.4705753249</v>
      </c>
      <c r="F19" s="10"/>
      <c r="G19" s="50"/>
      <c r="H19" s="54">
        <f t="shared" si="1"/>
        <v>4.989739011942565E-2</v>
      </c>
      <c r="I19" s="172"/>
      <c r="J19" s="12"/>
      <c r="K19" s="11"/>
      <c r="L19" s="43"/>
      <c r="M19" s="40"/>
      <c r="N19" s="195"/>
      <c r="O19" s="11"/>
      <c r="P19" s="46"/>
      <c r="Q19" s="11"/>
      <c r="R19" s="14"/>
      <c r="S19" s="14"/>
      <c r="T19" s="11"/>
    </row>
    <row r="20" spans="1:20" ht="15.75" thickBot="1" x14ac:dyDescent="0.3">
      <c r="A20" s="177"/>
      <c r="B20" s="16"/>
      <c r="C20" s="34"/>
      <c r="D20" s="34"/>
      <c r="E20" s="34"/>
      <c r="F20" s="10"/>
      <c r="G20" s="11"/>
      <c r="H20" s="37"/>
      <c r="I20" s="173"/>
      <c r="J20" s="12"/>
      <c r="K20" s="11"/>
      <c r="L20" s="34"/>
      <c r="M20" s="34"/>
      <c r="N20" s="196"/>
      <c r="O20" s="11"/>
      <c r="P20" s="35"/>
      <c r="Q20" s="11"/>
      <c r="R20" s="36"/>
      <c r="S20" s="36"/>
      <c r="T20" s="11"/>
    </row>
    <row r="21" spans="1:20" x14ac:dyDescent="0.25">
      <c r="A21" s="197"/>
      <c r="B21" s="56" t="s">
        <v>37</v>
      </c>
      <c r="C21" s="57">
        <v>92001</v>
      </c>
      <c r="D21" s="57">
        <v>152873</v>
      </c>
      <c r="E21" s="187">
        <f>D21/C21-1</f>
        <v>0.66164498211975964</v>
      </c>
      <c r="F21" s="10"/>
      <c r="G21" s="55"/>
      <c r="H21" s="51"/>
      <c r="I21" s="11"/>
      <c r="J21" s="12"/>
      <c r="K21" s="11"/>
      <c r="L21" s="58"/>
      <c r="M21" s="59"/>
      <c r="N21" s="60"/>
      <c r="O21" s="11"/>
      <c r="P21" s="62"/>
      <c r="Q21" s="11"/>
      <c r="R21" s="14"/>
      <c r="S21" s="14"/>
      <c r="T21" s="11"/>
    </row>
    <row r="22" spans="1:20" x14ac:dyDescent="0.25">
      <c r="A22" s="248" t="s">
        <v>2</v>
      </c>
      <c r="B22" s="22" t="s">
        <v>17</v>
      </c>
      <c r="C22" s="15">
        <v>10996.872078242166</v>
      </c>
      <c r="D22" s="15">
        <v>12000.814697289819</v>
      </c>
      <c r="E22" s="38">
        <f t="shared" ref="E22:E37" si="3">SUM(C22:D22)</f>
        <v>22997.686775531984</v>
      </c>
      <c r="F22" s="11"/>
      <c r="G22" s="49"/>
      <c r="H22" s="52">
        <f t="shared" ref="H22:H37" si="4">(D22-C22)/$C$21</f>
        <v>1.0912301160287968E-2</v>
      </c>
      <c r="I22" s="11"/>
      <c r="J22" s="12"/>
      <c r="K22" s="11"/>
      <c r="L22" s="42">
        <v>1356139031.7142854</v>
      </c>
      <c r="M22" s="15">
        <v>1432877943.8571427</v>
      </c>
      <c r="N22" s="38">
        <v>2789016975.5714283</v>
      </c>
      <c r="O22" s="11"/>
      <c r="P22" s="45">
        <f t="shared" si="2"/>
        <v>5.6586316261284964E-2</v>
      </c>
    </row>
    <row r="23" spans="1:20" x14ac:dyDescent="0.25">
      <c r="A23" s="256"/>
      <c r="B23" s="22" t="s">
        <v>18</v>
      </c>
      <c r="C23" s="15">
        <v>687.59702824283033</v>
      </c>
      <c r="D23" s="15">
        <v>636.47532918118327</v>
      </c>
      <c r="E23" s="38">
        <f t="shared" si="3"/>
        <v>1324.0723574240137</v>
      </c>
      <c r="F23" s="11"/>
      <c r="G23" s="49"/>
      <c r="H23" s="52">
        <f t="shared" si="4"/>
        <v>-5.5566460214179268E-4</v>
      </c>
      <c r="I23" s="11"/>
      <c r="J23" s="12"/>
      <c r="K23" s="11"/>
      <c r="L23" s="42">
        <v>201461878</v>
      </c>
      <c r="M23" s="15">
        <v>183671187</v>
      </c>
      <c r="N23" s="38">
        <v>385133065</v>
      </c>
      <c r="O23" s="11"/>
      <c r="P23" s="45">
        <f t="shared" si="2"/>
        <v>-8.8307977551961514E-2</v>
      </c>
    </row>
    <row r="24" spans="1:20" x14ac:dyDescent="0.25">
      <c r="A24" s="256"/>
      <c r="B24" s="22" t="s">
        <v>19</v>
      </c>
      <c r="C24" s="15">
        <v>19029.221415214102</v>
      </c>
      <c r="D24" s="15">
        <v>24226.271978377674</v>
      </c>
      <c r="E24" s="38">
        <f t="shared" si="3"/>
        <v>43255.49339359178</v>
      </c>
      <c r="F24" s="11"/>
      <c r="G24" s="49"/>
      <c r="H24" s="52">
        <f t="shared" si="4"/>
        <v>5.648906602279944E-2</v>
      </c>
      <c r="I24" s="11"/>
      <c r="J24" s="12"/>
      <c r="K24" s="11"/>
      <c r="L24" s="42">
        <v>3324155991.4285712</v>
      </c>
      <c r="M24" s="15">
        <v>3922502286.7142859</v>
      </c>
      <c r="N24" s="38">
        <v>7246658278.1428566</v>
      </c>
      <c r="O24" s="11"/>
      <c r="P24" s="45">
        <f t="shared" si="2"/>
        <v>0.17999946357167573</v>
      </c>
    </row>
    <row r="25" spans="1:20" x14ac:dyDescent="0.25">
      <c r="A25" s="256"/>
      <c r="B25" s="22" t="s">
        <v>20</v>
      </c>
      <c r="C25" s="15">
        <v>364.69471416844368</v>
      </c>
      <c r="D25" s="15">
        <v>3237.7075180243014</v>
      </c>
      <c r="E25" s="38">
        <f t="shared" si="3"/>
        <v>3602.402232192745</v>
      </c>
      <c r="F25" s="11"/>
      <c r="G25" s="49"/>
      <c r="H25" s="53">
        <f t="shared" si="4"/>
        <v>3.1228060606470123E-2</v>
      </c>
      <c r="I25" s="11"/>
      <c r="J25" s="12"/>
      <c r="K25" s="11"/>
      <c r="L25" s="42">
        <v>38717925</v>
      </c>
      <c r="M25" s="15">
        <v>356234988</v>
      </c>
      <c r="N25" s="38">
        <v>394952913</v>
      </c>
      <c r="O25" s="11"/>
      <c r="P25" s="45">
        <f t="shared" si="2"/>
        <v>8.2007768494825068</v>
      </c>
    </row>
    <row r="26" spans="1:20" x14ac:dyDescent="0.25">
      <c r="A26" s="256"/>
      <c r="B26" s="22" t="s">
        <v>21</v>
      </c>
      <c r="C26" s="15">
        <v>6452.1214094029801</v>
      </c>
      <c r="D26" s="15">
        <v>14442.743154686101</v>
      </c>
      <c r="E26" s="38">
        <f t="shared" si="3"/>
        <v>20894.864564089083</v>
      </c>
      <c r="F26" s="11"/>
      <c r="G26" s="49"/>
      <c r="H26" s="52">
        <f t="shared" si="4"/>
        <v>8.6853640126554277E-2</v>
      </c>
      <c r="I26" s="11"/>
      <c r="J26" s="12"/>
      <c r="K26" s="11"/>
      <c r="L26" s="42">
        <v>750114965</v>
      </c>
      <c r="M26" s="15">
        <v>1667253568</v>
      </c>
      <c r="N26" s="38">
        <v>2417368533</v>
      </c>
      <c r="O26" s="11"/>
      <c r="P26" s="45">
        <f t="shared" si="2"/>
        <v>1.2226640525695953</v>
      </c>
    </row>
    <row r="27" spans="1:20" x14ac:dyDescent="0.25">
      <c r="A27" s="256"/>
      <c r="B27" s="22" t="s">
        <v>8</v>
      </c>
      <c r="C27" s="15">
        <v>0.99787751844515771</v>
      </c>
      <c r="D27" s="15">
        <v>5.7362158559771501</v>
      </c>
      <c r="E27" s="38">
        <f t="shared" si="3"/>
        <v>6.7340933744223079</v>
      </c>
      <c r="F27" s="11"/>
      <c r="G27" s="49"/>
      <c r="H27" s="52">
        <f t="shared" si="4"/>
        <v>5.150311776537203E-5</v>
      </c>
      <c r="I27" s="11"/>
      <c r="J27" s="12"/>
      <c r="K27" s="11"/>
      <c r="L27" s="42">
        <v>21830</v>
      </c>
      <c r="M27" s="15">
        <v>103784</v>
      </c>
      <c r="N27" s="38">
        <v>125614</v>
      </c>
      <c r="O27" s="11"/>
      <c r="P27" s="45">
        <f t="shared" si="2"/>
        <v>3.7541914796152085</v>
      </c>
    </row>
    <row r="28" spans="1:20" x14ac:dyDescent="0.25">
      <c r="A28" s="256"/>
      <c r="B28" s="31" t="s">
        <v>12</v>
      </c>
      <c r="C28" s="15">
        <v>174.01429001509598</v>
      </c>
      <c r="D28" s="15">
        <v>476.60621646174741</v>
      </c>
      <c r="E28" s="38">
        <f t="shared" si="3"/>
        <v>650.62050647684339</v>
      </c>
      <c r="F28" s="11"/>
      <c r="G28" s="49"/>
      <c r="H28" s="52">
        <f t="shared" si="4"/>
        <v>3.2890069286926386E-3</v>
      </c>
      <c r="I28" s="11"/>
      <c r="J28" s="12"/>
      <c r="K28" s="11"/>
      <c r="L28" s="42">
        <v>71701651</v>
      </c>
      <c r="M28" s="15">
        <v>181443582</v>
      </c>
      <c r="N28" s="38">
        <v>253145233</v>
      </c>
      <c r="O28" s="11"/>
      <c r="P28" s="45">
        <f t="shared" si="2"/>
        <v>1.5305356218366577</v>
      </c>
    </row>
    <row r="29" spans="1:20" x14ac:dyDescent="0.25">
      <c r="A29" s="256"/>
      <c r="B29" s="23" t="s">
        <v>10</v>
      </c>
      <c r="C29" s="15">
        <v>77.407468860591663</v>
      </c>
      <c r="D29" s="15">
        <v>107.95443898454782</v>
      </c>
      <c r="E29" s="38">
        <f t="shared" si="3"/>
        <v>185.36190784513948</v>
      </c>
      <c r="F29" s="11"/>
      <c r="G29" s="49"/>
      <c r="H29" s="52">
        <f t="shared" si="4"/>
        <v>3.3202867494870879E-4</v>
      </c>
      <c r="I29" s="11"/>
      <c r="J29" s="12"/>
      <c r="K29" s="11"/>
      <c r="L29" s="42">
        <v>1419560</v>
      </c>
      <c r="M29" s="15">
        <v>1963514</v>
      </c>
      <c r="N29" s="38">
        <v>3383074</v>
      </c>
      <c r="O29" s="11"/>
      <c r="P29" s="45">
        <f t="shared" si="2"/>
        <v>0.38318493054185798</v>
      </c>
    </row>
    <row r="30" spans="1:20" x14ac:dyDescent="0.25">
      <c r="A30" s="256"/>
      <c r="B30" s="22" t="s">
        <v>14</v>
      </c>
      <c r="C30" s="15">
        <v>2639.9648558380031</v>
      </c>
      <c r="D30" s="15">
        <v>2268.863604248977</v>
      </c>
      <c r="E30" s="38">
        <f t="shared" si="3"/>
        <v>4908.8284600869802</v>
      </c>
      <c r="F30" s="11"/>
      <c r="G30" s="49"/>
      <c r="H30" s="52">
        <f t="shared" si="4"/>
        <v>-4.0336654122131946E-3</v>
      </c>
      <c r="I30" s="11"/>
      <c r="J30" s="12"/>
      <c r="K30" s="11"/>
      <c r="L30" s="42">
        <v>461.80320000000006</v>
      </c>
      <c r="M30" s="15">
        <v>453.8562</v>
      </c>
      <c r="N30" s="38"/>
      <c r="O30" s="11"/>
      <c r="P30" s="45">
        <f t="shared" si="2"/>
        <v>-1.7208629130330944E-2</v>
      </c>
    </row>
    <row r="31" spans="1:20" x14ac:dyDescent="0.25">
      <c r="A31" s="256"/>
      <c r="B31" s="31" t="s">
        <v>15</v>
      </c>
      <c r="C31" s="15">
        <v>0</v>
      </c>
      <c r="D31" s="15">
        <v>714.0522495380427</v>
      </c>
      <c r="E31" s="38">
        <f t="shared" si="3"/>
        <v>714.0522495380427</v>
      </c>
      <c r="F31" s="11"/>
      <c r="G31" s="49"/>
      <c r="H31" s="52">
        <f t="shared" si="4"/>
        <v>7.7613531324446771E-3</v>
      </c>
      <c r="I31" s="11"/>
      <c r="J31" s="12"/>
      <c r="K31" s="11"/>
      <c r="L31" s="42">
        <v>0</v>
      </c>
      <c r="M31" s="15">
        <v>1431973.6880000008</v>
      </c>
      <c r="N31" s="38"/>
      <c r="O31" s="11"/>
      <c r="P31" s="45">
        <f t="shared" si="2"/>
        <v>0</v>
      </c>
    </row>
    <row r="32" spans="1:20" x14ac:dyDescent="0.25">
      <c r="A32" s="256"/>
      <c r="B32" s="24" t="s">
        <v>13</v>
      </c>
      <c r="C32" s="15">
        <v>56321.108534310246</v>
      </c>
      <c r="D32" s="15">
        <v>73721.187053760834</v>
      </c>
      <c r="E32" s="38">
        <f t="shared" si="3"/>
        <v>130042.29558807108</v>
      </c>
      <c r="F32" s="11"/>
      <c r="G32" s="49"/>
      <c r="H32" s="52">
        <f t="shared" si="4"/>
        <v>0.18912923250237049</v>
      </c>
      <c r="I32" s="11"/>
      <c r="J32" s="12"/>
      <c r="K32" s="11"/>
      <c r="L32" s="42">
        <v>44856</v>
      </c>
      <c r="M32" s="15">
        <v>58714</v>
      </c>
      <c r="N32" s="20">
        <v>103570</v>
      </c>
      <c r="O32" s="11"/>
      <c r="P32" s="45">
        <f t="shared" si="2"/>
        <v>0.30894417692170495</v>
      </c>
    </row>
    <row r="33" spans="1:16" x14ac:dyDescent="0.25">
      <c r="A33" s="256"/>
      <c r="B33" s="24" t="s">
        <v>31</v>
      </c>
      <c r="C33" s="15">
        <v>-61962.666531526003</v>
      </c>
      <c r="D33" s="15">
        <v>-58917.377919106388</v>
      </c>
      <c r="E33" s="38">
        <f t="shared" si="3"/>
        <v>-120880.04445063238</v>
      </c>
      <c r="F33" s="11"/>
      <c r="G33" s="49"/>
      <c r="H33" s="52">
        <f t="shared" si="4"/>
        <v>3.3100603389306808E-2</v>
      </c>
      <c r="I33" s="11"/>
      <c r="J33" s="12"/>
      <c r="K33" s="11"/>
      <c r="L33" s="65">
        <v>14.412499999999996</v>
      </c>
      <c r="M33" s="30">
        <v>13.704166666666667</v>
      </c>
      <c r="N33" s="20">
        <v>13.617821782178211</v>
      </c>
      <c r="O33" s="11"/>
      <c r="P33" s="45">
        <f t="shared" si="2"/>
        <v>-4.9147152356171953E-2</v>
      </c>
    </row>
    <row r="34" spans="1:16" x14ac:dyDescent="0.25">
      <c r="A34" s="256"/>
      <c r="B34" s="166" t="s">
        <v>47</v>
      </c>
      <c r="C34" s="15">
        <v>16305.697635478429</v>
      </c>
      <c r="D34" s="15">
        <v>17139.66707854511</v>
      </c>
      <c r="E34" s="38">
        <f t="shared" si="3"/>
        <v>33445.364714023541</v>
      </c>
      <c r="F34" s="11"/>
      <c r="G34" s="49"/>
      <c r="H34" s="52">
        <f t="shared" si="4"/>
        <v>9.0647867204343476E-3</v>
      </c>
      <c r="I34" s="11"/>
      <c r="J34" s="12"/>
      <c r="K34" s="11"/>
      <c r="L34" s="168">
        <v>74.5416666666667</v>
      </c>
      <c r="M34" s="167">
        <v>78.354166666666671</v>
      </c>
      <c r="N34" s="169"/>
      <c r="O34" s="11"/>
      <c r="P34" s="45">
        <f t="shared" si="2"/>
        <v>5.1145891559529977E-2</v>
      </c>
    </row>
    <row r="35" spans="1:16" x14ac:dyDescent="0.25">
      <c r="A35" s="256"/>
      <c r="B35" s="166" t="s">
        <v>48</v>
      </c>
      <c r="C35" s="15">
        <v>-2453.0523565227782</v>
      </c>
      <c r="D35" s="15">
        <v>-5470.6961284357094</v>
      </c>
      <c r="E35" s="38">
        <f t="shared" si="3"/>
        <v>-7923.7484849584871</v>
      </c>
      <c r="F35" s="11"/>
      <c r="G35" s="49"/>
      <c r="H35" s="52">
        <f t="shared" si="4"/>
        <v>-3.2800119258626879E-2</v>
      </c>
      <c r="I35" s="11"/>
      <c r="J35" s="12"/>
      <c r="K35" s="11"/>
      <c r="L35" s="170">
        <v>2.625</v>
      </c>
      <c r="M35" s="171">
        <v>5.854166666666667</v>
      </c>
      <c r="N35" s="169"/>
      <c r="O35" s="11"/>
      <c r="P35" s="45">
        <f t="shared" si="2"/>
        <v>1.2301587301587302</v>
      </c>
    </row>
    <row r="36" spans="1:16" x14ac:dyDescent="0.25">
      <c r="A36" s="256"/>
      <c r="B36" s="166" t="s">
        <v>16</v>
      </c>
      <c r="C36" s="15">
        <v>-10495.369245608896</v>
      </c>
      <c r="D36" s="15">
        <v>-5429.2725298010337</v>
      </c>
      <c r="E36" s="38">
        <f t="shared" si="3"/>
        <v>-15924.641775409929</v>
      </c>
      <c r="F36" s="11"/>
      <c r="G36" s="49"/>
      <c r="H36" s="52">
        <f t="shared" si="4"/>
        <v>5.5065670110192956E-2</v>
      </c>
      <c r="I36" s="198"/>
      <c r="J36" s="12"/>
      <c r="K36" s="11"/>
      <c r="L36" s="170">
        <v>6.9687437038008824</v>
      </c>
      <c r="M36" s="171">
        <v>3.6049430823122042</v>
      </c>
      <c r="N36" s="169"/>
      <c r="O36" s="11"/>
      <c r="P36" s="45">
        <f t="shared" si="2"/>
        <v>-0.48269828314305763</v>
      </c>
    </row>
    <row r="37" spans="1:16" ht="15.75" thickBot="1" x14ac:dyDescent="0.3">
      <c r="A37" s="257"/>
      <c r="B37" s="39" t="s">
        <v>42</v>
      </c>
      <c r="C37" s="40">
        <v>53862.390826366354</v>
      </c>
      <c r="D37" s="40">
        <v>73712.267042388834</v>
      </c>
      <c r="E37" s="41">
        <f t="shared" si="3"/>
        <v>127574.6578687552</v>
      </c>
      <c r="F37" s="11"/>
      <c r="G37" s="50"/>
      <c r="H37" s="54">
        <f t="shared" si="4"/>
        <v>0.21575717890047369</v>
      </c>
      <c r="I37" s="11"/>
      <c r="J37" s="12"/>
      <c r="K37" s="11"/>
      <c r="L37" s="43"/>
      <c r="M37" s="40"/>
      <c r="N37" s="61"/>
      <c r="O37" s="11"/>
      <c r="P37" s="46"/>
    </row>
    <row r="38" spans="1:16" ht="15.75" thickBot="1" x14ac:dyDescent="0.3">
      <c r="A38" s="177"/>
      <c r="B38" s="16"/>
      <c r="C38" s="34"/>
      <c r="D38" s="34"/>
      <c r="E38" s="34"/>
      <c r="F38" s="11"/>
      <c r="G38" s="11"/>
      <c r="H38" s="37"/>
      <c r="I38" s="11"/>
      <c r="J38" s="12"/>
      <c r="K38" s="11"/>
      <c r="L38" s="34"/>
      <c r="M38" s="34"/>
      <c r="N38" s="48"/>
      <c r="O38" s="11"/>
      <c r="P38" s="35"/>
    </row>
    <row r="39" spans="1:16" x14ac:dyDescent="0.25">
      <c r="A39" s="197"/>
      <c r="B39" s="63" t="s">
        <v>37</v>
      </c>
      <c r="C39" s="64">
        <v>167930</v>
      </c>
      <c r="D39" s="64">
        <v>196664</v>
      </c>
      <c r="E39" s="187">
        <f>D39/C39-1</f>
        <v>0.17110700887274466</v>
      </c>
      <c r="F39" s="11"/>
      <c r="G39" s="55"/>
      <c r="H39" s="51"/>
      <c r="I39" s="11"/>
      <c r="J39" s="12"/>
      <c r="K39" s="11"/>
      <c r="L39" s="199"/>
      <c r="M39" s="200"/>
      <c r="N39" s="201"/>
      <c r="O39" s="11"/>
      <c r="P39" s="202"/>
    </row>
    <row r="40" spans="1:16" x14ac:dyDescent="0.25">
      <c r="A40" s="248" t="s">
        <v>3</v>
      </c>
      <c r="B40" s="22" t="s">
        <v>17</v>
      </c>
      <c r="C40" s="15">
        <v>9116.4189716945293</v>
      </c>
      <c r="D40" s="15">
        <v>9929.9155124018125</v>
      </c>
      <c r="E40" s="38">
        <f t="shared" ref="E40:E52" si="5">SUM(C40:D40)</f>
        <v>19046.33448409634</v>
      </c>
      <c r="F40" s="11"/>
      <c r="G40" s="49"/>
      <c r="H40" s="52">
        <f t="shared" ref="H40:H52" si="6">(D40-C40)/$C$39</f>
        <v>4.8442597552985365E-3</v>
      </c>
      <c r="I40" s="11"/>
      <c r="J40" s="12"/>
      <c r="K40" s="11"/>
      <c r="L40" s="42">
        <v>1356139031.7142854</v>
      </c>
      <c r="M40" s="15">
        <v>1432877943.8571427</v>
      </c>
      <c r="N40" s="38">
        <v>2789016975.5714283</v>
      </c>
      <c r="O40" s="11"/>
      <c r="P40" s="45">
        <f>IFERROR(M40/L40-1,0)</f>
        <v>5.6586316261284964E-2</v>
      </c>
    </row>
    <row r="41" spans="1:16" x14ac:dyDescent="0.25">
      <c r="A41" s="256"/>
      <c r="B41" s="22" t="s">
        <v>18</v>
      </c>
      <c r="C41" s="15">
        <v>636.30432425012282</v>
      </c>
      <c r="D41" s="15">
        <v>593.81669630403837</v>
      </c>
      <c r="E41" s="38">
        <f t="shared" si="5"/>
        <v>1230.1210205541611</v>
      </c>
      <c r="F41" s="11"/>
      <c r="G41" s="49"/>
      <c r="H41" s="52">
        <f t="shared" si="6"/>
        <v>-2.5300796728449022E-4</v>
      </c>
      <c r="I41" s="11"/>
      <c r="J41" s="12"/>
      <c r="K41" s="11"/>
      <c r="L41" s="42">
        <v>201461878</v>
      </c>
      <c r="M41" s="15">
        <v>183671187</v>
      </c>
      <c r="N41" s="38">
        <v>385133065</v>
      </c>
      <c r="O41" s="11"/>
      <c r="P41" s="45">
        <f t="shared" si="2"/>
        <v>-8.8307977551961514E-2</v>
      </c>
    </row>
    <row r="42" spans="1:16" x14ac:dyDescent="0.25">
      <c r="A42" s="256"/>
      <c r="B42" s="22" t="s">
        <v>19</v>
      </c>
      <c r="C42" s="15">
        <v>14600.157670961096</v>
      </c>
      <c r="D42" s="15">
        <v>18511.405587200141</v>
      </c>
      <c r="E42" s="38">
        <f t="shared" si="5"/>
        <v>33111.563258161237</v>
      </c>
      <c r="F42" s="11"/>
      <c r="G42" s="49"/>
      <c r="H42" s="52">
        <f t="shared" si="6"/>
        <v>2.3290942155892603E-2</v>
      </c>
      <c r="I42" s="11"/>
      <c r="J42" s="12"/>
      <c r="K42" s="11"/>
      <c r="L42" s="42">
        <v>3324155991.4285712</v>
      </c>
      <c r="M42" s="15">
        <v>3922502286.7142859</v>
      </c>
      <c r="N42" s="38">
        <v>7246658278.1428566</v>
      </c>
      <c r="O42" s="11"/>
      <c r="P42" s="45">
        <f t="shared" si="2"/>
        <v>0.17999946357167573</v>
      </c>
    </row>
    <row r="43" spans="1:16" x14ac:dyDescent="0.25">
      <c r="A43" s="256"/>
      <c r="B43" s="22" t="s">
        <v>20</v>
      </c>
      <c r="C43" s="15">
        <v>341.801784888567</v>
      </c>
      <c r="D43" s="15">
        <v>3033.1509998185766</v>
      </c>
      <c r="E43" s="38">
        <f t="shared" si="5"/>
        <v>3374.9527847071436</v>
      </c>
      <c r="F43" s="11"/>
      <c r="G43" s="49"/>
      <c r="H43" s="53">
        <f t="shared" si="6"/>
        <v>1.6026613558804321E-2</v>
      </c>
      <c r="I43" s="11"/>
      <c r="J43" s="12"/>
      <c r="K43" s="11"/>
      <c r="L43" s="42">
        <v>38717925</v>
      </c>
      <c r="M43" s="15">
        <v>356234988</v>
      </c>
      <c r="N43" s="38">
        <v>394952913</v>
      </c>
      <c r="O43" s="11"/>
      <c r="P43" s="45">
        <f t="shared" si="2"/>
        <v>8.2007768494825068</v>
      </c>
    </row>
    <row r="44" spans="1:16" x14ac:dyDescent="0.25">
      <c r="A44" s="256"/>
      <c r="B44" s="22" t="s">
        <v>21</v>
      </c>
      <c r="C44" s="15">
        <v>5403.0959198289929</v>
      </c>
      <c r="D44" s="15">
        <v>12073.594867749156</v>
      </c>
      <c r="E44" s="38">
        <f t="shared" si="5"/>
        <v>17476.690787578147</v>
      </c>
      <c r="F44" s="11"/>
      <c r="G44" s="49"/>
      <c r="H44" s="52">
        <f t="shared" si="6"/>
        <v>3.9721901672840843E-2</v>
      </c>
      <c r="I44" s="11"/>
      <c r="J44" s="12"/>
      <c r="K44" s="11"/>
      <c r="L44" s="42">
        <v>750114965</v>
      </c>
      <c r="M44" s="15">
        <v>1667253568</v>
      </c>
      <c r="N44" s="38">
        <v>2417368533</v>
      </c>
      <c r="O44" s="11"/>
      <c r="P44" s="45">
        <f t="shared" si="2"/>
        <v>1.2226640525695953</v>
      </c>
    </row>
    <row r="45" spans="1:16" x14ac:dyDescent="0.25">
      <c r="A45" s="256"/>
      <c r="B45" s="22" t="s">
        <v>14</v>
      </c>
      <c r="C45" s="15">
        <v>2359.713271155164</v>
      </c>
      <c r="D45" s="15">
        <v>2223.486024784374</v>
      </c>
      <c r="E45" s="38">
        <f t="shared" si="5"/>
        <v>4583.1992959395375</v>
      </c>
      <c r="F45" s="11"/>
      <c r="G45" s="49"/>
      <c r="H45" s="52">
        <f t="shared" si="6"/>
        <v>-8.112144725230155E-4</v>
      </c>
      <c r="I45" s="11"/>
      <c r="J45" s="12"/>
      <c r="K45" s="11"/>
      <c r="L45" s="42">
        <v>461.80319999999978</v>
      </c>
      <c r="M45" s="15">
        <v>453.85619999999994</v>
      </c>
      <c r="N45" s="38">
        <v>915.65939999999978</v>
      </c>
      <c r="O45" s="11"/>
      <c r="P45" s="45">
        <f t="shared" si="2"/>
        <v>-1.7208629130330499E-2</v>
      </c>
    </row>
    <row r="46" spans="1:16" x14ac:dyDescent="0.25">
      <c r="A46" s="256"/>
      <c r="B46" s="31" t="s">
        <v>15</v>
      </c>
      <c r="C46" s="15">
        <v>0</v>
      </c>
      <c r="D46" s="15">
        <v>613.24452772506118</v>
      </c>
      <c r="E46" s="38">
        <f t="shared" si="5"/>
        <v>613.24452772506118</v>
      </c>
      <c r="F46" s="11"/>
      <c r="G46" s="49"/>
      <c r="H46" s="52">
        <f t="shared" si="6"/>
        <v>3.6517866237423995E-3</v>
      </c>
      <c r="I46" s="11"/>
      <c r="J46" s="12"/>
      <c r="K46" s="11"/>
      <c r="L46" s="42">
        <v>0</v>
      </c>
      <c r="M46" s="15">
        <v>1431973.6880000008</v>
      </c>
      <c r="N46" s="38">
        <v>1431973.6880000008</v>
      </c>
      <c r="O46" s="11"/>
      <c r="P46" s="45">
        <f t="shared" si="2"/>
        <v>0</v>
      </c>
    </row>
    <row r="47" spans="1:16" x14ac:dyDescent="0.25">
      <c r="A47" s="256"/>
      <c r="B47" s="24" t="s">
        <v>13</v>
      </c>
      <c r="C47" s="15">
        <v>68882.334854978821</v>
      </c>
      <c r="D47" s="15">
        <v>77771.322007318115</v>
      </c>
      <c r="E47" s="38">
        <f t="shared" si="5"/>
        <v>146653.65686229692</v>
      </c>
      <c r="F47" s="11"/>
      <c r="G47" s="49"/>
      <c r="H47" s="52">
        <f t="shared" si="6"/>
        <v>5.2932693100335222E-2</v>
      </c>
      <c r="I47" s="11"/>
      <c r="J47" s="12"/>
      <c r="K47" s="11"/>
      <c r="L47" s="42">
        <v>367218</v>
      </c>
      <c r="M47" s="15">
        <v>414606</v>
      </c>
      <c r="N47" s="38">
        <v>781824</v>
      </c>
      <c r="O47" s="11"/>
      <c r="P47" s="45">
        <f t="shared" si="2"/>
        <v>0.12904596179925831</v>
      </c>
    </row>
    <row r="48" spans="1:16" x14ac:dyDescent="0.25">
      <c r="A48" s="256"/>
      <c r="B48" s="24" t="s">
        <v>31</v>
      </c>
      <c r="C48" s="15">
        <v>-67249.869113820299</v>
      </c>
      <c r="D48" s="15">
        <v>-63944.729550550772</v>
      </c>
      <c r="E48" s="38">
        <f t="shared" si="5"/>
        <v>-131194.59866437106</v>
      </c>
      <c r="F48" s="11"/>
      <c r="G48" s="49"/>
      <c r="H48" s="52">
        <f t="shared" si="6"/>
        <v>1.9681650469061677E-2</v>
      </c>
      <c r="I48" s="203"/>
      <c r="J48" s="12"/>
      <c r="K48" s="11"/>
      <c r="L48" s="65">
        <v>14.412499999999996</v>
      </c>
      <c r="M48" s="30">
        <v>13.704166666666667</v>
      </c>
      <c r="N48" s="20">
        <v>13.617821782178211</v>
      </c>
      <c r="O48" s="11"/>
      <c r="P48" s="45">
        <f t="shared" si="2"/>
        <v>-4.9147152356171953E-2</v>
      </c>
    </row>
    <row r="49" spans="1:18" x14ac:dyDescent="0.25">
      <c r="A49" s="256"/>
      <c r="B49" s="166" t="s">
        <v>47</v>
      </c>
      <c r="C49" s="15">
        <v>19989.955747544016</v>
      </c>
      <c r="D49" s="15">
        <v>21012.35985648771</v>
      </c>
      <c r="E49" s="38">
        <f t="shared" si="5"/>
        <v>41002.315604031726</v>
      </c>
      <c r="F49" s="11"/>
      <c r="G49" s="49"/>
      <c r="H49" s="52">
        <f t="shared" si="6"/>
        <v>6.0882755251812906E-3</v>
      </c>
      <c r="I49" s="11"/>
      <c r="J49" s="12"/>
      <c r="K49" s="11"/>
      <c r="L49" s="168">
        <v>74.5416666666667</v>
      </c>
      <c r="M49" s="167">
        <v>78.354166666666671</v>
      </c>
      <c r="N49" s="169"/>
      <c r="O49" s="11"/>
      <c r="P49" s="45">
        <f t="shared" si="2"/>
        <v>5.1145891559529977E-2</v>
      </c>
    </row>
    <row r="50" spans="1:18" x14ac:dyDescent="0.25">
      <c r="A50" s="256"/>
      <c r="B50" s="166" t="s">
        <v>48</v>
      </c>
      <c r="C50" s="15">
        <v>-4577.2994110615364</v>
      </c>
      <c r="D50" s="15">
        <v>-10208.104242129293</v>
      </c>
      <c r="E50" s="38">
        <f t="shared" si="5"/>
        <v>-14785.40365319083</v>
      </c>
      <c r="F50" s="11"/>
      <c r="G50" s="49"/>
      <c r="H50" s="52">
        <f t="shared" si="6"/>
        <v>-3.3530666534078227E-2</v>
      </c>
      <c r="I50" s="11"/>
      <c r="J50" s="12"/>
      <c r="K50" s="11"/>
      <c r="L50" s="170">
        <v>2.625</v>
      </c>
      <c r="M50" s="171">
        <v>5.854166666666667</v>
      </c>
      <c r="N50" s="169"/>
      <c r="O50" s="11"/>
      <c r="P50" s="45">
        <f t="shared" si="2"/>
        <v>1.2301587301587302</v>
      </c>
    </row>
    <row r="51" spans="1:18" x14ac:dyDescent="0.25">
      <c r="A51" s="256"/>
      <c r="B51" s="166" t="s">
        <v>16</v>
      </c>
      <c r="C51" s="15">
        <v>-5239.7262128750499</v>
      </c>
      <c r="D51" s="15">
        <v>-2710.5193657805871</v>
      </c>
      <c r="E51" s="38">
        <f t="shared" si="5"/>
        <v>-7950.2455786556366</v>
      </c>
      <c r="F51" s="11"/>
      <c r="G51" s="49"/>
      <c r="H51" s="52">
        <f t="shared" si="6"/>
        <v>1.5061078110489267E-2</v>
      </c>
      <c r="I51" s="11"/>
      <c r="J51" s="12"/>
      <c r="K51" s="11"/>
      <c r="L51" s="170">
        <v>6.9687437038008824</v>
      </c>
      <c r="M51" s="171">
        <v>3.6049430823122042</v>
      </c>
      <c r="N51" s="169"/>
      <c r="O51" s="11"/>
      <c r="P51" s="45">
        <f t="shared" si="2"/>
        <v>-0.48269828314305763</v>
      </c>
    </row>
    <row r="52" spans="1:18" ht="15.75" thickBot="1" x14ac:dyDescent="0.3">
      <c r="A52" s="257"/>
      <c r="B52" s="39" t="s">
        <v>42</v>
      </c>
      <c r="C52" s="40">
        <v>123667.11219245556</v>
      </c>
      <c r="D52" s="40">
        <v>127765.05707867167</v>
      </c>
      <c r="E52" s="41">
        <f t="shared" si="5"/>
        <v>251432.16927112723</v>
      </c>
      <c r="F52" s="11"/>
      <c r="G52" s="50"/>
      <c r="H52" s="54">
        <f t="shared" si="6"/>
        <v>2.4402696874984267E-2</v>
      </c>
      <c r="I52" s="11"/>
      <c r="J52" s="12"/>
      <c r="K52" s="11"/>
      <c r="L52" s="43"/>
      <c r="M52" s="40"/>
      <c r="N52" s="61"/>
      <c r="O52" s="11"/>
      <c r="P52" s="46"/>
      <c r="Q52" s="25"/>
    </row>
    <row r="53" spans="1:18" ht="15.75" thickBot="1" x14ac:dyDescent="0.3">
      <c r="A53" s="177"/>
      <c r="B53" s="16"/>
      <c r="C53" s="34"/>
      <c r="D53" s="34"/>
      <c r="E53" s="34"/>
      <c r="F53" s="11"/>
      <c r="G53" s="11"/>
      <c r="H53" s="37"/>
      <c r="I53" s="11"/>
      <c r="J53" s="12"/>
      <c r="K53" s="11"/>
      <c r="L53" s="34"/>
      <c r="M53" s="34"/>
      <c r="N53" s="48"/>
      <c r="O53" s="11"/>
      <c r="P53" s="35"/>
      <c r="Q53" s="25"/>
    </row>
    <row r="54" spans="1:18" ht="15.75" thickBot="1" x14ac:dyDescent="0.3">
      <c r="A54" s="197"/>
      <c r="B54" s="56" t="s">
        <v>37</v>
      </c>
      <c r="C54" s="57">
        <v>114587</v>
      </c>
      <c r="D54" s="57">
        <v>136758</v>
      </c>
      <c r="E54" s="187">
        <f>D54/C54-1</f>
        <v>0.19348617207885721</v>
      </c>
      <c r="F54" s="11"/>
      <c r="G54" s="258" t="s">
        <v>49</v>
      </c>
      <c r="H54" s="259"/>
      <c r="I54" s="11"/>
      <c r="J54" s="12"/>
      <c r="K54" s="11"/>
      <c r="L54" s="199"/>
      <c r="M54" s="200"/>
      <c r="N54" s="201"/>
      <c r="O54" s="11"/>
      <c r="P54" s="202"/>
    </row>
    <row r="55" spans="1:18" x14ac:dyDescent="0.25">
      <c r="A55" s="248" t="s">
        <v>4</v>
      </c>
      <c r="B55" s="22" t="s">
        <v>17</v>
      </c>
      <c r="C55" s="15">
        <v>3445.2337590666375</v>
      </c>
      <c r="D55" s="15">
        <v>3688.7778271109219</v>
      </c>
      <c r="E55" s="38">
        <f t="shared" ref="E55:E69" si="7">SUM(C55:D55)</f>
        <v>7134.0115861775594</v>
      </c>
      <c r="F55" s="11"/>
      <c r="G55" s="49"/>
      <c r="H55" s="52">
        <f t="shared" ref="H55:H69" si="8">(D55-C55)/$C$54</f>
        <v>2.1254074898922597E-3</v>
      </c>
      <c r="I55" s="11"/>
      <c r="J55" s="12"/>
      <c r="K55" s="11"/>
      <c r="L55" s="42">
        <v>696344767.28571427</v>
      </c>
      <c r="M55" s="15">
        <v>736533176.57142878</v>
      </c>
      <c r="N55" s="38">
        <v>1432877943.8571429</v>
      </c>
      <c r="O55" s="11"/>
      <c r="P55" s="45">
        <f>IFERROR(M55/L55-1,0)</f>
        <v>5.7713378736750087E-2</v>
      </c>
    </row>
    <row r="56" spans="1:18" x14ac:dyDescent="0.25">
      <c r="A56" s="256"/>
      <c r="B56" s="22" t="s">
        <v>18</v>
      </c>
      <c r="C56" s="15">
        <v>196.16384134596359</v>
      </c>
      <c r="D56" s="15">
        <v>355.69706261789162</v>
      </c>
      <c r="E56" s="38">
        <f t="shared" si="7"/>
        <v>551.86090396385521</v>
      </c>
      <c r="F56" s="11"/>
      <c r="G56" s="49"/>
      <c r="H56" s="53">
        <f t="shared" si="8"/>
        <v>1.3922453792483268E-3</v>
      </c>
      <c r="I56" s="11"/>
      <c r="J56" s="12"/>
      <c r="K56" s="11"/>
      <c r="L56" s="42">
        <v>106981687</v>
      </c>
      <c r="M56" s="15">
        <v>76689500</v>
      </c>
      <c r="N56" s="38">
        <v>183671187</v>
      </c>
      <c r="O56" s="11"/>
      <c r="P56" s="45">
        <f t="shared" ref="P56:P68" si="9">IFERROR(M56/L56-1,0)</f>
        <v>-0.28315301290771377</v>
      </c>
    </row>
    <row r="57" spans="1:18" x14ac:dyDescent="0.25">
      <c r="A57" s="256"/>
      <c r="B57" s="22" t="s">
        <v>19</v>
      </c>
      <c r="C57" s="15">
        <v>16129.825466002729</v>
      </c>
      <c r="D57" s="15">
        <v>12113.39199253319</v>
      </c>
      <c r="E57" s="38">
        <f t="shared" si="7"/>
        <v>28243.217458535917</v>
      </c>
      <c r="F57" s="11"/>
      <c r="G57" s="49"/>
      <c r="H57" s="52">
        <f t="shared" si="8"/>
        <v>-3.5051388669478552E-2</v>
      </c>
      <c r="I57" s="11"/>
      <c r="J57" s="12"/>
      <c r="K57" s="11"/>
      <c r="L57" s="42">
        <v>2264643392.5714283</v>
      </c>
      <c r="M57" s="15">
        <v>1657858894.1428573</v>
      </c>
      <c r="N57" s="38">
        <v>3922502286.7142859</v>
      </c>
      <c r="O57" s="11"/>
      <c r="P57" s="45">
        <f>IFERROR(M57/L57-1,0)</f>
        <v>-0.26793821067765866</v>
      </c>
    </row>
    <row r="58" spans="1:18" x14ac:dyDescent="0.25">
      <c r="A58" s="256"/>
      <c r="B58" s="22" t="s">
        <v>20</v>
      </c>
      <c r="C58" s="15">
        <v>622.86256644082619</v>
      </c>
      <c r="D58" s="15">
        <v>2364.7364287284295</v>
      </c>
      <c r="E58" s="38">
        <f t="shared" si="7"/>
        <v>2987.5989951692554</v>
      </c>
      <c r="F58" s="11"/>
      <c r="G58" s="49"/>
      <c r="H58" s="52">
        <f t="shared" si="8"/>
        <v>1.5201321810393877E-2</v>
      </c>
      <c r="I58" s="11"/>
      <c r="J58" s="12"/>
      <c r="K58" s="11"/>
      <c r="L58" s="42">
        <v>107952163</v>
      </c>
      <c r="M58" s="15">
        <v>248282825</v>
      </c>
      <c r="N58" s="38">
        <v>356234988</v>
      </c>
      <c r="O58" s="11"/>
      <c r="P58" s="45">
        <f t="shared" si="9"/>
        <v>1.2999337678856886</v>
      </c>
    </row>
    <row r="59" spans="1:18" x14ac:dyDescent="0.25">
      <c r="A59" s="256"/>
      <c r="B59" s="22" t="s">
        <v>21</v>
      </c>
      <c r="C59" s="15">
        <v>10068.213550263828</v>
      </c>
      <c r="D59" s="15">
        <v>8105.9623155623203</v>
      </c>
      <c r="E59" s="38">
        <f t="shared" si="7"/>
        <v>18174.17586582615</v>
      </c>
      <c r="F59" s="11"/>
      <c r="G59" s="49"/>
      <c r="H59" s="52">
        <f t="shared" si="8"/>
        <v>-1.712455369894934E-2</v>
      </c>
      <c r="I59" s="11"/>
      <c r="J59" s="12"/>
      <c r="K59" s="11"/>
      <c r="L59" s="42">
        <v>932425499</v>
      </c>
      <c r="M59" s="15">
        <v>734828069</v>
      </c>
      <c r="N59" s="38">
        <v>1667253568</v>
      </c>
      <c r="O59" s="11"/>
      <c r="P59" s="45">
        <f>IFERROR(M59/L59-1,0)</f>
        <v>-0.21191766013683411</v>
      </c>
    </row>
    <row r="60" spans="1:18" x14ac:dyDescent="0.25">
      <c r="A60" s="256"/>
      <c r="B60" s="22" t="s">
        <v>8</v>
      </c>
      <c r="C60" s="15">
        <v>31.253866331481245</v>
      </c>
      <c r="D60" s="15">
        <v>85.679393435736188</v>
      </c>
      <c r="E60" s="38">
        <f t="shared" si="7"/>
        <v>116.93325976721744</v>
      </c>
      <c r="F60" s="11"/>
      <c r="G60" s="49"/>
      <c r="H60" s="52">
        <f t="shared" si="8"/>
        <v>4.7497121928538963E-4</v>
      </c>
      <c r="I60" s="11"/>
      <c r="J60" s="12"/>
      <c r="K60" s="11"/>
      <c r="L60" s="42">
        <v>912.63059999999984</v>
      </c>
      <c r="M60" s="15">
        <v>2501.8868193548383</v>
      </c>
      <c r="N60" s="38">
        <v>3414.5174193548382</v>
      </c>
      <c r="O60" s="11"/>
      <c r="P60" s="45">
        <f t="shared" si="9"/>
        <v>1.7414014162519189</v>
      </c>
    </row>
    <row r="61" spans="1:18" x14ac:dyDescent="0.25">
      <c r="A61" s="256"/>
      <c r="B61" s="31" t="s">
        <v>12</v>
      </c>
      <c r="C61" s="15">
        <v>147.33586858903496</v>
      </c>
      <c r="D61" s="15">
        <v>212.59402350782582</v>
      </c>
      <c r="E61" s="38">
        <f t="shared" si="7"/>
        <v>359.92989209686078</v>
      </c>
      <c r="F61" s="11"/>
      <c r="G61" s="49"/>
      <c r="H61" s="52">
        <f t="shared" si="8"/>
        <v>5.695074914151768E-4</v>
      </c>
      <c r="I61" s="11"/>
      <c r="J61" s="12"/>
      <c r="K61" s="11"/>
      <c r="L61" s="42">
        <v>133572035</v>
      </c>
      <c r="M61" s="15">
        <v>140311991</v>
      </c>
      <c r="N61" s="38">
        <v>273884026</v>
      </c>
      <c r="O61" s="11"/>
      <c r="P61" s="45">
        <f t="shared" si="9"/>
        <v>5.0459334545588153E-2</v>
      </c>
    </row>
    <row r="62" spans="1:18" x14ac:dyDescent="0.25">
      <c r="A62" s="256"/>
      <c r="B62" s="23" t="s">
        <v>10</v>
      </c>
      <c r="C62" s="15">
        <v>7.8820774743530082</v>
      </c>
      <c r="D62" s="15">
        <v>4.4000461800281965</v>
      </c>
      <c r="E62" s="38">
        <f t="shared" si="7"/>
        <v>12.282123654381206</v>
      </c>
      <c r="F62" s="11"/>
      <c r="G62" s="49"/>
      <c r="H62" s="52">
        <f t="shared" si="8"/>
        <v>-3.0387664345212037E-5</v>
      </c>
      <c r="I62" s="11"/>
      <c r="J62" s="12"/>
      <c r="K62" s="11"/>
      <c r="L62" s="42">
        <v>114922</v>
      </c>
      <c r="M62" s="15">
        <v>122824</v>
      </c>
      <c r="N62" s="38">
        <v>237746</v>
      </c>
      <c r="O62" s="11"/>
      <c r="P62" s="45">
        <f t="shared" si="9"/>
        <v>6.8759680478933438E-2</v>
      </c>
    </row>
    <row r="63" spans="1:18" x14ac:dyDescent="0.25">
      <c r="A63" s="256"/>
      <c r="B63" s="23" t="s">
        <v>11</v>
      </c>
      <c r="C63" s="15">
        <v>196.78076854288997</v>
      </c>
      <c r="D63" s="15">
        <v>393.84381905456058</v>
      </c>
      <c r="E63" s="38">
        <f t="shared" si="7"/>
        <v>590.6245875974505</v>
      </c>
      <c r="F63" s="11"/>
      <c r="G63" s="49"/>
      <c r="H63" s="52">
        <f t="shared" si="8"/>
        <v>1.7197679537091521E-3</v>
      </c>
      <c r="I63" s="11"/>
      <c r="J63" s="12"/>
      <c r="K63" s="11"/>
      <c r="L63" s="42">
        <v>126906693</v>
      </c>
      <c r="M63" s="15">
        <v>256199601</v>
      </c>
      <c r="N63" s="38">
        <v>383106294</v>
      </c>
      <c r="O63" s="11"/>
      <c r="P63" s="45">
        <f t="shared" si="9"/>
        <v>1.0188029090002368</v>
      </c>
    </row>
    <row r="64" spans="1:18" x14ac:dyDescent="0.25">
      <c r="A64" s="256"/>
      <c r="B64" s="24" t="s">
        <v>9</v>
      </c>
      <c r="C64" s="15">
        <v>-15243.505735567491</v>
      </c>
      <c r="D64" s="15">
        <v>-15504.888447059779</v>
      </c>
      <c r="E64" s="38">
        <f t="shared" si="7"/>
        <v>-30748.394182627271</v>
      </c>
      <c r="F64" s="11"/>
      <c r="G64" s="49"/>
      <c r="H64" s="52">
        <f t="shared" si="8"/>
        <v>-2.2810852146603702E-3</v>
      </c>
      <c r="I64" s="11"/>
      <c r="J64" s="12"/>
      <c r="K64" s="11"/>
      <c r="L64" s="42">
        <v>4174.3007232159734</v>
      </c>
      <c r="M64" s="15">
        <v>4245.8780926574827</v>
      </c>
      <c r="N64" s="38">
        <v>2942.0533717219741</v>
      </c>
      <c r="O64" s="11"/>
      <c r="P64" s="45">
        <f t="shared" si="9"/>
        <v>1.7147152107039432E-2</v>
      </c>
      <c r="R64" s="28"/>
    </row>
    <row r="65" spans="1:18" x14ac:dyDescent="0.25">
      <c r="A65" s="256"/>
      <c r="B65" s="24" t="s">
        <v>31</v>
      </c>
      <c r="C65" s="15">
        <v>-5961.0704560302611</v>
      </c>
      <c r="D65" s="15">
        <v>-5437.7439218090012</v>
      </c>
      <c r="E65" s="38">
        <f t="shared" si="7"/>
        <v>-11398.814377839262</v>
      </c>
      <c r="F65" s="11"/>
      <c r="G65" s="49"/>
      <c r="H65" s="52">
        <f t="shared" si="8"/>
        <v>4.5670672434155691E-3</v>
      </c>
      <c r="I65" s="11"/>
      <c r="J65" s="12"/>
      <c r="K65" s="11"/>
      <c r="L65" s="65">
        <v>14.33333333333333</v>
      </c>
      <c r="M65" s="30">
        <v>13.074999999999998</v>
      </c>
      <c r="N65" s="193">
        <v>13.617821782178211</v>
      </c>
      <c r="O65" s="11"/>
      <c r="P65" s="45">
        <f t="shared" si="9"/>
        <v>-8.7790697674418605E-2</v>
      </c>
      <c r="R65" s="28"/>
    </row>
    <row r="66" spans="1:18" x14ac:dyDescent="0.25">
      <c r="A66" s="256"/>
      <c r="B66" s="166" t="s">
        <v>47</v>
      </c>
      <c r="C66" s="15">
        <v>288.5223521403031</v>
      </c>
      <c r="D66" s="15">
        <v>268.01296758463326</v>
      </c>
      <c r="E66" s="38">
        <f t="shared" si="7"/>
        <v>556.53531972493636</v>
      </c>
      <c r="F66" s="11"/>
      <c r="G66" s="49"/>
      <c r="H66" s="53">
        <f t="shared" si="8"/>
        <v>-1.7898526495736724E-4</v>
      </c>
      <c r="I66" s="11"/>
      <c r="J66" s="12"/>
      <c r="K66" s="11"/>
      <c r="L66" s="168">
        <v>81.241666666666646</v>
      </c>
      <c r="M66" s="167">
        <v>75.466666666666654</v>
      </c>
      <c r="N66" s="194"/>
      <c r="O66" s="11"/>
      <c r="P66" s="45">
        <f t="shared" si="9"/>
        <v>-7.1084213765514326E-2</v>
      </c>
      <c r="R66" s="28"/>
    </row>
    <row r="67" spans="1:18" x14ac:dyDescent="0.25">
      <c r="A67" s="256"/>
      <c r="B67" s="166" t="s">
        <v>48</v>
      </c>
      <c r="C67" s="15">
        <v>-2230.7908203973288</v>
      </c>
      <c r="D67" s="15">
        <v>-3173.1076324617152</v>
      </c>
      <c r="E67" s="38">
        <f t="shared" si="7"/>
        <v>-5403.8984528590445</v>
      </c>
      <c r="F67" s="11"/>
      <c r="G67" s="49"/>
      <c r="H67" s="52">
        <f t="shared" si="8"/>
        <v>-8.2235926594149984E-3</v>
      </c>
      <c r="I67" s="11"/>
      <c r="J67" s="12"/>
      <c r="K67" s="11"/>
      <c r="L67" s="170">
        <v>4.833333333333333</v>
      </c>
      <c r="M67" s="171">
        <v>6.875</v>
      </c>
      <c r="N67" s="194"/>
      <c r="O67" s="11"/>
      <c r="P67" s="45">
        <f t="shared" si="9"/>
        <v>0.4224137931034484</v>
      </c>
      <c r="R67" s="28"/>
    </row>
    <row r="68" spans="1:18" x14ac:dyDescent="0.25">
      <c r="A68" s="256"/>
      <c r="B68" s="166" t="s">
        <v>16</v>
      </c>
      <c r="C68" s="15">
        <v>-1123.5236124660803</v>
      </c>
      <c r="D68" s="15">
        <v>-569.43427517492466</v>
      </c>
      <c r="E68" s="38">
        <f t="shared" si="7"/>
        <v>-1692.9578876410051</v>
      </c>
      <c r="F68" s="11"/>
      <c r="G68" s="49"/>
      <c r="H68" s="52">
        <f t="shared" si="8"/>
        <v>4.8355340247249303E-3</v>
      </c>
      <c r="I68" s="11"/>
      <c r="J68" s="12"/>
      <c r="K68" s="11"/>
      <c r="L68" s="170">
        <v>4.7848073530259922</v>
      </c>
      <c r="M68" s="171">
        <v>2.425078811598417</v>
      </c>
      <c r="N68" s="194"/>
      <c r="O68" s="11"/>
      <c r="P68" s="45">
        <f t="shared" si="9"/>
        <v>-0.49317106569300928</v>
      </c>
      <c r="R68" s="28"/>
    </row>
    <row r="69" spans="1:18" ht="15.75" thickBot="1" x14ac:dyDescent="0.3">
      <c r="A69" s="257"/>
      <c r="B69" s="39" t="s">
        <v>42</v>
      </c>
      <c r="C69" s="40">
        <v>108011.81650826312</v>
      </c>
      <c r="D69" s="40">
        <v>133850.07840018987</v>
      </c>
      <c r="E69" s="41">
        <f t="shared" si="7"/>
        <v>241861.89490845299</v>
      </c>
      <c r="F69" s="11"/>
      <c r="G69" s="50"/>
      <c r="H69" s="54">
        <f t="shared" si="8"/>
        <v>0.22549034263857815</v>
      </c>
      <c r="I69" s="11"/>
      <c r="J69" s="12"/>
      <c r="K69" s="11"/>
      <c r="L69" s="204"/>
      <c r="M69" s="205"/>
      <c r="N69" s="206"/>
      <c r="O69" s="11"/>
      <c r="P69" s="207"/>
    </row>
    <row r="70" spans="1:18" x14ac:dyDescent="0.25">
      <c r="A70" s="177"/>
      <c r="B70" s="16"/>
      <c r="C70" s="34"/>
      <c r="D70" s="34"/>
      <c r="E70" s="34"/>
      <c r="F70" s="11"/>
      <c r="G70" s="11"/>
      <c r="H70" s="37"/>
      <c r="I70" s="11"/>
      <c r="J70" s="12"/>
      <c r="K70" s="11"/>
      <c r="L70" s="16"/>
      <c r="M70" s="11"/>
      <c r="N70" s="11"/>
      <c r="O70" s="11"/>
      <c r="P70" s="11"/>
    </row>
    <row r="71" spans="1:18" s="9" customFormat="1" ht="3.75" customHeight="1" x14ac:dyDescent="0.25">
      <c r="A71" s="208"/>
      <c r="B71" s="161"/>
      <c r="C71" s="162"/>
      <c r="D71" s="162"/>
      <c r="E71" s="162"/>
      <c r="F71" s="12"/>
      <c r="G71" s="12"/>
      <c r="H71" s="163"/>
      <c r="I71" s="12"/>
      <c r="J71" s="12"/>
      <c r="K71" s="12"/>
      <c r="L71" s="161"/>
      <c r="M71" s="12"/>
      <c r="N71" s="12"/>
      <c r="O71" s="12"/>
      <c r="P71" s="12"/>
    </row>
    <row r="72" spans="1:18" ht="15.75" thickBot="1" x14ac:dyDescent="0.3">
      <c r="A72" s="177"/>
      <c r="B72" s="16"/>
      <c r="C72" s="34"/>
      <c r="D72" s="34"/>
      <c r="E72" s="34"/>
      <c r="F72" s="11"/>
      <c r="G72" s="11"/>
      <c r="H72" s="37"/>
      <c r="I72" s="11"/>
      <c r="J72" s="12"/>
      <c r="K72" s="11"/>
      <c r="L72" s="16"/>
      <c r="M72" s="11"/>
      <c r="N72" s="11"/>
      <c r="O72" s="11"/>
      <c r="P72" s="11"/>
    </row>
    <row r="73" spans="1:18" x14ac:dyDescent="0.25">
      <c r="A73" s="246" t="s">
        <v>24</v>
      </c>
      <c r="B73" s="56" t="s">
        <v>37</v>
      </c>
      <c r="C73" s="57">
        <v>415430</v>
      </c>
      <c r="D73" s="57">
        <v>542321</v>
      </c>
      <c r="E73" s="187">
        <f>D73/C73-1</f>
        <v>0.30544496064318905</v>
      </c>
      <c r="F73" s="11"/>
      <c r="G73" s="55"/>
      <c r="H73" s="209"/>
      <c r="I73" s="11"/>
      <c r="J73" s="12"/>
      <c r="K73" s="11"/>
      <c r="L73" s="55"/>
      <c r="M73" s="210"/>
      <c r="N73" s="209"/>
      <c r="O73" s="11"/>
      <c r="P73" s="202"/>
    </row>
    <row r="74" spans="1:18" x14ac:dyDescent="0.25">
      <c r="A74" s="247"/>
      <c r="B74" s="22" t="s">
        <v>17</v>
      </c>
      <c r="C74" s="33">
        <v>28947.805287379491</v>
      </c>
      <c r="D74" s="33">
        <v>31570.564734597727</v>
      </c>
      <c r="E74" s="38">
        <f t="shared" ref="E74:E87" si="10">SUM(C74:D74)</f>
        <v>60518.370021977214</v>
      </c>
      <c r="F74" s="11"/>
      <c r="G74" s="49"/>
      <c r="H74" s="52">
        <f t="shared" ref="H74:H91" si="11">(D74-C74)/$C$73</f>
        <v>6.3133607279643629E-3</v>
      </c>
      <c r="I74" s="11"/>
      <c r="J74" s="12"/>
      <c r="K74" s="11"/>
      <c r="L74" s="67">
        <v>4068417095.1428604</v>
      </c>
      <c r="M74" s="33">
        <v>4298633831.5714283</v>
      </c>
      <c r="N74" s="211">
        <v>8367050926.7142887</v>
      </c>
      <c r="O74" s="11"/>
      <c r="P74" s="45">
        <f t="shared" ref="P74:P90" si="12">IFERROR(M74/L74-1,0)</f>
        <v>5.6586316261283853E-2</v>
      </c>
    </row>
    <row r="75" spans="1:18" x14ac:dyDescent="0.25">
      <c r="A75" s="247"/>
      <c r="B75" s="22" t="s">
        <v>18</v>
      </c>
      <c r="C75" s="33">
        <v>2196.2242014762896</v>
      </c>
      <c r="D75" s="33">
        <v>2041.4861061646029</v>
      </c>
      <c r="E75" s="38">
        <f t="shared" si="10"/>
        <v>4237.710307640893</v>
      </c>
      <c r="F75" s="11"/>
      <c r="G75" s="49"/>
      <c r="H75" s="52">
        <f t="shared" si="11"/>
        <v>-3.7247694030687897E-4</v>
      </c>
      <c r="I75" s="11"/>
      <c r="J75" s="12"/>
      <c r="K75" s="11"/>
      <c r="L75" s="67">
        <v>604385634</v>
      </c>
      <c r="M75" s="33">
        <v>551013561</v>
      </c>
      <c r="N75" s="211">
        <v>1155399195</v>
      </c>
      <c r="O75" s="11"/>
      <c r="P75" s="45">
        <f t="shared" si="12"/>
        <v>-8.8307977551961514E-2</v>
      </c>
    </row>
    <row r="76" spans="1:18" x14ac:dyDescent="0.25">
      <c r="A76" s="247"/>
      <c r="B76" s="22" t="s">
        <v>19</v>
      </c>
      <c r="C76" s="33">
        <v>74367.036924699263</v>
      </c>
      <c r="D76" s="33">
        <v>94765.477771025966</v>
      </c>
      <c r="E76" s="38">
        <f t="shared" si="10"/>
        <v>169132.51469572523</v>
      </c>
      <c r="F76" s="11"/>
      <c r="G76" s="49"/>
      <c r="H76" s="52">
        <f t="shared" si="11"/>
        <v>4.9101992745653182E-2</v>
      </c>
      <c r="I76" s="11"/>
      <c r="J76" s="12"/>
      <c r="K76" s="11"/>
      <c r="L76" s="67">
        <v>9972467974.2857132</v>
      </c>
      <c r="M76" s="33">
        <v>11767506860.142857</v>
      </c>
      <c r="N76" s="211">
        <v>21739974834.42857</v>
      </c>
      <c r="O76" s="11"/>
      <c r="P76" s="45">
        <f t="shared" si="12"/>
        <v>0.17999946357167573</v>
      </c>
    </row>
    <row r="77" spans="1:18" x14ac:dyDescent="0.25">
      <c r="A77" s="247"/>
      <c r="B77" s="22" t="s">
        <v>20</v>
      </c>
      <c r="C77" s="33">
        <v>1026.2723939066459</v>
      </c>
      <c r="D77" s="33">
        <v>9109.1931042750603</v>
      </c>
      <c r="E77" s="38">
        <f t="shared" si="10"/>
        <v>10135.465498181706</v>
      </c>
      <c r="F77" s="11"/>
      <c r="G77" s="49"/>
      <c r="H77" s="52">
        <f t="shared" si="11"/>
        <v>1.9456757360730846E-2</v>
      </c>
      <c r="I77" s="11"/>
      <c r="J77" s="12"/>
      <c r="K77" s="11"/>
      <c r="L77" s="67">
        <v>116153775</v>
      </c>
      <c r="M77" s="33">
        <v>1068704964</v>
      </c>
      <c r="N77" s="211">
        <v>1184858739</v>
      </c>
      <c r="O77" s="11"/>
      <c r="P77" s="45">
        <f t="shared" si="12"/>
        <v>8.2007768494825068</v>
      </c>
    </row>
    <row r="78" spans="1:18" x14ac:dyDescent="0.25">
      <c r="A78" s="247"/>
      <c r="B78" s="22" t="s">
        <v>21</v>
      </c>
      <c r="C78" s="33">
        <v>26725.560938315852</v>
      </c>
      <c r="D78" s="33">
        <v>60044.247584461264</v>
      </c>
      <c r="E78" s="38">
        <f t="shared" si="10"/>
        <v>86769.808522777108</v>
      </c>
      <c r="F78" s="11"/>
      <c r="G78" s="49"/>
      <c r="H78" s="52">
        <f t="shared" si="11"/>
        <v>8.0202890128650825E-2</v>
      </c>
      <c r="I78" s="11"/>
      <c r="J78" s="12"/>
      <c r="K78" s="11"/>
      <c r="L78" s="67">
        <v>2250344895</v>
      </c>
      <c r="M78" s="33">
        <v>5001760704</v>
      </c>
      <c r="N78" s="211">
        <v>7252105599</v>
      </c>
      <c r="O78" s="11"/>
      <c r="P78" s="45">
        <f t="shared" si="12"/>
        <v>1.2226640525695953</v>
      </c>
    </row>
    <row r="79" spans="1:18" x14ac:dyDescent="0.25">
      <c r="A79" s="247"/>
      <c r="B79" s="22" t="s">
        <v>8</v>
      </c>
      <c r="C79" s="33">
        <v>0.99787751844515771</v>
      </c>
      <c r="D79" s="33">
        <v>226.31287952772396</v>
      </c>
      <c r="E79" s="38">
        <f t="shared" si="10"/>
        <v>227.31075704616913</v>
      </c>
      <c r="F79" s="11"/>
      <c r="G79" s="49"/>
      <c r="H79" s="52">
        <f t="shared" si="11"/>
        <v>5.423657463574581E-4</v>
      </c>
      <c r="I79" s="11"/>
      <c r="J79" s="12"/>
      <c r="K79" s="11"/>
      <c r="L79" s="67">
        <v>21830</v>
      </c>
      <c r="M79" s="33">
        <v>107198.51741935484</v>
      </c>
      <c r="N79" s="211">
        <v>129028.51741935484</v>
      </c>
      <c r="O79" s="11"/>
      <c r="P79" s="45">
        <f t="shared" si="12"/>
        <v>3.9106054704239508</v>
      </c>
    </row>
    <row r="80" spans="1:18" x14ac:dyDescent="0.25">
      <c r="A80" s="247"/>
      <c r="B80" s="31" t="s">
        <v>12</v>
      </c>
      <c r="C80" s="33">
        <v>186.0708655019543</v>
      </c>
      <c r="D80" s="33">
        <v>1147.0317773041961</v>
      </c>
      <c r="E80" s="38">
        <f t="shared" si="10"/>
        <v>1333.1026428061505</v>
      </c>
      <c r="F80" s="11"/>
      <c r="G80" s="49"/>
      <c r="H80" s="52">
        <f t="shared" si="11"/>
        <v>2.3131716818771916E-3</v>
      </c>
      <c r="I80" s="11"/>
      <c r="J80" s="12"/>
      <c r="K80" s="11"/>
      <c r="L80" s="67">
        <v>80515047</v>
      </c>
      <c r="M80" s="33">
        <v>455327608</v>
      </c>
      <c r="N80" s="211">
        <v>535842655</v>
      </c>
      <c r="O80" s="11"/>
      <c r="P80" s="45">
        <f t="shared" si="12"/>
        <v>4.6551865143915272</v>
      </c>
    </row>
    <row r="81" spans="1:16" x14ac:dyDescent="0.25">
      <c r="A81" s="247"/>
      <c r="B81" s="23" t="s">
        <v>10</v>
      </c>
      <c r="C81" s="33">
        <v>189.93471640680542</v>
      </c>
      <c r="D81" s="33">
        <v>128.56471134721386</v>
      </c>
      <c r="E81" s="38">
        <f t="shared" si="10"/>
        <v>318.49942775401928</v>
      </c>
      <c r="F81" s="11"/>
      <c r="G81" s="49"/>
      <c r="H81" s="52">
        <f t="shared" si="11"/>
        <v>-1.477264642890296E-4</v>
      </c>
      <c r="I81" s="11"/>
      <c r="J81" s="12"/>
      <c r="K81" s="11"/>
      <c r="L81" s="67">
        <v>3316585</v>
      </c>
      <c r="M81" s="33">
        <v>2201260</v>
      </c>
      <c r="N81" s="211">
        <v>5517845</v>
      </c>
      <c r="O81" s="11"/>
      <c r="P81" s="45">
        <f t="shared" si="12"/>
        <v>-0.33628717491033699</v>
      </c>
    </row>
    <row r="82" spans="1:16" x14ac:dyDescent="0.25">
      <c r="A82" s="247"/>
      <c r="B82" s="23" t="s">
        <v>11</v>
      </c>
      <c r="C82" s="33">
        <v>30.565827643322969</v>
      </c>
      <c r="D82" s="33">
        <v>1177.9465873284569</v>
      </c>
      <c r="E82" s="38">
        <f t="shared" si="10"/>
        <v>1208.5124149717799</v>
      </c>
      <c r="F82" s="11"/>
      <c r="G82" s="49"/>
      <c r="H82" s="52">
        <f t="shared" si="11"/>
        <v>2.7619111756135421E-3</v>
      </c>
      <c r="I82" s="11"/>
      <c r="J82" s="12"/>
      <c r="K82" s="11"/>
      <c r="L82" s="67">
        <v>26240424</v>
      </c>
      <c r="M82" s="33">
        <v>383106294</v>
      </c>
      <c r="N82" s="211">
        <v>409346718</v>
      </c>
      <c r="O82" s="11"/>
      <c r="P82" s="45">
        <f t="shared" si="12"/>
        <v>13.599851511545697</v>
      </c>
    </row>
    <row r="83" spans="1:16" x14ac:dyDescent="0.25">
      <c r="A83" s="247"/>
      <c r="B83" s="23" t="s">
        <v>14</v>
      </c>
      <c r="C83" s="33">
        <v>4999.6781269931671</v>
      </c>
      <c r="D83" s="33">
        <v>4492.3496290333514</v>
      </c>
      <c r="E83" s="38">
        <f t="shared" si="10"/>
        <v>9492.0277560265185</v>
      </c>
      <c r="F83" s="11"/>
      <c r="G83" s="49"/>
      <c r="H83" s="52">
        <f t="shared" si="11"/>
        <v>-1.2212129551544559E-3</v>
      </c>
      <c r="I83" s="11"/>
      <c r="J83" s="12"/>
      <c r="K83" s="11"/>
      <c r="L83" s="67">
        <v>923.60639999999989</v>
      </c>
      <c r="M83" s="33">
        <v>907.71239999999989</v>
      </c>
      <c r="N83" s="211">
        <v>1831.3187999999996</v>
      </c>
      <c r="O83" s="11"/>
      <c r="P83" s="45">
        <f t="shared" si="12"/>
        <v>-1.7208629130330833E-2</v>
      </c>
    </row>
    <row r="84" spans="1:16" x14ac:dyDescent="0.25">
      <c r="A84" s="247"/>
      <c r="B84" s="23" t="s">
        <v>41</v>
      </c>
      <c r="C84" s="33">
        <v>0</v>
      </c>
      <c r="D84" s="33">
        <v>1327.2967772631039</v>
      </c>
      <c r="E84" s="38">
        <f t="shared" si="10"/>
        <v>1327.2967772631039</v>
      </c>
      <c r="F84" s="11"/>
      <c r="G84" s="49"/>
      <c r="H84" s="52">
        <f t="shared" si="11"/>
        <v>3.1949950106229781E-3</v>
      </c>
      <c r="I84" s="11"/>
      <c r="J84" s="12"/>
      <c r="K84" s="11"/>
      <c r="L84" s="67">
        <v>0</v>
      </c>
      <c r="M84" s="33">
        <v>2863947.3760000016</v>
      </c>
      <c r="N84" s="211">
        <v>2863947.3760000016</v>
      </c>
      <c r="O84" s="11"/>
      <c r="P84" s="45">
        <f t="shared" si="12"/>
        <v>0</v>
      </c>
    </row>
    <row r="85" spans="1:16" x14ac:dyDescent="0.25">
      <c r="A85" s="247"/>
      <c r="B85" s="23" t="s">
        <v>9</v>
      </c>
      <c r="C85" s="33">
        <v>-22765.122328939866</v>
      </c>
      <c r="D85" s="33">
        <v>-27197.034348060512</v>
      </c>
      <c r="E85" s="38">
        <f t="shared" si="10"/>
        <v>-49962.156677000377</v>
      </c>
      <c r="F85" s="11"/>
      <c r="G85" s="49"/>
      <c r="H85" s="52">
        <f t="shared" si="11"/>
        <v>-1.066825221847398E-2</v>
      </c>
      <c r="I85" s="11"/>
      <c r="J85" s="12"/>
      <c r="K85" s="11"/>
      <c r="L85" s="67">
        <v>3524.0313028574224</v>
      </c>
      <c r="M85" s="33">
        <v>4210.089407936729</v>
      </c>
      <c r="N85" s="211">
        <v>7734.1207107941518</v>
      </c>
      <c r="O85" s="11"/>
      <c r="P85" s="45">
        <f t="shared" si="12"/>
        <v>0.194679912327403</v>
      </c>
    </row>
    <row r="86" spans="1:16" x14ac:dyDescent="0.25">
      <c r="A86" s="247"/>
      <c r="B86" s="23" t="s">
        <v>13</v>
      </c>
      <c r="C86" s="33">
        <v>125203.44338928907</v>
      </c>
      <c r="D86" s="33">
        <v>151492.50906107895</v>
      </c>
      <c r="E86" s="38">
        <f t="shared" si="10"/>
        <v>276695.95245036803</v>
      </c>
      <c r="F86" s="11"/>
      <c r="G86" s="49"/>
      <c r="H86" s="52">
        <f t="shared" si="11"/>
        <v>6.3281577333822503E-2</v>
      </c>
      <c r="I86" s="11"/>
      <c r="J86" s="12"/>
      <c r="K86" s="11"/>
      <c r="L86" s="67">
        <v>412074</v>
      </c>
      <c r="M86" s="33">
        <v>473320</v>
      </c>
      <c r="N86" s="211">
        <v>885394</v>
      </c>
      <c r="O86" s="11"/>
      <c r="P86" s="45">
        <f t="shared" si="12"/>
        <v>0.14862864436970069</v>
      </c>
    </row>
    <row r="87" spans="1:16" x14ac:dyDescent="0.25">
      <c r="A87" s="247"/>
      <c r="B87" s="24" t="s">
        <v>31</v>
      </c>
      <c r="C87" s="33">
        <v>-141626.43693692703</v>
      </c>
      <c r="D87" s="33">
        <v>-134665.90086312609</v>
      </c>
      <c r="E87" s="38">
        <f t="shared" si="10"/>
        <v>-276292.33780005312</v>
      </c>
      <c r="F87" s="11"/>
      <c r="G87" s="49"/>
      <c r="H87" s="52">
        <f t="shared" si="11"/>
        <v>1.6755015463016474E-2</v>
      </c>
      <c r="I87" s="11"/>
      <c r="J87" s="12"/>
      <c r="K87" s="11"/>
      <c r="L87" s="65">
        <v>13.208333333333334</v>
      </c>
      <c r="M87" s="30">
        <v>14.058333333333344</v>
      </c>
      <c r="N87" s="20">
        <v>13.617821782178211</v>
      </c>
      <c r="O87" s="11"/>
      <c r="P87" s="45">
        <f t="shared" si="12"/>
        <v>6.4353312302839916E-2</v>
      </c>
    </row>
    <row r="88" spans="1:16" x14ac:dyDescent="0.25">
      <c r="A88" s="248"/>
      <c r="B88" s="166" t="s">
        <v>47</v>
      </c>
      <c r="C88" s="33">
        <v>45340.516430792384</v>
      </c>
      <c r="D88" s="33">
        <v>47659.497567414815</v>
      </c>
      <c r="E88" s="38">
        <f t="shared" ref="E88:E90" si="13">SUM(C88:D88)</f>
        <v>93000.0139982072</v>
      </c>
      <c r="F88" s="11"/>
      <c r="G88" s="49"/>
      <c r="H88" s="52">
        <f t="shared" si="11"/>
        <v>5.5821224673770096E-3</v>
      </c>
      <c r="I88" s="11"/>
      <c r="J88" s="12"/>
      <c r="K88" s="11"/>
      <c r="L88" s="168">
        <v>74.5416666666667</v>
      </c>
      <c r="M88" s="167">
        <v>78.354166666666671</v>
      </c>
      <c r="N88" s="169"/>
      <c r="O88" s="11"/>
      <c r="P88" s="45">
        <f t="shared" si="12"/>
        <v>5.1145891559529977E-2</v>
      </c>
    </row>
    <row r="89" spans="1:16" x14ac:dyDescent="0.25">
      <c r="A89" s="248"/>
      <c r="B89" s="166" t="s">
        <v>48</v>
      </c>
      <c r="C89" s="33">
        <v>-10380.118676772261</v>
      </c>
      <c r="D89" s="33">
        <v>-23149.312287087334</v>
      </c>
      <c r="E89" s="38">
        <f t="shared" si="13"/>
        <v>-33529.430963859595</v>
      </c>
      <c r="F89" s="11"/>
      <c r="G89" s="49"/>
      <c r="H89" s="52">
        <f t="shared" si="11"/>
        <v>-3.0737292950232465E-2</v>
      </c>
      <c r="I89" s="11"/>
      <c r="J89" s="12"/>
      <c r="K89" s="11"/>
      <c r="L89" s="170">
        <v>2.625</v>
      </c>
      <c r="M89" s="171">
        <v>5.854166666666667</v>
      </c>
      <c r="N89" s="169"/>
      <c r="O89" s="11"/>
      <c r="P89" s="45">
        <f t="shared" si="12"/>
        <v>1.2301587301587302</v>
      </c>
    </row>
    <row r="90" spans="1:16" x14ac:dyDescent="0.25">
      <c r="A90" s="248"/>
      <c r="B90" s="166" t="s">
        <v>16</v>
      </c>
      <c r="C90" s="33">
        <v>-19590.670210677588</v>
      </c>
      <c r="D90" s="33">
        <v>-10134.287334361674</v>
      </c>
      <c r="E90" s="38">
        <f t="shared" si="13"/>
        <v>-29724.957545039262</v>
      </c>
      <c r="F90" s="11"/>
      <c r="G90" s="49"/>
      <c r="H90" s="52">
        <f t="shared" si="11"/>
        <v>2.276287912841132E-2</v>
      </c>
      <c r="I90" s="11"/>
      <c r="J90" s="12"/>
      <c r="K90" s="11"/>
      <c r="L90" s="170">
        <v>6.9687437038008824</v>
      </c>
      <c r="M90" s="171">
        <v>3.6049430823122042</v>
      </c>
      <c r="N90" s="169"/>
      <c r="O90" s="11"/>
      <c r="P90" s="45">
        <f t="shared" si="12"/>
        <v>-0.48269828314305763</v>
      </c>
    </row>
    <row r="91" spans="1:16" ht="15.75" thickBot="1" x14ac:dyDescent="0.3">
      <c r="A91" s="249"/>
      <c r="B91" s="39" t="s">
        <v>42</v>
      </c>
      <c r="C91" s="66">
        <v>300578.24117339408</v>
      </c>
      <c r="D91" s="66">
        <v>332285.05654181319</v>
      </c>
      <c r="E91" s="41">
        <f>SUM(C91:D91)</f>
        <v>632863.29771520733</v>
      </c>
      <c r="F91" s="11"/>
      <c r="G91" s="50"/>
      <c r="H91" s="54">
        <f t="shared" si="11"/>
        <v>7.632288320154805E-2</v>
      </c>
      <c r="I91" s="11"/>
      <c r="J91" s="12"/>
      <c r="K91" s="11"/>
      <c r="L91" s="68"/>
      <c r="M91" s="66"/>
      <c r="N91" s="212"/>
      <c r="O91" s="11"/>
      <c r="P91" s="69"/>
    </row>
  </sheetData>
  <mergeCells count="10">
    <mergeCell ref="A73:A91"/>
    <mergeCell ref="C2:D2"/>
    <mergeCell ref="G2:H2"/>
    <mergeCell ref="L2:N2"/>
    <mergeCell ref="A5:A19"/>
    <mergeCell ref="A22:A37"/>
    <mergeCell ref="A40:A52"/>
    <mergeCell ref="A55:A69"/>
    <mergeCell ref="G54:H54"/>
    <mergeCell ref="G3:H3"/>
  </mergeCells>
  <conditionalFormatting sqref="H70:H72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{3ACEEBE5-77B3-4E92-8936-9BDC9E963339}</x14:id>
        </ext>
      </extLst>
    </cfRule>
  </conditionalFormatting>
  <conditionalFormatting sqref="H55:H69 H5:H53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{300DFB81-41FE-43EF-8141-E5CBB0FAE70D}</x14:id>
        </ext>
      </extLst>
    </cfRule>
  </conditionalFormatting>
  <conditionalFormatting sqref="H74:H9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{F8A0EE1F-CC5A-4217-B2AD-636C77FE3E13}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EEBE5-77B3-4E92-8936-9BDC9E9633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H70:H72</xm:sqref>
        </x14:conditionalFormatting>
        <x14:conditionalFormatting xmlns:xm="http://schemas.microsoft.com/office/excel/2006/main">
          <x14:cfRule type="dataBar" id="{300DFB81-41FE-43EF-8141-E5CBB0FAE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H55:H69 H5:H53</xm:sqref>
        </x14:conditionalFormatting>
        <x14:conditionalFormatting xmlns:xm="http://schemas.microsoft.com/office/excel/2006/main">
          <x14:cfRule type="dataBar" id="{F8A0EE1F-CC5A-4217-B2AD-636C77FE3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H74:H91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Model Fit  </vt:lpstr>
      <vt:lpstr>2. Summary</vt:lpstr>
      <vt:lpstr>3. Media DueTos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2022-08-31T06:27:36Z</dcterms:created>
  <dcterms:modified xsi:type="dcterms:W3CDTF">2022-09-28T08:27:16Z</dcterms:modified>
</cp:coreProperties>
</file>