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74314512-2C8F-45D9-854C-412DD8B7B7D3}" xr6:coauthVersionLast="47" xr6:coauthVersionMax="47" xr10:uidLastSave="{00000000-0000-0000-0000-000000000000}"/>
  <bookViews>
    <workbookView xWindow="-120" yWindow="-120" windowWidth="20730" windowHeight="11160" tabRatio="804" activeTab="3" xr2:uid="{58DC5C48-5074-4DF0-AE03-3178026ADA6D}"/>
  </bookViews>
  <sheets>
    <sheet name="Cover" sheetId="24" r:id="rId1"/>
    <sheet name="Project Scope" sheetId="25" r:id="rId2"/>
    <sheet name="1. Model Fit  " sheetId="18" r:id="rId3"/>
    <sheet name="2. Base vs Incremental % Contri" sheetId="23" r:id="rId4"/>
    <sheet name="3. Due To" sheetId="26" r:id="rId5"/>
    <sheet name="4. Media Summary" sheetId="22" r:id="rId6"/>
    <sheet name="3. Media DueTos " sheetId="20" state="hidden" r:id="rId7"/>
  </sheets>
  <definedNames>
    <definedName name="_xlnm._FilterDatabase" localSheetId="2" hidden="1">'1. Model Fit  '!$A$1:$E$101</definedName>
    <definedName name="_xlnm._FilterDatabase" localSheetId="4" hidden="1">'3. Due To'!$B$7:$M$27</definedName>
    <definedName name="_xlnm._FilterDatabase" localSheetId="5" hidden="1">'4. Media Summary'!$A$8:$AE$83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5" i="23" l="1"/>
  <c r="M109" i="26"/>
  <c r="M110" i="26"/>
  <c r="M111" i="26"/>
  <c r="M112" i="26"/>
  <c r="M108" i="26"/>
  <c r="M96" i="26"/>
  <c r="M97" i="26"/>
  <c r="M98" i="26"/>
  <c r="M99" i="26"/>
  <c r="M100" i="26"/>
  <c r="M101" i="26"/>
  <c r="M102" i="26"/>
  <c r="M103" i="26"/>
  <c r="M104" i="26"/>
  <c r="M105" i="26"/>
  <c r="M106" i="26"/>
  <c r="M95" i="26"/>
  <c r="M81" i="26"/>
  <c r="M82" i="26"/>
  <c r="M83" i="26"/>
  <c r="M84" i="26"/>
  <c r="M80" i="26"/>
  <c r="M70" i="26"/>
  <c r="M71" i="26"/>
  <c r="M72" i="26"/>
  <c r="M73" i="26"/>
  <c r="M74" i="26"/>
  <c r="M75" i="26"/>
  <c r="M76" i="26"/>
  <c r="M77" i="26"/>
  <c r="M78" i="26"/>
  <c r="M69" i="26"/>
  <c r="M54" i="26"/>
  <c r="M55" i="26"/>
  <c r="M56" i="26"/>
  <c r="M57" i="26"/>
  <c r="M53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38" i="26"/>
  <c r="M23" i="26"/>
  <c r="M24" i="26"/>
  <c r="M25" i="26"/>
  <c r="M26" i="26"/>
  <c r="M22" i="26"/>
  <c r="M10" i="26"/>
  <c r="M11" i="26"/>
  <c r="M12" i="26"/>
  <c r="M13" i="26"/>
  <c r="M14" i="26"/>
  <c r="M15" i="26"/>
  <c r="M16" i="26"/>
  <c r="M17" i="26"/>
  <c r="M18" i="26"/>
  <c r="M19" i="26"/>
  <c r="M20" i="26"/>
  <c r="M9" i="26"/>
  <c r="J102" i="26"/>
  <c r="I102" i="26"/>
  <c r="E102" i="26"/>
  <c r="G102" i="26" s="1"/>
  <c r="J99" i="26"/>
  <c r="I99" i="26"/>
  <c r="J95" i="26"/>
  <c r="I95" i="26"/>
  <c r="G109" i="26"/>
  <c r="G110" i="26"/>
  <c r="G111" i="26"/>
  <c r="G112" i="26"/>
  <c r="G113" i="26"/>
  <c r="G108" i="26"/>
  <c r="G96" i="26"/>
  <c r="G97" i="26"/>
  <c r="G98" i="26"/>
  <c r="G99" i="26"/>
  <c r="G100" i="26"/>
  <c r="G101" i="26"/>
  <c r="G103" i="26"/>
  <c r="G104" i="26"/>
  <c r="G105" i="26"/>
  <c r="G106" i="26"/>
  <c r="G95" i="26"/>
  <c r="E99" i="26"/>
  <c r="E95" i="26"/>
  <c r="J76" i="26"/>
  <c r="I76" i="26"/>
  <c r="J73" i="26"/>
  <c r="I73" i="26"/>
  <c r="J69" i="26"/>
  <c r="I69" i="26"/>
  <c r="G81" i="26"/>
  <c r="G82" i="26"/>
  <c r="G83" i="26"/>
  <c r="G84" i="26"/>
  <c r="G85" i="26"/>
  <c r="G80" i="26"/>
  <c r="G70" i="26"/>
  <c r="G71" i="26"/>
  <c r="G72" i="26"/>
  <c r="G73" i="26"/>
  <c r="G74" i="26"/>
  <c r="G75" i="26"/>
  <c r="G76" i="26"/>
  <c r="G77" i="26"/>
  <c r="G78" i="26"/>
  <c r="G69" i="26"/>
  <c r="E76" i="26"/>
  <c r="E73" i="26"/>
  <c r="E69" i="26"/>
  <c r="J49" i="26"/>
  <c r="I49" i="26"/>
  <c r="J45" i="26"/>
  <c r="I45" i="26"/>
  <c r="J42" i="26"/>
  <c r="I42" i="26"/>
  <c r="J38" i="26"/>
  <c r="I38" i="26"/>
  <c r="G54" i="26"/>
  <c r="G55" i="26"/>
  <c r="G56" i="26"/>
  <c r="G57" i="26"/>
  <c r="G58" i="26"/>
  <c r="G53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38" i="26"/>
  <c r="E49" i="26"/>
  <c r="E45" i="26"/>
  <c r="E42" i="26"/>
  <c r="E38" i="26"/>
  <c r="J16" i="26"/>
  <c r="I16" i="26"/>
  <c r="E16" i="26"/>
  <c r="J9" i="26"/>
  <c r="I9" i="26"/>
  <c r="J13" i="26"/>
  <c r="I13" i="26"/>
  <c r="G13" i="26"/>
  <c r="G10" i="26"/>
  <c r="G9" i="26"/>
  <c r="G23" i="26"/>
  <c r="G24" i="26"/>
  <c r="G25" i="26"/>
  <c r="G26" i="26"/>
  <c r="G27" i="26"/>
  <c r="G22" i="26"/>
  <c r="G11" i="26"/>
  <c r="G12" i="26"/>
  <c r="G14" i="26"/>
  <c r="G15" i="26"/>
  <c r="G16" i="26"/>
  <c r="G17" i="26"/>
  <c r="G18" i="26"/>
  <c r="G19" i="26"/>
  <c r="G20" i="26"/>
  <c r="E13" i="26"/>
  <c r="E9" i="26"/>
  <c r="I157" i="23"/>
  <c r="I147" i="23"/>
  <c r="I148" i="23"/>
  <c r="I149" i="23"/>
  <c r="I150" i="23"/>
  <c r="I151" i="23"/>
  <c r="I152" i="23"/>
  <c r="I153" i="23"/>
  <c r="I154" i="23"/>
  <c r="I155" i="23"/>
  <c r="I156" i="23"/>
  <c r="I146" i="23"/>
  <c r="G147" i="23"/>
  <c r="G148" i="23"/>
  <c r="G149" i="23"/>
  <c r="G150" i="23"/>
  <c r="G151" i="23"/>
  <c r="G152" i="23"/>
  <c r="G153" i="23"/>
  <c r="G154" i="23"/>
  <c r="G155" i="23"/>
  <c r="G156" i="23"/>
  <c r="G157" i="23"/>
  <c r="G146" i="23"/>
  <c r="P147" i="23"/>
  <c r="P148" i="23"/>
  <c r="P149" i="23"/>
  <c r="P150" i="23"/>
  <c r="P151" i="23"/>
  <c r="P152" i="23"/>
  <c r="P153" i="23"/>
  <c r="P154" i="23"/>
  <c r="P155" i="23"/>
  <c r="P156" i="23"/>
  <c r="P157" i="23"/>
  <c r="P146" i="23"/>
  <c r="N145" i="23"/>
  <c r="N146" i="23"/>
  <c r="N147" i="23"/>
  <c r="N148" i="23"/>
  <c r="N149" i="23"/>
  <c r="N150" i="23"/>
  <c r="N151" i="23"/>
  <c r="N152" i="23"/>
  <c r="N153" i="23"/>
  <c r="N154" i="23"/>
  <c r="N155" i="23"/>
  <c r="N156" i="23"/>
  <c r="N157" i="23"/>
  <c r="N144" i="23"/>
  <c r="M144" i="23"/>
  <c r="O145" i="23"/>
  <c r="M145" i="23"/>
  <c r="F145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44" i="23"/>
  <c r="F146" i="23"/>
  <c r="F150" i="23"/>
  <c r="F153" i="23"/>
  <c r="M146" i="23"/>
  <c r="M150" i="23"/>
  <c r="M153" i="23"/>
  <c r="O153" i="23"/>
  <c r="O150" i="23"/>
  <c r="O146" i="23"/>
  <c r="D153" i="23"/>
  <c r="D150" i="23"/>
  <c r="D146" i="23"/>
  <c r="D145" i="23"/>
  <c r="D144" i="23" s="1"/>
  <c r="I111" i="23"/>
  <c r="I107" i="23"/>
  <c r="I108" i="23"/>
  <c r="I109" i="23"/>
  <c r="I110" i="23"/>
  <c r="I112" i="23"/>
  <c r="I113" i="23"/>
  <c r="I114" i="23"/>
  <c r="I115" i="23"/>
  <c r="I106" i="23"/>
  <c r="P108" i="23"/>
  <c r="P109" i="23"/>
  <c r="P110" i="23"/>
  <c r="P111" i="23"/>
  <c r="P112" i="23"/>
  <c r="P113" i="23"/>
  <c r="P114" i="23"/>
  <c r="P115" i="23"/>
  <c r="P116" i="23"/>
  <c r="P107" i="23"/>
  <c r="G114" i="23"/>
  <c r="G111" i="23"/>
  <c r="G107" i="23"/>
  <c r="N106" i="23"/>
  <c r="N107" i="23"/>
  <c r="N108" i="23"/>
  <c r="N109" i="23"/>
  <c r="N110" i="23"/>
  <c r="N111" i="23"/>
  <c r="N112" i="23"/>
  <c r="N113" i="23"/>
  <c r="N114" i="23"/>
  <c r="N115" i="23"/>
  <c r="N116" i="23"/>
  <c r="N105" i="23"/>
  <c r="M105" i="23"/>
  <c r="I64" i="23"/>
  <c r="I63" i="23"/>
  <c r="G108" i="23"/>
  <c r="G109" i="23"/>
  <c r="G110" i="23"/>
  <c r="G112" i="23"/>
  <c r="G113" i="23"/>
  <c r="G115" i="23"/>
  <c r="G116" i="23"/>
  <c r="E106" i="23"/>
  <c r="E107" i="23"/>
  <c r="E108" i="23"/>
  <c r="E109" i="23"/>
  <c r="E110" i="23"/>
  <c r="E111" i="23"/>
  <c r="E112" i="23"/>
  <c r="E113" i="23"/>
  <c r="E114" i="23"/>
  <c r="E115" i="23"/>
  <c r="E116" i="23"/>
  <c r="E105" i="23"/>
  <c r="D105" i="23"/>
  <c r="O106" i="23"/>
  <c r="M106" i="23"/>
  <c r="F106" i="23"/>
  <c r="D106" i="23"/>
  <c r="F114" i="23"/>
  <c r="O114" i="23"/>
  <c r="M114" i="23"/>
  <c r="O111" i="23"/>
  <c r="M111" i="23"/>
  <c r="F111" i="23"/>
  <c r="O107" i="23"/>
  <c r="M107" i="23"/>
  <c r="F107" i="23"/>
  <c r="D114" i="23"/>
  <c r="D111" i="23"/>
  <c r="D107" i="23"/>
  <c r="O63" i="23"/>
  <c r="P68" i="23" s="1"/>
  <c r="I65" i="23"/>
  <c r="I66" i="23"/>
  <c r="I67" i="23"/>
  <c r="I68" i="23"/>
  <c r="I69" i="23"/>
  <c r="I70" i="23"/>
  <c r="I71" i="23"/>
  <c r="I72" i="23"/>
  <c r="I73" i="23"/>
  <c r="I74" i="23"/>
  <c r="I75" i="23"/>
  <c r="I76" i="23"/>
  <c r="P65" i="23"/>
  <c r="P66" i="23"/>
  <c r="P67" i="23"/>
  <c r="P70" i="23"/>
  <c r="P71" i="23"/>
  <c r="P72" i="23"/>
  <c r="P73" i="23"/>
  <c r="P74" i="23"/>
  <c r="P75" i="23"/>
  <c r="P76" i="23"/>
  <c r="P77" i="23"/>
  <c r="P64" i="23"/>
  <c r="O64" i="23"/>
  <c r="N75" i="23"/>
  <c r="N71" i="23"/>
  <c r="N65" i="23"/>
  <c r="N66" i="23"/>
  <c r="N67" i="23"/>
  <c r="N68" i="23"/>
  <c r="N69" i="23"/>
  <c r="N70" i="23"/>
  <c r="N72" i="23"/>
  <c r="N73" i="23"/>
  <c r="N74" i="23"/>
  <c r="N76" i="23"/>
  <c r="N77" i="23"/>
  <c r="N64" i="23"/>
  <c r="M63" i="23"/>
  <c r="N63" i="23" s="1"/>
  <c r="O75" i="23"/>
  <c r="M75" i="23"/>
  <c r="O71" i="23"/>
  <c r="M71" i="23"/>
  <c r="O68" i="23"/>
  <c r="M68" i="23"/>
  <c r="M64" i="23"/>
  <c r="F75" i="23"/>
  <c r="F71" i="23"/>
  <c r="F68" i="23"/>
  <c r="F64" i="23"/>
  <c r="E62" i="23"/>
  <c r="E63" i="23"/>
  <c r="D62" i="23"/>
  <c r="D63" i="23"/>
  <c r="E64" i="23"/>
  <c r="D75" i="23"/>
  <c r="D71" i="23"/>
  <c r="E71" i="23" s="1"/>
  <c r="D68" i="23"/>
  <c r="D64" i="23"/>
  <c r="E66" i="23"/>
  <c r="E67" i="23"/>
  <c r="E68" i="23"/>
  <c r="E69" i="23"/>
  <c r="E70" i="23"/>
  <c r="E72" i="23"/>
  <c r="E73" i="23"/>
  <c r="E74" i="23"/>
  <c r="E75" i="23"/>
  <c r="E76" i="23"/>
  <c r="E77" i="23"/>
  <c r="E65" i="23"/>
  <c r="I32" i="23"/>
  <c r="I31" i="23"/>
  <c r="I28" i="23"/>
  <c r="I24" i="23"/>
  <c r="I23" i="23"/>
  <c r="I25" i="23"/>
  <c r="I26" i="23"/>
  <c r="I27" i="23"/>
  <c r="I29" i="23"/>
  <c r="I30" i="23"/>
  <c r="I34" i="23"/>
  <c r="I22" i="23"/>
  <c r="P27" i="23"/>
  <c r="P25" i="23"/>
  <c r="P26" i="23"/>
  <c r="P28" i="23"/>
  <c r="P29" i="23"/>
  <c r="P30" i="23"/>
  <c r="P31" i="23"/>
  <c r="P32" i="23"/>
  <c r="P33" i="23"/>
  <c r="P34" i="23"/>
  <c r="P24" i="23"/>
  <c r="P23" i="23"/>
  <c r="O22" i="23"/>
  <c r="M21" i="23"/>
  <c r="G30" i="23"/>
  <c r="G27" i="23"/>
  <c r="G23" i="23"/>
  <c r="G32" i="23"/>
  <c r="G33" i="23"/>
  <c r="G34" i="23"/>
  <c r="G31" i="23"/>
  <c r="G29" i="23"/>
  <c r="G28" i="23"/>
  <c r="G25" i="23"/>
  <c r="G26" i="23"/>
  <c r="G24" i="23"/>
  <c r="F22" i="23"/>
  <c r="D21" i="23"/>
  <c r="M22" i="23"/>
  <c r="O23" i="23"/>
  <c r="M23" i="23"/>
  <c r="O27" i="23"/>
  <c r="M27" i="23"/>
  <c r="M30" i="23"/>
  <c r="O30" i="23"/>
  <c r="F30" i="23"/>
  <c r="F27" i="23"/>
  <c r="F23" i="23"/>
  <c r="D30" i="23"/>
  <c r="D27" i="23"/>
  <c r="D23" i="23"/>
  <c r="E21" i="23"/>
  <c r="P69" i="23" l="1"/>
  <c r="M62" i="23"/>
  <c r="N62" i="23" s="1"/>
  <c r="F63" i="23"/>
  <c r="D22" i="23"/>
  <c r="G107" i="26" l="1"/>
  <c r="G94" i="26"/>
  <c r="G79" i="26"/>
  <c r="G68" i="26"/>
  <c r="G52" i="26"/>
  <c r="G37" i="26"/>
  <c r="G8" i="26"/>
  <c r="G21" i="26"/>
  <c r="D23" i="18"/>
  <c r="E23" i="18"/>
  <c r="M139" i="23" l="1"/>
  <c r="D139" i="23"/>
  <c r="M100" i="23"/>
  <c r="D100" i="23"/>
  <c r="M57" i="23"/>
  <c r="D57" i="23"/>
  <c r="N34" i="23"/>
  <c r="N33" i="23"/>
  <c r="N32" i="23"/>
  <c r="N31" i="23"/>
  <c r="N30" i="23"/>
  <c r="N29" i="23"/>
  <c r="N28" i="23"/>
  <c r="N27" i="23"/>
  <c r="N26" i="23"/>
  <c r="N25" i="23"/>
  <c r="N24" i="23"/>
  <c r="N23" i="23"/>
  <c r="N22" i="23"/>
  <c r="N21" i="23"/>
  <c r="E34" i="23" l="1"/>
  <c r="E33" i="23"/>
  <c r="E32" i="23"/>
  <c r="E31" i="23"/>
  <c r="E30" i="23"/>
  <c r="E29" i="23"/>
  <c r="E28" i="23"/>
  <c r="E26" i="23"/>
  <c r="E25" i="23"/>
  <c r="E24" i="23"/>
  <c r="AE81" i="22"/>
  <c r="AD81" i="22"/>
  <c r="AC81" i="22"/>
  <c r="AE80" i="22"/>
  <c r="AD80" i="22"/>
  <c r="AC80" i="22"/>
  <c r="AE79" i="22"/>
  <c r="AD79" i="22"/>
  <c r="AC79" i="22"/>
  <c r="AE78" i="22"/>
  <c r="AD78" i="22"/>
  <c r="AC78" i="22"/>
  <c r="AE77" i="22"/>
  <c r="AD77" i="22"/>
  <c r="AC77" i="22"/>
  <c r="AE76" i="22"/>
  <c r="AD76" i="22"/>
  <c r="AC76" i="22"/>
  <c r="AE75" i="22"/>
  <c r="AD75" i="22"/>
  <c r="AC75" i="22"/>
  <c r="AE74" i="22"/>
  <c r="AD74" i="22"/>
  <c r="AC74" i="22"/>
  <c r="AE73" i="22"/>
  <c r="AD73" i="22"/>
  <c r="AC73" i="22"/>
  <c r="AE72" i="22"/>
  <c r="AD72" i="22"/>
  <c r="AC72" i="22"/>
  <c r="AE71" i="22"/>
  <c r="AD71" i="22"/>
  <c r="AC71" i="22"/>
  <c r="A68" i="22"/>
  <c r="A67" i="22"/>
  <c r="A66" i="22"/>
  <c r="A65" i="22"/>
  <c r="A64" i="22"/>
  <c r="A63" i="22"/>
  <c r="A61" i="22"/>
  <c r="A60" i="22"/>
  <c r="A58" i="22"/>
  <c r="A57" i="22"/>
  <c r="A56" i="22"/>
  <c r="A52" i="22"/>
  <c r="A51" i="22"/>
  <c r="A50" i="22"/>
  <c r="A49" i="22"/>
  <c r="A47" i="22"/>
  <c r="A46" i="22"/>
  <c r="A44" i="22"/>
  <c r="A43" i="22"/>
  <c r="A42" i="22"/>
  <c r="A38" i="22"/>
  <c r="A37" i="22"/>
  <c r="A36" i="22"/>
  <c r="A35" i="22"/>
  <c r="A33" i="22"/>
  <c r="A32" i="22"/>
  <c r="A31" i="22"/>
  <c r="A29" i="22"/>
  <c r="A28" i="22"/>
  <c r="A26" i="22"/>
  <c r="A25" i="22"/>
  <c r="A24" i="22"/>
  <c r="A20" i="22"/>
  <c r="A19" i="22"/>
  <c r="A18" i="22"/>
  <c r="A17" i="22"/>
  <c r="A15" i="22"/>
  <c r="A14" i="22"/>
  <c r="A12" i="22"/>
  <c r="A11" i="22"/>
  <c r="A10" i="22"/>
  <c r="N5" i="22"/>
  <c r="M5" i="22"/>
  <c r="T4" i="22"/>
  <c r="O4" i="22"/>
  <c r="T3" i="22"/>
  <c r="O3" i="22"/>
  <c r="T2" i="22"/>
  <c r="O2" i="22"/>
  <c r="T1" i="22"/>
  <c r="O1" i="22"/>
  <c r="O5" i="22" l="1"/>
  <c r="E27" i="23"/>
  <c r="E23" i="23"/>
  <c r="E22" i="23" l="1"/>
  <c r="D16" i="23"/>
  <c r="M16" i="23" l="1"/>
  <c r="I23" i="20" l="1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22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40" i="20"/>
  <c r="H2" i="18"/>
  <c r="E73" i="20" l="1"/>
  <c r="E54" i="20"/>
  <c r="E39" i="20"/>
  <c r="E21" i="20"/>
  <c r="E4" i="20"/>
  <c r="P57" i="20" l="1"/>
  <c r="P14" i="20" l="1"/>
  <c r="P88" i="20" l="1"/>
  <c r="P89" i="20"/>
  <c r="P90" i="20"/>
  <c r="P64" i="20"/>
  <c r="P65" i="20"/>
  <c r="P66" i="20"/>
  <c r="P67" i="20"/>
  <c r="P68" i="20"/>
  <c r="P48" i="20"/>
  <c r="P49" i="20"/>
  <c r="P50" i="20"/>
  <c r="P51" i="20"/>
  <c r="P36" i="20"/>
  <c r="P31" i="20"/>
  <c r="P32" i="20"/>
  <c r="P33" i="20"/>
  <c r="P34" i="20"/>
  <c r="P35" i="20"/>
  <c r="P30" i="20"/>
  <c r="P15" i="20"/>
  <c r="P16" i="20"/>
  <c r="P17" i="20"/>
  <c r="P18" i="20"/>
  <c r="D101" i="18" l="1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P63" i="20" l="1"/>
  <c r="P62" i="20"/>
  <c r="P61" i="20"/>
  <c r="P60" i="20"/>
  <c r="P59" i="20"/>
  <c r="P58" i="20"/>
  <c r="P56" i="20"/>
  <c r="P55" i="20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P87" i="20" l="1"/>
  <c r="H3" i="18"/>
  <c r="H4" i="18"/>
  <c r="E10" i="20" l="1"/>
  <c r="H10" i="20"/>
  <c r="P28" i="20" l="1"/>
  <c r="P29" i="20"/>
  <c r="P6" i="20"/>
  <c r="P26" i="20"/>
  <c r="P23" i="20"/>
  <c r="P13" i="20"/>
  <c r="P44" i="20"/>
  <c r="P24" i="20"/>
  <c r="P22" i="20"/>
  <c r="P7" i="20"/>
  <c r="P46" i="20"/>
  <c r="P11" i="20"/>
  <c r="P42" i="20"/>
  <c r="P47" i="20"/>
  <c r="P5" i="20"/>
  <c r="P41" i="20"/>
  <c r="P12" i="20"/>
  <c r="P25" i="20"/>
  <c r="P45" i="20"/>
  <c r="P9" i="20"/>
  <c r="P8" i="20"/>
  <c r="P43" i="20"/>
  <c r="P40" i="20"/>
  <c r="P27" i="20"/>
  <c r="P10" i="20"/>
  <c r="H65" i="20" l="1"/>
  <c r="H5" i="20"/>
  <c r="H7" i="20"/>
  <c r="P83" i="20"/>
  <c r="H59" i="20"/>
  <c r="H36" i="20"/>
  <c r="H34" i="20"/>
  <c r="H55" i="20"/>
  <c r="H49" i="20"/>
  <c r="H63" i="20"/>
  <c r="H18" i="20"/>
  <c r="E55" i="20"/>
  <c r="E61" i="20"/>
  <c r="H56" i="20"/>
  <c r="E58" i="20"/>
  <c r="E16" i="20"/>
  <c r="E51" i="20"/>
  <c r="E34" i="20"/>
  <c r="H62" i="20"/>
  <c r="H60" i="20"/>
  <c r="E62" i="20"/>
  <c r="H17" i="20"/>
  <c r="E63" i="20"/>
  <c r="E49" i="20"/>
  <c r="E59" i="20"/>
  <c r="E36" i="20"/>
  <c r="H51" i="20"/>
  <c r="H64" i="20"/>
  <c r="E56" i="20"/>
  <c r="H16" i="20"/>
  <c r="E68" i="20"/>
  <c r="E18" i="20"/>
  <c r="E60" i="20"/>
  <c r="H35" i="20"/>
  <c r="E35" i="20"/>
  <c r="E17" i="20"/>
  <c r="H68" i="20"/>
  <c r="E57" i="20"/>
  <c r="E64" i="20"/>
  <c r="H67" i="20"/>
  <c r="E67" i="20"/>
  <c r="E50" i="20"/>
  <c r="E65" i="20"/>
  <c r="H58" i="20"/>
  <c r="H50" i="20"/>
  <c r="E66" i="20"/>
  <c r="H66" i="20"/>
  <c r="H61" i="20"/>
  <c r="H57" i="20"/>
  <c r="H30" i="20"/>
  <c r="H31" i="20"/>
  <c r="P81" i="20"/>
  <c r="P79" i="20"/>
  <c r="P85" i="20"/>
  <c r="P82" i="20"/>
  <c r="P86" i="20"/>
  <c r="P74" i="20"/>
  <c r="P84" i="20"/>
  <c r="P75" i="20"/>
  <c r="P77" i="20"/>
  <c r="P78" i="20"/>
  <c r="P76" i="20"/>
  <c r="P80" i="20"/>
  <c r="H6" i="20"/>
  <c r="H9" i="20"/>
  <c r="E33" i="20"/>
  <c r="H42" i="20"/>
  <c r="E42" i="20"/>
  <c r="E6" i="20"/>
  <c r="E47" i="20"/>
  <c r="E29" i="20"/>
  <c r="H28" i="20"/>
  <c r="E15" i="20"/>
  <c r="E46" i="20"/>
  <c r="H45" i="20"/>
  <c r="H24" i="20"/>
  <c r="E31" i="20"/>
  <c r="E45" i="20"/>
  <c r="E24" i="20"/>
  <c r="E7" i="20"/>
  <c r="E22" i="20"/>
  <c r="E14" i="20"/>
  <c r="E8" i="20"/>
  <c r="E26" i="20"/>
  <c r="H27" i="20"/>
  <c r="E12" i="20"/>
  <c r="H12" i="20"/>
  <c r="E13" i="20"/>
  <c r="E23" i="20"/>
  <c r="E48" i="20"/>
  <c r="E28" i="20"/>
  <c r="H46" i="20"/>
  <c r="E11" i="20"/>
  <c r="H32" i="20"/>
  <c r="E32" i="20"/>
  <c r="H13" i="20"/>
  <c r="H23" i="20"/>
  <c r="E5" i="20"/>
  <c r="H48" i="20"/>
  <c r="E27" i="20"/>
  <c r="H29" i="20"/>
  <c r="H11" i="20"/>
  <c r="H15" i="20"/>
  <c r="H47" i="20"/>
  <c r="H22" i="20"/>
  <c r="H14" i="20"/>
  <c r="E44" i="20"/>
  <c r="H44" i="20"/>
  <c r="H33" i="20"/>
  <c r="H40" i="20"/>
  <c r="H25" i="20"/>
  <c r="H8" i="20"/>
  <c r="E9" i="20"/>
  <c r="H43" i="20"/>
  <c r="E43" i="20"/>
  <c r="E40" i="20"/>
  <c r="H26" i="20"/>
  <c r="E25" i="20"/>
  <c r="E30" i="20"/>
  <c r="H41" i="20"/>
  <c r="E41" i="20"/>
  <c r="H37" i="20" l="1"/>
  <c r="H19" i="20"/>
  <c r="E89" i="20"/>
  <c r="H89" i="20"/>
  <c r="E69" i="20"/>
  <c r="H90" i="20"/>
  <c r="H69" i="20"/>
  <c r="E88" i="20"/>
  <c r="E90" i="20"/>
  <c r="H88" i="20"/>
  <c r="E52" i="20"/>
  <c r="E37" i="20"/>
  <c r="E19" i="20"/>
  <c r="H81" i="20"/>
  <c r="H74" i="20"/>
  <c r="H52" i="20"/>
  <c r="H85" i="20"/>
  <c r="H77" i="20"/>
  <c r="H84" i="20"/>
  <c r="H87" i="20"/>
  <c r="H86" i="20"/>
  <c r="H83" i="20"/>
  <c r="H80" i="20"/>
  <c r="H82" i="20"/>
  <c r="H75" i="20"/>
  <c r="H79" i="20"/>
  <c r="H78" i="20"/>
  <c r="H76" i="20"/>
  <c r="E74" i="20"/>
  <c r="E80" i="20"/>
  <c r="E84" i="20"/>
  <c r="E87" i="20"/>
  <c r="E85" i="20"/>
  <c r="E78" i="20"/>
  <c r="E86" i="20"/>
  <c r="E81" i="20"/>
  <c r="E79" i="20"/>
  <c r="E83" i="20"/>
  <c r="E77" i="20"/>
  <c r="E76" i="20"/>
  <c r="E75" i="20"/>
  <c r="E82" i="20"/>
  <c r="H91" i="20" l="1"/>
  <c r="E91" i="20"/>
</calcChain>
</file>

<file path=xl/sharedStrings.xml><?xml version="1.0" encoding="utf-8"?>
<sst xmlns="http://schemas.openxmlformats.org/spreadsheetml/2006/main" count="660" uniqueCount="118">
  <si>
    <t>Date</t>
  </si>
  <si>
    <t>Auto_Cred</t>
  </si>
  <si>
    <t>Inbound</t>
  </si>
  <si>
    <t>Polo</t>
  </si>
  <si>
    <t>Renda_Extra</t>
  </si>
  <si>
    <t>R Square</t>
  </si>
  <si>
    <t>MAPE</t>
  </si>
  <si>
    <t>Model Statistics</t>
  </si>
  <si>
    <t>Affiliate</t>
  </si>
  <si>
    <t>Price</t>
  </si>
  <si>
    <t>Bing</t>
  </si>
  <si>
    <t>Criteo</t>
  </si>
  <si>
    <t>TikTok</t>
  </si>
  <si>
    <t>Headcount</t>
  </si>
  <si>
    <t>Open TV</t>
  </si>
  <si>
    <t>Pay TV</t>
  </si>
  <si>
    <t>Covid</t>
  </si>
  <si>
    <t>FB Stone Leads</t>
  </si>
  <si>
    <t>FB Stone SA</t>
  </si>
  <si>
    <t>FB Ton</t>
  </si>
  <si>
    <t>Google Stone</t>
  </si>
  <si>
    <t>Google Ton</t>
  </si>
  <si>
    <t>Channel</t>
  </si>
  <si>
    <t>Metric</t>
  </si>
  <si>
    <t>Total</t>
  </si>
  <si>
    <t>Support</t>
  </si>
  <si>
    <t>Incremental</t>
  </si>
  <si>
    <t>Contribution in %</t>
  </si>
  <si>
    <t>Total Media</t>
  </si>
  <si>
    <t>Spend share</t>
  </si>
  <si>
    <t>Spend(BRL)</t>
  </si>
  <si>
    <t>Unemployment</t>
  </si>
  <si>
    <t>WT. MAPE</t>
  </si>
  <si>
    <t>Metrics</t>
  </si>
  <si>
    <t>Incr Sales</t>
  </si>
  <si>
    <t>Support Change</t>
  </si>
  <si>
    <t>Due To's</t>
  </si>
  <si>
    <t>Sales--&gt;</t>
  </si>
  <si>
    <t>ActualSales</t>
  </si>
  <si>
    <t>ModelSales</t>
  </si>
  <si>
    <t xml:space="preserve"> Error</t>
  </si>
  <si>
    <t>Pay Tv</t>
  </si>
  <si>
    <t>Other Base</t>
  </si>
  <si>
    <t>Total Base</t>
  </si>
  <si>
    <t>H2 vs. H1 2021</t>
  </si>
  <si>
    <t>H1'21</t>
  </si>
  <si>
    <t>H2'21</t>
  </si>
  <si>
    <t>CCI</t>
  </si>
  <si>
    <t>Taxa Selic</t>
  </si>
  <si>
    <t>H2 vs. H2 2021(12 weeks each)</t>
  </si>
  <si>
    <t>H1 vs H2'21</t>
  </si>
  <si>
    <t>Effectiveness (MM)</t>
  </si>
  <si>
    <t>Efficiency (MM)</t>
  </si>
  <si>
    <t>CPM (000)</t>
  </si>
  <si>
    <t>Check</t>
  </si>
  <si>
    <t>Actual Traffic</t>
  </si>
  <si>
    <t>Group</t>
  </si>
  <si>
    <t>Factors</t>
  </si>
  <si>
    <t>Sales</t>
  </si>
  <si>
    <t>% Contribution</t>
  </si>
  <si>
    <t>Spends</t>
  </si>
  <si>
    <t>Spend share % Change</t>
  </si>
  <si>
    <t>Base</t>
  </si>
  <si>
    <t>Total Incremental</t>
  </si>
  <si>
    <t>Traditional Media</t>
  </si>
  <si>
    <t>Total Facebook</t>
  </si>
  <si>
    <t xml:space="preserve">Notes: </t>
  </si>
  <si>
    <t>Key Points :</t>
  </si>
  <si>
    <t>Total Google</t>
  </si>
  <si>
    <t>Other Digital Media</t>
  </si>
  <si>
    <t>Google TON</t>
  </si>
  <si>
    <t>Google STONE</t>
  </si>
  <si>
    <t>AutoCred</t>
  </si>
  <si>
    <t>Renda Extra</t>
  </si>
  <si>
    <t>FB TON</t>
  </si>
  <si>
    <t>FB STONE Leads</t>
  </si>
  <si>
    <t>FB STONE SA</t>
  </si>
  <si>
    <t>H2 - 2021</t>
  </si>
  <si>
    <t>H1 - 2021</t>
  </si>
  <si>
    <t xml:space="preserve">Objective of the meeting </t>
  </si>
  <si>
    <t xml:space="preserve"> - To share and align on prelim results from the model</t>
  </si>
  <si>
    <t xml:space="preserve"> - To identify any business questions that are yet to be answered by these prelim results</t>
  </si>
  <si>
    <t xml:space="preserve"> - To align on what we will be presenting to larger team in form of the final presentation (PowerPoint presentation)</t>
  </si>
  <si>
    <t>Project Scope</t>
  </si>
  <si>
    <t>Table of contents</t>
  </si>
  <si>
    <t>Brand</t>
  </si>
  <si>
    <t>1. Model Fit</t>
  </si>
  <si>
    <t>Robustness of the model</t>
  </si>
  <si>
    <t>Modelling Period</t>
  </si>
  <si>
    <t>Data Periodicity</t>
  </si>
  <si>
    <t>2. Base vs Incremental % Contribution</t>
  </si>
  <si>
    <t>Understand what percentage of sales came from marketing efforts vs base factors</t>
  </si>
  <si>
    <t>Spends &amp; Execution Inputs</t>
  </si>
  <si>
    <t>Media &amp; Macro Inputs</t>
  </si>
  <si>
    <t>3. Due To</t>
  </si>
  <si>
    <t xml:space="preserve">Drivers of sales change year over year </t>
  </si>
  <si>
    <t>Reporting Level</t>
  </si>
  <si>
    <t>Reporting Period</t>
  </si>
  <si>
    <t>4. Media Summary</t>
  </si>
  <si>
    <t xml:space="preserve">Understand Traditional &amp; Digital media performance </t>
  </si>
  <si>
    <t>Finalize the Topline results</t>
  </si>
  <si>
    <t>Stone Co.</t>
  </si>
  <si>
    <t>The model is well within the parameters and is able to explain the sales well</t>
  </si>
  <si>
    <t>Q2 - Q4 : 2019 vs 2020</t>
  </si>
  <si>
    <t>Absolute Change in Sales</t>
  </si>
  <si>
    <t>% Due To</t>
  </si>
  <si>
    <t>GRPs</t>
  </si>
  <si>
    <t xml:space="preserve"> </t>
  </si>
  <si>
    <t>5. Next steps</t>
  </si>
  <si>
    <t>:</t>
  </si>
  <si>
    <t>Headcounts</t>
  </si>
  <si>
    <t>Support change</t>
  </si>
  <si>
    <t xml:space="preserve">Total Google </t>
  </si>
  <si>
    <t>-</t>
  </si>
  <si>
    <t xml:space="preserve">Impressions </t>
  </si>
  <si>
    <t>:StoneCo</t>
  </si>
  <si>
    <t>: 6th Jan 2020 - 29th Nov 2021</t>
  </si>
  <si>
    <t>:100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</si>
</sst>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#,##0.0"/>
    <numFmt numFmtId="166" formatCode="_(* #,##0_);_(* \(#,##0\);_(* &quot;-&quot;??_);_(@_)"/>
    <numFmt numFmtId="167" formatCode="0.000%"/>
    <numFmt numFmtId="168" formatCode="_(* #,##0.0_);_(* \(#,##0.0\);_(* &quot;-&quot;??_);_(@_)"/>
    <numFmt numFmtId="169" formatCode="_ * #,##0_ ;_ * \-#,##0_ ;_ * &quot;-&quot;??_ ;_ @_ 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1"/>
      <color theme="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45C36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3E9F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502">
    <xf numFmtId="0" fontId="0" fillId="0" borderId="0" xfId="0"/>
    <xf numFmtId="164" fontId="0" fillId="0" borderId="0" xfId="1" applyNumberFormat="1" applyFont="1"/>
    <xf numFmtId="0" fontId="3" fillId="0" borderId="1" xfId="0" applyFont="1" applyBorder="1"/>
    <xf numFmtId="164" fontId="3" fillId="0" borderId="1" xfId="1" applyNumberFormat="1" applyFont="1" applyBorder="1"/>
    <xf numFmtId="11" fontId="0" fillId="0" borderId="0" xfId="0" applyNumberFormat="1"/>
    <xf numFmtId="0" fontId="2" fillId="0" borderId="1" xfId="0" applyFont="1" applyBorder="1"/>
    <xf numFmtId="164" fontId="2" fillId="0" borderId="1" xfId="1" applyNumberFormat="1" applyFont="1" applyBorder="1"/>
    <xf numFmtId="0" fontId="4" fillId="0" borderId="0" xfId="3" applyFont="1"/>
    <xf numFmtId="0" fontId="5" fillId="0" borderId="0" xfId="3"/>
    <xf numFmtId="0" fontId="5" fillId="7" borderId="0" xfId="3" applyFill="1"/>
    <xf numFmtId="0" fontId="7" fillId="0" borderId="0" xfId="3" applyFont="1" applyAlignment="1">
      <alignment horizontal="center" vertical="center"/>
    </xf>
    <xf numFmtId="0" fontId="7" fillId="0" borderId="0" xfId="3" applyFont="1"/>
    <xf numFmtId="0" fontId="7" fillId="7" borderId="0" xfId="3" applyFont="1" applyFill="1"/>
    <xf numFmtId="165" fontId="7" fillId="0" borderId="0" xfId="3" applyNumberFormat="1" applyFont="1" applyAlignment="1">
      <alignment horizontal="center" vertical="center"/>
    </xf>
    <xf numFmtId="9" fontId="7" fillId="0" borderId="0" xfId="5" applyFont="1" applyBorder="1"/>
    <xf numFmtId="166" fontId="7" fillId="0" borderId="1" xfId="2" applyNumberFormat="1" applyFont="1" applyBorder="1" applyAlignment="1">
      <alignment horizontal="center" vertical="center"/>
    </xf>
    <xf numFmtId="0" fontId="8" fillId="0" borderId="0" xfId="0" applyFont="1"/>
    <xf numFmtId="166" fontId="8" fillId="0" borderId="0" xfId="2" applyNumberFormat="1" applyFont="1" applyAlignment="1">
      <alignment horizontal="center" vertical="center"/>
    </xf>
    <xf numFmtId="166" fontId="8" fillId="0" borderId="0" xfId="2" applyNumberFormat="1" applyFont="1"/>
    <xf numFmtId="9" fontId="8" fillId="0" borderId="0" xfId="1" applyFont="1"/>
    <xf numFmtId="166" fontId="8" fillId="0" borderId="7" xfId="2" applyNumberFormat="1" applyFont="1" applyBorder="1" applyAlignment="1">
      <alignment horizontal="center" vertical="center"/>
    </xf>
    <xf numFmtId="0" fontId="8" fillId="0" borderId="0" xfId="0" applyFont="1" applyAlignment="1">
      <alignment wrapText="1"/>
    </xf>
    <xf numFmtId="0" fontId="7" fillId="0" borderId="1" xfId="3" applyFont="1" applyBorder="1" applyAlignment="1">
      <alignment horizontal="left" vertical="center"/>
    </xf>
    <xf numFmtId="0" fontId="7" fillId="0" borderId="1" xfId="3" applyFont="1" applyBorder="1" applyAlignment="1">
      <alignment horizontal="left"/>
    </xf>
    <xf numFmtId="0" fontId="8" fillId="0" borderId="1" xfId="0" applyFont="1" applyBorder="1"/>
    <xf numFmtId="3" fontId="5" fillId="0" borderId="0" xfId="3" applyNumberFormat="1"/>
    <xf numFmtId="14" fontId="0" fillId="0" borderId="1" xfId="0" applyNumberFormat="1" applyBorder="1" applyAlignment="1">
      <alignment horizontal="left"/>
    </xf>
    <xf numFmtId="9" fontId="0" fillId="0" borderId="1" xfId="1" applyFont="1" applyBorder="1"/>
    <xf numFmtId="164" fontId="5" fillId="0" borderId="0" xfId="3" applyNumberFormat="1"/>
    <xf numFmtId="0" fontId="2" fillId="2" borderId="1" xfId="0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0" fontId="7" fillId="0" borderId="1" xfId="3" applyFont="1" applyBorder="1"/>
    <xf numFmtId="3" fontId="0" fillId="0" borderId="1" xfId="0" applyNumberFormat="1" applyBorder="1"/>
    <xf numFmtId="166" fontId="7" fillId="0" borderId="1" xfId="2" applyNumberFormat="1" applyFont="1" applyBorder="1"/>
    <xf numFmtId="166" fontId="7" fillId="0" borderId="0" xfId="2" applyNumberFormat="1" applyFont="1" applyFill="1" applyBorder="1" applyAlignment="1">
      <alignment horizontal="center" vertical="center"/>
    </xf>
    <xf numFmtId="166" fontId="7" fillId="0" borderId="0" xfId="2" applyNumberFormat="1" applyFont="1" applyFill="1" applyBorder="1" applyAlignment="1"/>
    <xf numFmtId="9" fontId="7" fillId="0" borderId="0" xfId="5" applyFont="1" applyFill="1" applyBorder="1"/>
    <xf numFmtId="164" fontId="8" fillId="0" borderId="0" xfId="4" applyNumberFormat="1" applyFont="1" applyFill="1" applyBorder="1"/>
    <xf numFmtId="166" fontId="7" fillId="0" borderId="7" xfId="2" applyNumberFormat="1" applyFont="1" applyBorder="1" applyAlignment="1">
      <alignment horizontal="center" vertical="center"/>
    </xf>
    <xf numFmtId="0" fontId="8" fillId="0" borderId="9" xfId="0" applyFont="1" applyBorder="1"/>
    <xf numFmtId="166" fontId="7" fillId="0" borderId="9" xfId="2" applyNumberFormat="1" applyFont="1" applyBorder="1" applyAlignment="1">
      <alignment horizontal="center" vertical="center"/>
    </xf>
    <xf numFmtId="166" fontId="7" fillId="0" borderId="10" xfId="2" applyNumberFormat="1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0" borderId="8" xfId="2" applyNumberFormat="1" applyFont="1" applyBorder="1" applyAlignment="1">
      <alignment horizontal="center" vertical="center"/>
    </xf>
    <xf numFmtId="166" fontId="6" fillId="8" borderId="23" xfId="4" applyNumberFormat="1" applyFont="1" applyFill="1" applyBorder="1" applyAlignment="1">
      <alignment horizontal="center" vertical="center"/>
    </xf>
    <xf numFmtId="9" fontId="7" fillId="0" borderId="30" xfId="5" applyFont="1" applyBorder="1" applyAlignment="1"/>
    <xf numFmtId="166" fontId="7" fillId="0" borderId="31" xfId="2" applyNumberFormat="1" applyFont="1" applyBorder="1" applyAlignment="1"/>
    <xf numFmtId="166" fontId="8" fillId="0" borderId="0" xfId="2" applyNumberFormat="1" applyFont="1" applyBorder="1" applyAlignment="1">
      <alignment horizontal="center" vertical="center"/>
    </xf>
    <xf numFmtId="166" fontId="8" fillId="0" borderId="0" xfId="2" applyNumberFormat="1" applyFont="1" applyFill="1" applyBorder="1" applyAlignment="1">
      <alignment horizontal="center" vertical="center"/>
    </xf>
    <xf numFmtId="0" fontId="7" fillId="0" borderId="32" xfId="3" applyFont="1" applyBorder="1"/>
    <xf numFmtId="0" fontId="7" fillId="0" borderId="33" xfId="3" applyFont="1" applyBorder="1"/>
    <xf numFmtId="164" fontId="8" fillId="0" borderId="22" xfId="4" applyNumberFormat="1" applyFont="1" applyBorder="1"/>
    <xf numFmtId="164" fontId="8" fillId="0" borderId="34" xfId="4" applyNumberFormat="1" applyFont="1" applyBorder="1"/>
    <xf numFmtId="10" fontId="8" fillId="0" borderId="34" xfId="4" applyNumberFormat="1" applyFont="1" applyBorder="1"/>
    <xf numFmtId="164" fontId="8" fillId="0" borderId="35" xfId="4" applyNumberFormat="1" applyFont="1" applyBorder="1"/>
    <xf numFmtId="0" fontId="7" fillId="0" borderId="21" xfId="3" applyFont="1" applyBorder="1"/>
    <xf numFmtId="0" fontId="9" fillId="8" borderId="5" xfId="3" applyFont="1" applyFill="1" applyBorder="1" applyAlignment="1">
      <alignment horizontal="left"/>
    </xf>
    <xf numFmtId="166" fontId="9" fillId="8" borderId="5" xfId="2" applyNumberFormat="1" applyFont="1" applyFill="1" applyBorder="1" applyAlignment="1">
      <alignment horizontal="center" vertical="center"/>
    </xf>
    <xf numFmtId="166" fontId="7" fillId="0" borderId="21" xfId="2" applyNumberFormat="1" applyFont="1" applyBorder="1" applyAlignment="1">
      <alignment horizontal="center" vertical="center"/>
    </xf>
    <xf numFmtId="166" fontId="7" fillId="0" borderId="36" xfId="2" applyNumberFormat="1" applyFont="1" applyBorder="1" applyAlignment="1">
      <alignment horizontal="center" vertical="center"/>
    </xf>
    <xf numFmtId="166" fontId="7" fillId="0" borderId="22" xfId="2" applyNumberFormat="1" applyFont="1" applyBorder="1" applyAlignment="1">
      <alignment horizontal="center" vertical="center"/>
    </xf>
    <xf numFmtId="166" fontId="8" fillId="0" borderId="10" xfId="2" applyNumberFormat="1" applyFont="1" applyBorder="1" applyAlignment="1">
      <alignment horizontal="center" vertical="center"/>
    </xf>
    <xf numFmtId="3" fontId="7" fillId="0" borderId="26" xfId="5" applyNumberFormat="1" applyFont="1" applyBorder="1" applyAlignment="1"/>
    <xf numFmtId="0" fontId="9" fillId="8" borderId="37" xfId="3" applyFont="1" applyFill="1" applyBorder="1" applyAlignment="1">
      <alignment horizontal="left"/>
    </xf>
    <xf numFmtId="166" fontId="9" fillId="8" borderId="11" xfId="2" applyNumberFormat="1" applyFont="1" applyFill="1" applyBorder="1" applyAlignment="1">
      <alignment horizontal="center" vertical="center"/>
    </xf>
    <xf numFmtId="168" fontId="7" fillId="0" borderId="6" xfId="2" applyNumberFormat="1" applyFont="1" applyBorder="1" applyAlignment="1">
      <alignment horizontal="center" vertical="center"/>
    </xf>
    <xf numFmtId="166" fontId="7" fillId="0" borderId="9" xfId="2" applyNumberFormat="1" applyFont="1" applyBorder="1"/>
    <xf numFmtId="166" fontId="7" fillId="0" borderId="6" xfId="2" applyNumberFormat="1" applyFont="1" applyBorder="1"/>
    <xf numFmtId="166" fontId="7" fillId="0" borderId="8" xfId="2" applyNumberFormat="1" applyFont="1" applyBorder="1"/>
    <xf numFmtId="9" fontId="7" fillId="0" borderId="31" xfId="5" applyFont="1" applyBorder="1" applyAlignment="1"/>
    <xf numFmtId="3" fontId="8" fillId="0" borderId="0" xfId="0" applyNumberFormat="1" applyFont="1" applyAlignment="1">
      <alignment horizontal="center" vertical="center"/>
    </xf>
    <xf numFmtId="9" fontId="8" fillId="0" borderId="0" xfId="1" applyFont="1" applyFill="1" applyBorder="1"/>
    <xf numFmtId="164" fontId="8" fillId="9" borderId="0" xfId="1" applyNumberFormat="1" applyFont="1" applyFill="1" applyBorder="1" applyAlignment="1">
      <alignment horizontal="center" vertical="center"/>
    </xf>
    <xf numFmtId="166" fontId="8" fillId="5" borderId="0" xfId="2" applyNumberFormat="1" applyFont="1" applyFill="1" applyBorder="1" applyAlignment="1">
      <alignment horizontal="center" vertical="center"/>
    </xf>
    <xf numFmtId="43" fontId="8" fillId="6" borderId="0" xfId="2" applyFont="1" applyFill="1" applyBorder="1" applyAlignment="1">
      <alignment horizontal="center" vertical="center"/>
    </xf>
    <xf numFmtId="43" fontId="8" fillId="0" borderId="0" xfId="2" applyFont="1" applyBorder="1" applyAlignment="1">
      <alignment horizontal="center" vertical="center"/>
    </xf>
    <xf numFmtId="9" fontId="8" fillId="0" borderId="0" xfId="1" applyFont="1" applyBorder="1"/>
    <xf numFmtId="10" fontId="8" fillId="9" borderId="0" xfId="1" applyNumberFormat="1" applyFont="1" applyFill="1" applyBorder="1" applyAlignment="1">
      <alignment horizontal="center" vertical="center"/>
    </xf>
    <xf numFmtId="0" fontId="8" fillId="0" borderId="34" xfId="0" applyFont="1" applyBorder="1"/>
    <xf numFmtId="0" fontId="8" fillId="0" borderId="26" xfId="0" applyFont="1" applyBorder="1"/>
    <xf numFmtId="0" fontId="8" fillId="0" borderId="27" xfId="0" applyFont="1" applyBorder="1"/>
    <xf numFmtId="0" fontId="8" fillId="0" borderId="28" xfId="0" applyFont="1" applyBorder="1"/>
    <xf numFmtId="0" fontId="6" fillId="2" borderId="20" xfId="0" applyFont="1" applyFill="1" applyBorder="1"/>
    <xf numFmtId="166" fontId="8" fillId="0" borderId="32" xfId="2" applyNumberFormat="1" applyFont="1" applyBorder="1" applyAlignment="1">
      <alignment horizontal="center" vertical="center"/>
    </xf>
    <xf numFmtId="166" fontId="8" fillId="0" borderId="34" xfId="2" applyNumberFormat="1" applyFont="1" applyBorder="1" applyAlignment="1">
      <alignment horizontal="center" vertical="center"/>
    </xf>
    <xf numFmtId="166" fontId="8" fillId="0" borderId="33" xfId="2" applyNumberFormat="1" applyFont="1" applyBorder="1" applyAlignment="1">
      <alignment horizontal="center" vertical="center"/>
    </xf>
    <xf numFmtId="166" fontId="8" fillId="0" borderId="38" xfId="2" applyNumberFormat="1" applyFont="1" applyBorder="1" applyAlignment="1">
      <alignment horizontal="center" vertical="center"/>
    </xf>
    <xf numFmtId="166" fontId="8" fillId="0" borderId="35" xfId="2" applyNumberFormat="1" applyFont="1" applyBorder="1" applyAlignment="1">
      <alignment horizontal="center" vertical="center"/>
    </xf>
    <xf numFmtId="0" fontId="8" fillId="0" borderId="35" xfId="0" applyFont="1" applyBorder="1"/>
    <xf numFmtId="164" fontId="8" fillId="9" borderId="32" xfId="1" applyNumberFormat="1" applyFont="1" applyFill="1" applyBorder="1" applyAlignment="1">
      <alignment horizontal="center" vertical="center"/>
    </xf>
    <xf numFmtId="164" fontId="8" fillId="9" borderId="34" xfId="1" applyNumberFormat="1" applyFont="1" applyFill="1" applyBorder="1" applyAlignment="1">
      <alignment horizontal="center" vertical="center"/>
    </xf>
    <xf numFmtId="10" fontId="8" fillId="9" borderId="34" xfId="1" applyNumberFormat="1" applyFont="1" applyFill="1" applyBorder="1" applyAlignment="1">
      <alignment horizontal="center" vertical="center"/>
    </xf>
    <xf numFmtId="164" fontId="8" fillId="9" borderId="33" xfId="1" applyNumberFormat="1" applyFont="1" applyFill="1" applyBorder="1" applyAlignment="1">
      <alignment horizontal="center" vertical="center"/>
    </xf>
    <xf numFmtId="164" fontId="8" fillId="9" borderId="38" xfId="1" applyNumberFormat="1" applyFont="1" applyFill="1" applyBorder="1" applyAlignment="1">
      <alignment horizontal="center" vertical="center"/>
    </xf>
    <xf numFmtId="164" fontId="8" fillId="9" borderId="35" xfId="1" applyNumberFormat="1" applyFont="1" applyFill="1" applyBorder="1" applyAlignment="1">
      <alignment horizontal="center" vertical="center"/>
    </xf>
    <xf numFmtId="166" fontId="8" fillId="5" borderId="32" xfId="2" applyNumberFormat="1" applyFont="1" applyFill="1" applyBorder="1" applyAlignment="1">
      <alignment horizontal="center" vertical="center"/>
    </xf>
    <xf numFmtId="166" fontId="8" fillId="5" borderId="34" xfId="2" applyNumberFormat="1" applyFont="1" applyFill="1" applyBorder="1" applyAlignment="1">
      <alignment horizontal="center" vertical="center"/>
    </xf>
    <xf numFmtId="43" fontId="8" fillId="5" borderId="33" xfId="2" applyFont="1" applyFill="1" applyBorder="1" applyAlignment="1">
      <alignment horizontal="center" vertical="center"/>
    </xf>
    <xf numFmtId="43" fontId="8" fillId="5" borderId="38" xfId="2" applyFont="1" applyFill="1" applyBorder="1" applyAlignment="1">
      <alignment horizontal="center" vertical="center"/>
    </xf>
    <xf numFmtId="43" fontId="8" fillId="5" borderId="35" xfId="2" applyFont="1" applyFill="1" applyBorder="1" applyAlignment="1">
      <alignment horizontal="center" vertical="center"/>
    </xf>
    <xf numFmtId="43" fontId="8" fillId="6" borderId="32" xfId="2" applyFont="1" applyFill="1" applyBorder="1" applyAlignment="1">
      <alignment horizontal="center" vertical="center"/>
    </xf>
    <xf numFmtId="43" fontId="8" fillId="6" borderId="34" xfId="2" applyFont="1" applyFill="1" applyBorder="1" applyAlignment="1">
      <alignment horizontal="center" vertical="center"/>
    </xf>
    <xf numFmtId="43" fontId="8" fillId="6" borderId="33" xfId="2" applyFont="1" applyFill="1" applyBorder="1" applyAlignment="1">
      <alignment horizontal="center" vertical="center"/>
    </xf>
    <xf numFmtId="43" fontId="8" fillId="6" borderId="38" xfId="2" applyFont="1" applyFill="1" applyBorder="1" applyAlignment="1">
      <alignment horizontal="center" vertical="center"/>
    </xf>
    <xf numFmtId="43" fontId="8" fillId="6" borderId="35" xfId="2" applyFont="1" applyFill="1" applyBorder="1" applyAlignment="1">
      <alignment horizontal="center" vertical="center"/>
    </xf>
    <xf numFmtId="43" fontId="8" fillId="0" borderId="32" xfId="2" applyFont="1" applyBorder="1" applyAlignment="1">
      <alignment horizontal="center" vertical="center"/>
    </xf>
    <xf numFmtId="43" fontId="8" fillId="0" borderId="34" xfId="2" applyFont="1" applyBorder="1" applyAlignment="1">
      <alignment horizontal="center" vertical="center"/>
    </xf>
    <xf numFmtId="43" fontId="8" fillId="0" borderId="33" xfId="2" applyFont="1" applyBorder="1" applyAlignment="1">
      <alignment horizontal="center" vertical="center"/>
    </xf>
    <xf numFmtId="43" fontId="8" fillId="0" borderId="38" xfId="2" applyFont="1" applyBorder="1" applyAlignment="1">
      <alignment horizontal="center" vertical="center"/>
    </xf>
    <xf numFmtId="43" fontId="8" fillId="0" borderId="35" xfId="2" applyFont="1" applyBorder="1" applyAlignment="1">
      <alignment horizontal="center" vertical="center"/>
    </xf>
    <xf numFmtId="0" fontId="8" fillId="2" borderId="23" xfId="0" applyFont="1" applyFill="1" applyBorder="1"/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166" fontId="8" fillId="0" borderId="21" xfId="2" applyNumberFormat="1" applyFont="1" applyBorder="1" applyAlignment="1">
      <alignment horizontal="center" vertical="center"/>
    </xf>
    <xf numFmtId="166" fontId="8" fillId="0" borderId="36" xfId="2" applyNumberFormat="1" applyFont="1" applyBorder="1" applyAlignment="1">
      <alignment horizontal="center" vertical="center"/>
    </xf>
    <xf numFmtId="166" fontId="8" fillId="0" borderId="22" xfId="2" applyNumberFormat="1" applyFont="1" applyBorder="1" applyAlignment="1">
      <alignment horizontal="center" vertical="center"/>
    </xf>
    <xf numFmtId="3" fontId="8" fillId="0" borderId="21" xfId="0" applyNumberFormat="1" applyFont="1" applyBorder="1" applyAlignment="1">
      <alignment horizontal="center" vertical="center"/>
    </xf>
    <xf numFmtId="3" fontId="8" fillId="0" borderId="36" xfId="0" applyNumberFormat="1" applyFont="1" applyBorder="1" applyAlignment="1">
      <alignment horizontal="center" vertical="center"/>
    </xf>
    <xf numFmtId="3" fontId="8" fillId="0" borderId="32" xfId="0" applyNumberFormat="1" applyFont="1" applyBorder="1" applyAlignment="1">
      <alignment horizontal="center" vertical="center"/>
    </xf>
    <xf numFmtId="3" fontId="8" fillId="0" borderId="34" xfId="0" applyNumberFormat="1" applyFont="1" applyBorder="1" applyAlignment="1">
      <alignment horizontal="center" vertical="center"/>
    </xf>
    <xf numFmtId="3" fontId="8" fillId="0" borderId="33" xfId="0" applyNumberFormat="1" applyFont="1" applyBorder="1" applyAlignment="1">
      <alignment horizontal="center" vertical="center"/>
    </xf>
    <xf numFmtId="3" fontId="8" fillId="0" borderId="38" xfId="0" applyNumberFormat="1" applyFont="1" applyBorder="1" applyAlignment="1">
      <alignment horizontal="center" vertical="center"/>
    </xf>
    <xf numFmtId="3" fontId="8" fillId="0" borderId="35" xfId="0" applyNumberFormat="1" applyFont="1" applyBorder="1" applyAlignment="1">
      <alignment horizontal="center" vertical="center"/>
    </xf>
    <xf numFmtId="164" fontId="8" fillId="9" borderId="21" xfId="1" applyNumberFormat="1" applyFont="1" applyFill="1" applyBorder="1" applyAlignment="1">
      <alignment horizontal="center" vertical="center"/>
    </xf>
    <xf numFmtId="164" fontId="8" fillId="9" borderId="36" xfId="1" applyNumberFormat="1" applyFont="1" applyFill="1" applyBorder="1" applyAlignment="1">
      <alignment horizontal="center" vertical="center"/>
    </xf>
    <xf numFmtId="164" fontId="8" fillId="9" borderId="22" xfId="1" applyNumberFormat="1" applyFont="1" applyFill="1" applyBorder="1" applyAlignment="1">
      <alignment horizontal="center" vertical="center"/>
    </xf>
    <xf numFmtId="167" fontId="8" fillId="9" borderId="34" xfId="1" applyNumberFormat="1" applyFont="1" applyFill="1" applyBorder="1" applyAlignment="1">
      <alignment horizontal="center" vertical="center"/>
    </xf>
    <xf numFmtId="10" fontId="8" fillId="9" borderId="35" xfId="1" applyNumberFormat="1" applyFont="1" applyFill="1" applyBorder="1" applyAlignment="1">
      <alignment horizontal="center" vertical="center"/>
    </xf>
    <xf numFmtId="166" fontId="8" fillId="5" borderId="21" xfId="2" applyNumberFormat="1" applyFont="1" applyFill="1" applyBorder="1" applyAlignment="1">
      <alignment horizontal="center" vertical="center"/>
    </xf>
    <xf numFmtId="166" fontId="8" fillId="5" borderId="36" xfId="2" applyNumberFormat="1" applyFont="1" applyFill="1" applyBorder="1" applyAlignment="1">
      <alignment horizontal="center" vertical="center"/>
    </xf>
    <xf numFmtId="166" fontId="8" fillId="5" borderId="22" xfId="2" applyNumberFormat="1" applyFont="1" applyFill="1" applyBorder="1" applyAlignment="1">
      <alignment horizontal="center" vertical="center"/>
    </xf>
    <xf numFmtId="166" fontId="8" fillId="5" borderId="33" xfId="2" applyNumberFormat="1" applyFont="1" applyFill="1" applyBorder="1" applyAlignment="1">
      <alignment horizontal="center" vertical="center"/>
    </xf>
    <xf numFmtId="166" fontId="8" fillId="5" borderId="38" xfId="2" applyNumberFormat="1" applyFont="1" applyFill="1" applyBorder="1" applyAlignment="1">
      <alignment horizontal="center" vertical="center"/>
    </xf>
    <xf numFmtId="166" fontId="8" fillId="5" borderId="35" xfId="2" applyNumberFormat="1" applyFont="1" applyFill="1" applyBorder="1" applyAlignment="1">
      <alignment horizontal="center" vertical="center"/>
    </xf>
    <xf numFmtId="43" fontId="8" fillId="6" borderId="21" xfId="2" applyFont="1" applyFill="1" applyBorder="1" applyAlignment="1">
      <alignment horizontal="center" vertical="center"/>
    </xf>
    <xf numFmtId="43" fontId="8" fillId="6" borderId="36" xfId="2" applyFont="1" applyFill="1" applyBorder="1" applyAlignment="1">
      <alignment horizontal="center" vertical="center"/>
    </xf>
    <xf numFmtId="43" fontId="8" fillId="6" borderId="22" xfId="2" applyFont="1" applyFill="1" applyBorder="1" applyAlignment="1">
      <alignment horizontal="center" vertical="center"/>
    </xf>
    <xf numFmtId="43" fontId="8" fillId="0" borderId="21" xfId="2" applyFont="1" applyBorder="1" applyAlignment="1">
      <alignment horizontal="center" vertical="center"/>
    </xf>
    <xf numFmtId="43" fontId="8" fillId="0" borderId="36" xfId="2" applyFont="1" applyBorder="1" applyAlignment="1">
      <alignment horizontal="center" vertical="center"/>
    </xf>
    <xf numFmtId="43" fontId="8" fillId="0" borderId="22" xfId="2" applyFont="1" applyBorder="1" applyAlignment="1">
      <alignment horizontal="center" vertical="center"/>
    </xf>
    <xf numFmtId="166" fontId="8" fillId="0" borderId="32" xfId="2" applyNumberFormat="1" applyFont="1" applyBorder="1"/>
    <xf numFmtId="166" fontId="8" fillId="0" borderId="33" xfId="2" applyNumberFormat="1" applyFont="1" applyBorder="1"/>
    <xf numFmtId="3" fontId="8" fillId="0" borderId="36" xfId="0" applyNumberFormat="1" applyFont="1" applyBorder="1" applyAlignment="1">
      <alignment horizontal="right" vertical="center"/>
    </xf>
    <xf numFmtId="3" fontId="8" fillId="0" borderId="22" xfId="0" applyNumberFormat="1" applyFont="1" applyBorder="1" applyAlignment="1">
      <alignment horizontal="right" vertical="center"/>
    </xf>
    <xf numFmtId="3" fontId="8" fillId="0" borderId="34" xfId="0" applyNumberFormat="1" applyFont="1" applyBorder="1" applyAlignment="1">
      <alignment horizontal="right" vertical="center"/>
    </xf>
    <xf numFmtId="3" fontId="8" fillId="0" borderId="38" xfId="0" applyNumberFormat="1" applyFont="1" applyBorder="1" applyAlignment="1">
      <alignment horizontal="right" vertical="center"/>
    </xf>
    <xf numFmtId="3" fontId="8" fillId="0" borderId="35" xfId="0" applyNumberFormat="1" applyFont="1" applyBorder="1" applyAlignment="1">
      <alignment horizontal="right" vertical="center"/>
    </xf>
    <xf numFmtId="10" fontId="8" fillId="9" borderId="32" xfId="1" applyNumberFormat="1" applyFont="1" applyFill="1" applyBorder="1" applyAlignment="1">
      <alignment horizontal="center" vertical="center"/>
    </xf>
    <xf numFmtId="43" fontId="8" fillId="6" borderId="33" xfId="2" applyFont="1" applyFill="1" applyBorder="1"/>
    <xf numFmtId="43" fontId="8" fillId="6" borderId="38" xfId="2" applyFont="1" applyFill="1" applyBorder="1"/>
    <xf numFmtId="43" fontId="8" fillId="6" borderId="35" xfId="2" applyFont="1" applyFill="1" applyBorder="1"/>
    <xf numFmtId="0" fontId="8" fillId="0" borderId="38" xfId="0" applyFont="1" applyBorder="1"/>
    <xf numFmtId="166" fontId="8" fillId="0" borderId="21" xfId="0" applyNumberFormat="1" applyFont="1" applyBorder="1"/>
    <xf numFmtId="166" fontId="8" fillId="0" borderId="36" xfId="0" applyNumberFormat="1" applyFont="1" applyBorder="1"/>
    <xf numFmtId="166" fontId="8" fillId="0" borderId="22" xfId="0" applyNumberFormat="1" applyFont="1" applyBorder="1"/>
    <xf numFmtId="166" fontId="8" fillId="0" borderId="32" xfId="0" applyNumberFormat="1" applyFont="1" applyBorder="1"/>
    <xf numFmtId="166" fontId="8" fillId="0" borderId="34" xfId="0" applyNumberFormat="1" applyFont="1" applyBorder="1"/>
    <xf numFmtId="166" fontId="8" fillId="0" borderId="38" xfId="0" applyNumberFormat="1" applyFont="1" applyBorder="1"/>
    <xf numFmtId="166" fontId="8" fillId="0" borderId="35" xfId="0" applyNumberFormat="1" applyFont="1" applyBorder="1"/>
    <xf numFmtId="0" fontId="8" fillId="0" borderId="33" xfId="0" applyFont="1" applyBorder="1"/>
    <xf numFmtId="0" fontId="8" fillId="7" borderId="0" xfId="0" applyFont="1" applyFill="1"/>
    <xf numFmtId="166" fontId="7" fillId="7" borderId="0" xfId="2" applyNumberFormat="1" applyFont="1" applyFill="1" applyBorder="1" applyAlignment="1">
      <alignment horizontal="center" vertical="center"/>
    </xf>
    <xf numFmtId="164" fontId="8" fillId="7" borderId="0" xfId="4" applyNumberFormat="1" applyFont="1" applyFill="1" applyBorder="1"/>
    <xf numFmtId="0" fontId="8" fillId="0" borderId="21" xfId="0" applyFont="1" applyBorder="1"/>
    <xf numFmtId="0" fontId="8" fillId="0" borderId="32" xfId="0" applyFont="1" applyBorder="1"/>
    <xf numFmtId="0" fontId="8" fillId="0" borderId="2" xfId="0" applyFont="1" applyBorder="1"/>
    <xf numFmtId="166" fontId="7" fillId="0" borderId="2" xfId="2" applyNumberFormat="1" applyFont="1" applyBorder="1" applyAlignment="1">
      <alignment horizontal="center" vertical="center"/>
    </xf>
    <xf numFmtId="166" fontId="7" fillId="0" borderId="15" xfId="2" applyNumberFormat="1" applyFont="1" applyBorder="1" applyAlignment="1">
      <alignment horizontal="center" vertical="center"/>
    </xf>
    <xf numFmtId="166" fontId="8" fillId="0" borderId="14" xfId="2" applyNumberFormat="1" applyFont="1" applyBorder="1" applyAlignment="1">
      <alignment horizontal="center" vertical="center"/>
    </xf>
    <xf numFmtId="168" fontId="7" fillId="0" borderId="15" xfId="2" applyNumberFormat="1" applyFont="1" applyBorder="1" applyAlignment="1">
      <alignment horizontal="center" vertical="center"/>
    </xf>
    <xf numFmtId="168" fontId="7" fillId="0" borderId="2" xfId="2" applyNumberFormat="1" applyFont="1" applyBorder="1" applyAlignment="1">
      <alignment horizontal="center" vertical="center"/>
    </xf>
    <xf numFmtId="164" fontId="7" fillId="0" borderId="0" xfId="3" applyNumberFormat="1" applyFont="1"/>
    <xf numFmtId="9" fontId="7" fillId="0" borderId="0" xfId="1" applyFont="1"/>
    <xf numFmtId="3" fontId="8" fillId="0" borderId="32" xfId="0" applyNumberFormat="1" applyFont="1" applyBorder="1" applyAlignment="1">
      <alignment horizontal="right" vertical="center"/>
    </xf>
    <xf numFmtId="164" fontId="8" fillId="0" borderId="0" xfId="1" applyNumberFormat="1" applyFont="1" applyFill="1" applyBorder="1" applyAlignment="1">
      <alignment horizontal="center" vertical="center"/>
    </xf>
    <xf numFmtId="43" fontId="8" fillId="0" borderId="0" xfId="2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2" borderId="2" xfId="3" applyFont="1" applyFill="1" applyBorder="1" applyAlignment="1">
      <alignment horizontal="center" vertical="center"/>
    </xf>
    <xf numFmtId="0" fontId="12" fillId="0" borderId="21" xfId="3" applyFont="1" applyBorder="1"/>
    <xf numFmtId="0" fontId="13" fillId="5" borderId="16" xfId="3" applyFont="1" applyFill="1" applyBorder="1" applyAlignment="1">
      <alignment horizontal="center" vertical="center"/>
    </xf>
    <xf numFmtId="0" fontId="11" fillId="5" borderId="16" xfId="3" applyFont="1" applyFill="1" applyBorder="1" applyAlignment="1">
      <alignment horizontal="center" vertical="center"/>
    </xf>
    <xf numFmtId="0" fontId="13" fillId="5" borderId="17" xfId="3" applyFont="1" applyFill="1" applyBorder="1" applyAlignment="1">
      <alignment vertical="center"/>
    </xf>
    <xf numFmtId="0" fontId="7" fillId="5" borderId="13" xfId="3" applyFont="1" applyFill="1" applyBorder="1" applyAlignment="1">
      <alignment horizontal="center" vertical="center"/>
    </xf>
    <xf numFmtId="0" fontId="7" fillId="5" borderId="29" xfId="3" applyFont="1" applyFill="1" applyBorder="1" applyAlignment="1">
      <alignment horizontal="center" vertical="center"/>
    </xf>
    <xf numFmtId="0" fontId="9" fillId="8" borderId="1" xfId="3" applyFont="1" applyFill="1" applyBorder="1"/>
    <xf numFmtId="3" fontId="9" fillId="8" borderId="1" xfId="3" applyNumberFormat="1" applyFont="1" applyFill="1" applyBorder="1" applyAlignment="1">
      <alignment horizontal="center" vertical="center"/>
    </xf>
    <xf numFmtId="9" fontId="10" fillId="8" borderId="7" xfId="1" applyFont="1" applyFill="1" applyBorder="1" applyAlignment="1">
      <alignment horizontal="center" vertical="center"/>
    </xf>
    <xf numFmtId="0" fontId="7" fillId="0" borderId="34" xfId="3" applyFont="1" applyBorder="1"/>
    <xf numFmtId="0" fontId="7" fillId="0" borderId="12" xfId="3" applyFont="1" applyBorder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13" xfId="3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166" fontId="7" fillId="0" borderId="7" xfId="2" applyNumberFormat="1" applyFont="1" applyBorder="1"/>
    <xf numFmtId="166" fontId="7" fillId="0" borderId="14" xfId="2" applyNumberFormat="1" applyFont="1" applyBorder="1"/>
    <xf numFmtId="166" fontId="7" fillId="0" borderId="10" xfId="2" applyNumberFormat="1" applyFont="1" applyBorder="1"/>
    <xf numFmtId="166" fontId="7" fillId="0" borderId="0" xfId="2" applyNumberFormat="1" applyFont="1" applyFill="1" applyBorder="1"/>
    <xf numFmtId="0" fontId="8" fillId="0" borderId="4" xfId="0" applyFont="1" applyBorder="1" applyAlignment="1">
      <alignment horizontal="center" vertical="center"/>
    </xf>
    <xf numFmtId="166" fontId="7" fillId="0" borderId="21" xfId="2" applyNumberFormat="1" applyFont="1" applyBorder="1"/>
    <xf numFmtId="166" fontId="7" fillId="0" borderId="36" xfId="2" applyNumberFormat="1" applyFont="1" applyBorder="1"/>
    <xf numFmtId="166" fontId="7" fillId="0" borderId="22" xfId="2" applyNumberFormat="1" applyFont="1" applyBorder="1"/>
    <xf numFmtId="0" fontId="7" fillId="0" borderId="26" xfId="3" applyFont="1" applyBorder="1"/>
    <xf numFmtId="0" fontId="8" fillId="0" borderId="8" xfId="0" applyFont="1" applyBorder="1"/>
    <xf numFmtId="0" fontId="7" fillId="0" borderId="9" xfId="3" applyFont="1" applyBorder="1"/>
    <xf numFmtId="0" fontId="7" fillId="0" borderId="10" xfId="3" applyFont="1" applyBorder="1"/>
    <xf numFmtId="0" fontId="7" fillId="0" borderId="31" xfId="3" applyFont="1" applyBorder="1"/>
    <xf numFmtId="0" fontId="8" fillId="7" borderId="0" xfId="0" applyFont="1" applyFill="1" applyAlignment="1">
      <alignment horizontal="center" vertical="center"/>
    </xf>
    <xf numFmtId="0" fontId="7" fillId="0" borderId="22" xfId="3" applyFont="1" applyBorder="1"/>
    <xf numFmtId="0" fontId="7" fillId="0" borderId="36" xfId="3" applyFont="1" applyBorder="1"/>
    <xf numFmtId="166" fontId="7" fillId="0" borderId="7" xfId="3" applyNumberFormat="1" applyFont="1" applyBorder="1"/>
    <xf numFmtId="166" fontId="7" fillId="0" borderId="10" xfId="3" applyNumberFormat="1" applyFont="1" applyBorder="1"/>
    <xf numFmtId="0" fontId="8" fillId="2" borderId="22" xfId="0" applyFont="1" applyFill="1" applyBorder="1" applyAlignment="1">
      <alignment horizontal="center" vertical="center"/>
    </xf>
    <xf numFmtId="9" fontId="8" fillId="0" borderId="32" xfId="1" applyFont="1" applyBorder="1"/>
    <xf numFmtId="9" fontId="8" fillId="0" borderId="34" xfId="1" applyFont="1" applyBorder="1"/>
    <xf numFmtId="9" fontId="8" fillId="0" borderId="38" xfId="1" applyFont="1" applyBorder="1"/>
    <xf numFmtId="9" fontId="8" fillId="0" borderId="35" xfId="1" applyFont="1" applyBorder="1"/>
    <xf numFmtId="3" fontId="8" fillId="0" borderId="22" xfId="0" applyNumberFormat="1" applyFont="1" applyBorder="1" applyAlignment="1">
      <alignment horizontal="center" vertical="center"/>
    </xf>
    <xf numFmtId="9" fontId="8" fillId="0" borderId="36" xfId="1" applyFont="1" applyBorder="1"/>
    <xf numFmtId="9" fontId="8" fillId="0" borderId="22" xfId="1" applyFont="1" applyBorder="1"/>
    <xf numFmtId="3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166" fontId="8" fillId="0" borderId="0" xfId="0" applyNumberFormat="1" applyFont="1"/>
    <xf numFmtId="0" fontId="8" fillId="0" borderId="18" xfId="0" applyFont="1" applyBorder="1" applyAlignment="1">
      <alignment horizontal="center" vertical="center"/>
    </xf>
    <xf numFmtId="166" fontId="8" fillId="4" borderId="19" xfId="2" applyNumberFormat="1" applyFont="1" applyFill="1" applyBorder="1" applyAlignment="1">
      <alignment horizontal="center" vertical="center"/>
    </xf>
    <xf numFmtId="3" fontId="8" fillId="4" borderId="19" xfId="0" applyNumberFormat="1" applyFont="1" applyFill="1" applyBorder="1" applyAlignment="1">
      <alignment horizontal="center" vertical="center"/>
    </xf>
    <xf numFmtId="164" fontId="8" fillId="4" borderId="19" xfId="1" applyNumberFormat="1" applyFont="1" applyFill="1" applyBorder="1" applyAlignment="1">
      <alignment horizontal="center" vertical="center"/>
    </xf>
    <xf numFmtId="43" fontId="8" fillId="4" borderId="19" xfId="2" applyFont="1" applyFill="1" applyBorder="1" applyAlignment="1">
      <alignment horizontal="center" vertical="center"/>
    </xf>
    <xf numFmtId="9" fontId="8" fillId="4" borderId="19" xfId="1" applyFont="1" applyFill="1" applyBorder="1"/>
    <xf numFmtId="9" fontId="8" fillId="4" borderId="20" xfId="1" applyFont="1" applyFill="1" applyBorder="1"/>
    <xf numFmtId="0" fontId="8" fillId="4" borderId="19" xfId="0" applyFont="1" applyFill="1" applyBorder="1"/>
    <xf numFmtId="0" fontId="8" fillId="0" borderId="18" xfId="0" applyFont="1" applyBorder="1" applyAlignment="1">
      <alignment vertical="center"/>
    </xf>
    <xf numFmtId="0" fontId="8" fillId="0" borderId="18" xfId="0" applyFont="1" applyBorder="1"/>
    <xf numFmtId="166" fontId="8" fillId="4" borderId="19" xfId="0" applyNumberFormat="1" applyFont="1" applyFill="1" applyBorder="1"/>
    <xf numFmtId="0" fontId="6" fillId="0" borderId="2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0" fillId="10" borderId="0" xfId="0" applyFill="1"/>
    <xf numFmtId="0" fontId="0" fillId="10" borderId="32" xfId="0" applyFill="1" applyBorder="1"/>
    <xf numFmtId="0" fontId="0" fillId="10" borderId="34" xfId="0" applyFill="1" applyBorder="1"/>
    <xf numFmtId="0" fontId="0" fillId="0" borderId="34" xfId="0" applyBorder="1"/>
    <xf numFmtId="0" fontId="4" fillId="10" borderId="0" xfId="0" applyFont="1" applyFill="1"/>
    <xf numFmtId="0" fontId="4" fillId="10" borderId="32" xfId="0" applyFont="1" applyFill="1" applyBorder="1"/>
    <xf numFmtId="0" fontId="4" fillId="10" borderId="34" xfId="0" applyFont="1" applyFill="1" applyBorder="1"/>
    <xf numFmtId="0" fontId="4" fillId="10" borderId="33" xfId="0" applyFont="1" applyFill="1" applyBorder="1"/>
    <xf numFmtId="0" fontId="14" fillId="10" borderId="38" xfId="0" applyFont="1" applyFill="1" applyBorder="1" applyAlignment="1">
      <alignment horizontal="center" vertical="center" wrapText="1"/>
    </xf>
    <xf numFmtId="169" fontId="16" fillId="10" borderId="38" xfId="2" applyNumberFormat="1" applyFont="1" applyFill="1" applyBorder="1" applyAlignment="1">
      <alignment horizontal="center"/>
    </xf>
    <xf numFmtId="0" fontId="4" fillId="10" borderId="38" xfId="0" applyFont="1" applyFill="1" applyBorder="1"/>
    <xf numFmtId="0" fontId="4" fillId="10" borderId="35" xfId="0" applyFont="1" applyFill="1" applyBorder="1"/>
    <xf numFmtId="0" fontId="0" fillId="0" borderId="35" xfId="0" applyBorder="1"/>
    <xf numFmtId="169" fontId="16" fillId="10" borderId="0" xfId="2" applyNumberFormat="1" applyFont="1" applyFill="1" applyBorder="1" applyAlignment="1">
      <alignment horizontal="center"/>
    </xf>
    <xf numFmtId="166" fontId="14" fillId="0" borderId="0" xfId="2" applyNumberFormat="1" applyFont="1" applyFill="1" applyBorder="1" applyAlignment="1">
      <alignment horizontal="center" vertical="center"/>
    </xf>
    <xf numFmtId="0" fontId="17" fillId="10" borderId="0" xfId="0" applyFont="1" applyFill="1"/>
    <xf numFmtId="166" fontId="18" fillId="12" borderId="23" xfId="2" applyNumberFormat="1" applyFont="1" applyFill="1" applyBorder="1" applyAlignment="1"/>
    <xf numFmtId="10" fontId="18" fillId="12" borderId="23" xfId="1" applyNumberFormat="1" applyFont="1" applyFill="1" applyBorder="1" applyAlignment="1">
      <alignment horizontal="center" vertical="center"/>
    </xf>
    <xf numFmtId="10" fontId="18" fillId="0" borderId="0" xfId="1" applyNumberFormat="1" applyFont="1" applyFill="1" applyBorder="1" applyAlignment="1">
      <alignment horizontal="center" vertical="center"/>
    </xf>
    <xf numFmtId="0" fontId="17" fillId="0" borderId="0" xfId="0" applyFont="1"/>
    <xf numFmtId="166" fontId="18" fillId="12" borderId="23" xfId="2" applyNumberFormat="1" applyFont="1" applyFill="1" applyBorder="1" applyAlignment="1">
      <alignment vertical="center"/>
    </xf>
    <xf numFmtId="164" fontId="17" fillId="0" borderId="0" xfId="1" applyNumberFormat="1" applyFont="1" applyFill="1" applyBorder="1" applyAlignment="1">
      <alignment horizontal="center" vertical="center"/>
    </xf>
    <xf numFmtId="0" fontId="17" fillId="10" borderId="27" xfId="2" applyNumberFormat="1" applyFont="1" applyFill="1" applyBorder="1" applyAlignment="1">
      <alignment horizontal="center"/>
    </xf>
    <xf numFmtId="0" fontId="17" fillId="10" borderId="27" xfId="0" applyFont="1" applyFill="1" applyBorder="1" applyAlignment="1">
      <alignment horizontal="center"/>
    </xf>
    <xf numFmtId="166" fontId="17" fillId="10" borderId="27" xfId="2" applyNumberFormat="1" applyFont="1" applyFill="1" applyBorder="1" applyAlignment="1">
      <alignment horizontal="center"/>
    </xf>
    <xf numFmtId="166" fontId="17" fillId="10" borderId="27" xfId="2" applyNumberFormat="1" applyFont="1" applyFill="1" applyBorder="1" applyAlignment="1">
      <alignment horizontal="center" vertical="center"/>
    </xf>
    <xf numFmtId="166" fontId="17" fillId="10" borderId="28" xfId="2" applyNumberFormat="1" applyFont="1" applyFill="1" applyBorder="1" applyAlignment="1">
      <alignment horizontal="center"/>
    </xf>
    <xf numFmtId="166" fontId="17" fillId="10" borderId="28" xfId="2" applyNumberFormat="1" applyFont="1" applyFill="1" applyBorder="1" applyAlignment="1">
      <alignment horizontal="center" vertical="center"/>
    </xf>
    <xf numFmtId="0" fontId="17" fillId="10" borderId="28" xfId="0" applyFont="1" applyFill="1" applyBorder="1" applyAlignment="1">
      <alignment horizontal="center"/>
    </xf>
    <xf numFmtId="0" fontId="0" fillId="10" borderId="36" xfId="0" applyFill="1" applyBorder="1"/>
    <xf numFmtId="0" fontId="0" fillId="0" borderId="36" xfId="0" applyBorder="1"/>
    <xf numFmtId="0" fontId="8" fillId="0" borderId="40" xfId="0" applyFont="1" applyBorder="1"/>
    <xf numFmtId="0" fontId="0" fillId="10" borderId="40" xfId="0" applyFill="1" applyBorder="1"/>
    <xf numFmtId="0" fontId="0" fillId="10" borderId="41" xfId="0" applyFill="1" applyBorder="1"/>
    <xf numFmtId="0" fontId="21" fillId="5" borderId="45" xfId="0" applyFont="1" applyFill="1" applyBorder="1"/>
    <xf numFmtId="0" fontId="21" fillId="5" borderId="46" xfId="0" applyFont="1" applyFill="1" applyBorder="1"/>
    <xf numFmtId="0" fontId="21" fillId="5" borderId="47" xfId="0" applyFont="1" applyFill="1" applyBorder="1"/>
    <xf numFmtId="0" fontId="21" fillId="10" borderId="39" xfId="0" applyFont="1" applyFill="1" applyBorder="1"/>
    <xf numFmtId="0" fontId="21" fillId="10" borderId="40" xfId="0" applyFont="1" applyFill="1" applyBorder="1"/>
    <xf numFmtId="0" fontId="21" fillId="10" borderId="0" xfId="0" applyFont="1" applyFill="1"/>
    <xf numFmtId="0" fontId="21" fillId="10" borderId="48" xfId="0" applyFont="1" applyFill="1" applyBorder="1"/>
    <xf numFmtId="0" fontId="18" fillId="10" borderId="23" xfId="0" applyFont="1" applyFill="1" applyBorder="1" applyAlignment="1">
      <alignment horizontal="center" vertical="center"/>
    </xf>
    <xf numFmtId="166" fontId="18" fillId="12" borderId="23" xfId="2" applyNumberFormat="1" applyFont="1" applyFill="1" applyBorder="1" applyAlignment="1">
      <alignment horizontal="center"/>
    </xf>
    <xf numFmtId="164" fontId="18" fillId="12" borderId="23" xfId="1" applyNumberFormat="1" applyFont="1" applyFill="1" applyBorder="1" applyAlignment="1">
      <alignment horizontal="center" vertical="center"/>
    </xf>
    <xf numFmtId="10" fontId="18" fillId="12" borderId="20" xfId="1" applyNumberFormat="1" applyFont="1" applyFill="1" applyBorder="1" applyAlignment="1">
      <alignment horizontal="center" vertical="center"/>
    </xf>
    <xf numFmtId="0" fontId="17" fillId="10" borderId="28" xfId="2" applyNumberFormat="1" applyFont="1" applyFill="1" applyBorder="1" applyAlignment="1">
      <alignment horizontal="center"/>
    </xf>
    <xf numFmtId="166" fontId="0" fillId="14" borderId="26" xfId="2" applyNumberFormat="1" applyFont="1" applyFill="1" applyBorder="1" applyAlignment="1">
      <alignment horizontal="center" vertical="center"/>
    </xf>
    <xf numFmtId="166" fontId="17" fillId="14" borderId="26" xfId="2" applyNumberFormat="1" applyFont="1" applyFill="1" applyBorder="1" applyAlignment="1">
      <alignment horizontal="center"/>
    </xf>
    <xf numFmtId="166" fontId="0" fillId="14" borderId="27" xfId="2" applyNumberFormat="1" applyFont="1" applyFill="1" applyBorder="1" applyAlignment="1">
      <alignment horizontal="center" vertical="center"/>
    </xf>
    <xf numFmtId="0" fontId="0" fillId="0" borderId="22" xfId="0" applyBorder="1"/>
    <xf numFmtId="169" fontId="4" fillId="10" borderId="0" xfId="0" applyNumberFormat="1" applyFont="1" applyFill="1"/>
    <xf numFmtId="0" fontId="14" fillId="10" borderId="0" xfId="0" applyFont="1" applyFill="1" applyAlignment="1">
      <alignment horizontal="center" vertical="center" wrapText="1"/>
    </xf>
    <xf numFmtId="0" fontId="20" fillId="0" borderId="50" xfId="0" applyFont="1" applyBorder="1" applyAlignment="1">
      <alignment horizontal="left" vertical="center"/>
    </xf>
    <xf numFmtId="0" fontId="21" fillId="10" borderId="38" xfId="0" applyFont="1" applyFill="1" applyBorder="1"/>
    <xf numFmtId="0" fontId="0" fillId="0" borderId="38" xfId="0" applyBorder="1"/>
    <xf numFmtId="0" fontId="0" fillId="10" borderId="38" xfId="0" applyFill="1" applyBorder="1"/>
    <xf numFmtId="0" fontId="21" fillId="5" borderId="52" xfId="0" applyFont="1" applyFill="1" applyBorder="1"/>
    <xf numFmtId="0" fontId="21" fillId="10" borderId="53" xfId="0" applyFont="1" applyFill="1" applyBorder="1"/>
    <xf numFmtId="0" fontId="21" fillId="10" borderId="34" xfId="0" applyFont="1" applyFill="1" applyBorder="1"/>
    <xf numFmtId="0" fontId="0" fillId="10" borderId="33" xfId="0" applyFill="1" applyBorder="1"/>
    <xf numFmtId="0" fontId="21" fillId="10" borderId="35" xfId="0" applyFont="1" applyFill="1" applyBorder="1"/>
    <xf numFmtId="0" fontId="21" fillId="10" borderId="54" xfId="0" applyFont="1" applyFill="1" applyBorder="1"/>
    <xf numFmtId="0" fontId="0" fillId="10" borderId="49" xfId="0" applyFill="1" applyBorder="1"/>
    <xf numFmtId="0" fontId="20" fillId="0" borderId="32" xfId="0" applyFont="1" applyBorder="1" applyAlignment="1">
      <alignment horizontal="left" vertical="center"/>
    </xf>
    <xf numFmtId="0" fontId="0" fillId="10" borderId="51" xfId="0" applyFill="1" applyBorder="1"/>
    <xf numFmtId="0" fontId="27" fillId="0" borderId="0" xfId="0" applyFont="1" applyAlignment="1">
      <alignment horizontal="center" vertical="center"/>
    </xf>
    <xf numFmtId="0" fontId="29" fillId="0" borderId="0" xfId="0" applyFont="1"/>
    <xf numFmtId="0" fontId="2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3" fillId="5" borderId="45" xfId="0" applyFont="1" applyFill="1" applyBorder="1"/>
    <xf numFmtId="0" fontId="33" fillId="10" borderId="48" xfId="0" applyFont="1" applyFill="1" applyBorder="1"/>
    <xf numFmtId="0" fontId="0" fillId="0" borderId="49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30" fillId="16" borderId="36" xfId="0" applyFont="1" applyFill="1" applyBorder="1" applyAlignment="1">
      <alignment horizontal="center"/>
    </xf>
    <xf numFmtId="0" fontId="28" fillId="16" borderId="36" xfId="0" applyFont="1" applyFill="1" applyBorder="1" applyAlignment="1">
      <alignment horizontal="left" vertical="center"/>
    </xf>
    <xf numFmtId="0" fontId="0" fillId="16" borderId="36" xfId="0" applyFill="1" applyBorder="1"/>
    <xf numFmtId="0" fontId="0" fillId="16" borderId="22" xfId="0" applyFill="1" applyBorder="1" applyAlignment="1">
      <alignment horizontal="center" vertical="center"/>
    </xf>
    <xf numFmtId="0" fontId="2" fillId="6" borderId="32" xfId="0" applyFont="1" applyFill="1" applyBorder="1" applyAlignment="1">
      <alignment horizontal="left"/>
    </xf>
    <xf numFmtId="0" fontId="0" fillId="6" borderId="34" xfId="0" applyFill="1" applyBorder="1" applyAlignment="1">
      <alignment horizontal="left"/>
    </xf>
    <xf numFmtId="0" fontId="3" fillId="6" borderId="32" xfId="0" applyFont="1" applyFill="1" applyBorder="1" applyAlignment="1">
      <alignment horizontal="left"/>
    </xf>
    <xf numFmtId="0" fontId="22" fillId="6" borderId="34" xfId="0" applyFont="1" applyFill="1" applyBorder="1" applyAlignment="1">
      <alignment horizontal="left"/>
    </xf>
    <xf numFmtId="0" fontId="0" fillId="6" borderId="32" xfId="0" applyFill="1" applyBorder="1"/>
    <xf numFmtId="0" fontId="22" fillId="6" borderId="34" xfId="0" applyFont="1" applyFill="1" applyBorder="1"/>
    <xf numFmtId="0" fontId="0" fillId="6" borderId="34" xfId="0" applyFill="1" applyBorder="1"/>
    <xf numFmtId="0" fontId="0" fillId="6" borderId="33" xfId="0" applyFill="1" applyBorder="1"/>
    <xf numFmtId="0" fontId="0" fillId="6" borderId="35" xfId="0" applyFill="1" applyBorder="1"/>
    <xf numFmtId="0" fontId="31" fillId="6" borderId="0" xfId="0" applyFont="1" applyFill="1" applyAlignment="1">
      <alignment horizontal="center" vertical="center"/>
    </xf>
    <xf numFmtId="0" fontId="0" fillId="6" borderId="0" xfId="0" applyFill="1"/>
    <xf numFmtId="0" fontId="0" fillId="6" borderId="34" xfId="0" applyFill="1" applyBorder="1" applyAlignment="1">
      <alignment horizontal="center" vertical="center"/>
    </xf>
    <xf numFmtId="0" fontId="32" fillId="6" borderId="0" xfId="0" applyFont="1" applyFill="1"/>
    <xf numFmtId="0" fontId="29" fillId="6" borderId="0" xfId="0" applyFont="1" applyFill="1" applyAlignment="1">
      <alignment horizontal="left" vertical="center"/>
    </xf>
    <xf numFmtId="0" fontId="0" fillId="6" borderId="38" xfId="0" applyFill="1" applyBorder="1"/>
    <xf numFmtId="0" fontId="32" fillId="6" borderId="38" xfId="0" applyFont="1" applyFill="1" applyBorder="1"/>
    <xf numFmtId="0" fontId="0" fillId="6" borderId="35" xfId="0" applyFill="1" applyBorder="1" applyAlignment="1">
      <alignment horizontal="center" vertical="center"/>
    </xf>
    <xf numFmtId="0" fontId="0" fillId="6" borderId="0" xfId="0" applyFill="1" applyAlignment="1">
      <alignment horizontal="left"/>
    </xf>
    <xf numFmtId="0" fontId="17" fillId="15" borderId="0" xfId="6" applyFont="1" applyFill="1" applyBorder="1" applyAlignment="1">
      <alignment horizontal="left" vertical="center"/>
    </xf>
    <xf numFmtId="0" fontId="2" fillId="0" borderId="0" xfId="0" applyFont="1"/>
    <xf numFmtId="0" fontId="34" fillId="11" borderId="18" xfId="0" applyFont="1" applyFill="1" applyBorder="1"/>
    <xf numFmtId="0" fontId="14" fillId="11" borderId="26" xfId="0" applyFont="1" applyFill="1" applyBorder="1" applyAlignment="1">
      <alignment horizontal="center" vertical="center"/>
    </xf>
    <xf numFmtId="164" fontId="0" fillId="0" borderId="23" xfId="1" applyNumberFormat="1" applyFont="1" applyBorder="1" applyAlignment="1">
      <alignment horizontal="center" vertical="center"/>
    </xf>
    <xf numFmtId="166" fontId="0" fillId="0" borderId="0" xfId="2" applyNumberFormat="1" applyFont="1"/>
    <xf numFmtId="0" fontId="23" fillId="0" borderId="0" xfId="0" applyFont="1"/>
    <xf numFmtId="0" fontId="36" fillId="0" borderId="0" xfId="0" applyFont="1"/>
    <xf numFmtId="0" fontId="35" fillId="11" borderId="23" xfId="0" applyFont="1" applyFill="1" applyBorder="1" applyAlignment="1">
      <alignment horizontal="center"/>
    </xf>
    <xf numFmtId="0" fontId="36" fillId="0" borderId="32" xfId="0" applyFont="1" applyBorder="1"/>
    <xf numFmtId="0" fontId="35" fillId="11" borderId="23" xfId="0" applyFont="1" applyFill="1" applyBorder="1"/>
    <xf numFmtId="166" fontId="14" fillId="11" borderId="18" xfId="2" applyNumberFormat="1" applyFont="1" applyFill="1" applyBorder="1" applyAlignment="1">
      <alignment horizontal="center" vertical="center"/>
    </xf>
    <xf numFmtId="166" fontId="14" fillId="11" borderId="23" xfId="2" applyNumberFormat="1" applyFont="1" applyFill="1" applyBorder="1" applyAlignment="1">
      <alignment horizontal="center" vertical="center"/>
    </xf>
    <xf numFmtId="166" fontId="2" fillId="13" borderId="23" xfId="2" applyNumberFormat="1" applyFont="1" applyFill="1" applyBorder="1" applyAlignment="1">
      <alignment horizontal="center" vertical="center"/>
    </xf>
    <xf numFmtId="166" fontId="2" fillId="0" borderId="0" xfId="2" applyNumberFormat="1" applyFont="1" applyFill="1" applyBorder="1" applyAlignment="1">
      <alignment horizontal="center" vertical="center"/>
    </xf>
    <xf numFmtId="166" fontId="2" fillId="13" borderId="23" xfId="2" applyNumberFormat="1" applyFont="1" applyFill="1" applyBorder="1"/>
    <xf numFmtId="164" fontId="2" fillId="13" borderId="23" xfId="1" applyNumberFormat="1" applyFont="1" applyFill="1" applyBorder="1" applyAlignment="1">
      <alignment horizontal="center" vertical="center"/>
    </xf>
    <xf numFmtId="0" fontId="2" fillId="13" borderId="23" xfId="2" applyNumberFormat="1" applyFont="1" applyFill="1" applyBorder="1"/>
    <xf numFmtId="9" fontId="2" fillId="13" borderId="23" xfId="1" applyFont="1" applyFill="1" applyBorder="1"/>
    <xf numFmtId="0" fontId="17" fillId="0" borderId="0" xfId="2" applyNumberFormat="1" applyFont="1" applyFill="1" applyBorder="1" applyAlignment="1">
      <alignment horizontal="center"/>
    </xf>
    <xf numFmtId="166" fontId="0" fillId="0" borderId="27" xfId="2" applyNumberFormat="1" applyFont="1" applyBorder="1"/>
    <xf numFmtId="164" fontId="0" fillId="0" borderId="27" xfId="1" applyNumberFormat="1" applyFont="1" applyBorder="1" applyAlignment="1">
      <alignment horizontal="center" vertical="center"/>
    </xf>
    <xf numFmtId="0" fontId="19" fillId="0" borderId="27" xfId="2" applyNumberFormat="1" applyFont="1" applyBorder="1"/>
    <xf numFmtId="9" fontId="0" fillId="0" borderId="27" xfId="1" quotePrefix="1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37" fillId="13" borderId="23" xfId="2" applyNumberFormat="1" applyFont="1" applyFill="1" applyBorder="1"/>
    <xf numFmtId="0" fontId="18" fillId="13" borderId="2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9" fontId="2" fillId="13" borderId="23" xfId="1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7" fillId="10" borderId="26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6" fontId="1" fillId="0" borderId="26" xfId="2" applyNumberFormat="1" applyFont="1" applyBorder="1"/>
    <xf numFmtId="0" fontId="19" fillId="0" borderId="26" xfId="2" applyNumberFormat="1" applyFont="1" applyBorder="1"/>
    <xf numFmtId="0" fontId="0" fillId="0" borderId="27" xfId="2" applyNumberFormat="1" applyFont="1" applyBorder="1"/>
    <xf numFmtId="0" fontId="0" fillId="0" borderId="28" xfId="0" applyBorder="1" applyAlignment="1">
      <alignment horizontal="center" vertical="center"/>
    </xf>
    <xf numFmtId="166" fontId="0" fillId="0" borderId="28" xfId="2" applyNumberFormat="1" applyFont="1" applyBorder="1"/>
    <xf numFmtId="164" fontId="0" fillId="0" borderId="28" xfId="1" applyNumberFormat="1" applyFont="1" applyBorder="1" applyAlignment="1">
      <alignment horizontal="center" vertical="center"/>
    </xf>
    <xf numFmtId="0" fontId="0" fillId="0" borderId="28" xfId="2" applyNumberFormat="1" applyFont="1" applyBorder="1"/>
    <xf numFmtId="9" fontId="0" fillId="0" borderId="28" xfId="1" applyFont="1" applyBorder="1" applyAlignment="1">
      <alignment horizontal="center" vertical="center"/>
    </xf>
    <xf numFmtId="0" fontId="0" fillId="0" borderId="40" xfId="0" applyBorder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7" fillId="17" borderId="26" xfId="2" applyNumberFormat="1" applyFont="1" applyFill="1" applyBorder="1" applyAlignment="1">
      <alignment horizontal="center"/>
    </xf>
    <xf numFmtId="0" fontId="17" fillId="17" borderId="27" xfId="2" applyNumberFormat="1" applyFont="1" applyFill="1" applyBorder="1" applyAlignment="1">
      <alignment horizontal="center"/>
    </xf>
    <xf numFmtId="0" fontId="17" fillId="17" borderId="27" xfId="0" applyFont="1" applyFill="1" applyBorder="1" applyAlignment="1">
      <alignment horizontal="center"/>
    </xf>
    <xf numFmtId="9" fontId="0" fillId="0" borderId="28" xfId="1" quotePrefix="1" applyFont="1" applyFill="1" applyBorder="1" applyAlignment="1">
      <alignment horizontal="center" vertical="center"/>
    </xf>
    <xf numFmtId="166" fontId="7" fillId="0" borderId="0" xfId="3" applyNumberFormat="1" applyFont="1" applyAlignment="1">
      <alignment horizontal="center" vertical="center"/>
    </xf>
    <xf numFmtId="0" fontId="8" fillId="2" borderId="27" xfId="0" applyFont="1" applyFill="1" applyBorder="1"/>
    <xf numFmtId="0" fontId="8" fillId="2" borderId="3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18" borderId="34" xfId="0" applyFont="1" applyFill="1" applyBorder="1"/>
    <xf numFmtId="0" fontId="6" fillId="18" borderId="34" xfId="0" applyFont="1" applyFill="1" applyBorder="1"/>
    <xf numFmtId="0" fontId="8" fillId="18" borderId="27" xfId="0" applyFont="1" applyFill="1" applyBorder="1"/>
    <xf numFmtId="164" fontId="17" fillId="14" borderId="26" xfId="1" applyNumberFormat="1" applyFont="1" applyFill="1" applyBorder="1" applyAlignment="1">
      <alignment horizontal="right"/>
    </xf>
    <xf numFmtId="164" fontId="17" fillId="10" borderId="27" xfId="1" applyNumberFormat="1" applyFont="1" applyFill="1" applyBorder="1" applyAlignment="1">
      <alignment horizontal="right"/>
    </xf>
    <xf numFmtId="164" fontId="17" fillId="10" borderId="28" xfId="1" applyNumberFormat="1" applyFont="1" applyFill="1" applyBorder="1" applyAlignment="1">
      <alignment horizontal="right"/>
    </xf>
    <xf numFmtId="164" fontId="17" fillId="14" borderId="27" xfId="1" applyNumberFormat="1" applyFont="1" applyFill="1" applyBorder="1" applyAlignment="1">
      <alignment horizontal="right"/>
    </xf>
    <xf numFmtId="164" fontId="17" fillId="12" borderId="23" xfId="1" applyNumberFormat="1" applyFont="1" applyFill="1" applyBorder="1" applyAlignment="1">
      <alignment horizontal="right"/>
    </xf>
    <xf numFmtId="164" fontId="17" fillId="12" borderId="28" xfId="1" applyNumberFormat="1" applyFont="1" applyFill="1" applyBorder="1" applyAlignment="1">
      <alignment horizontal="right"/>
    </xf>
    <xf numFmtId="10" fontId="17" fillId="12" borderId="28" xfId="1" applyNumberFormat="1" applyFont="1" applyFill="1" applyBorder="1" applyAlignment="1">
      <alignment horizontal="right"/>
    </xf>
    <xf numFmtId="166" fontId="18" fillId="12" borderId="23" xfId="2" applyNumberFormat="1" applyFont="1" applyFill="1" applyBorder="1" applyAlignment="1">
      <alignment horizontal="right"/>
    </xf>
    <xf numFmtId="164" fontId="18" fillId="12" borderId="23" xfId="1" applyNumberFormat="1" applyFont="1" applyFill="1" applyBorder="1" applyAlignment="1">
      <alignment horizontal="right" vertical="center"/>
    </xf>
    <xf numFmtId="10" fontId="18" fillId="12" borderId="20" xfId="1" applyNumberFormat="1" applyFont="1" applyFill="1" applyBorder="1" applyAlignment="1">
      <alignment horizontal="right" vertical="center"/>
    </xf>
    <xf numFmtId="10" fontId="18" fillId="0" borderId="0" xfId="1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right"/>
    </xf>
    <xf numFmtId="166" fontId="18" fillId="12" borderId="23" xfId="2" applyNumberFormat="1" applyFont="1" applyFill="1" applyBorder="1" applyAlignment="1">
      <alignment horizontal="right" vertical="center"/>
    </xf>
    <xf numFmtId="166" fontId="17" fillId="14" borderId="26" xfId="2" applyNumberFormat="1" applyFont="1" applyFill="1" applyBorder="1" applyAlignment="1">
      <alignment horizontal="right"/>
    </xf>
    <xf numFmtId="10" fontId="17" fillId="14" borderId="26" xfId="1" applyNumberFormat="1" applyFont="1" applyFill="1" applyBorder="1" applyAlignment="1">
      <alignment horizontal="right" vertical="center"/>
    </xf>
    <xf numFmtId="164" fontId="17" fillId="14" borderId="22" xfId="1" applyNumberFormat="1" applyFont="1" applyFill="1" applyBorder="1" applyAlignment="1">
      <alignment horizontal="right" vertical="center"/>
    </xf>
    <xf numFmtId="164" fontId="17" fillId="0" borderId="0" xfId="1" applyNumberFormat="1" applyFont="1" applyFill="1" applyBorder="1" applyAlignment="1">
      <alignment horizontal="right" vertical="center"/>
    </xf>
    <xf numFmtId="164" fontId="17" fillId="14" borderId="26" xfId="1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17" fillId="14" borderId="22" xfId="1" applyNumberFormat="1" applyFont="1" applyFill="1" applyBorder="1" applyAlignment="1">
      <alignment horizontal="right" vertical="center"/>
    </xf>
    <xf numFmtId="166" fontId="17" fillId="10" borderId="27" xfId="2" applyNumberFormat="1" applyFont="1" applyFill="1" applyBorder="1" applyAlignment="1">
      <alignment horizontal="right"/>
    </xf>
    <xf numFmtId="164" fontId="17" fillId="10" borderId="27" xfId="1" applyNumberFormat="1" applyFont="1" applyFill="1" applyBorder="1" applyAlignment="1">
      <alignment horizontal="right" vertical="center"/>
    </xf>
    <xf numFmtId="166" fontId="17" fillId="10" borderId="27" xfId="2" applyNumberFormat="1" applyFont="1" applyFill="1" applyBorder="1" applyAlignment="1">
      <alignment horizontal="right" vertical="center"/>
    </xf>
    <xf numFmtId="164" fontId="17" fillId="10" borderId="34" xfId="1" applyNumberFormat="1" applyFont="1" applyFill="1" applyBorder="1" applyAlignment="1">
      <alignment horizontal="right" vertical="center"/>
    </xf>
    <xf numFmtId="166" fontId="17" fillId="10" borderId="28" xfId="2" applyNumberFormat="1" applyFont="1" applyFill="1" applyBorder="1" applyAlignment="1">
      <alignment horizontal="right"/>
    </xf>
    <xf numFmtId="164" fontId="17" fillId="10" borderId="28" xfId="1" applyNumberFormat="1" applyFont="1" applyFill="1" applyBorder="1" applyAlignment="1">
      <alignment horizontal="right" vertical="center"/>
    </xf>
    <xf numFmtId="166" fontId="17" fillId="10" borderId="28" xfId="2" applyNumberFormat="1" applyFont="1" applyFill="1" applyBorder="1" applyAlignment="1">
      <alignment horizontal="right" vertical="center"/>
    </xf>
    <xf numFmtId="166" fontId="17" fillId="14" borderId="27" xfId="2" applyNumberFormat="1" applyFont="1" applyFill="1" applyBorder="1" applyAlignment="1">
      <alignment horizontal="right"/>
    </xf>
    <xf numFmtId="164" fontId="17" fillId="14" borderId="27" xfId="1" applyNumberFormat="1" applyFont="1" applyFill="1" applyBorder="1" applyAlignment="1">
      <alignment horizontal="right" vertical="center"/>
    </xf>
    <xf numFmtId="10" fontId="18" fillId="12" borderId="23" xfId="1" applyNumberFormat="1" applyFont="1" applyFill="1" applyBorder="1" applyAlignment="1">
      <alignment horizontal="right" vertical="center"/>
    </xf>
    <xf numFmtId="164" fontId="17" fillId="10" borderId="35" xfId="1" applyNumberFormat="1" applyFont="1" applyFill="1" applyBorder="1" applyAlignment="1">
      <alignment horizontal="right" vertical="center"/>
    </xf>
    <xf numFmtId="164" fontId="17" fillId="14" borderId="34" xfId="1" applyNumberFormat="1" applyFont="1" applyFill="1" applyBorder="1" applyAlignment="1">
      <alignment horizontal="right" vertical="center"/>
    </xf>
    <xf numFmtId="10" fontId="17" fillId="14" borderId="26" xfId="1" applyNumberFormat="1" applyFont="1" applyFill="1" applyBorder="1" applyAlignment="1">
      <alignment horizontal="right"/>
    </xf>
    <xf numFmtId="9" fontId="17" fillId="14" borderId="26" xfId="1" applyFont="1" applyFill="1" applyBorder="1" applyAlignment="1">
      <alignment horizontal="right"/>
    </xf>
    <xf numFmtId="10" fontId="17" fillId="10" borderId="27" xfId="1" applyNumberFormat="1" applyFont="1" applyFill="1" applyBorder="1" applyAlignment="1">
      <alignment horizontal="right"/>
    </xf>
    <xf numFmtId="9" fontId="17" fillId="10" borderId="27" xfId="1" applyFont="1" applyFill="1" applyBorder="1" applyAlignment="1">
      <alignment horizontal="right"/>
    </xf>
    <xf numFmtId="10" fontId="17" fillId="10" borderId="28" xfId="1" applyNumberFormat="1" applyFont="1" applyFill="1" applyBorder="1" applyAlignment="1">
      <alignment horizontal="right"/>
    </xf>
    <xf numFmtId="9" fontId="17" fillId="10" borderId="28" xfId="1" applyFont="1" applyFill="1" applyBorder="1" applyAlignment="1">
      <alignment horizontal="right"/>
    </xf>
    <xf numFmtId="10" fontId="17" fillId="14" borderId="27" xfId="1" applyNumberFormat="1" applyFont="1" applyFill="1" applyBorder="1" applyAlignment="1">
      <alignment horizontal="right"/>
    </xf>
    <xf numFmtId="9" fontId="17" fillId="14" borderId="27" xfId="1" applyFont="1" applyFill="1" applyBorder="1" applyAlignment="1">
      <alignment horizontal="right"/>
    </xf>
    <xf numFmtId="3" fontId="18" fillId="12" borderId="23" xfId="1" applyNumberFormat="1" applyFont="1" applyFill="1" applyBorder="1" applyAlignment="1">
      <alignment horizontal="right" vertical="center"/>
    </xf>
    <xf numFmtId="164" fontId="18" fillId="12" borderId="23" xfId="1" applyNumberFormat="1" applyFont="1" applyFill="1" applyBorder="1" applyAlignment="1">
      <alignment horizontal="right"/>
    </xf>
    <xf numFmtId="0" fontId="0" fillId="10" borderId="36" xfId="0" applyFill="1" applyBorder="1" applyAlignment="1">
      <alignment horizontal="right"/>
    </xf>
    <xf numFmtId="0" fontId="0" fillId="0" borderId="22" xfId="0" applyBorder="1" applyAlignment="1">
      <alignment horizontal="right"/>
    </xf>
    <xf numFmtId="166" fontId="17" fillId="17" borderId="26" xfId="2" applyNumberFormat="1" applyFont="1" applyFill="1" applyBorder="1" applyAlignment="1">
      <alignment horizontal="center"/>
    </xf>
    <xf numFmtId="3" fontId="17" fillId="17" borderId="26" xfId="2" applyNumberFormat="1" applyFont="1" applyFill="1" applyBorder="1" applyAlignment="1">
      <alignment horizontal="center"/>
    </xf>
    <xf numFmtId="3" fontId="0" fillId="0" borderId="27" xfId="2" applyNumberFormat="1" applyFont="1" applyBorder="1"/>
    <xf numFmtId="3" fontId="38" fillId="0" borderId="0" xfId="0" applyNumberFormat="1" applyFont="1"/>
    <xf numFmtId="164" fontId="0" fillId="0" borderId="26" xfId="1" applyNumberFormat="1" applyFont="1" applyBorder="1" applyAlignment="1">
      <alignment horizontal="center" vertical="center"/>
    </xf>
    <xf numFmtId="9" fontId="0" fillId="0" borderId="26" xfId="1" quotePrefix="1" applyFont="1" applyFill="1" applyBorder="1" applyAlignment="1">
      <alignment horizontal="center" vertical="center"/>
    </xf>
    <xf numFmtId="166" fontId="0" fillId="17" borderId="27" xfId="2" applyNumberFormat="1" applyFont="1" applyFill="1" applyBorder="1"/>
    <xf numFmtId="0" fontId="38" fillId="0" borderId="0" xfId="0" applyFont="1"/>
    <xf numFmtId="0" fontId="28" fillId="16" borderId="21" xfId="0" applyFont="1" applyFill="1" applyBorder="1" applyAlignment="1">
      <alignment horizontal="center"/>
    </xf>
    <xf numFmtId="0" fontId="28" fillId="16" borderId="22" xfId="0" applyFont="1" applyFill="1" applyBorder="1" applyAlignment="1">
      <alignment horizontal="center"/>
    </xf>
    <xf numFmtId="0" fontId="26" fillId="16" borderId="21" xfId="0" applyFont="1" applyFill="1" applyBorder="1" applyAlignment="1">
      <alignment horizontal="center" vertical="center"/>
    </xf>
    <xf numFmtId="0" fontId="26" fillId="16" borderId="36" xfId="0" applyFont="1" applyFill="1" applyBorder="1" applyAlignment="1">
      <alignment horizontal="center" vertical="center"/>
    </xf>
    <xf numFmtId="0" fontId="26" fillId="16" borderId="22" xfId="0" applyFont="1" applyFill="1" applyBorder="1" applyAlignment="1">
      <alignment horizontal="center" vertical="center"/>
    </xf>
    <xf numFmtId="0" fontId="26" fillId="16" borderId="33" xfId="0" applyFont="1" applyFill="1" applyBorder="1" applyAlignment="1">
      <alignment horizontal="center" vertical="center"/>
    </xf>
    <xf numFmtId="0" fontId="26" fillId="16" borderId="38" xfId="0" applyFont="1" applyFill="1" applyBorder="1" applyAlignment="1">
      <alignment horizontal="center" vertical="center"/>
    </xf>
    <xf numFmtId="0" fontId="26" fillId="16" borderId="35" xfId="0" applyFont="1" applyFill="1" applyBorder="1" applyAlignment="1">
      <alignment horizontal="center" vertical="center"/>
    </xf>
    <xf numFmtId="0" fontId="28" fillId="16" borderId="26" xfId="0" applyFont="1" applyFill="1" applyBorder="1" applyAlignment="1">
      <alignment horizontal="left" vertical="top" wrapText="1"/>
    </xf>
    <xf numFmtId="0" fontId="28" fillId="16" borderId="27" xfId="0" applyFont="1" applyFill="1" applyBorder="1" applyAlignment="1">
      <alignment horizontal="left" vertical="top" wrapText="1"/>
    </xf>
    <xf numFmtId="0" fontId="28" fillId="16" borderId="28" xfId="0" applyFont="1" applyFill="1" applyBorder="1" applyAlignment="1">
      <alignment horizontal="left" vertical="top" wrapText="1"/>
    </xf>
    <xf numFmtId="0" fontId="29" fillId="0" borderId="21" xfId="0" applyFont="1" applyBorder="1" applyAlignment="1">
      <alignment horizontal="left" vertical="center"/>
    </xf>
    <xf numFmtId="0" fontId="29" fillId="0" borderId="36" xfId="0" applyFont="1" applyBorder="1" applyAlignment="1">
      <alignment horizontal="left" vertical="center"/>
    </xf>
    <xf numFmtId="0" fontId="29" fillId="0" borderId="22" xfId="0" applyFont="1" applyBorder="1" applyAlignment="1">
      <alignment horizontal="left" vertical="center"/>
    </xf>
    <xf numFmtId="0" fontId="29" fillId="0" borderId="32" xfId="0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9" fillId="0" borderId="34" xfId="0" applyFont="1" applyBorder="1" applyAlignment="1">
      <alignment horizontal="left" vertical="center"/>
    </xf>
    <xf numFmtId="0" fontId="29" fillId="0" borderId="33" xfId="0" applyFont="1" applyBorder="1" applyAlignment="1">
      <alignment horizontal="left" vertical="center"/>
    </xf>
    <xf numFmtId="0" fontId="29" fillId="0" borderId="38" xfId="0" applyFont="1" applyBorder="1" applyAlignment="1">
      <alignment horizontal="left" vertical="center"/>
    </xf>
    <xf numFmtId="0" fontId="29" fillId="0" borderId="35" xfId="0" applyFont="1" applyBorder="1" applyAlignment="1">
      <alignment horizontal="left" vertical="center"/>
    </xf>
    <xf numFmtId="0" fontId="2" fillId="16" borderId="1" xfId="0" applyFont="1" applyFill="1" applyBorder="1" applyAlignment="1">
      <alignment horizontal="center" vertical="center"/>
    </xf>
    <xf numFmtId="166" fontId="14" fillId="11" borderId="26" xfId="2" applyNumberFormat="1" applyFont="1" applyFill="1" applyBorder="1" applyAlignment="1">
      <alignment horizontal="center" vertical="center"/>
    </xf>
    <xf numFmtId="166" fontId="14" fillId="11" borderId="28" xfId="2" applyNumberFormat="1" applyFont="1" applyFill="1" applyBorder="1" applyAlignment="1">
      <alignment horizontal="center" vertical="center"/>
    </xf>
    <xf numFmtId="166" fontId="14" fillId="11" borderId="22" xfId="2" applyNumberFormat="1" applyFont="1" applyFill="1" applyBorder="1" applyAlignment="1">
      <alignment horizontal="center" vertical="center"/>
    </xf>
    <xf numFmtId="166" fontId="14" fillId="11" borderId="35" xfId="2" applyNumberFormat="1" applyFont="1" applyFill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28" xfId="0" applyFont="1" applyFill="1" applyBorder="1" applyAlignment="1">
      <alignment horizontal="center" vertical="center"/>
    </xf>
    <xf numFmtId="166" fontId="14" fillId="11" borderId="26" xfId="2" applyNumberFormat="1" applyFont="1" applyFill="1" applyBorder="1" applyAlignment="1">
      <alignment horizontal="center" vertical="center" wrapText="1"/>
    </xf>
    <xf numFmtId="166" fontId="14" fillId="11" borderId="28" xfId="2" applyNumberFormat="1" applyFont="1" applyFill="1" applyBorder="1" applyAlignment="1">
      <alignment horizontal="center" vertical="center" wrapText="1"/>
    </xf>
    <xf numFmtId="0" fontId="24" fillId="16" borderId="21" xfId="0" applyFont="1" applyFill="1" applyBorder="1" applyAlignment="1">
      <alignment horizontal="center"/>
    </xf>
    <xf numFmtId="0" fontId="24" fillId="16" borderId="36" xfId="0" applyFont="1" applyFill="1" applyBorder="1" applyAlignment="1">
      <alignment horizontal="center"/>
    </xf>
    <xf numFmtId="0" fontId="24" fillId="16" borderId="22" xfId="0" applyFont="1" applyFill="1" applyBorder="1" applyAlignment="1">
      <alignment horizontal="center"/>
    </xf>
    <xf numFmtId="0" fontId="15" fillId="7" borderId="21" xfId="0" applyFont="1" applyFill="1" applyBorder="1" applyAlignment="1">
      <alignment horizontal="center"/>
    </xf>
    <xf numFmtId="0" fontId="15" fillId="7" borderId="36" xfId="0" applyFont="1" applyFill="1" applyBorder="1" applyAlignment="1">
      <alignment horizontal="center"/>
    </xf>
    <xf numFmtId="0" fontId="15" fillId="7" borderId="22" xfId="0" applyFont="1" applyFill="1" applyBorder="1" applyAlignment="1">
      <alignment horizontal="center"/>
    </xf>
    <xf numFmtId="0" fontId="18" fillId="10" borderId="27" xfId="0" applyFont="1" applyFill="1" applyBorder="1" applyAlignment="1">
      <alignment horizontal="right" vertical="center"/>
    </xf>
    <xf numFmtId="0" fontId="18" fillId="10" borderId="28" xfId="0" applyFont="1" applyFill="1" applyBorder="1" applyAlignment="1">
      <alignment horizontal="right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5" fillId="11" borderId="18" xfId="0" applyFont="1" applyFill="1" applyBorder="1" applyAlignment="1">
      <alignment horizontal="center"/>
    </xf>
    <xf numFmtId="0" fontId="35" fillId="11" borderId="20" xfId="0" applyFont="1" applyFill="1" applyBorder="1" applyAlignment="1">
      <alignment horizontal="center"/>
    </xf>
    <xf numFmtId="0" fontId="18" fillId="10" borderId="26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1" fillId="2" borderId="2" xfId="3" applyFont="1" applyFill="1" applyBorder="1" applyAlignment="1">
      <alignment horizontal="center" vertical="center"/>
    </xf>
    <xf numFmtId="166" fontId="6" fillId="2" borderId="18" xfId="4" applyNumberFormat="1" applyFont="1" applyFill="1" applyBorder="1" applyAlignment="1">
      <alignment horizontal="center" vertical="center"/>
    </xf>
    <xf numFmtId="166" fontId="6" fillId="2" borderId="20" xfId="4" applyNumberFormat="1" applyFont="1" applyFill="1" applyBorder="1" applyAlignment="1">
      <alignment horizontal="center" vertical="center"/>
    </xf>
    <xf numFmtId="166" fontId="6" fillId="8" borderId="18" xfId="4" applyNumberFormat="1" applyFont="1" applyFill="1" applyBorder="1" applyAlignment="1">
      <alignment horizontal="center" vertical="center"/>
    </xf>
    <xf numFmtId="166" fontId="6" fillId="8" borderId="19" xfId="4" applyNumberFormat="1" applyFont="1" applyFill="1" applyBorder="1" applyAlignment="1">
      <alignment horizontal="center" vertical="center"/>
    </xf>
    <xf numFmtId="166" fontId="6" fillId="8" borderId="20" xfId="4" applyNumberFormat="1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7" fillId="5" borderId="18" xfId="3" applyFont="1" applyFill="1" applyBorder="1" applyAlignment="1">
      <alignment horizontal="center"/>
    </xf>
    <xf numFmtId="0" fontId="7" fillId="5" borderId="20" xfId="3" applyFont="1" applyFill="1" applyBorder="1" applyAlignment="1">
      <alignment horizontal="center"/>
    </xf>
  </cellXfs>
  <cellStyles count="7">
    <cellStyle name="Comma" xfId="2" builtinId="3"/>
    <cellStyle name="Comma 2" xfId="4" xr:uid="{17ABE48F-0E9C-4F0C-9B8E-3541157FDAB1}"/>
    <cellStyle name="Hyperlink" xfId="6" builtinId="8"/>
    <cellStyle name="Normal" xfId="0" builtinId="0"/>
    <cellStyle name="Normal 2" xfId="3" xr:uid="{B26BC445-893B-492A-A301-481C2F6516D7}"/>
    <cellStyle name="Percent" xfId="1" builtinId="5"/>
    <cellStyle name="Percent 2" xfId="5" xr:uid="{848B3163-1CCD-41FD-AE48-B121C08BAD32}"/>
  </cellStyles>
  <dxfs count="0"/>
  <tableStyles count="0" defaultTableStyle="TableStyleMedium2" defaultPivotStyle="PivotStyleLight16"/>
  <colors>
    <mruColors>
      <color rgb="FF45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764166455330231E-2"/>
          <c:y val="0.14102661596958174"/>
          <c:w val="0.91752770711308318"/>
          <c:h val="0.5854087208570102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'1. Model Fit  '!$D$1</c:f>
              <c:strCache>
                <c:ptCount val="1"/>
                <c:pt idx="0">
                  <c:v> 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'1. Model Fit  '!$A$2:$A$101</c:f>
              <c:numCache>
                <c:formatCode>m/d/yyyy</c:formatCode>
                <c:ptCount val="100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</c:numCache>
            </c:numRef>
          </c:cat>
          <c:val>
            <c:numRef>
              <c:f>'1. Model Fit  '!$D$2:$D$101</c:f>
              <c:numCache>
                <c:formatCode>#,##0</c:formatCode>
                <c:ptCount val="100"/>
                <c:pt idx="0">
                  <c:v>-1034.5994900003807</c:v>
                </c:pt>
                <c:pt idx="1">
                  <c:v>-929.46974946131013</c:v>
                </c:pt>
                <c:pt idx="2">
                  <c:v>-1228.9978723651402</c:v>
                </c:pt>
                <c:pt idx="3">
                  <c:v>-841.38105282932338</c:v>
                </c:pt>
                <c:pt idx="4">
                  <c:v>-1257.8788097963134</c:v>
                </c:pt>
                <c:pt idx="5">
                  <c:v>-502.93934033653022</c:v>
                </c:pt>
                <c:pt idx="6">
                  <c:v>-812.69090692083591</c:v>
                </c:pt>
                <c:pt idx="7">
                  <c:v>-1457.2480717037788</c:v>
                </c:pt>
                <c:pt idx="8">
                  <c:v>905.33508866443299</c:v>
                </c:pt>
                <c:pt idx="9">
                  <c:v>-459.92360094980177</c:v>
                </c:pt>
                <c:pt idx="10">
                  <c:v>-1064.2799005902834</c:v>
                </c:pt>
                <c:pt idx="11">
                  <c:v>-1455.5877702557018</c:v>
                </c:pt>
                <c:pt idx="12">
                  <c:v>-54.408024044381818</c:v>
                </c:pt>
                <c:pt idx="13">
                  <c:v>-1274.5184994332431</c:v>
                </c:pt>
                <c:pt idx="14">
                  <c:v>-1340.1227464355688</c:v>
                </c:pt>
                <c:pt idx="15">
                  <c:v>-1152.3791239002976</c:v>
                </c:pt>
                <c:pt idx="16">
                  <c:v>-416.55498189122954</c:v>
                </c:pt>
                <c:pt idx="17">
                  <c:v>-74.279856370085326</c:v>
                </c:pt>
                <c:pt idx="18">
                  <c:v>18.635484038924915</c:v>
                </c:pt>
                <c:pt idx="19">
                  <c:v>125.34737348339786</c:v>
                </c:pt>
                <c:pt idx="20">
                  <c:v>280.21001741249347</c:v>
                </c:pt>
                <c:pt idx="21">
                  <c:v>471.92066343222541</c:v>
                </c:pt>
                <c:pt idx="22">
                  <c:v>-607.48792440964462</c:v>
                </c:pt>
                <c:pt idx="23">
                  <c:v>1720.2529332618951</c:v>
                </c:pt>
                <c:pt idx="24">
                  <c:v>1226.0418806076159</c:v>
                </c:pt>
                <c:pt idx="25">
                  <c:v>1538.5243095044034</c:v>
                </c:pt>
                <c:pt idx="26">
                  <c:v>1768.8143879196186</c:v>
                </c:pt>
                <c:pt idx="27">
                  <c:v>1754.6383902855687</c:v>
                </c:pt>
                <c:pt idx="28">
                  <c:v>1391.4678839768894</c:v>
                </c:pt>
                <c:pt idx="29">
                  <c:v>1336.8627250726176</c:v>
                </c:pt>
                <c:pt idx="30">
                  <c:v>952.8817871200763</c:v>
                </c:pt>
                <c:pt idx="31">
                  <c:v>1072.6766994736254</c:v>
                </c:pt>
                <c:pt idx="32">
                  <c:v>869.24072497599263</c:v>
                </c:pt>
                <c:pt idx="33">
                  <c:v>2019.655323829722</c:v>
                </c:pt>
                <c:pt idx="34">
                  <c:v>958.12645383723429</c:v>
                </c:pt>
                <c:pt idx="35">
                  <c:v>631.97762003084244</c:v>
                </c:pt>
                <c:pt idx="36">
                  <c:v>457.22254914901168</c:v>
                </c:pt>
                <c:pt idx="37">
                  <c:v>493.30698337119793</c:v>
                </c:pt>
                <c:pt idx="38">
                  <c:v>625.06196897361406</c:v>
                </c:pt>
                <c:pt idx="39">
                  <c:v>-119.81027720299608</c:v>
                </c:pt>
                <c:pt idx="40">
                  <c:v>-120.79173346195785</c:v>
                </c:pt>
                <c:pt idx="41">
                  <c:v>964.01222293031606</c:v>
                </c:pt>
                <c:pt idx="42">
                  <c:v>1020.7065795732306</c:v>
                </c:pt>
                <c:pt idx="43">
                  <c:v>437.79952735833649</c:v>
                </c:pt>
                <c:pt idx="44">
                  <c:v>1624.6259081515436</c:v>
                </c:pt>
                <c:pt idx="45">
                  <c:v>1467.2356135977225</c:v>
                </c:pt>
                <c:pt idx="46">
                  <c:v>2043.3919664902151</c:v>
                </c:pt>
                <c:pt idx="47">
                  <c:v>2936.9622325084802</c:v>
                </c:pt>
                <c:pt idx="48">
                  <c:v>1852.6188956349633</c:v>
                </c:pt>
                <c:pt idx="49">
                  <c:v>1783.9033710968633</c:v>
                </c:pt>
                <c:pt idx="50">
                  <c:v>-142.54326473846231</c:v>
                </c:pt>
                <c:pt idx="51">
                  <c:v>-433.10368695660236</c:v>
                </c:pt>
                <c:pt idx="52">
                  <c:v>-227.97314537693455</c:v>
                </c:pt>
                <c:pt idx="53">
                  <c:v>-1047.1683461803514</c:v>
                </c:pt>
                <c:pt idx="54">
                  <c:v>-571.48277907726879</c:v>
                </c:pt>
                <c:pt idx="55">
                  <c:v>145.49286515726089</c:v>
                </c:pt>
                <c:pt idx="56">
                  <c:v>773.60176237118139</c:v>
                </c:pt>
                <c:pt idx="57">
                  <c:v>1289.2575123971401</c:v>
                </c:pt>
                <c:pt idx="58">
                  <c:v>-76.205842155530263</c:v>
                </c:pt>
                <c:pt idx="59">
                  <c:v>3138.5162417262291</c:v>
                </c:pt>
                <c:pt idx="60">
                  <c:v>109.42713300645119</c:v>
                </c:pt>
                <c:pt idx="61">
                  <c:v>879.42338335844033</c:v>
                </c:pt>
                <c:pt idx="62">
                  <c:v>2118.5393526029584</c:v>
                </c:pt>
                <c:pt idx="63">
                  <c:v>2225.9328985203101</c:v>
                </c:pt>
                <c:pt idx="64">
                  <c:v>-1766.7237915688311</c:v>
                </c:pt>
                <c:pt idx="65">
                  <c:v>1526.3609423967973</c:v>
                </c:pt>
                <c:pt idx="66">
                  <c:v>2137.4113000625475</c:v>
                </c:pt>
                <c:pt idx="67">
                  <c:v>1224.5350747773191</c:v>
                </c:pt>
                <c:pt idx="68">
                  <c:v>767.70543125141921</c:v>
                </c:pt>
                <c:pt idx="69">
                  <c:v>-1945.9931592114372</c:v>
                </c:pt>
                <c:pt idx="70">
                  <c:v>-360.29834308110003</c:v>
                </c:pt>
                <c:pt idx="71">
                  <c:v>-1961.4797866774825</c:v>
                </c:pt>
                <c:pt idx="72">
                  <c:v>-2148.9908731645701</c:v>
                </c:pt>
                <c:pt idx="73">
                  <c:v>-1970.3492907417531</c:v>
                </c:pt>
                <c:pt idx="74">
                  <c:v>-1420.4758522654374</c:v>
                </c:pt>
                <c:pt idx="75">
                  <c:v>-927.80232387435171</c:v>
                </c:pt>
                <c:pt idx="76">
                  <c:v>-1356.9979777777589</c:v>
                </c:pt>
                <c:pt idx="77">
                  <c:v>-2181.8606560497792</c:v>
                </c:pt>
                <c:pt idx="78">
                  <c:v>-2452.3027713217634</c:v>
                </c:pt>
                <c:pt idx="79">
                  <c:v>-1069.9378467616916</c:v>
                </c:pt>
                <c:pt idx="80">
                  <c:v>-1656.2062486052309</c:v>
                </c:pt>
                <c:pt idx="81">
                  <c:v>-1871.541932419379</c:v>
                </c:pt>
                <c:pt idx="82">
                  <c:v>-537.39915175313945</c:v>
                </c:pt>
                <c:pt idx="83">
                  <c:v>247.8728234005539</c:v>
                </c:pt>
                <c:pt idx="84">
                  <c:v>243.08671978252823</c:v>
                </c:pt>
                <c:pt idx="85">
                  <c:v>-252.73963248493237</c:v>
                </c:pt>
                <c:pt idx="86">
                  <c:v>-715.28117169928737</c:v>
                </c:pt>
                <c:pt idx="87">
                  <c:v>-2775.3302185042921</c:v>
                </c:pt>
                <c:pt idx="88">
                  <c:v>-437.47097359865438</c:v>
                </c:pt>
                <c:pt idx="89">
                  <c:v>694.54876767541282</c:v>
                </c:pt>
                <c:pt idx="90">
                  <c:v>1394.8222194109112</c:v>
                </c:pt>
                <c:pt idx="91">
                  <c:v>792.3701833389714</c:v>
                </c:pt>
                <c:pt idx="92">
                  <c:v>-799.25777824797115</c:v>
                </c:pt>
                <c:pt idx="93">
                  <c:v>-1707.8528909495508</c:v>
                </c:pt>
                <c:pt idx="94">
                  <c:v>530.01327416487766</c:v>
                </c:pt>
                <c:pt idx="95">
                  <c:v>-3698.8473507743256</c:v>
                </c:pt>
                <c:pt idx="96">
                  <c:v>-266.53446618097951</c:v>
                </c:pt>
                <c:pt idx="97">
                  <c:v>-1652.4791700138303</c:v>
                </c:pt>
                <c:pt idx="98">
                  <c:v>-28.980603798008815</c:v>
                </c:pt>
                <c:pt idx="99">
                  <c:v>-321.41439279520273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C-4276-A5C5-DB31970D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335584"/>
        <c:axId val="496333504"/>
      </c:barChart>
      <c:lineChart>
        <c:grouping val="standard"/>
        <c:varyColors val="0"/>
        <c:ser>
          <c:idx val="0"/>
          <c:order val="0"/>
          <c:tx>
            <c:strRef>
              <c:f>'1. Model Fit  '!$B$1</c:f>
              <c:strCache>
                <c:ptCount val="1"/>
                <c:pt idx="0">
                  <c:v>ActualSales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 Model Fit  '!$A$2:$A$101</c:f>
              <c:numCache>
                <c:formatCode>m/d/yyyy</c:formatCode>
                <c:ptCount val="100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</c:numCache>
            </c:numRef>
          </c:cat>
          <c:val>
            <c:numRef>
              <c:f>'1. Model Fit  '!$B$2:$B$101</c:f>
              <c:numCache>
                <c:formatCode>#,##0</c:formatCode>
                <c:ptCount val="100"/>
                <c:pt idx="0">
                  <c:v>7879</c:v>
                </c:pt>
                <c:pt idx="1">
                  <c:v>8512</c:v>
                </c:pt>
                <c:pt idx="2">
                  <c:v>8277.1</c:v>
                </c:pt>
                <c:pt idx="3">
                  <c:v>8710.1</c:v>
                </c:pt>
                <c:pt idx="4">
                  <c:v>7932.1</c:v>
                </c:pt>
                <c:pt idx="5">
                  <c:v>8986.1</c:v>
                </c:pt>
                <c:pt idx="6">
                  <c:v>8511</c:v>
                </c:pt>
                <c:pt idx="7">
                  <c:v>4558</c:v>
                </c:pt>
                <c:pt idx="8">
                  <c:v>10791</c:v>
                </c:pt>
                <c:pt idx="9">
                  <c:v>9561</c:v>
                </c:pt>
                <c:pt idx="10">
                  <c:v>7384.1</c:v>
                </c:pt>
                <c:pt idx="11">
                  <c:v>4762.1000000000004</c:v>
                </c:pt>
                <c:pt idx="12">
                  <c:v>5868</c:v>
                </c:pt>
                <c:pt idx="13">
                  <c:v>4210</c:v>
                </c:pt>
                <c:pt idx="14">
                  <c:v>4983</c:v>
                </c:pt>
                <c:pt idx="15">
                  <c:v>4614</c:v>
                </c:pt>
                <c:pt idx="16">
                  <c:v>5630</c:v>
                </c:pt>
                <c:pt idx="17">
                  <c:v>8157</c:v>
                </c:pt>
                <c:pt idx="18">
                  <c:v>7236</c:v>
                </c:pt>
                <c:pt idx="19">
                  <c:v>7023</c:v>
                </c:pt>
                <c:pt idx="20">
                  <c:v>7013</c:v>
                </c:pt>
                <c:pt idx="21">
                  <c:v>7793</c:v>
                </c:pt>
                <c:pt idx="22">
                  <c:v>7029</c:v>
                </c:pt>
                <c:pt idx="23">
                  <c:v>8875</c:v>
                </c:pt>
                <c:pt idx="24">
                  <c:v>7985</c:v>
                </c:pt>
                <c:pt idx="25">
                  <c:v>7830</c:v>
                </c:pt>
                <c:pt idx="26">
                  <c:v>8286</c:v>
                </c:pt>
                <c:pt idx="27">
                  <c:v>8764</c:v>
                </c:pt>
                <c:pt idx="28">
                  <c:v>8654</c:v>
                </c:pt>
                <c:pt idx="29">
                  <c:v>8399</c:v>
                </c:pt>
                <c:pt idx="30">
                  <c:v>8617</c:v>
                </c:pt>
                <c:pt idx="31">
                  <c:v>9101</c:v>
                </c:pt>
                <c:pt idx="32">
                  <c:v>8645</c:v>
                </c:pt>
                <c:pt idx="33">
                  <c:v>10445</c:v>
                </c:pt>
                <c:pt idx="34">
                  <c:v>11037</c:v>
                </c:pt>
                <c:pt idx="35">
                  <c:v>8531</c:v>
                </c:pt>
                <c:pt idx="36">
                  <c:v>9840</c:v>
                </c:pt>
                <c:pt idx="37">
                  <c:v>9935</c:v>
                </c:pt>
                <c:pt idx="38">
                  <c:v>10673</c:v>
                </c:pt>
                <c:pt idx="39">
                  <c:v>12136</c:v>
                </c:pt>
                <c:pt idx="40">
                  <c:v>9429</c:v>
                </c:pt>
                <c:pt idx="41">
                  <c:v>11524</c:v>
                </c:pt>
                <c:pt idx="42">
                  <c:v>11464</c:v>
                </c:pt>
                <c:pt idx="43">
                  <c:v>11986</c:v>
                </c:pt>
                <c:pt idx="44">
                  <c:v>15373</c:v>
                </c:pt>
                <c:pt idx="45">
                  <c:v>14856</c:v>
                </c:pt>
                <c:pt idx="46">
                  <c:v>15792</c:v>
                </c:pt>
                <c:pt idx="47">
                  <c:v>16054</c:v>
                </c:pt>
                <c:pt idx="48">
                  <c:v>15503</c:v>
                </c:pt>
                <c:pt idx="49">
                  <c:v>16096</c:v>
                </c:pt>
                <c:pt idx="50">
                  <c:v>8730</c:v>
                </c:pt>
                <c:pt idx="51">
                  <c:v>7162</c:v>
                </c:pt>
                <c:pt idx="52">
                  <c:v>13149</c:v>
                </c:pt>
                <c:pt idx="53">
                  <c:v>14117</c:v>
                </c:pt>
                <c:pt idx="54">
                  <c:v>16006</c:v>
                </c:pt>
                <c:pt idx="55">
                  <c:v>15872</c:v>
                </c:pt>
                <c:pt idx="56">
                  <c:v>16557</c:v>
                </c:pt>
                <c:pt idx="57">
                  <c:v>17777</c:v>
                </c:pt>
                <c:pt idx="58">
                  <c:v>16472</c:v>
                </c:pt>
                <c:pt idx="59">
                  <c:v>20753</c:v>
                </c:pt>
                <c:pt idx="60">
                  <c:v>19920</c:v>
                </c:pt>
                <c:pt idx="61">
                  <c:v>20927</c:v>
                </c:pt>
                <c:pt idx="62">
                  <c:v>21049</c:v>
                </c:pt>
                <c:pt idx="63">
                  <c:v>19919</c:v>
                </c:pt>
                <c:pt idx="64">
                  <c:v>15052</c:v>
                </c:pt>
                <c:pt idx="65">
                  <c:v>23301</c:v>
                </c:pt>
                <c:pt idx="66">
                  <c:v>23332</c:v>
                </c:pt>
                <c:pt idx="67">
                  <c:v>21800</c:v>
                </c:pt>
                <c:pt idx="68">
                  <c:v>23902</c:v>
                </c:pt>
                <c:pt idx="69">
                  <c:v>22796</c:v>
                </c:pt>
                <c:pt idx="70">
                  <c:v>25556</c:v>
                </c:pt>
                <c:pt idx="71">
                  <c:v>23494</c:v>
                </c:pt>
                <c:pt idx="72">
                  <c:v>23083</c:v>
                </c:pt>
                <c:pt idx="73">
                  <c:v>20887</c:v>
                </c:pt>
                <c:pt idx="74">
                  <c:v>23561</c:v>
                </c:pt>
                <c:pt idx="75">
                  <c:v>25652</c:v>
                </c:pt>
                <c:pt idx="76">
                  <c:v>25545</c:v>
                </c:pt>
                <c:pt idx="77">
                  <c:v>26770</c:v>
                </c:pt>
                <c:pt idx="78">
                  <c:v>27804</c:v>
                </c:pt>
                <c:pt idx="79">
                  <c:v>32197</c:v>
                </c:pt>
                <c:pt idx="80">
                  <c:v>33633</c:v>
                </c:pt>
                <c:pt idx="81">
                  <c:v>32339</c:v>
                </c:pt>
                <c:pt idx="82">
                  <c:v>33968</c:v>
                </c:pt>
                <c:pt idx="83">
                  <c:v>36311</c:v>
                </c:pt>
                <c:pt idx="84">
                  <c:v>35448</c:v>
                </c:pt>
                <c:pt idx="85">
                  <c:v>34820</c:v>
                </c:pt>
                <c:pt idx="86">
                  <c:v>35294</c:v>
                </c:pt>
                <c:pt idx="87">
                  <c:v>31604</c:v>
                </c:pt>
                <c:pt idx="88">
                  <c:v>37843</c:v>
                </c:pt>
                <c:pt idx="89">
                  <c:v>36727</c:v>
                </c:pt>
                <c:pt idx="90">
                  <c:v>36879</c:v>
                </c:pt>
                <c:pt idx="91">
                  <c:v>34622</c:v>
                </c:pt>
                <c:pt idx="92">
                  <c:v>31983</c:v>
                </c:pt>
                <c:pt idx="93">
                  <c:v>37855</c:v>
                </c:pt>
                <c:pt idx="94">
                  <c:v>40067</c:v>
                </c:pt>
                <c:pt idx="95">
                  <c:v>29469</c:v>
                </c:pt>
                <c:pt idx="96">
                  <c:v>33721</c:v>
                </c:pt>
                <c:pt idx="97">
                  <c:v>29832</c:v>
                </c:pt>
                <c:pt idx="98">
                  <c:v>31446</c:v>
                </c:pt>
                <c:pt idx="99">
                  <c:v>27489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C-4276-A5C5-DB31970DB55B}"/>
            </c:ext>
          </c:extLst>
        </c:ser>
        <c:ser>
          <c:idx val="1"/>
          <c:order val="1"/>
          <c:tx>
            <c:strRef>
              <c:f>'1. Model Fit  '!$C$1</c:f>
              <c:strCache>
                <c:ptCount val="1"/>
                <c:pt idx="0">
                  <c:v>ModelSales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 Model Fit  '!$A$2:$A$101</c:f>
              <c:numCache>
                <c:formatCode>m/d/yyyy</c:formatCode>
                <c:ptCount val="100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</c:numCache>
            </c:numRef>
          </c:cat>
          <c:val>
            <c:numRef>
              <c:f>'1. Model Fit  '!$C$2:$C$101</c:f>
              <c:numCache>
                <c:formatCode>#,##0</c:formatCode>
                <c:ptCount val="100"/>
                <c:pt idx="0">
                  <c:v>8913.5994900003807</c:v>
                </c:pt>
                <c:pt idx="1">
                  <c:v>9441.4697494613101</c:v>
                </c:pt>
                <c:pt idx="2">
                  <c:v>9506.0978723651406</c:v>
                </c:pt>
                <c:pt idx="3">
                  <c:v>9551.4810528293237</c:v>
                </c:pt>
                <c:pt idx="4">
                  <c:v>9189.9788097963137</c:v>
                </c:pt>
                <c:pt idx="5">
                  <c:v>9489.0393403365306</c:v>
                </c:pt>
                <c:pt idx="6">
                  <c:v>9323.6909069208359</c:v>
                </c:pt>
                <c:pt idx="7">
                  <c:v>6015.2480717037788</c:v>
                </c:pt>
                <c:pt idx="8">
                  <c:v>9885.664911335567</c:v>
                </c:pt>
                <c:pt idx="9">
                  <c:v>10020.923600949802</c:v>
                </c:pt>
                <c:pt idx="10">
                  <c:v>8448.3799005902838</c:v>
                </c:pt>
                <c:pt idx="11">
                  <c:v>6217.6877702557022</c:v>
                </c:pt>
                <c:pt idx="12">
                  <c:v>5922.4080240443818</c:v>
                </c:pt>
                <c:pt idx="13">
                  <c:v>5484.5184994332431</c:v>
                </c:pt>
                <c:pt idx="14">
                  <c:v>6323.1227464355688</c:v>
                </c:pt>
                <c:pt idx="15">
                  <c:v>5766.3791239002976</c:v>
                </c:pt>
                <c:pt idx="16">
                  <c:v>6046.5549818912295</c:v>
                </c:pt>
                <c:pt idx="17">
                  <c:v>8231.2798563700853</c:v>
                </c:pt>
                <c:pt idx="18">
                  <c:v>7217.3645159610751</c:v>
                </c:pt>
                <c:pt idx="19">
                  <c:v>6897.6526265166021</c:v>
                </c:pt>
                <c:pt idx="20">
                  <c:v>6732.7899825875065</c:v>
                </c:pt>
                <c:pt idx="21">
                  <c:v>7321.0793365677746</c:v>
                </c:pt>
                <c:pt idx="22">
                  <c:v>7636.4879244096446</c:v>
                </c:pt>
                <c:pt idx="23">
                  <c:v>7154.7470667381049</c:v>
                </c:pt>
                <c:pt idx="24">
                  <c:v>6758.9581193923841</c:v>
                </c:pt>
                <c:pt idx="25">
                  <c:v>6291.4756904955966</c:v>
                </c:pt>
                <c:pt idx="26">
                  <c:v>6517.1856120803814</c:v>
                </c:pt>
                <c:pt idx="27">
                  <c:v>7009.3616097144313</c:v>
                </c:pt>
                <c:pt idx="28">
                  <c:v>7262.5321160231106</c:v>
                </c:pt>
                <c:pt idx="29">
                  <c:v>7062.1372749273824</c:v>
                </c:pt>
                <c:pt idx="30">
                  <c:v>7664.1182128799237</c:v>
                </c:pt>
                <c:pt idx="31">
                  <c:v>8028.3233005263746</c:v>
                </c:pt>
                <c:pt idx="32">
                  <c:v>7775.7592750240074</c:v>
                </c:pt>
                <c:pt idx="33">
                  <c:v>8425.344676170278</c:v>
                </c:pt>
                <c:pt idx="34">
                  <c:v>10078.873546162766</c:v>
                </c:pt>
                <c:pt idx="35">
                  <c:v>7899.0223799691576</c:v>
                </c:pt>
                <c:pt idx="36">
                  <c:v>9382.7774508509883</c:v>
                </c:pt>
                <c:pt idx="37">
                  <c:v>9441.6930166288021</c:v>
                </c:pt>
                <c:pt idx="38">
                  <c:v>10047.938031026386</c:v>
                </c:pt>
                <c:pt idx="39">
                  <c:v>12255.810277202996</c:v>
                </c:pt>
                <c:pt idx="40">
                  <c:v>9549.7917334619578</c:v>
                </c:pt>
                <c:pt idx="41">
                  <c:v>10559.987777069684</c:v>
                </c:pt>
                <c:pt idx="42">
                  <c:v>10443.293420426769</c:v>
                </c:pt>
                <c:pt idx="43">
                  <c:v>11548.200472641664</c:v>
                </c:pt>
                <c:pt idx="44">
                  <c:v>13748.374091848456</c:v>
                </c:pt>
                <c:pt idx="45">
                  <c:v>13388.764386402278</c:v>
                </c:pt>
                <c:pt idx="46">
                  <c:v>13748.608033509785</c:v>
                </c:pt>
                <c:pt idx="47">
                  <c:v>13117.03776749152</c:v>
                </c:pt>
                <c:pt idx="48">
                  <c:v>13650.381104365037</c:v>
                </c:pt>
                <c:pt idx="49">
                  <c:v>14312.096628903137</c:v>
                </c:pt>
                <c:pt idx="50">
                  <c:v>8872.5432647384623</c:v>
                </c:pt>
                <c:pt idx="51">
                  <c:v>7595.1036869566024</c:v>
                </c:pt>
                <c:pt idx="52">
                  <c:v>13376.973145376935</c:v>
                </c:pt>
                <c:pt idx="53">
                  <c:v>15164.168346180351</c:v>
                </c:pt>
                <c:pt idx="54">
                  <c:v>16577.482779077269</c:v>
                </c:pt>
                <c:pt idx="55">
                  <c:v>15726.507134842739</c:v>
                </c:pt>
                <c:pt idx="56">
                  <c:v>15783.398237628819</c:v>
                </c:pt>
                <c:pt idx="57">
                  <c:v>16487.74248760286</c:v>
                </c:pt>
                <c:pt idx="58">
                  <c:v>16548.20584215553</c:v>
                </c:pt>
                <c:pt idx="59">
                  <c:v>17614.483758273771</c:v>
                </c:pt>
                <c:pt idx="60">
                  <c:v>19810.572866993549</c:v>
                </c:pt>
                <c:pt idx="61">
                  <c:v>20047.57661664156</c:v>
                </c:pt>
                <c:pt idx="62">
                  <c:v>18930.460647397042</c:v>
                </c:pt>
                <c:pt idx="63">
                  <c:v>17693.06710147969</c:v>
                </c:pt>
                <c:pt idx="64">
                  <c:v>16818.723791568831</c:v>
                </c:pt>
                <c:pt idx="65">
                  <c:v>21774.639057603203</c:v>
                </c:pt>
                <c:pt idx="66">
                  <c:v>21194.588699937452</c:v>
                </c:pt>
                <c:pt idx="67">
                  <c:v>20575.464925222681</c:v>
                </c:pt>
                <c:pt idx="68">
                  <c:v>23134.294568748581</c:v>
                </c:pt>
                <c:pt idx="69">
                  <c:v>24741.993159211437</c:v>
                </c:pt>
                <c:pt idx="70">
                  <c:v>25916.2983430811</c:v>
                </c:pt>
                <c:pt idx="71">
                  <c:v>25455.479786677482</c:v>
                </c:pt>
                <c:pt idx="72">
                  <c:v>25231.99087316457</c:v>
                </c:pt>
                <c:pt idx="73">
                  <c:v>22857.349290741753</c:v>
                </c:pt>
                <c:pt idx="74">
                  <c:v>24981.475852265437</c:v>
                </c:pt>
                <c:pt idx="75">
                  <c:v>26579.802323874352</c:v>
                </c:pt>
                <c:pt idx="76">
                  <c:v>26901.997977777759</c:v>
                </c:pt>
                <c:pt idx="77">
                  <c:v>28951.860656049779</c:v>
                </c:pt>
                <c:pt idx="78">
                  <c:v>30256.302771321763</c:v>
                </c:pt>
                <c:pt idx="79">
                  <c:v>33266.937846761692</c:v>
                </c:pt>
                <c:pt idx="80">
                  <c:v>35289.206248605231</c:v>
                </c:pt>
                <c:pt idx="81">
                  <c:v>34210.541932419379</c:v>
                </c:pt>
                <c:pt idx="82">
                  <c:v>34505.399151753139</c:v>
                </c:pt>
                <c:pt idx="83">
                  <c:v>36063.127176599446</c:v>
                </c:pt>
                <c:pt idx="84">
                  <c:v>35204.913280217472</c:v>
                </c:pt>
                <c:pt idx="85">
                  <c:v>35072.739632484932</c:v>
                </c:pt>
                <c:pt idx="86">
                  <c:v>36009.281171699287</c:v>
                </c:pt>
                <c:pt idx="87">
                  <c:v>34379.330218504292</c:v>
                </c:pt>
                <c:pt idx="88">
                  <c:v>38280.470973598654</c:v>
                </c:pt>
                <c:pt idx="89">
                  <c:v>36032.451232324587</c:v>
                </c:pt>
                <c:pt idx="90">
                  <c:v>35484.177780589089</c:v>
                </c:pt>
                <c:pt idx="91">
                  <c:v>33829.629816661029</c:v>
                </c:pt>
                <c:pt idx="92">
                  <c:v>32782.257778247971</c:v>
                </c:pt>
                <c:pt idx="93">
                  <c:v>39562.852890949551</c:v>
                </c:pt>
                <c:pt idx="94">
                  <c:v>39536.986725835122</c:v>
                </c:pt>
                <c:pt idx="95">
                  <c:v>33167.847350774326</c:v>
                </c:pt>
                <c:pt idx="96">
                  <c:v>33987.53446618098</c:v>
                </c:pt>
                <c:pt idx="97">
                  <c:v>31484.47917001383</c:v>
                </c:pt>
                <c:pt idx="98">
                  <c:v>31474.980603798009</c:v>
                </c:pt>
                <c:pt idx="99">
                  <c:v>27810.414392795203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C-4276-A5C5-DB31970D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335584"/>
        <c:axId val="496333504"/>
      </c:lineChart>
      <c:dateAx>
        <c:axId val="496335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33504"/>
        <c:crosses val="autoZero"/>
        <c:auto val="1"/>
        <c:lblOffset val="100"/>
        <c:baseTimeUnit val="days"/>
      </c:dateAx>
      <c:valAx>
        <c:axId val="496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21166</xdr:colOff>
      <xdr:row>4</xdr:row>
      <xdr:rowOff>173566</xdr:rowOff>
    </xdr:from>
    <xdr:to>
      <xdr:col>19</xdr:col>
      <xdr:colOff>508000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7FC31-0F4B-4506-6AAD-163A8C79C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2</xdr:row>
      <xdr:rowOff>123825</xdr:rowOff>
    </xdr:from>
    <xdr:to>
      <xdr:col>6</xdr:col>
      <xdr:colOff>850386</xdr:colOff>
      <xdr:row>3</xdr:row>
      <xdr:rowOff>138302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6F1AA71-CFB0-47A7-B492-D59850E2B881}"/>
            </a:ext>
          </a:extLst>
        </xdr:cNvPr>
        <xdr:cNvSpPr txBox="1"/>
      </xdr:nvSpPr>
      <xdr:spPr>
        <a:xfrm>
          <a:off x="5638800" y="590550"/>
          <a:ext cx="2250561" cy="204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 baseline="0"/>
            <a:t>Incremental: 3.2%</a:t>
          </a:r>
          <a:endParaRPr lang="en-US" sz="1000"/>
        </a:p>
      </xdr:txBody>
    </xdr:sp>
    <xdr:clientData/>
  </xdr:twoCellAnchor>
  <xdr:twoCellAnchor>
    <xdr:from>
      <xdr:col>4</xdr:col>
      <xdr:colOff>714375</xdr:colOff>
      <xdr:row>43</xdr:row>
      <xdr:rowOff>123825</xdr:rowOff>
    </xdr:from>
    <xdr:to>
      <xdr:col>6</xdr:col>
      <xdr:colOff>850386</xdr:colOff>
      <xdr:row>44</xdr:row>
      <xdr:rowOff>138302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3352ACB-79B8-40FF-B93D-CAC6C4E5098D}"/>
            </a:ext>
          </a:extLst>
        </xdr:cNvPr>
        <xdr:cNvSpPr txBox="1"/>
      </xdr:nvSpPr>
      <xdr:spPr>
        <a:xfrm>
          <a:off x="4864554" y="763361"/>
          <a:ext cx="2285939" cy="204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 baseline="0"/>
            <a:t>Incremental: 3.2%</a:t>
          </a:r>
          <a:endParaRPr lang="en-US" sz="1000"/>
        </a:p>
      </xdr:txBody>
    </xdr:sp>
    <xdr:clientData/>
  </xdr:twoCellAnchor>
  <xdr:twoCellAnchor>
    <xdr:from>
      <xdr:col>4</xdr:col>
      <xdr:colOff>714375</xdr:colOff>
      <xdr:row>86</xdr:row>
      <xdr:rowOff>123825</xdr:rowOff>
    </xdr:from>
    <xdr:to>
      <xdr:col>6</xdr:col>
      <xdr:colOff>850386</xdr:colOff>
      <xdr:row>87</xdr:row>
      <xdr:rowOff>138302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333C66E-D970-4B3C-A520-DC89A1E47BFB}"/>
            </a:ext>
          </a:extLst>
        </xdr:cNvPr>
        <xdr:cNvSpPr txBox="1"/>
      </xdr:nvSpPr>
      <xdr:spPr>
        <a:xfrm>
          <a:off x="4984750" y="9569450"/>
          <a:ext cx="2279136" cy="204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 baseline="0"/>
            <a:t>Incremental: 3.2%</a:t>
          </a:r>
          <a:endParaRPr lang="en-US" sz="1000"/>
        </a:p>
      </xdr:txBody>
    </xdr:sp>
    <xdr:clientData/>
  </xdr:twoCellAnchor>
  <xdr:twoCellAnchor>
    <xdr:from>
      <xdr:col>4</xdr:col>
      <xdr:colOff>714375</xdr:colOff>
      <xdr:row>125</xdr:row>
      <xdr:rowOff>123825</xdr:rowOff>
    </xdr:from>
    <xdr:to>
      <xdr:col>6</xdr:col>
      <xdr:colOff>850386</xdr:colOff>
      <xdr:row>126</xdr:row>
      <xdr:rowOff>138302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779877-7857-42C3-92C5-7678DF9FC21B}"/>
            </a:ext>
          </a:extLst>
        </xdr:cNvPr>
        <xdr:cNvSpPr txBox="1"/>
      </xdr:nvSpPr>
      <xdr:spPr>
        <a:xfrm>
          <a:off x="4984750" y="18792825"/>
          <a:ext cx="2279136" cy="204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 baseline="0"/>
            <a:t>Incremental: 3.2%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D93F8-81C9-48A1-83D2-7E2602C7750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5CFF-8C2A-4E84-9FCC-251465E29293}">
  <dimension ref="A1:F20"/>
  <sheetViews>
    <sheetView showGridLines="0" zoomScale="90" zoomScaleNormal="90" workbookViewId="0">
      <selection activeCell="B17" sqref="B17"/>
    </sheetView>
  </sheetViews>
  <sheetFormatPr defaultRowHeight="15" x14ac:dyDescent="0.25"/>
  <cols>
    <col min="1" max="1" width="28.5703125" customWidth="1"/>
    <col min="2" max="2" width="51.140625" customWidth="1"/>
    <col min="3" max="3" width="1.42578125" customWidth="1"/>
    <col min="4" max="4" width="37" bestFit="1" customWidth="1"/>
    <col min="5" max="5" width="33.7109375" customWidth="1"/>
    <col min="6" max="6" width="38.42578125" style="304" customWidth="1"/>
  </cols>
  <sheetData>
    <row r="1" spans="1:6" ht="15" customHeight="1" x14ac:dyDescent="0.25">
      <c r="A1" s="442" t="s">
        <v>101</v>
      </c>
      <c r="B1" s="443"/>
      <c r="C1" s="443"/>
      <c r="D1" s="443"/>
      <c r="E1" s="443"/>
      <c r="F1" s="444"/>
    </row>
    <row r="2" spans="1:6" ht="15.75" customHeight="1" thickBot="1" x14ac:dyDescent="0.3">
      <c r="A2" s="445"/>
      <c r="B2" s="446"/>
      <c r="C2" s="446"/>
      <c r="D2" s="446"/>
      <c r="E2" s="446"/>
      <c r="F2" s="447"/>
    </row>
    <row r="3" spans="1:6" s="255" customFormat="1" ht="15.75" customHeight="1" thickBot="1" x14ac:dyDescent="0.3">
      <c r="A3" s="301"/>
      <c r="B3" s="301"/>
      <c r="C3" s="301"/>
      <c r="D3" s="301"/>
      <c r="E3" s="301"/>
      <c r="F3" s="301"/>
    </row>
    <row r="4" spans="1:6" s="302" customFormat="1" ht="15.75" customHeight="1" x14ac:dyDescent="0.25">
      <c r="A4" s="448" t="s">
        <v>79</v>
      </c>
      <c r="B4" s="451" t="s">
        <v>80</v>
      </c>
      <c r="C4" s="452"/>
      <c r="D4" s="452"/>
      <c r="E4" s="452"/>
      <c r="F4" s="453"/>
    </row>
    <row r="5" spans="1:6" s="302" customFormat="1" ht="15.75" customHeight="1" x14ac:dyDescent="0.25">
      <c r="A5" s="449"/>
      <c r="B5" s="454" t="s">
        <v>81</v>
      </c>
      <c r="C5" s="455"/>
      <c r="D5" s="455"/>
      <c r="E5" s="455"/>
      <c r="F5" s="456"/>
    </row>
    <row r="6" spans="1:6" s="302" customFormat="1" ht="15.75" customHeight="1" thickBot="1" x14ac:dyDescent="0.3">
      <c r="A6" s="450"/>
      <c r="B6" s="457" t="s">
        <v>82</v>
      </c>
      <c r="C6" s="458"/>
      <c r="D6" s="458"/>
      <c r="E6" s="458"/>
      <c r="F6" s="459"/>
    </row>
    <row r="7" spans="1:6" s="302" customFormat="1" ht="15.75" customHeight="1" x14ac:dyDescent="0.25">
      <c r="A7" s="303"/>
      <c r="B7" s="303"/>
      <c r="C7" s="303"/>
      <c r="D7" s="303"/>
      <c r="E7" s="303"/>
      <c r="F7" s="303"/>
    </row>
    <row r="8" spans="1:6" s="255" customFormat="1" ht="15.75" customHeight="1" thickBot="1" x14ac:dyDescent="0.3">
      <c r="A8" s="301"/>
      <c r="B8" s="301"/>
      <c r="C8" s="301"/>
      <c r="D8" s="301"/>
      <c r="E8" s="301"/>
      <c r="F8" s="301"/>
    </row>
    <row r="9" spans="1:6" ht="21" x14ac:dyDescent="0.35">
      <c r="A9" s="440" t="s">
        <v>83</v>
      </c>
      <c r="B9" s="441"/>
      <c r="C9" s="311"/>
      <c r="D9" s="312" t="s">
        <v>84</v>
      </c>
      <c r="E9" s="313"/>
      <c r="F9" s="314"/>
    </row>
    <row r="10" spans="1:6" ht="15" customHeight="1" x14ac:dyDescent="0.25">
      <c r="A10" s="315"/>
      <c r="B10" s="316"/>
      <c r="C10" s="332"/>
      <c r="D10" s="324"/>
      <c r="E10" s="325"/>
      <c r="F10" s="326"/>
    </row>
    <row r="11" spans="1:6" ht="15" customHeight="1" x14ac:dyDescent="0.25">
      <c r="A11" s="317" t="s">
        <v>85</v>
      </c>
      <c r="B11" s="318" t="s">
        <v>115</v>
      </c>
      <c r="C11" s="332"/>
      <c r="D11" s="333" t="s">
        <v>86</v>
      </c>
      <c r="E11" s="327" t="s">
        <v>87</v>
      </c>
      <c r="F11" s="326"/>
    </row>
    <row r="12" spans="1:6" ht="15" customHeight="1" x14ac:dyDescent="0.25">
      <c r="A12" s="317" t="s">
        <v>88</v>
      </c>
      <c r="B12" s="318" t="s">
        <v>116</v>
      </c>
      <c r="C12" s="332"/>
      <c r="D12" s="328"/>
      <c r="E12" s="327"/>
      <c r="F12" s="326"/>
    </row>
    <row r="13" spans="1:6" ht="15" customHeight="1" x14ac:dyDescent="0.25">
      <c r="A13" s="317" t="s">
        <v>89</v>
      </c>
      <c r="B13" s="318" t="s">
        <v>117</v>
      </c>
      <c r="C13" s="332"/>
      <c r="D13" s="333" t="s">
        <v>90</v>
      </c>
      <c r="E13" s="327" t="s">
        <v>91</v>
      </c>
      <c r="F13" s="326"/>
    </row>
    <row r="14" spans="1:6" ht="15" customHeight="1" x14ac:dyDescent="0.25">
      <c r="A14" s="317" t="s">
        <v>92</v>
      </c>
      <c r="B14" s="318" t="s">
        <v>109</v>
      </c>
      <c r="C14" s="332"/>
      <c r="D14" s="328"/>
      <c r="E14" s="327"/>
      <c r="F14" s="326"/>
    </row>
    <row r="15" spans="1:6" ht="15" customHeight="1" x14ac:dyDescent="0.25">
      <c r="A15" s="317" t="s">
        <v>93</v>
      </c>
      <c r="B15" s="318" t="s">
        <v>109</v>
      </c>
      <c r="C15" s="332"/>
      <c r="D15" s="333" t="s">
        <v>94</v>
      </c>
      <c r="E15" s="327" t="s">
        <v>95</v>
      </c>
      <c r="F15" s="326"/>
    </row>
    <row r="16" spans="1:6" ht="15.75" customHeight="1" x14ac:dyDescent="0.25">
      <c r="A16" s="317" t="s">
        <v>96</v>
      </c>
      <c r="B16" s="318" t="s">
        <v>109</v>
      </c>
      <c r="C16" s="332"/>
      <c r="D16" s="328"/>
      <c r="E16" s="327"/>
      <c r="F16" s="326"/>
    </row>
    <row r="17" spans="1:6" ht="16.5" customHeight="1" x14ac:dyDescent="0.25">
      <c r="A17" s="317" t="s">
        <v>97</v>
      </c>
      <c r="B17" s="318" t="s">
        <v>109</v>
      </c>
      <c r="C17" s="332"/>
      <c r="D17" s="333" t="s">
        <v>98</v>
      </c>
      <c r="E17" s="327" t="s">
        <v>99</v>
      </c>
      <c r="F17" s="326"/>
    </row>
    <row r="18" spans="1:6" ht="15.75" x14ac:dyDescent="0.25">
      <c r="A18" s="319"/>
      <c r="B18" s="320"/>
      <c r="C18" s="325"/>
      <c r="D18" s="328"/>
      <c r="E18" s="327"/>
      <c r="F18" s="326"/>
    </row>
    <row r="19" spans="1:6" x14ac:dyDescent="0.25">
      <c r="A19" s="319"/>
      <c r="B19" s="321"/>
      <c r="C19" s="325"/>
      <c r="D19" s="333" t="s">
        <v>108</v>
      </c>
      <c r="E19" s="327" t="s">
        <v>100</v>
      </c>
      <c r="F19" s="326"/>
    </row>
    <row r="20" spans="1:6" ht="15.75" thickBot="1" x14ac:dyDescent="0.3">
      <c r="A20" s="322"/>
      <c r="B20" s="323"/>
      <c r="C20" s="329"/>
      <c r="D20" s="329"/>
      <c r="E20" s="330"/>
      <c r="F20" s="331"/>
    </row>
  </sheetData>
  <mergeCells count="6">
    <mergeCell ref="A9:B9"/>
    <mergeCell ref="A1:F2"/>
    <mergeCell ref="A4:A6"/>
    <mergeCell ref="B4:F4"/>
    <mergeCell ref="B5:F5"/>
    <mergeCell ref="B6:F6"/>
  </mergeCells>
  <hyperlinks>
    <hyperlink ref="D11" location="'1. Model Fit'!A1" display="1. Model Fit" xr:uid="{9F18D538-EC5E-46CE-8680-D29B250C33E8}"/>
    <hyperlink ref="D13" location="'2. Base vs Incremental % Contri'!A1" display="2. Base vs Incremental % Contribution" xr:uid="{E8B542C5-F69D-4C25-92D1-0839701A2945}"/>
    <hyperlink ref="D15" location="'3. Due To'!A1" display="3. Due To" xr:uid="{D813B5E9-A743-4851-B23E-12A5003C5666}"/>
    <hyperlink ref="D17" location="'4. Media Summary'!A1" display="4. Media Summary" xr:uid="{B3ED9751-D8D3-495A-B052-B3B5F2ABE005}"/>
    <hyperlink ref="D19" location="'7. Next Steps'!A1" display="7. Next steps" xr:uid="{9F8937B9-3CDD-4BA9-8BC2-B4FC2876A9AA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C97E-8EFF-4277-A01D-12C6023A0638}">
  <sheetPr>
    <tabColor rgb="FF45C363"/>
  </sheetPr>
  <dimension ref="A1:N101"/>
  <sheetViews>
    <sheetView showGridLines="0" topLeftCell="F1" zoomScale="90" zoomScaleNormal="90" workbookViewId="0">
      <pane xSplit="1" topLeftCell="G1" activePane="topRight" state="frozen"/>
      <selection activeCell="F1" sqref="F1"/>
      <selection pane="topRight" activeCell="F1" sqref="F1"/>
    </sheetView>
  </sheetViews>
  <sheetFormatPr defaultRowHeight="15" x14ac:dyDescent="0.25"/>
  <cols>
    <col min="1" max="1" width="11.5703125" bestFit="1" customWidth="1"/>
    <col min="2" max="2" width="10.5703125" customWidth="1"/>
    <col min="3" max="3" width="11.28515625" customWidth="1"/>
    <col min="4" max="4" width="9.5703125" customWidth="1"/>
    <col min="5" max="5" width="7.28515625" customWidth="1"/>
    <col min="6" max="6" width="9.28515625" customWidth="1"/>
    <col min="7" max="7" width="12.5703125" customWidth="1"/>
    <col min="8" max="8" width="12.85546875" customWidth="1"/>
    <col min="11" max="11" width="11.5703125" customWidth="1"/>
    <col min="12" max="12" width="13.42578125" customWidth="1"/>
  </cols>
  <sheetData>
    <row r="1" spans="1:12" x14ac:dyDescent="0.25">
      <c r="A1" s="29" t="s">
        <v>0</v>
      </c>
      <c r="B1" s="29" t="s">
        <v>38</v>
      </c>
      <c r="C1" s="29" t="s">
        <v>39</v>
      </c>
      <c r="D1" s="29" t="s">
        <v>40</v>
      </c>
      <c r="E1" s="29" t="s">
        <v>6</v>
      </c>
      <c r="G1" s="460" t="s">
        <v>7</v>
      </c>
      <c r="H1" s="460"/>
    </row>
    <row r="2" spans="1:12" ht="15.75" x14ac:dyDescent="0.25">
      <c r="A2" s="26">
        <v>43836</v>
      </c>
      <c r="B2" s="32">
        <v>7879</v>
      </c>
      <c r="C2" s="32">
        <v>8913.5994900003807</v>
      </c>
      <c r="D2" s="32">
        <f>B2-C2</f>
        <v>-1034.5994900003807</v>
      </c>
      <c r="E2" s="27">
        <f>ABS((B2-C2)/B2)</f>
        <v>0.13131101535732717</v>
      </c>
      <c r="G2" s="2" t="s">
        <v>5</v>
      </c>
      <c r="H2" s="3">
        <f>RSQ(B2:B101,C2:C101)</f>
        <v>0.98494589946176536</v>
      </c>
    </row>
    <row r="3" spans="1:12" ht="15.75" x14ac:dyDescent="0.25">
      <c r="A3" s="26">
        <v>43843</v>
      </c>
      <c r="B3" s="32">
        <v>8512</v>
      </c>
      <c r="C3" s="32">
        <v>9441.4697494613101</v>
      </c>
      <c r="D3" s="32">
        <f t="shared" ref="D3:D66" si="0">B3-C3</f>
        <v>-929.46974946131013</v>
      </c>
      <c r="E3" s="27">
        <f t="shared" ref="E3:E66" si="1">ABS((B3-C3)/B3)</f>
        <v>0.10919522432581182</v>
      </c>
      <c r="G3" s="2" t="s">
        <v>6</v>
      </c>
      <c r="H3" s="3">
        <f>AVERAGE(E2:E101)</f>
        <v>8.3745177675149357E-2</v>
      </c>
    </row>
    <row r="4" spans="1:12" x14ac:dyDescent="0.25">
      <c r="A4" s="26">
        <v>43850</v>
      </c>
      <c r="B4" s="32">
        <v>8277.1</v>
      </c>
      <c r="C4" s="32">
        <v>9506.0978723651406</v>
      </c>
      <c r="D4" s="32">
        <f t="shared" si="0"/>
        <v>-1228.9978723651402</v>
      </c>
      <c r="E4" s="27">
        <f t="shared" si="1"/>
        <v>0.14848169918995061</v>
      </c>
      <c r="G4" s="5" t="s">
        <v>32</v>
      </c>
      <c r="H4" s="6">
        <f>SUMPRODUCT(B2:B101,E2:E101)/SUM(B2:B101)</f>
        <v>6.2638346612240131E-2</v>
      </c>
      <c r="L4" s="1"/>
    </row>
    <row r="5" spans="1:12" x14ac:dyDescent="0.25">
      <c r="A5" s="26">
        <v>43857</v>
      </c>
      <c r="B5" s="32">
        <v>8710.1</v>
      </c>
      <c r="C5" s="32">
        <v>9551.4810528293237</v>
      </c>
      <c r="D5" s="32">
        <f t="shared" si="0"/>
        <v>-841.38105282932338</v>
      </c>
      <c r="E5" s="27">
        <f t="shared" si="1"/>
        <v>9.6598322961771205E-2</v>
      </c>
    </row>
    <row r="6" spans="1:12" x14ac:dyDescent="0.25">
      <c r="A6" s="26">
        <v>43864</v>
      </c>
      <c r="B6" s="32">
        <v>7932.1</v>
      </c>
      <c r="C6" s="32">
        <v>9189.9788097963137</v>
      </c>
      <c r="D6" s="32">
        <f t="shared" si="0"/>
        <v>-1257.8788097963134</v>
      </c>
      <c r="E6" s="27">
        <f t="shared" si="1"/>
        <v>0.15858080581388451</v>
      </c>
    </row>
    <row r="7" spans="1:12" x14ac:dyDescent="0.25">
      <c r="A7" s="26">
        <v>43871</v>
      </c>
      <c r="B7" s="32">
        <v>8986.1</v>
      </c>
      <c r="C7" s="32">
        <v>9489.0393403365306</v>
      </c>
      <c r="D7" s="32">
        <f t="shared" si="0"/>
        <v>-502.93934033653022</v>
      </c>
      <c r="E7" s="27">
        <f t="shared" si="1"/>
        <v>5.5968589303093688E-2</v>
      </c>
    </row>
    <row r="8" spans="1:12" x14ac:dyDescent="0.25">
      <c r="A8" s="26">
        <v>43878</v>
      </c>
      <c r="B8" s="32">
        <v>8511</v>
      </c>
      <c r="C8" s="32">
        <v>9323.6909069208359</v>
      </c>
      <c r="D8" s="32">
        <f t="shared" si="0"/>
        <v>-812.69090692083591</v>
      </c>
      <c r="E8" s="27">
        <f t="shared" si="1"/>
        <v>9.5487123360455395E-2</v>
      </c>
    </row>
    <row r="9" spans="1:12" x14ac:dyDescent="0.25">
      <c r="A9" s="26">
        <v>43885</v>
      </c>
      <c r="B9" s="32">
        <v>4558</v>
      </c>
      <c r="C9" s="32">
        <v>6015.2480717037788</v>
      </c>
      <c r="D9" s="32">
        <f t="shared" si="0"/>
        <v>-1457.2480717037788</v>
      </c>
      <c r="E9" s="27">
        <f t="shared" si="1"/>
        <v>0.31971217018512038</v>
      </c>
    </row>
    <row r="10" spans="1:12" x14ac:dyDescent="0.25">
      <c r="A10" s="26">
        <v>43892</v>
      </c>
      <c r="B10" s="32">
        <v>10791</v>
      </c>
      <c r="C10" s="32">
        <v>9885.664911335567</v>
      </c>
      <c r="D10" s="32">
        <f t="shared" si="0"/>
        <v>905.33508866443299</v>
      </c>
      <c r="E10" s="27">
        <f t="shared" si="1"/>
        <v>8.3897237388975351E-2</v>
      </c>
    </row>
    <row r="11" spans="1:12" x14ac:dyDescent="0.25">
      <c r="A11" s="26">
        <v>43899</v>
      </c>
      <c r="B11" s="32">
        <v>9561</v>
      </c>
      <c r="C11" s="32">
        <v>10020.923600949802</v>
      </c>
      <c r="D11" s="32">
        <f t="shared" si="0"/>
        <v>-459.92360094980177</v>
      </c>
      <c r="E11" s="27">
        <f t="shared" si="1"/>
        <v>4.8104131466353076E-2</v>
      </c>
    </row>
    <row r="12" spans="1:12" x14ac:dyDescent="0.25">
      <c r="A12" s="26">
        <v>43906</v>
      </c>
      <c r="B12" s="32">
        <v>7384.1</v>
      </c>
      <c r="C12" s="32">
        <v>8448.3799005902838</v>
      </c>
      <c r="D12" s="32">
        <f t="shared" si="0"/>
        <v>-1064.2799005902834</v>
      </c>
      <c r="E12" s="27">
        <f t="shared" si="1"/>
        <v>0.14413129570161337</v>
      </c>
    </row>
    <row r="13" spans="1:12" x14ac:dyDescent="0.25">
      <c r="A13" s="26">
        <v>43913</v>
      </c>
      <c r="B13" s="32">
        <v>4762.1000000000004</v>
      </c>
      <c r="C13" s="32">
        <v>6217.6877702557022</v>
      </c>
      <c r="D13" s="32">
        <f t="shared" si="0"/>
        <v>-1455.5877702557018</v>
      </c>
      <c r="E13" s="27">
        <f t="shared" si="1"/>
        <v>0.30566089965681142</v>
      </c>
    </row>
    <row r="14" spans="1:12" x14ac:dyDescent="0.25">
      <c r="A14" s="26">
        <v>43920</v>
      </c>
      <c r="B14" s="32">
        <v>5868</v>
      </c>
      <c r="C14" s="32">
        <v>5922.4080240443818</v>
      </c>
      <c r="D14" s="32">
        <f t="shared" si="0"/>
        <v>-54.408024044381818</v>
      </c>
      <c r="E14" s="27">
        <f t="shared" si="1"/>
        <v>9.2719877376247137E-3</v>
      </c>
    </row>
    <row r="15" spans="1:12" x14ac:dyDescent="0.25">
      <c r="A15" s="26">
        <v>43927</v>
      </c>
      <c r="B15" s="32">
        <v>4210</v>
      </c>
      <c r="C15" s="32">
        <v>5484.5184994332431</v>
      </c>
      <c r="D15" s="32">
        <f t="shared" si="0"/>
        <v>-1274.5184994332431</v>
      </c>
      <c r="E15" s="27">
        <f t="shared" si="1"/>
        <v>0.30273598561359694</v>
      </c>
    </row>
    <row r="16" spans="1:12" x14ac:dyDescent="0.25">
      <c r="A16" s="26">
        <v>43934</v>
      </c>
      <c r="B16" s="32">
        <v>4983</v>
      </c>
      <c r="C16" s="32">
        <v>6323.1227464355688</v>
      </c>
      <c r="D16" s="32">
        <f t="shared" si="0"/>
        <v>-1340.1227464355688</v>
      </c>
      <c r="E16" s="27">
        <f t="shared" si="1"/>
        <v>0.2689389416888559</v>
      </c>
    </row>
    <row r="17" spans="1:14" x14ac:dyDescent="0.25">
      <c r="A17" s="26">
        <v>43941</v>
      </c>
      <c r="B17" s="32">
        <v>4614</v>
      </c>
      <c r="C17" s="32">
        <v>5766.3791239002976</v>
      </c>
      <c r="D17" s="32">
        <f t="shared" si="0"/>
        <v>-1152.3791239002976</v>
      </c>
      <c r="E17" s="27">
        <f t="shared" si="1"/>
        <v>0.24975707063292102</v>
      </c>
    </row>
    <row r="18" spans="1:14" x14ac:dyDescent="0.25">
      <c r="A18" s="26">
        <v>43948</v>
      </c>
      <c r="B18" s="32">
        <v>5630</v>
      </c>
      <c r="C18" s="32">
        <v>6046.5549818912295</v>
      </c>
      <c r="D18" s="32">
        <f t="shared" si="0"/>
        <v>-416.55498189122954</v>
      </c>
      <c r="E18" s="27">
        <f t="shared" si="1"/>
        <v>7.3988451490449303E-2</v>
      </c>
    </row>
    <row r="19" spans="1:14" x14ac:dyDescent="0.25">
      <c r="A19" s="26">
        <v>43955</v>
      </c>
      <c r="B19" s="32">
        <v>8157</v>
      </c>
      <c r="C19" s="32">
        <v>8231.2798563700853</v>
      </c>
      <c r="D19" s="32">
        <f t="shared" si="0"/>
        <v>-74.279856370085326</v>
      </c>
      <c r="E19" s="27">
        <f t="shared" si="1"/>
        <v>9.1062714686876711E-3</v>
      </c>
    </row>
    <row r="20" spans="1:14" x14ac:dyDescent="0.25">
      <c r="A20" s="26">
        <v>43962</v>
      </c>
      <c r="B20" s="32">
        <v>7236</v>
      </c>
      <c r="C20" s="32">
        <v>7217.3645159610751</v>
      </c>
      <c r="D20" s="32">
        <f t="shared" si="0"/>
        <v>18.635484038924915</v>
      </c>
      <c r="E20" s="27">
        <f t="shared" si="1"/>
        <v>2.5753847483312485E-3</v>
      </c>
    </row>
    <row r="21" spans="1:14" x14ac:dyDescent="0.25">
      <c r="A21" s="26">
        <v>43969</v>
      </c>
      <c r="B21" s="32">
        <v>7023</v>
      </c>
      <c r="C21" s="32">
        <v>6897.6526265166021</v>
      </c>
      <c r="D21" s="32">
        <f t="shared" si="0"/>
        <v>125.34737348339786</v>
      </c>
      <c r="E21" s="27">
        <f t="shared" si="1"/>
        <v>1.784812380512571E-2</v>
      </c>
    </row>
    <row r="22" spans="1:14" x14ac:dyDescent="0.25">
      <c r="A22" s="26">
        <v>43976</v>
      </c>
      <c r="B22" s="32">
        <v>7013</v>
      </c>
      <c r="C22" s="32">
        <v>6732.7899825875065</v>
      </c>
      <c r="D22" s="32">
        <f t="shared" si="0"/>
        <v>280.21001741249347</v>
      </c>
      <c r="E22" s="27">
        <f t="shared" si="1"/>
        <v>3.9955798861042842E-2</v>
      </c>
    </row>
    <row r="23" spans="1:14" x14ac:dyDescent="0.25">
      <c r="A23" s="26">
        <v>43983</v>
      </c>
      <c r="B23" s="32">
        <v>7793</v>
      </c>
      <c r="C23" s="32">
        <v>7321.0793365677746</v>
      </c>
      <c r="D23" s="32">
        <f t="shared" si="0"/>
        <v>471.92066343222541</v>
      </c>
      <c r="E23" s="27">
        <f t="shared" si="1"/>
        <v>6.0556995179292368E-2</v>
      </c>
      <c r="G23" s="305" t="s">
        <v>67</v>
      </c>
      <c r="H23" s="271"/>
      <c r="I23" s="271"/>
      <c r="J23" s="271"/>
      <c r="K23" s="271"/>
      <c r="L23" s="271"/>
      <c r="M23" s="271"/>
      <c r="N23" s="272"/>
    </row>
    <row r="24" spans="1:14" x14ac:dyDescent="0.25">
      <c r="A24" s="26">
        <v>43990</v>
      </c>
      <c r="B24" s="32">
        <v>7029</v>
      </c>
      <c r="C24" s="32">
        <v>7636.4879244096446</v>
      </c>
      <c r="D24" s="32">
        <f t="shared" si="0"/>
        <v>-607.48792440964462</v>
      </c>
      <c r="E24" s="27">
        <f t="shared" si="1"/>
        <v>8.6425938883147618E-2</v>
      </c>
      <c r="G24" s="306" t="s">
        <v>102</v>
      </c>
      <c r="H24" s="275"/>
      <c r="I24" s="275"/>
      <c r="J24" s="275"/>
      <c r="K24" s="275"/>
      <c r="L24" s="275"/>
      <c r="N24" s="307"/>
    </row>
    <row r="25" spans="1:14" x14ac:dyDescent="0.25">
      <c r="A25" s="26">
        <v>43997</v>
      </c>
      <c r="B25" s="32">
        <v>8875</v>
      </c>
      <c r="C25" s="32">
        <v>7154.7470667381049</v>
      </c>
      <c r="D25" s="32">
        <f t="shared" si="0"/>
        <v>1720.2529332618951</v>
      </c>
      <c r="E25" s="27">
        <f t="shared" si="1"/>
        <v>0.19383131642387549</v>
      </c>
      <c r="G25" s="276"/>
      <c r="H25" s="275"/>
      <c r="I25" s="275"/>
      <c r="J25" s="275"/>
      <c r="K25" s="275"/>
      <c r="L25" s="275"/>
      <c r="N25" s="307"/>
    </row>
    <row r="26" spans="1:14" x14ac:dyDescent="0.25">
      <c r="A26" s="26">
        <v>44004</v>
      </c>
      <c r="B26" s="32">
        <v>7985</v>
      </c>
      <c r="C26" s="32">
        <v>6758.9581193923841</v>
      </c>
      <c r="D26" s="32">
        <f t="shared" si="0"/>
        <v>1226.0418806076159</v>
      </c>
      <c r="E26" s="27">
        <f t="shared" si="1"/>
        <v>0.15354312844178034</v>
      </c>
      <c r="G26" s="308"/>
      <c r="H26" s="309"/>
      <c r="I26" s="309"/>
      <c r="J26" s="309"/>
      <c r="K26" s="309"/>
      <c r="L26" s="309"/>
      <c r="M26" s="309"/>
      <c r="N26" s="310"/>
    </row>
    <row r="27" spans="1:14" x14ac:dyDescent="0.25">
      <c r="A27" s="26">
        <v>44011</v>
      </c>
      <c r="B27" s="32">
        <v>7830</v>
      </c>
      <c r="C27" s="32">
        <v>6291.4756904955966</v>
      </c>
      <c r="D27" s="32">
        <f t="shared" si="0"/>
        <v>1538.5243095044034</v>
      </c>
      <c r="E27" s="27">
        <f t="shared" si="1"/>
        <v>0.19649097183964284</v>
      </c>
    </row>
    <row r="28" spans="1:14" x14ac:dyDescent="0.25">
      <c r="A28" s="26">
        <v>44018</v>
      </c>
      <c r="B28" s="32">
        <v>8286</v>
      </c>
      <c r="C28" s="32">
        <v>6517.1856120803814</v>
      </c>
      <c r="D28" s="32">
        <f t="shared" si="0"/>
        <v>1768.8143879196186</v>
      </c>
      <c r="E28" s="27">
        <f t="shared" si="1"/>
        <v>0.21347023749935054</v>
      </c>
    </row>
    <row r="29" spans="1:14" x14ac:dyDescent="0.25">
      <c r="A29" s="26">
        <v>44025</v>
      </c>
      <c r="B29" s="32">
        <v>8764</v>
      </c>
      <c r="C29" s="32">
        <v>7009.3616097144313</v>
      </c>
      <c r="D29" s="32">
        <f t="shared" si="0"/>
        <v>1754.6383902855687</v>
      </c>
      <c r="E29" s="27">
        <f t="shared" si="1"/>
        <v>0.20020976612112834</v>
      </c>
    </row>
    <row r="30" spans="1:14" x14ac:dyDescent="0.25">
      <c r="A30" s="26">
        <v>44032</v>
      </c>
      <c r="B30" s="32">
        <v>8654</v>
      </c>
      <c r="C30" s="32">
        <v>7262.5321160231106</v>
      </c>
      <c r="D30" s="32">
        <f t="shared" si="0"/>
        <v>1391.4678839768894</v>
      </c>
      <c r="E30" s="27">
        <f t="shared" si="1"/>
        <v>0.16078898589980234</v>
      </c>
    </row>
    <row r="31" spans="1:14" x14ac:dyDescent="0.25">
      <c r="A31" s="26">
        <v>44039</v>
      </c>
      <c r="B31" s="32">
        <v>8399</v>
      </c>
      <c r="C31" s="32">
        <v>7062.1372749273824</v>
      </c>
      <c r="D31" s="32">
        <f t="shared" si="0"/>
        <v>1336.8627250726176</v>
      </c>
      <c r="E31" s="27">
        <f t="shared" si="1"/>
        <v>0.15916927313639928</v>
      </c>
    </row>
    <row r="32" spans="1:14" x14ac:dyDescent="0.25">
      <c r="A32" s="26">
        <v>44046</v>
      </c>
      <c r="B32" s="32">
        <v>8617</v>
      </c>
      <c r="C32" s="32">
        <v>7664.1182128799237</v>
      </c>
      <c r="D32" s="32">
        <f t="shared" si="0"/>
        <v>952.8817871200763</v>
      </c>
      <c r="E32" s="27">
        <f t="shared" si="1"/>
        <v>0.11058161623767858</v>
      </c>
    </row>
    <row r="33" spans="1:5" x14ac:dyDescent="0.25">
      <c r="A33" s="26">
        <v>44053</v>
      </c>
      <c r="B33" s="32">
        <v>9101</v>
      </c>
      <c r="C33" s="32">
        <v>8028.3233005263746</v>
      </c>
      <c r="D33" s="32">
        <f t="shared" si="0"/>
        <v>1072.6766994736254</v>
      </c>
      <c r="E33" s="27">
        <f t="shared" si="1"/>
        <v>0.11786360833684489</v>
      </c>
    </row>
    <row r="34" spans="1:5" x14ac:dyDescent="0.25">
      <c r="A34" s="26">
        <v>44060</v>
      </c>
      <c r="B34" s="32">
        <v>8645</v>
      </c>
      <c r="C34" s="32">
        <v>7775.7592750240074</v>
      </c>
      <c r="D34" s="32">
        <f t="shared" si="0"/>
        <v>869.24072497599263</v>
      </c>
      <c r="E34" s="27">
        <f t="shared" si="1"/>
        <v>0.1005483776721796</v>
      </c>
    </row>
    <row r="35" spans="1:5" x14ac:dyDescent="0.25">
      <c r="A35" s="26">
        <v>44067</v>
      </c>
      <c r="B35" s="32">
        <v>10445</v>
      </c>
      <c r="C35" s="32">
        <v>8425.344676170278</v>
      </c>
      <c r="D35" s="32">
        <f t="shared" si="0"/>
        <v>2019.655323829722</v>
      </c>
      <c r="E35" s="27">
        <f t="shared" si="1"/>
        <v>0.19336096925128979</v>
      </c>
    </row>
    <row r="36" spans="1:5" x14ac:dyDescent="0.25">
      <c r="A36" s="26">
        <v>44074</v>
      </c>
      <c r="B36" s="32">
        <v>11037</v>
      </c>
      <c r="C36" s="32">
        <v>10078.873546162766</v>
      </c>
      <c r="D36" s="32">
        <f t="shared" si="0"/>
        <v>958.12645383723429</v>
      </c>
      <c r="E36" s="27">
        <f t="shared" si="1"/>
        <v>8.6810406255072414E-2</v>
      </c>
    </row>
    <row r="37" spans="1:5" x14ac:dyDescent="0.25">
      <c r="A37" s="26">
        <v>44081</v>
      </c>
      <c r="B37" s="32">
        <v>8531</v>
      </c>
      <c r="C37" s="32">
        <v>7899.0223799691576</v>
      </c>
      <c r="D37" s="32">
        <f t="shared" si="0"/>
        <v>631.97762003084244</v>
      </c>
      <c r="E37" s="27">
        <f t="shared" si="1"/>
        <v>7.4080133633904865E-2</v>
      </c>
    </row>
    <row r="38" spans="1:5" x14ac:dyDescent="0.25">
      <c r="A38" s="26">
        <v>44088</v>
      </c>
      <c r="B38" s="32">
        <v>9840</v>
      </c>
      <c r="C38" s="32">
        <v>9382.7774508509883</v>
      </c>
      <c r="D38" s="32">
        <f t="shared" si="0"/>
        <v>457.22254914901168</v>
      </c>
      <c r="E38" s="27">
        <f t="shared" si="1"/>
        <v>4.6465706214330459E-2</v>
      </c>
    </row>
    <row r="39" spans="1:5" x14ac:dyDescent="0.25">
      <c r="A39" s="26">
        <v>44095</v>
      </c>
      <c r="B39" s="32">
        <v>9935</v>
      </c>
      <c r="C39" s="32">
        <v>9441.6930166288021</v>
      </c>
      <c r="D39" s="32">
        <f t="shared" si="0"/>
        <v>493.30698337119793</v>
      </c>
      <c r="E39" s="27">
        <f t="shared" si="1"/>
        <v>4.9653445734393349E-2</v>
      </c>
    </row>
    <row r="40" spans="1:5" x14ac:dyDescent="0.25">
      <c r="A40" s="26">
        <v>44102</v>
      </c>
      <c r="B40" s="32">
        <v>10673</v>
      </c>
      <c r="C40" s="32">
        <v>10047.938031026386</v>
      </c>
      <c r="D40" s="32">
        <f t="shared" si="0"/>
        <v>625.06196897361406</v>
      </c>
      <c r="E40" s="27">
        <f t="shared" si="1"/>
        <v>5.8564786749144011E-2</v>
      </c>
    </row>
    <row r="41" spans="1:5" x14ac:dyDescent="0.25">
      <c r="A41" s="26">
        <v>44109</v>
      </c>
      <c r="B41" s="32">
        <v>12136</v>
      </c>
      <c r="C41" s="32">
        <v>12255.810277202996</v>
      </c>
      <c r="D41" s="32">
        <f t="shared" si="0"/>
        <v>-119.81027720299608</v>
      </c>
      <c r="E41" s="27">
        <f t="shared" si="1"/>
        <v>9.8723036587834608E-3</v>
      </c>
    </row>
    <row r="42" spans="1:5" x14ac:dyDescent="0.25">
      <c r="A42" s="26">
        <v>44116</v>
      </c>
      <c r="B42" s="32">
        <v>9429</v>
      </c>
      <c r="C42" s="32">
        <v>9549.7917334619578</v>
      </c>
      <c r="D42" s="32">
        <f t="shared" si="0"/>
        <v>-120.79173346195785</v>
      </c>
      <c r="E42" s="27">
        <f t="shared" si="1"/>
        <v>1.2810662155261198E-2</v>
      </c>
    </row>
    <row r="43" spans="1:5" x14ac:dyDescent="0.25">
      <c r="A43" s="26">
        <v>44123</v>
      </c>
      <c r="B43" s="32">
        <v>11524</v>
      </c>
      <c r="C43" s="32">
        <v>10559.987777069684</v>
      </c>
      <c r="D43" s="32">
        <f t="shared" si="0"/>
        <v>964.01222293031606</v>
      </c>
      <c r="E43" s="27">
        <f t="shared" si="1"/>
        <v>8.3652570542373836E-2</v>
      </c>
    </row>
    <row r="44" spans="1:5" x14ac:dyDescent="0.25">
      <c r="A44" s="26">
        <v>44130</v>
      </c>
      <c r="B44" s="32">
        <v>11464</v>
      </c>
      <c r="C44" s="32">
        <v>10443.293420426769</v>
      </c>
      <c r="D44" s="32">
        <f t="shared" si="0"/>
        <v>1020.7065795732306</v>
      </c>
      <c r="E44" s="27">
        <f t="shared" si="1"/>
        <v>8.9035814687127582E-2</v>
      </c>
    </row>
    <row r="45" spans="1:5" x14ac:dyDescent="0.25">
      <c r="A45" s="26">
        <v>44137</v>
      </c>
      <c r="B45" s="32">
        <v>11986</v>
      </c>
      <c r="C45" s="32">
        <v>11548.200472641664</v>
      </c>
      <c r="D45" s="32">
        <f t="shared" si="0"/>
        <v>437.79952735833649</v>
      </c>
      <c r="E45" s="27">
        <f t="shared" si="1"/>
        <v>3.6525907505284207E-2</v>
      </c>
    </row>
    <row r="46" spans="1:5" x14ac:dyDescent="0.25">
      <c r="A46" s="26">
        <v>44144</v>
      </c>
      <c r="B46" s="32">
        <v>15373</v>
      </c>
      <c r="C46" s="32">
        <v>13748.374091848456</v>
      </c>
      <c r="D46" s="32">
        <f t="shared" si="0"/>
        <v>1624.6259081515436</v>
      </c>
      <c r="E46" s="27">
        <f t="shared" si="1"/>
        <v>0.10568047278680437</v>
      </c>
    </row>
    <row r="47" spans="1:5" x14ac:dyDescent="0.25">
      <c r="A47" s="26">
        <v>44151</v>
      </c>
      <c r="B47" s="32">
        <v>14856</v>
      </c>
      <c r="C47" s="32">
        <v>13388.764386402278</v>
      </c>
      <c r="D47" s="32">
        <f t="shared" si="0"/>
        <v>1467.2356135977225</v>
      </c>
      <c r="E47" s="27">
        <f t="shared" si="1"/>
        <v>9.8763840441419115E-2</v>
      </c>
    </row>
    <row r="48" spans="1:5" x14ac:dyDescent="0.25">
      <c r="A48" s="26">
        <v>44158</v>
      </c>
      <c r="B48" s="32">
        <v>15792</v>
      </c>
      <c r="C48" s="32">
        <v>13748.608033509785</v>
      </c>
      <c r="D48" s="32">
        <f t="shared" si="0"/>
        <v>2043.3919664902151</v>
      </c>
      <c r="E48" s="27">
        <f t="shared" si="1"/>
        <v>0.1293941214849427</v>
      </c>
    </row>
    <row r="49" spans="1:5" x14ac:dyDescent="0.25">
      <c r="A49" s="26">
        <v>44165</v>
      </c>
      <c r="B49" s="32">
        <v>16054</v>
      </c>
      <c r="C49" s="32">
        <v>13117.03776749152</v>
      </c>
      <c r="D49" s="32">
        <f t="shared" si="0"/>
        <v>2936.9622325084802</v>
      </c>
      <c r="E49" s="27">
        <f t="shared" si="1"/>
        <v>0.18294270789264233</v>
      </c>
    </row>
    <row r="50" spans="1:5" x14ac:dyDescent="0.25">
      <c r="A50" s="26">
        <v>44172</v>
      </c>
      <c r="B50" s="32">
        <v>15503</v>
      </c>
      <c r="C50" s="32">
        <v>13650.381104365037</v>
      </c>
      <c r="D50" s="32">
        <f t="shared" si="0"/>
        <v>1852.6188956349633</v>
      </c>
      <c r="E50" s="27">
        <f t="shared" si="1"/>
        <v>0.11950067055634157</v>
      </c>
    </row>
    <row r="51" spans="1:5" x14ac:dyDescent="0.25">
      <c r="A51" s="26">
        <v>44179</v>
      </c>
      <c r="B51" s="32">
        <v>16096</v>
      </c>
      <c r="C51" s="32">
        <v>14312.096628903137</v>
      </c>
      <c r="D51" s="32">
        <f t="shared" si="0"/>
        <v>1783.9033710968633</v>
      </c>
      <c r="E51" s="27">
        <f t="shared" si="1"/>
        <v>0.11082898677291646</v>
      </c>
    </row>
    <row r="52" spans="1:5" x14ac:dyDescent="0.25">
      <c r="A52" s="26">
        <v>44186</v>
      </c>
      <c r="B52" s="32">
        <v>8730</v>
      </c>
      <c r="C52" s="32">
        <v>8872.5432647384623</v>
      </c>
      <c r="D52" s="32">
        <f t="shared" si="0"/>
        <v>-142.54326473846231</v>
      </c>
      <c r="E52" s="27">
        <f t="shared" si="1"/>
        <v>1.6327979924222486E-2</v>
      </c>
    </row>
    <row r="53" spans="1:5" x14ac:dyDescent="0.25">
      <c r="A53" s="26">
        <v>44193</v>
      </c>
      <c r="B53" s="32">
        <v>7162</v>
      </c>
      <c r="C53" s="32">
        <v>7595.1036869566024</v>
      </c>
      <c r="D53" s="32">
        <f t="shared" si="0"/>
        <v>-433.10368695660236</v>
      </c>
      <c r="E53" s="27">
        <f t="shared" si="1"/>
        <v>6.0472450007903147E-2</v>
      </c>
    </row>
    <row r="54" spans="1:5" x14ac:dyDescent="0.25">
      <c r="A54" s="26">
        <v>44200</v>
      </c>
      <c r="B54" s="32">
        <v>13149</v>
      </c>
      <c r="C54" s="32">
        <v>13376.973145376935</v>
      </c>
      <c r="D54" s="32">
        <f t="shared" si="0"/>
        <v>-227.97314537693455</v>
      </c>
      <c r="E54" s="27">
        <f t="shared" si="1"/>
        <v>1.7337679319867256E-2</v>
      </c>
    </row>
    <row r="55" spans="1:5" x14ac:dyDescent="0.25">
      <c r="A55" s="26">
        <v>44207</v>
      </c>
      <c r="B55" s="32">
        <v>14117</v>
      </c>
      <c r="C55" s="32">
        <v>15164.168346180351</v>
      </c>
      <c r="D55" s="32">
        <f t="shared" si="0"/>
        <v>-1047.1683461803514</v>
      </c>
      <c r="E55" s="27">
        <f t="shared" si="1"/>
        <v>7.4177824338057044E-2</v>
      </c>
    </row>
    <row r="56" spans="1:5" x14ac:dyDescent="0.25">
      <c r="A56" s="26">
        <v>44214</v>
      </c>
      <c r="B56" s="32">
        <v>16006</v>
      </c>
      <c r="C56" s="32">
        <v>16577.482779077269</v>
      </c>
      <c r="D56" s="32">
        <f t="shared" si="0"/>
        <v>-571.48277907726879</v>
      </c>
      <c r="E56" s="27">
        <f t="shared" si="1"/>
        <v>3.5704284585609695E-2</v>
      </c>
    </row>
    <row r="57" spans="1:5" x14ac:dyDescent="0.25">
      <c r="A57" s="26">
        <v>44221</v>
      </c>
      <c r="B57" s="32">
        <v>15872</v>
      </c>
      <c r="C57" s="32">
        <v>15726.507134842739</v>
      </c>
      <c r="D57" s="32">
        <f t="shared" si="0"/>
        <v>145.49286515726089</v>
      </c>
      <c r="E57" s="27">
        <f t="shared" si="1"/>
        <v>9.1666371696862963E-3</v>
      </c>
    </row>
    <row r="58" spans="1:5" x14ac:dyDescent="0.25">
      <c r="A58" s="26">
        <v>44228</v>
      </c>
      <c r="B58" s="32">
        <v>16557</v>
      </c>
      <c r="C58" s="32">
        <v>15783.398237628819</v>
      </c>
      <c r="D58" s="32">
        <f t="shared" si="0"/>
        <v>773.60176237118139</v>
      </c>
      <c r="E58" s="27">
        <f t="shared" si="1"/>
        <v>4.6723546679421475E-2</v>
      </c>
    </row>
    <row r="59" spans="1:5" x14ac:dyDescent="0.25">
      <c r="A59" s="26">
        <v>44235</v>
      </c>
      <c r="B59" s="32">
        <v>17777</v>
      </c>
      <c r="C59" s="32">
        <v>16487.74248760286</v>
      </c>
      <c r="D59" s="32">
        <f t="shared" si="0"/>
        <v>1289.2575123971401</v>
      </c>
      <c r="E59" s="27">
        <f t="shared" si="1"/>
        <v>7.2523907993313833E-2</v>
      </c>
    </row>
    <row r="60" spans="1:5" x14ac:dyDescent="0.25">
      <c r="A60" s="26">
        <v>44242</v>
      </c>
      <c r="B60" s="32">
        <v>16472</v>
      </c>
      <c r="C60" s="32">
        <v>16548.20584215553</v>
      </c>
      <c r="D60" s="32">
        <f t="shared" si="0"/>
        <v>-76.205842155530263</v>
      </c>
      <c r="E60" s="27">
        <f t="shared" si="1"/>
        <v>4.6263867262949405E-3</v>
      </c>
    </row>
    <row r="61" spans="1:5" x14ac:dyDescent="0.25">
      <c r="A61" s="26">
        <v>44249</v>
      </c>
      <c r="B61" s="32">
        <v>20753</v>
      </c>
      <c r="C61" s="32">
        <v>17614.483758273771</v>
      </c>
      <c r="D61" s="32">
        <f t="shared" si="0"/>
        <v>3138.5162417262291</v>
      </c>
      <c r="E61" s="27">
        <f t="shared" si="1"/>
        <v>0.15123192992464843</v>
      </c>
    </row>
    <row r="62" spans="1:5" x14ac:dyDescent="0.25">
      <c r="A62" s="26">
        <v>44256</v>
      </c>
      <c r="B62" s="32">
        <v>19920</v>
      </c>
      <c r="C62" s="32">
        <v>19810.572866993549</v>
      </c>
      <c r="D62" s="32">
        <f t="shared" si="0"/>
        <v>109.42713300645119</v>
      </c>
      <c r="E62" s="27">
        <f t="shared" si="1"/>
        <v>5.4933299702033724E-3</v>
      </c>
    </row>
    <row r="63" spans="1:5" x14ac:dyDescent="0.25">
      <c r="A63" s="26">
        <v>44263</v>
      </c>
      <c r="B63" s="32">
        <v>20927</v>
      </c>
      <c r="C63" s="32">
        <v>20047.57661664156</v>
      </c>
      <c r="D63" s="32">
        <f t="shared" si="0"/>
        <v>879.42338335844033</v>
      </c>
      <c r="E63" s="27">
        <f t="shared" si="1"/>
        <v>4.2023385261071362E-2</v>
      </c>
    </row>
    <row r="64" spans="1:5" x14ac:dyDescent="0.25">
      <c r="A64" s="26">
        <v>44270</v>
      </c>
      <c r="B64" s="32">
        <v>21049</v>
      </c>
      <c r="C64" s="32">
        <v>18930.460647397042</v>
      </c>
      <c r="D64" s="32">
        <f t="shared" si="0"/>
        <v>2118.5393526029584</v>
      </c>
      <c r="E64" s="27">
        <f t="shared" si="1"/>
        <v>0.1006479810253674</v>
      </c>
    </row>
    <row r="65" spans="1:5" x14ac:dyDescent="0.25">
      <c r="A65" s="26">
        <v>44277</v>
      </c>
      <c r="B65" s="32">
        <v>19919</v>
      </c>
      <c r="C65" s="32">
        <v>17693.06710147969</v>
      </c>
      <c r="D65" s="32">
        <f t="shared" si="0"/>
        <v>2225.9328985203101</v>
      </c>
      <c r="E65" s="27">
        <f t="shared" si="1"/>
        <v>0.11174922930469953</v>
      </c>
    </row>
    <row r="66" spans="1:5" x14ac:dyDescent="0.25">
      <c r="A66" s="26">
        <v>44284</v>
      </c>
      <c r="B66" s="32">
        <v>15052</v>
      </c>
      <c r="C66" s="32">
        <v>16818.723791568831</v>
      </c>
      <c r="D66" s="32">
        <f t="shared" si="0"/>
        <v>-1766.7237915688311</v>
      </c>
      <c r="E66" s="27">
        <f t="shared" si="1"/>
        <v>0.11737468718900021</v>
      </c>
    </row>
    <row r="67" spans="1:5" x14ac:dyDescent="0.25">
      <c r="A67" s="26">
        <v>44291</v>
      </c>
      <c r="B67" s="32">
        <v>23301</v>
      </c>
      <c r="C67" s="32">
        <v>21774.639057603203</v>
      </c>
      <c r="D67" s="32">
        <f t="shared" ref="D67:D101" si="2">B67-C67</f>
        <v>1526.3609423967973</v>
      </c>
      <c r="E67" s="27">
        <f t="shared" ref="E67:E101" si="3">ABS((B67-C67)/B67)</f>
        <v>6.5506241895060185E-2</v>
      </c>
    </row>
    <row r="68" spans="1:5" x14ac:dyDescent="0.25">
      <c r="A68" s="26">
        <v>44298</v>
      </c>
      <c r="B68" s="32">
        <v>23332</v>
      </c>
      <c r="C68" s="32">
        <v>21194.588699937452</v>
      </c>
      <c r="D68" s="32">
        <f t="shared" si="2"/>
        <v>2137.4113000625475</v>
      </c>
      <c r="E68" s="27">
        <f t="shared" si="3"/>
        <v>9.1608576207035303E-2</v>
      </c>
    </row>
    <row r="69" spans="1:5" x14ac:dyDescent="0.25">
      <c r="A69" s="26">
        <v>44305</v>
      </c>
      <c r="B69" s="32">
        <v>21800</v>
      </c>
      <c r="C69" s="32">
        <v>20575.464925222681</v>
      </c>
      <c r="D69" s="32">
        <f t="shared" si="2"/>
        <v>1224.5350747773191</v>
      </c>
      <c r="E69" s="27">
        <f t="shared" si="3"/>
        <v>5.6171333705381611E-2</v>
      </c>
    </row>
    <row r="70" spans="1:5" x14ac:dyDescent="0.25">
      <c r="A70" s="26">
        <v>44312</v>
      </c>
      <c r="B70" s="32">
        <v>23902</v>
      </c>
      <c r="C70" s="32">
        <v>23134.294568748581</v>
      </c>
      <c r="D70" s="32">
        <f t="shared" si="2"/>
        <v>767.70543125141921</v>
      </c>
      <c r="E70" s="27">
        <f t="shared" si="3"/>
        <v>3.2118878388897133E-2</v>
      </c>
    </row>
    <row r="71" spans="1:5" x14ac:dyDescent="0.25">
      <c r="A71" s="26">
        <v>44319</v>
      </c>
      <c r="B71" s="32">
        <v>22796</v>
      </c>
      <c r="C71" s="32">
        <v>24741.993159211437</v>
      </c>
      <c r="D71" s="32">
        <f t="shared" si="2"/>
        <v>-1945.9931592114372</v>
      </c>
      <c r="E71" s="27">
        <f t="shared" si="3"/>
        <v>8.5365553571303612E-2</v>
      </c>
    </row>
    <row r="72" spans="1:5" x14ac:dyDescent="0.25">
      <c r="A72" s="26">
        <v>44326</v>
      </c>
      <c r="B72" s="32">
        <v>25556</v>
      </c>
      <c r="C72" s="32">
        <v>25916.2983430811</v>
      </c>
      <c r="D72" s="32">
        <f t="shared" si="2"/>
        <v>-360.29834308110003</v>
      </c>
      <c r="E72" s="27">
        <f t="shared" si="3"/>
        <v>1.4098385626901707E-2</v>
      </c>
    </row>
    <row r="73" spans="1:5" x14ac:dyDescent="0.25">
      <c r="A73" s="26">
        <v>44333</v>
      </c>
      <c r="B73" s="32">
        <v>23494</v>
      </c>
      <c r="C73" s="32">
        <v>25455.479786677482</v>
      </c>
      <c r="D73" s="32">
        <f t="shared" si="2"/>
        <v>-1961.4797866774825</v>
      </c>
      <c r="E73" s="27">
        <f t="shared" si="3"/>
        <v>8.3488541188281362E-2</v>
      </c>
    </row>
    <row r="74" spans="1:5" x14ac:dyDescent="0.25">
      <c r="A74" s="26">
        <v>44340</v>
      </c>
      <c r="B74" s="32">
        <v>23083</v>
      </c>
      <c r="C74" s="32">
        <v>25231.99087316457</v>
      </c>
      <c r="D74" s="32">
        <f t="shared" si="2"/>
        <v>-2148.9908731645701</v>
      </c>
      <c r="E74" s="27">
        <f t="shared" si="3"/>
        <v>9.309842191935927E-2</v>
      </c>
    </row>
    <row r="75" spans="1:5" x14ac:dyDescent="0.25">
      <c r="A75" s="26">
        <v>44347</v>
      </c>
      <c r="B75" s="32">
        <v>20887</v>
      </c>
      <c r="C75" s="32">
        <v>22857.349290741753</v>
      </c>
      <c r="D75" s="32">
        <f t="shared" si="2"/>
        <v>-1970.3492907417531</v>
      </c>
      <c r="E75" s="27">
        <f t="shared" si="3"/>
        <v>9.4333762184217601E-2</v>
      </c>
    </row>
    <row r="76" spans="1:5" x14ac:dyDescent="0.25">
      <c r="A76" s="26">
        <v>44354</v>
      </c>
      <c r="B76" s="32">
        <v>23561</v>
      </c>
      <c r="C76" s="32">
        <v>24981.475852265437</v>
      </c>
      <c r="D76" s="32">
        <f t="shared" si="2"/>
        <v>-1420.4758522654374</v>
      </c>
      <c r="E76" s="27">
        <f t="shared" si="3"/>
        <v>6.0289285355691072E-2</v>
      </c>
    </row>
    <row r="77" spans="1:5" x14ac:dyDescent="0.25">
      <c r="A77" s="26">
        <v>44361</v>
      </c>
      <c r="B77" s="32">
        <v>25652</v>
      </c>
      <c r="C77" s="32">
        <v>26579.802323874352</v>
      </c>
      <c r="D77" s="32">
        <f t="shared" si="2"/>
        <v>-927.80232387435171</v>
      </c>
      <c r="E77" s="27">
        <f t="shared" si="3"/>
        <v>3.6168810380256967E-2</v>
      </c>
    </row>
    <row r="78" spans="1:5" x14ac:dyDescent="0.25">
      <c r="A78" s="26">
        <v>44368</v>
      </c>
      <c r="B78" s="32">
        <v>25545</v>
      </c>
      <c r="C78" s="32">
        <v>26901.997977777759</v>
      </c>
      <c r="D78" s="32">
        <f t="shared" si="2"/>
        <v>-1356.9979777777589</v>
      </c>
      <c r="E78" s="27">
        <f t="shared" si="3"/>
        <v>5.3121862508426654E-2</v>
      </c>
    </row>
    <row r="79" spans="1:5" x14ac:dyDescent="0.25">
      <c r="A79" s="26">
        <v>44375</v>
      </c>
      <c r="B79" s="32">
        <v>26770</v>
      </c>
      <c r="C79" s="32">
        <v>28951.860656049779</v>
      </c>
      <c r="D79" s="32">
        <f t="shared" si="2"/>
        <v>-2181.8606560497792</v>
      </c>
      <c r="E79" s="27">
        <f t="shared" si="3"/>
        <v>8.1503946807985769E-2</v>
      </c>
    </row>
    <row r="80" spans="1:5" x14ac:dyDescent="0.25">
      <c r="A80" s="26">
        <v>44382</v>
      </c>
      <c r="B80" s="32">
        <v>27804</v>
      </c>
      <c r="C80" s="32">
        <v>30256.302771321763</v>
      </c>
      <c r="D80" s="32">
        <f t="shared" si="2"/>
        <v>-2452.3027713217634</v>
      </c>
      <c r="E80" s="27">
        <f t="shared" si="3"/>
        <v>8.8199639308076658E-2</v>
      </c>
    </row>
    <row r="81" spans="1:6" x14ac:dyDescent="0.25">
      <c r="A81" s="26">
        <v>44389</v>
      </c>
      <c r="B81" s="32">
        <v>32197</v>
      </c>
      <c r="C81" s="32">
        <v>33266.937846761692</v>
      </c>
      <c r="D81" s="32">
        <f t="shared" si="2"/>
        <v>-1069.9378467616916</v>
      </c>
      <c r="E81" s="27">
        <f t="shared" si="3"/>
        <v>3.3230979493794194E-2</v>
      </c>
    </row>
    <row r="82" spans="1:6" x14ac:dyDescent="0.25">
      <c r="A82" s="26">
        <v>44396</v>
      </c>
      <c r="B82" s="32">
        <v>33633</v>
      </c>
      <c r="C82" s="32">
        <v>35289.206248605231</v>
      </c>
      <c r="D82" s="32">
        <f t="shared" si="2"/>
        <v>-1656.2062486052309</v>
      </c>
      <c r="E82" s="27">
        <f t="shared" si="3"/>
        <v>4.9243488496572736E-2</v>
      </c>
    </row>
    <row r="83" spans="1:6" x14ac:dyDescent="0.25">
      <c r="A83" s="26">
        <v>44403</v>
      </c>
      <c r="B83" s="32">
        <v>32339</v>
      </c>
      <c r="C83" s="32">
        <v>34210.541932419379</v>
      </c>
      <c r="D83" s="32">
        <f t="shared" si="2"/>
        <v>-1871.541932419379</v>
      </c>
      <c r="E83" s="27">
        <f t="shared" si="3"/>
        <v>5.787259755772841E-2</v>
      </c>
    </row>
    <row r="84" spans="1:6" x14ac:dyDescent="0.25">
      <c r="A84" s="26">
        <v>44410</v>
      </c>
      <c r="B84" s="32">
        <v>33968</v>
      </c>
      <c r="C84" s="32">
        <v>34505.399151753139</v>
      </c>
      <c r="D84" s="32">
        <f t="shared" si="2"/>
        <v>-537.39915175313945</v>
      </c>
      <c r="E84" s="27">
        <f t="shared" si="3"/>
        <v>1.582074751981687E-2</v>
      </c>
    </row>
    <row r="85" spans="1:6" x14ac:dyDescent="0.25">
      <c r="A85" s="26">
        <v>44417</v>
      </c>
      <c r="B85" s="32">
        <v>36311</v>
      </c>
      <c r="C85" s="32">
        <v>36063.127176599446</v>
      </c>
      <c r="D85" s="32">
        <f t="shared" si="2"/>
        <v>247.8728234005539</v>
      </c>
      <c r="E85" s="27">
        <f t="shared" si="3"/>
        <v>6.8263838341151139E-3</v>
      </c>
    </row>
    <row r="86" spans="1:6" x14ac:dyDescent="0.25">
      <c r="A86" s="26">
        <v>44424</v>
      </c>
      <c r="B86" s="32">
        <v>35448</v>
      </c>
      <c r="C86" s="32">
        <v>35204.913280217472</v>
      </c>
      <c r="D86" s="32">
        <f t="shared" si="2"/>
        <v>243.08671978252823</v>
      </c>
      <c r="E86" s="27">
        <f t="shared" si="3"/>
        <v>6.8575581071577589E-3</v>
      </c>
      <c r="F86" s="4"/>
    </row>
    <row r="87" spans="1:6" x14ac:dyDescent="0.25">
      <c r="A87" s="26">
        <v>44431</v>
      </c>
      <c r="B87" s="32">
        <v>34820</v>
      </c>
      <c r="C87" s="32">
        <v>35072.739632484932</v>
      </c>
      <c r="D87" s="32">
        <f t="shared" si="2"/>
        <v>-252.73963248493237</v>
      </c>
      <c r="E87" s="27">
        <f t="shared" si="3"/>
        <v>7.2584615877349908E-3</v>
      </c>
    </row>
    <row r="88" spans="1:6" x14ac:dyDescent="0.25">
      <c r="A88" s="26">
        <v>44438</v>
      </c>
      <c r="B88" s="32">
        <v>35294</v>
      </c>
      <c r="C88" s="32">
        <v>36009.281171699287</v>
      </c>
      <c r="D88" s="32">
        <f t="shared" si="2"/>
        <v>-715.28117169928737</v>
      </c>
      <c r="E88" s="27">
        <f t="shared" si="3"/>
        <v>2.0266367419371208E-2</v>
      </c>
    </row>
    <row r="89" spans="1:6" x14ac:dyDescent="0.25">
      <c r="A89" s="26">
        <v>44445</v>
      </c>
      <c r="B89" s="32">
        <v>31604</v>
      </c>
      <c r="C89" s="32">
        <v>34379.330218504292</v>
      </c>
      <c r="D89" s="32">
        <f t="shared" si="2"/>
        <v>-2775.3302185042921</v>
      </c>
      <c r="E89" s="27">
        <f t="shared" si="3"/>
        <v>8.7815789726119864E-2</v>
      </c>
    </row>
    <row r="90" spans="1:6" x14ac:dyDescent="0.25">
      <c r="A90" s="26">
        <v>44452</v>
      </c>
      <c r="B90" s="32">
        <v>37843</v>
      </c>
      <c r="C90" s="32">
        <v>38280.470973598654</v>
      </c>
      <c r="D90" s="32">
        <f t="shared" si="2"/>
        <v>-437.47097359865438</v>
      </c>
      <c r="E90" s="27">
        <f t="shared" si="3"/>
        <v>1.1560155738145875E-2</v>
      </c>
    </row>
    <row r="91" spans="1:6" x14ac:dyDescent="0.25">
      <c r="A91" s="26">
        <v>44459</v>
      </c>
      <c r="B91" s="32">
        <v>36727</v>
      </c>
      <c r="C91" s="32">
        <v>36032.451232324587</v>
      </c>
      <c r="D91" s="32">
        <f t="shared" si="2"/>
        <v>694.54876767541282</v>
      </c>
      <c r="E91" s="27">
        <f t="shared" si="3"/>
        <v>1.891112172721466E-2</v>
      </c>
    </row>
    <row r="92" spans="1:6" x14ac:dyDescent="0.25">
      <c r="A92" s="26">
        <v>44466</v>
      </c>
      <c r="B92" s="32">
        <v>36879</v>
      </c>
      <c r="C92" s="32">
        <v>35484.177780589089</v>
      </c>
      <c r="D92" s="32">
        <f t="shared" si="2"/>
        <v>1394.8222194109112</v>
      </c>
      <c r="E92" s="27">
        <f t="shared" si="3"/>
        <v>3.7821584625692434E-2</v>
      </c>
    </row>
    <row r="93" spans="1:6" x14ac:dyDescent="0.25">
      <c r="A93" s="26">
        <v>44473</v>
      </c>
      <c r="B93" s="32">
        <v>34622</v>
      </c>
      <c r="C93" s="32">
        <v>33829.629816661029</v>
      </c>
      <c r="D93" s="32">
        <f t="shared" si="2"/>
        <v>792.3701833389714</v>
      </c>
      <c r="E93" s="27">
        <f t="shared" si="3"/>
        <v>2.2886320355235728E-2</v>
      </c>
    </row>
    <row r="94" spans="1:6" x14ac:dyDescent="0.25">
      <c r="A94" s="26">
        <v>44480</v>
      </c>
      <c r="B94" s="32">
        <v>31983</v>
      </c>
      <c r="C94" s="32">
        <v>32782.257778247971</v>
      </c>
      <c r="D94" s="32">
        <f t="shared" si="2"/>
        <v>-799.25777824797115</v>
      </c>
      <c r="E94" s="27">
        <f t="shared" si="3"/>
        <v>2.4990081551073105E-2</v>
      </c>
    </row>
    <row r="95" spans="1:6" x14ac:dyDescent="0.25">
      <c r="A95" s="26">
        <v>44487</v>
      </c>
      <c r="B95" s="32">
        <v>37855</v>
      </c>
      <c r="C95" s="32">
        <v>39562.852890949551</v>
      </c>
      <c r="D95" s="32">
        <f t="shared" si="2"/>
        <v>-1707.8528909495508</v>
      </c>
      <c r="E95" s="27">
        <f t="shared" si="3"/>
        <v>4.5115648948607867E-2</v>
      </c>
    </row>
    <row r="96" spans="1:6" x14ac:dyDescent="0.25">
      <c r="A96" s="26">
        <v>44494</v>
      </c>
      <c r="B96" s="32">
        <v>40067</v>
      </c>
      <c r="C96" s="32">
        <v>39536.986725835122</v>
      </c>
      <c r="D96" s="32">
        <f t="shared" si="2"/>
        <v>530.01327416487766</v>
      </c>
      <c r="E96" s="27">
        <f t="shared" si="3"/>
        <v>1.3228174661563822E-2</v>
      </c>
    </row>
    <row r="97" spans="1:5" x14ac:dyDescent="0.25">
      <c r="A97" s="26">
        <v>44501</v>
      </c>
      <c r="B97" s="32">
        <v>29469</v>
      </c>
      <c r="C97" s="32">
        <v>33167.847350774326</v>
      </c>
      <c r="D97" s="32">
        <f t="shared" si="2"/>
        <v>-3698.8473507743256</v>
      </c>
      <c r="E97" s="27">
        <f t="shared" si="3"/>
        <v>0.12551655471085973</v>
      </c>
    </row>
    <row r="98" spans="1:5" x14ac:dyDescent="0.25">
      <c r="A98" s="26">
        <v>44508</v>
      </c>
      <c r="B98" s="32">
        <v>33721</v>
      </c>
      <c r="C98" s="32">
        <v>33987.53446618098</v>
      </c>
      <c r="D98" s="32">
        <f t="shared" si="2"/>
        <v>-266.53446618097951</v>
      </c>
      <c r="E98" s="27">
        <f t="shared" si="3"/>
        <v>7.9041091954858839E-3</v>
      </c>
    </row>
    <row r="99" spans="1:5" x14ac:dyDescent="0.25">
      <c r="A99" s="26">
        <v>44515</v>
      </c>
      <c r="B99" s="32">
        <v>29832</v>
      </c>
      <c r="C99" s="32">
        <v>31484.47917001383</v>
      </c>
      <c r="D99" s="32">
        <f t="shared" si="2"/>
        <v>-1652.4791700138303</v>
      </c>
      <c r="E99" s="27">
        <f t="shared" si="3"/>
        <v>5.5392838898291441E-2</v>
      </c>
    </row>
    <row r="100" spans="1:5" x14ac:dyDescent="0.25">
      <c r="A100" s="26">
        <v>44522</v>
      </c>
      <c r="B100" s="32">
        <v>31446</v>
      </c>
      <c r="C100" s="32">
        <v>31474.980603798009</v>
      </c>
      <c r="D100" s="32">
        <f t="shared" si="2"/>
        <v>-28.980603798008815</v>
      </c>
      <c r="E100" s="27">
        <f t="shared" si="3"/>
        <v>9.2159905228037951E-4</v>
      </c>
    </row>
    <row r="101" spans="1:5" x14ac:dyDescent="0.25">
      <c r="A101" s="26">
        <v>44529</v>
      </c>
      <c r="B101" s="32">
        <v>27489</v>
      </c>
      <c r="C101" s="32">
        <v>27810.414392795203</v>
      </c>
      <c r="D101" s="32">
        <f t="shared" si="2"/>
        <v>-321.41439279520273</v>
      </c>
      <c r="E101" s="27">
        <f t="shared" si="3"/>
        <v>1.1692473090880088E-2</v>
      </c>
    </row>
  </sheetData>
  <mergeCells count="1"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84E70-7B63-4682-9D78-A3C2DEABB7BC}">
  <sheetPr>
    <tabColor rgb="FF00B050"/>
  </sheetPr>
  <dimension ref="A1:P162"/>
  <sheetViews>
    <sheetView showGridLines="0" tabSelected="1" zoomScale="60" zoomScaleNormal="60" workbookViewId="0">
      <selection activeCell="O145" activeCellId="1" sqref="F145 O145"/>
    </sheetView>
  </sheetViews>
  <sheetFormatPr defaultRowHeight="15" x14ac:dyDescent="0.25"/>
  <cols>
    <col min="1" max="1" width="1.85546875" style="236" customWidth="1"/>
    <col min="2" max="2" width="16.28515625" style="236" bestFit="1" customWidth="1"/>
    <col min="3" max="3" width="25.5703125" style="236" bestFit="1" customWidth="1"/>
    <col min="4" max="4" width="20.5703125" style="236" bestFit="1" customWidth="1"/>
    <col min="5" max="5" width="20.140625" style="236" bestFit="1" customWidth="1"/>
    <col min="6" max="6" width="17" style="236" bestFit="1" customWidth="1"/>
    <col min="7" max="7" width="17.85546875" style="236" bestFit="1" customWidth="1"/>
    <col min="8" max="8" width="4.7109375" style="236" customWidth="1"/>
    <col min="9" max="9" width="17.7109375" customWidth="1"/>
    <col min="10" max="10" width="4.7109375" customWidth="1"/>
    <col min="11" max="11" width="16.28515625" style="236" customWidth="1"/>
    <col min="12" max="12" width="25.5703125" style="236" bestFit="1" customWidth="1"/>
    <col min="13" max="13" width="21" style="236" bestFit="1" customWidth="1"/>
    <col min="14" max="14" width="20.140625" style="236" bestFit="1" customWidth="1"/>
    <col min="15" max="15" width="20.5703125" style="236" bestFit="1" customWidth="1"/>
    <col min="16" max="16" width="17.85546875" bestFit="1" customWidth="1"/>
    <col min="17" max="17" width="12.28515625" customWidth="1"/>
  </cols>
  <sheetData>
    <row r="1" spans="1:16" ht="29.25" thickBot="1" x14ac:dyDescent="0.5">
      <c r="B1" s="469" t="s">
        <v>72</v>
      </c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1"/>
    </row>
    <row r="2" spans="1:16" ht="21" x14ac:dyDescent="0.35">
      <c r="B2" s="472" t="s">
        <v>78</v>
      </c>
      <c r="C2" s="473"/>
      <c r="D2" s="473"/>
      <c r="E2" s="473"/>
      <c r="F2" s="473"/>
      <c r="G2" s="474"/>
      <c r="K2" s="472" t="s">
        <v>77</v>
      </c>
      <c r="L2" s="473"/>
      <c r="M2" s="473"/>
      <c r="N2" s="473"/>
      <c r="O2" s="473"/>
      <c r="P2" s="474"/>
    </row>
    <row r="3" spans="1:16" x14ac:dyDescent="0.25">
      <c r="B3" s="237"/>
      <c r="G3" s="238"/>
      <c r="K3" s="237"/>
      <c r="P3" s="239"/>
    </row>
    <row r="4" spans="1:16" x14ac:dyDescent="0.25">
      <c r="B4" s="237"/>
      <c r="G4" s="238"/>
      <c r="K4" s="237"/>
      <c r="P4" s="239"/>
    </row>
    <row r="5" spans="1:16" x14ac:dyDescent="0.25">
      <c r="B5" s="237"/>
      <c r="G5" s="238"/>
      <c r="K5" s="237"/>
      <c r="P5" s="239"/>
    </row>
    <row r="6" spans="1:16" x14ac:dyDescent="0.25">
      <c r="B6" s="237"/>
      <c r="G6" s="238"/>
      <c r="K6" s="237"/>
      <c r="P6" s="239"/>
    </row>
    <row r="7" spans="1:16" x14ac:dyDescent="0.25">
      <c r="B7" s="237"/>
      <c r="G7" s="238"/>
      <c r="K7" s="237"/>
      <c r="P7" s="239"/>
    </row>
    <row r="8" spans="1:16" x14ac:dyDescent="0.25">
      <c r="B8" s="237"/>
      <c r="G8" s="238"/>
      <c r="K8" s="237"/>
      <c r="P8" s="239"/>
    </row>
    <row r="9" spans="1:16" x14ac:dyDescent="0.25">
      <c r="B9" s="237"/>
      <c r="G9" s="238"/>
      <c r="K9" s="237"/>
      <c r="P9" s="239"/>
    </row>
    <row r="10" spans="1:16" x14ac:dyDescent="0.25">
      <c r="B10" s="237"/>
      <c r="G10" s="238"/>
      <c r="K10" s="237"/>
      <c r="P10" s="239"/>
    </row>
    <row r="11" spans="1:16" x14ac:dyDescent="0.25">
      <c r="B11" s="237"/>
      <c r="G11" s="238"/>
      <c r="K11" s="237"/>
      <c r="P11" s="239"/>
    </row>
    <row r="12" spans="1:16" x14ac:dyDescent="0.25">
      <c r="B12" s="237"/>
      <c r="G12" s="238"/>
      <c r="K12" s="237"/>
      <c r="P12" s="239"/>
    </row>
    <row r="13" spans="1:16" x14ac:dyDescent="0.25">
      <c r="B13" s="237"/>
      <c r="G13" s="238"/>
      <c r="K13" s="237"/>
      <c r="P13" s="239"/>
    </row>
    <row r="14" spans="1:16" x14ac:dyDescent="0.25">
      <c r="B14" s="237"/>
      <c r="G14" s="238"/>
      <c r="K14" s="237"/>
      <c r="P14" s="239"/>
    </row>
    <row r="15" spans="1:16" x14ac:dyDescent="0.25">
      <c r="A15" s="240"/>
      <c r="B15" s="241"/>
      <c r="C15" s="240"/>
      <c r="D15" s="240"/>
      <c r="E15" s="240"/>
      <c r="F15" s="240"/>
      <c r="G15" s="242"/>
      <c r="H15" s="240"/>
      <c r="K15" s="241"/>
      <c r="L15" s="240"/>
      <c r="M15" s="240"/>
      <c r="N15" s="240"/>
      <c r="O15" s="240"/>
      <c r="P15" s="239"/>
    </row>
    <row r="16" spans="1:16" x14ac:dyDescent="0.25">
      <c r="A16" s="240"/>
      <c r="B16" s="241"/>
      <c r="C16" s="240" t="s">
        <v>54</v>
      </c>
      <c r="D16" s="286">
        <f>D17-(D21+D22)</f>
        <v>0</v>
      </c>
      <c r="E16" s="240"/>
      <c r="F16" s="240"/>
      <c r="G16" s="242"/>
      <c r="H16" s="240"/>
      <c r="K16" s="241"/>
      <c r="L16" s="240" t="s">
        <v>54</v>
      </c>
      <c r="M16" s="286">
        <f>M17-(M21+M22)</f>
        <v>0</v>
      </c>
      <c r="N16" s="240"/>
      <c r="O16" s="240"/>
      <c r="P16" s="239"/>
    </row>
    <row r="17" spans="1:16" ht="15.75" thickBot="1" x14ac:dyDescent="0.3">
      <c r="A17" s="240"/>
      <c r="B17" s="243"/>
      <c r="C17" s="244" t="s">
        <v>55</v>
      </c>
      <c r="D17" s="245">
        <v>155499</v>
      </c>
      <c r="E17" s="246"/>
      <c r="F17" s="246"/>
      <c r="G17" s="247"/>
      <c r="H17" s="240"/>
      <c r="K17" s="243"/>
      <c r="L17" s="244" t="s">
        <v>55</v>
      </c>
      <c r="M17" s="245">
        <v>192784</v>
      </c>
      <c r="N17" s="246"/>
      <c r="O17" s="246"/>
      <c r="P17" s="248"/>
    </row>
    <row r="18" spans="1:16" ht="15.75" thickBot="1" x14ac:dyDescent="0.3">
      <c r="A18" s="240"/>
      <c r="B18" s="241"/>
      <c r="C18" s="287"/>
      <c r="D18" s="249"/>
      <c r="E18" s="240"/>
      <c r="F18" s="240"/>
      <c r="G18" s="240"/>
      <c r="H18" s="240"/>
      <c r="K18" s="240"/>
      <c r="L18" s="287"/>
      <c r="M18" s="249"/>
      <c r="N18" s="240"/>
      <c r="O18" s="240"/>
      <c r="P18" s="239"/>
    </row>
    <row r="19" spans="1:16" x14ac:dyDescent="0.25">
      <c r="A19" s="240"/>
      <c r="B19" s="461" t="s">
        <v>56</v>
      </c>
      <c r="C19" s="461" t="s">
        <v>57</v>
      </c>
      <c r="D19" s="461" t="s">
        <v>58</v>
      </c>
      <c r="E19" s="461" t="s">
        <v>59</v>
      </c>
      <c r="F19" s="461" t="s">
        <v>60</v>
      </c>
      <c r="G19" s="463" t="s">
        <v>29</v>
      </c>
      <c r="H19" s="240"/>
      <c r="I19" s="467" t="s">
        <v>61</v>
      </c>
      <c r="K19" s="461" t="s">
        <v>56</v>
      </c>
      <c r="L19" s="461" t="s">
        <v>57</v>
      </c>
      <c r="M19" s="461" t="s">
        <v>58</v>
      </c>
      <c r="N19" s="461" t="s">
        <v>59</v>
      </c>
      <c r="O19" s="461" t="s">
        <v>60</v>
      </c>
      <c r="P19" s="463" t="s">
        <v>29</v>
      </c>
    </row>
    <row r="20" spans="1:16" ht="15.75" thickBot="1" x14ac:dyDescent="0.3">
      <c r="B20" s="462"/>
      <c r="C20" s="462"/>
      <c r="D20" s="462"/>
      <c r="E20" s="462"/>
      <c r="F20" s="462"/>
      <c r="G20" s="464"/>
      <c r="H20" s="250"/>
      <c r="I20" s="468"/>
      <c r="K20" s="462"/>
      <c r="L20" s="462"/>
      <c r="M20" s="462"/>
      <c r="N20" s="462"/>
      <c r="O20" s="462"/>
      <c r="P20" s="464"/>
    </row>
    <row r="21" spans="1:16" s="255" customFormat="1" ht="15.75" thickBot="1" x14ac:dyDescent="0.3">
      <c r="A21" s="251"/>
      <c r="B21" s="277" t="s">
        <v>62</v>
      </c>
      <c r="C21" s="252" t="s">
        <v>43</v>
      </c>
      <c r="D21" s="278">
        <f>D17-D22</f>
        <v>89366.242275721714</v>
      </c>
      <c r="E21" s="279">
        <f>IFERROR(D21/D$17,0)</f>
        <v>0.57470621853337778</v>
      </c>
      <c r="F21" s="279"/>
      <c r="G21" s="280"/>
      <c r="H21" s="254"/>
      <c r="I21" s="253"/>
      <c r="K21" s="277" t="s">
        <v>62</v>
      </c>
      <c r="L21" s="252" t="s">
        <v>43</v>
      </c>
      <c r="M21" s="278">
        <f>M17-M22</f>
        <v>91323.147231737108</v>
      </c>
      <c r="N21" s="279">
        <f>IFERROR(M21/M$17,0)</f>
        <v>0.47370708788974764</v>
      </c>
      <c r="O21" s="279"/>
      <c r="P21" s="280"/>
    </row>
    <row r="22" spans="1:16" s="255" customFormat="1" ht="15.75" thickBot="1" x14ac:dyDescent="0.3">
      <c r="A22" s="251"/>
      <c r="B22" s="465" t="s">
        <v>26</v>
      </c>
      <c r="C22" s="256" t="s">
        <v>63</v>
      </c>
      <c r="D22" s="395">
        <f>SUM(D23,D27,D30)</f>
        <v>66132.757724278286</v>
      </c>
      <c r="E22" s="396">
        <f t="shared" ref="E22:E34" si="0">IFERROR(D22/D$17,0)</f>
        <v>0.42529378146662222</v>
      </c>
      <c r="F22" s="395">
        <f>SUM(F23,F27,F30)</f>
        <v>82090095.378028572</v>
      </c>
      <c r="G22" s="397"/>
      <c r="H22" s="398"/>
      <c r="I22" s="397">
        <f>O22/F22-1</f>
        <v>0.30527858480373626</v>
      </c>
      <c r="J22" s="399"/>
      <c r="K22" s="475" t="s">
        <v>26</v>
      </c>
      <c r="L22" s="400" t="s">
        <v>63</v>
      </c>
      <c r="M22" s="395">
        <f>SUM(M23,M27,M30)</f>
        <v>101460.85276826289</v>
      </c>
      <c r="N22" s="396">
        <f t="shared" ref="N22:N34" si="1">IFERROR(M22/M$17,0)</f>
        <v>0.52629291211025242</v>
      </c>
      <c r="O22" s="395">
        <f>SUM(O23,O27,O30)</f>
        <v>107150443.52143687</v>
      </c>
      <c r="P22" s="397"/>
    </row>
    <row r="23" spans="1:16" x14ac:dyDescent="0.25">
      <c r="B23" s="465"/>
      <c r="C23" s="282" t="s">
        <v>65</v>
      </c>
      <c r="D23" s="401">
        <f>SUM(D24:D26)</f>
        <v>50707.486309891989</v>
      </c>
      <c r="E23" s="402">
        <f t="shared" si="0"/>
        <v>0.32609525662474992</v>
      </c>
      <c r="F23" s="401">
        <f>SUM(F24:F26)</f>
        <v>63461026.641428575</v>
      </c>
      <c r="G23" s="403">
        <f>F23/$F$22</f>
        <v>0.77306557324836445</v>
      </c>
      <c r="H23" s="404"/>
      <c r="I23" s="405">
        <f>O23/F23-1</f>
        <v>-3.5069027456631652E-2</v>
      </c>
      <c r="J23" s="406"/>
      <c r="K23" s="475"/>
      <c r="L23" s="282" t="s">
        <v>65</v>
      </c>
      <c r="M23" s="401">
        <f>SUM(M24:M26)</f>
        <v>62804.560959665512</v>
      </c>
      <c r="N23" s="402">
        <f t="shared" si="1"/>
        <v>0.3257768329304585</v>
      </c>
      <c r="O23" s="401">
        <f>SUM(O24:O26)</f>
        <v>61235510.155714281</v>
      </c>
      <c r="P23" s="407">
        <f>O23/$O$22</f>
        <v>0.57149096301653013</v>
      </c>
    </row>
    <row r="24" spans="1:16" x14ac:dyDescent="0.25">
      <c r="B24" s="465"/>
      <c r="C24" s="258" t="s">
        <v>74</v>
      </c>
      <c r="D24" s="408">
        <v>40950.042818692418</v>
      </c>
      <c r="E24" s="409">
        <f t="shared" si="0"/>
        <v>0.26334602035185062</v>
      </c>
      <c r="F24" s="410">
        <v>44061193.980000004</v>
      </c>
      <c r="G24" s="411">
        <f>F24/$F$22</f>
        <v>0.53674190262657429</v>
      </c>
      <c r="H24" s="404"/>
      <c r="I24" s="409">
        <f>O24/F24-1</f>
        <v>-5.1054942578100393E-2</v>
      </c>
      <c r="J24" s="406"/>
      <c r="K24" s="475"/>
      <c r="L24" s="258" t="s">
        <v>74</v>
      </c>
      <c r="M24" s="408">
        <v>52299.046121417028</v>
      </c>
      <c r="N24" s="409">
        <f t="shared" si="1"/>
        <v>0.27128312578542318</v>
      </c>
      <c r="O24" s="410">
        <v>41811652.251428559</v>
      </c>
      <c r="P24" s="411">
        <f>O24/$O$22</f>
        <v>0.39021445807700816</v>
      </c>
    </row>
    <row r="25" spans="1:16" x14ac:dyDescent="0.25">
      <c r="B25" s="465"/>
      <c r="C25" s="258" t="s">
        <v>75</v>
      </c>
      <c r="D25" s="408">
        <v>8880.5728041516013</v>
      </c>
      <c r="E25" s="409">
        <f t="shared" si="0"/>
        <v>5.7110160220654807E-2</v>
      </c>
      <c r="F25" s="410">
        <v>18944719.38142857</v>
      </c>
      <c r="G25" s="411">
        <f t="shared" ref="G25:G34" si="2">F25/$F$22</f>
        <v>0.23077960007461665</v>
      </c>
      <c r="H25" s="404"/>
      <c r="I25" s="409">
        <f t="shared" ref="I25:I34" si="3">O25/F25-1</f>
        <v>-2.5255820765119674E-2</v>
      </c>
      <c r="J25" s="406"/>
      <c r="K25" s="475"/>
      <c r="L25" s="258" t="s">
        <v>75</v>
      </c>
      <c r="M25" s="408">
        <v>9690.0916131391368</v>
      </c>
      <c r="N25" s="409">
        <f t="shared" si="1"/>
        <v>5.0263982556327996E-2</v>
      </c>
      <c r="O25" s="410">
        <v>18466254.944285721</v>
      </c>
      <c r="P25" s="411">
        <f t="shared" ref="P25:P34" si="4">O25/$O$22</f>
        <v>0.17233951010749948</v>
      </c>
    </row>
    <row r="26" spans="1:16" ht="15.75" thickBot="1" x14ac:dyDescent="0.3">
      <c r="B26" s="465"/>
      <c r="C26" s="264" t="s">
        <v>76</v>
      </c>
      <c r="D26" s="412">
        <v>876.87068704796195</v>
      </c>
      <c r="E26" s="413">
        <f t="shared" si="0"/>
        <v>5.6390760522444646E-3</v>
      </c>
      <c r="F26" s="414">
        <v>455113.28000000014</v>
      </c>
      <c r="G26" s="411">
        <f t="shared" si="2"/>
        <v>5.5440705471736032E-3</v>
      </c>
      <c r="H26" s="404"/>
      <c r="I26" s="409">
        <f t="shared" si="3"/>
        <v>1.1040980390640325</v>
      </c>
      <c r="J26" s="406"/>
      <c r="K26" s="475"/>
      <c r="L26" s="264" t="s">
        <v>76</v>
      </c>
      <c r="M26" s="412">
        <v>815.42322510935048</v>
      </c>
      <c r="N26" s="413">
        <f t="shared" si="1"/>
        <v>4.2297245887073119E-3</v>
      </c>
      <c r="O26" s="414">
        <v>957602.96000000031</v>
      </c>
      <c r="P26" s="411">
        <f t="shared" si="4"/>
        <v>8.9369948320225014E-3</v>
      </c>
    </row>
    <row r="27" spans="1:16" x14ac:dyDescent="0.25">
      <c r="B27" s="465"/>
      <c r="C27" s="282" t="s">
        <v>68</v>
      </c>
      <c r="D27" s="401">
        <f>SUM(D28:D29)</f>
        <v>15269.312894049004</v>
      </c>
      <c r="E27" s="402">
        <f t="shared" si="0"/>
        <v>9.8195569708158917E-2</v>
      </c>
      <c r="F27" s="401">
        <f>SUM(F28:F29)</f>
        <v>18495990.18</v>
      </c>
      <c r="G27" s="403">
        <f>F27/$F$22</f>
        <v>0.2253132986973049</v>
      </c>
      <c r="H27" s="404"/>
      <c r="I27" s="405">
        <f t="shared" si="3"/>
        <v>1.3042532286854844</v>
      </c>
      <c r="J27" s="406"/>
      <c r="K27" s="475"/>
      <c r="L27" s="282" t="s">
        <v>68</v>
      </c>
      <c r="M27" s="401">
        <f>SUM(M28:M29)</f>
        <v>36555.838849088323</v>
      </c>
      <c r="N27" s="402">
        <f t="shared" si="1"/>
        <v>0.18962070944211304</v>
      </c>
      <c r="O27" s="401">
        <f>SUM(O28:O29)</f>
        <v>42619445.090000011</v>
      </c>
      <c r="P27" s="405">
        <f>O27/$O$22</f>
        <v>0.39775332410521869</v>
      </c>
    </row>
    <row r="28" spans="1:16" x14ac:dyDescent="0.25">
      <c r="B28" s="465"/>
      <c r="C28" s="259" t="s">
        <v>70</v>
      </c>
      <c r="D28" s="408">
        <v>14947.869853843218</v>
      </c>
      <c r="E28" s="409">
        <f t="shared" si="0"/>
        <v>9.6128398599625839E-2</v>
      </c>
      <c r="F28" s="410">
        <v>16042256.92</v>
      </c>
      <c r="G28" s="409">
        <f t="shared" si="2"/>
        <v>0.19542256402705693</v>
      </c>
      <c r="H28" s="404"/>
      <c r="I28" s="409">
        <f>O28/F28-1</f>
        <v>1.133244813411205</v>
      </c>
      <c r="J28" s="406"/>
      <c r="K28" s="475"/>
      <c r="L28" s="259" t="s">
        <v>70</v>
      </c>
      <c r="M28" s="408">
        <v>33702.706660956996</v>
      </c>
      <c r="N28" s="409">
        <f t="shared" si="1"/>
        <v>0.17482107779150238</v>
      </c>
      <c r="O28" s="410">
        <v>34222061.370000012</v>
      </c>
      <c r="P28" s="409">
        <f t="shared" si="4"/>
        <v>0.31938329180273933</v>
      </c>
    </row>
    <row r="29" spans="1:16" ht="15.75" thickBot="1" x14ac:dyDescent="0.3">
      <c r="B29" s="465"/>
      <c r="C29" s="281" t="s">
        <v>71</v>
      </c>
      <c r="D29" s="412">
        <v>321.44304020578591</v>
      </c>
      <c r="E29" s="413">
        <f t="shared" si="0"/>
        <v>2.0671711085330832E-3</v>
      </c>
      <c r="F29" s="414">
        <v>2453733.2599999998</v>
      </c>
      <c r="G29" s="413">
        <f t="shared" si="2"/>
        <v>2.9890734670247953E-2</v>
      </c>
      <c r="H29" s="404"/>
      <c r="I29" s="413">
        <f t="shared" si="3"/>
        <v>2.4222887454360063</v>
      </c>
      <c r="J29" s="406"/>
      <c r="K29" s="475"/>
      <c r="L29" s="281" t="s">
        <v>71</v>
      </c>
      <c r="M29" s="412">
        <v>2853.1321881313274</v>
      </c>
      <c r="N29" s="413">
        <f t="shared" si="1"/>
        <v>1.479963165061067E-2</v>
      </c>
      <c r="O29" s="414">
        <v>8397383.7200000007</v>
      </c>
      <c r="P29" s="413">
        <f t="shared" si="4"/>
        <v>7.8370032302479381E-2</v>
      </c>
    </row>
    <row r="30" spans="1:16" x14ac:dyDescent="0.25">
      <c r="B30" s="465"/>
      <c r="C30" s="284" t="s">
        <v>69</v>
      </c>
      <c r="D30" s="415">
        <f>SUM(D31:D34)</f>
        <v>155.95852033730296</v>
      </c>
      <c r="E30" s="416">
        <f t="shared" si="0"/>
        <v>1.0029551337134191E-3</v>
      </c>
      <c r="F30" s="415">
        <f>SUM(F31:F34)</f>
        <v>133078.55660000001</v>
      </c>
      <c r="G30" s="403">
        <f>F30/$F$22</f>
        <v>1.6211280543306386E-3</v>
      </c>
      <c r="H30" s="404"/>
      <c r="I30" s="405">
        <f t="shared" si="3"/>
        <v>23.763480758421299</v>
      </c>
      <c r="J30" s="406"/>
      <c r="K30" s="475"/>
      <c r="L30" s="284" t="s">
        <v>69</v>
      </c>
      <c r="M30" s="415">
        <f>SUM(M31:M34)</f>
        <v>2100.4529595090635</v>
      </c>
      <c r="N30" s="416">
        <f t="shared" si="1"/>
        <v>1.0895369737680842E-2</v>
      </c>
      <c r="O30" s="415">
        <f>SUM(O31:O34)</f>
        <v>3295488.27572258</v>
      </c>
      <c r="P30" s="416">
        <f t="shared" si="4"/>
        <v>3.0755712878251164E-2</v>
      </c>
    </row>
    <row r="31" spans="1:16" x14ac:dyDescent="0.25">
      <c r="B31" s="465"/>
      <c r="C31" s="259" t="s">
        <v>11</v>
      </c>
      <c r="D31" s="408">
        <v>30.725181986265021</v>
      </c>
      <c r="E31" s="409">
        <f t="shared" si="0"/>
        <v>1.9759086544778436E-4</v>
      </c>
      <c r="F31" s="410">
        <v>66175.996599999984</v>
      </c>
      <c r="G31" s="409">
        <f t="shared" si="2"/>
        <v>8.0613862482747218E-4</v>
      </c>
      <c r="H31" s="404"/>
      <c r="I31" s="409">
        <f>O31/F31-1</f>
        <v>25.934314358327324</v>
      </c>
      <c r="J31" s="406"/>
      <c r="K31" s="475"/>
      <c r="L31" s="259" t="s">
        <v>11</v>
      </c>
      <c r="M31" s="408">
        <v>1184.087788758857</v>
      </c>
      <c r="N31" s="409">
        <f t="shared" si="1"/>
        <v>6.1420438872461253E-3</v>
      </c>
      <c r="O31" s="410">
        <v>1782405.0953999998</v>
      </c>
      <c r="P31" s="409">
        <f t="shared" si="4"/>
        <v>1.6634603057367709E-2</v>
      </c>
    </row>
    <row r="32" spans="1:16" x14ac:dyDescent="0.25">
      <c r="B32" s="465"/>
      <c r="C32" s="259" t="s">
        <v>12</v>
      </c>
      <c r="D32" s="408">
        <v>12.11943220669783</v>
      </c>
      <c r="E32" s="409">
        <f t="shared" si="0"/>
        <v>7.7938971997876702E-5</v>
      </c>
      <c r="F32" s="410">
        <v>12184.490000000002</v>
      </c>
      <c r="G32" s="409">
        <f t="shared" si="2"/>
        <v>1.4842825975399198E-4</v>
      </c>
      <c r="H32" s="404"/>
      <c r="I32" s="409">
        <f>O32/F32-1</f>
        <v>73.199494603385105</v>
      </c>
      <c r="J32" s="406"/>
      <c r="K32" s="475"/>
      <c r="L32" s="259" t="s">
        <v>12</v>
      </c>
      <c r="M32" s="408">
        <v>673.92081135508943</v>
      </c>
      <c r="N32" s="409">
        <f t="shared" si="1"/>
        <v>3.4957299949948616E-3</v>
      </c>
      <c r="O32" s="410">
        <v>904082.99999999988</v>
      </c>
      <c r="P32" s="409">
        <f t="shared" si="4"/>
        <v>8.4375105719382872E-3</v>
      </c>
    </row>
    <row r="33" spans="2:16" x14ac:dyDescent="0.25">
      <c r="B33" s="465"/>
      <c r="C33" s="259" t="s">
        <v>8</v>
      </c>
      <c r="D33" s="408">
        <v>0</v>
      </c>
      <c r="E33" s="409">
        <f t="shared" si="0"/>
        <v>0</v>
      </c>
      <c r="F33" s="410">
        <v>0</v>
      </c>
      <c r="G33" s="409">
        <f t="shared" si="2"/>
        <v>0</v>
      </c>
      <c r="H33" s="404"/>
      <c r="I33" s="409" t="s">
        <v>113</v>
      </c>
      <c r="J33" s="406"/>
      <c r="K33" s="475"/>
      <c r="L33" s="259" t="s">
        <v>8</v>
      </c>
      <c r="M33" s="408">
        <v>221.72663578170992</v>
      </c>
      <c r="N33" s="409">
        <f t="shared" si="1"/>
        <v>1.1501298644167042E-3</v>
      </c>
      <c r="O33" s="410">
        <v>409742.09032258054</v>
      </c>
      <c r="P33" s="409">
        <f t="shared" si="4"/>
        <v>3.8239887475650645E-3</v>
      </c>
    </row>
    <row r="34" spans="2:16" ht="15.75" thickBot="1" x14ac:dyDescent="0.3">
      <c r="B34" s="466"/>
      <c r="C34" s="264" t="s">
        <v>10</v>
      </c>
      <c r="D34" s="412">
        <v>113.11390614434012</v>
      </c>
      <c r="E34" s="413">
        <f t="shared" si="0"/>
        <v>7.2742529626775812E-4</v>
      </c>
      <c r="F34" s="414">
        <v>54718.070000000007</v>
      </c>
      <c r="G34" s="413">
        <f t="shared" si="2"/>
        <v>6.6656116974917422E-4</v>
      </c>
      <c r="H34" s="404"/>
      <c r="I34" s="413">
        <f t="shared" si="3"/>
        <v>2.6415409023015606</v>
      </c>
      <c r="J34" s="406"/>
      <c r="K34" s="476"/>
      <c r="L34" s="264" t="s">
        <v>10</v>
      </c>
      <c r="M34" s="412">
        <v>20.717723613407042</v>
      </c>
      <c r="N34" s="413">
        <f t="shared" si="1"/>
        <v>1.0746599102315048E-4</v>
      </c>
      <c r="O34" s="414">
        <v>199258.08999999997</v>
      </c>
      <c r="P34" s="413">
        <f t="shared" si="4"/>
        <v>1.8596105013801061E-3</v>
      </c>
    </row>
    <row r="35" spans="2:16" x14ac:dyDescent="0.25">
      <c r="B35" s="237"/>
      <c r="I35" s="266"/>
      <c r="K35" s="265"/>
      <c r="L35" s="265"/>
      <c r="M35" s="265"/>
      <c r="N35" s="265"/>
      <c r="O35" s="265"/>
      <c r="P35" s="285"/>
    </row>
    <row r="36" spans="2:16" x14ac:dyDescent="0.25">
      <c r="B36" s="288" t="s">
        <v>66</v>
      </c>
      <c r="C36" s="267"/>
      <c r="D36" s="268"/>
      <c r="E36" s="268"/>
      <c r="F36" s="268"/>
      <c r="G36" s="269"/>
      <c r="K36" s="270" t="s">
        <v>67</v>
      </c>
      <c r="L36" s="271"/>
      <c r="M36" s="271"/>
      <c r="N36" s="271"/>
      <c r="O36" s="271"/>
      <c r="P36" s="292"/>
    </row>
    <row r="37" spans="2:16" x14ac:dyDescent="0.25">
      <c r="B37" s="299"/>
      <c r="C37" s="16"/>
      <c r="G37" s="298"/>
      <c r="K37" s="273"/>
      <c r="L37" s="274"/>
      <c r="M37" s="274"/>
      <c r="N37" s="274"/>
      <c r="O37" s="274"/>
      <c r="P37" s="293"/>
    </row>
    <row r="38" spans="2:16" x14ac:dyDescent="0.25">
      <c r="B38" s="237"/>
      <c r="G38" s="298"/>
      <c r="K38" s="276"/>
      <c r="L38" s="275"/>
      <c r="M38" s="275"/>
      <c r="N38" s="275"/>
      <c r="O38" s="275"/>
      <c r="P38" s="294"/>
    </row>
    <row r="39" spans="2:16" ht="15.75" thickBot="1" x14ac:dyDescent="0.3">
      <c r="B39" s="295"/>
      <c r="C39" s="291"/>
      <c r="D39" s="291"/>
      <c r="E39" s="291"/>
      <c r="F39" s="291"/>
      <c r="G39" s="300"/>
      <c r="H39" s="291"/>
      <c r="I39" s="290"/>
      <c r="J39" s="290"/>
      <c r="K39" s="297"/>
      <c r="L39" s="289"/>
      <c r="M39" s="289"/>
      <c r="N39" s="289"/>
      <c r="O39" s="289"/>
      <c r="P39" s="296"/>
    </row>
    <row r="41" spans="2:16" ht="15.75" thickBot="1" x14ac:dyDescent="0.3"/>
    <row r="42" spans="2:16" ht="29.25" thickBot="1" x14ac:dyDescent="0.5">
      <c r="B42" s="469" t="s">
        <v>2</v>
      </c>
      <c r="C42" s="470"/>
      <c r="D42" s="470"/>
      <c r="E42" s="470"/>
      <c r="F42" s="470"/>
      <c r="G42" s="470"/>
      <c r="H42" s="470"/>
      <c r="I42" s="470"/>
      <c r="J42" s="470"/>
      <c r="K42" s="470"/>
      <c r="L42" s="470"/>
      <c r="M42" s="470"/>
      <c r="N42" s="470"/>
      <c r="O42" s="470"/>
      <c r="P42" s="471"/>
    </row>
    <row r="43" spans="2:16" ht="21" x14ac:dyDescent="0.35">
      <c r="B43" s="472" t="s">
        <v>78</v>
      </c>
      <c r="C43" s="473"/>
      <c r="D43" s="473"/>
      <c r="E43" s="473"/>
      <c r="F43" s="473"/>
      <c r="G43" s="474"/>
      <c r="K43" s="472" t="s">
        <v>77</v>
      </c>
      <c r="L43" s="473"/>
      <c r="M43" s="473"/>
      <c r="N43" s="473"/>
      <c r="O43" s="473"/>
      <c r="P43" s="474"/>
    </row>
    <row r="44" spans="2:16" x14ac:dyDescent="0.25">
      <c r="B44" s="237"/>
      <c r="G44" s="238"/>
      <c r="K44" s="237"/>
      <c r="P44" s="239"/>
    </row>
    <row r="45" spans="2:16" x14ac:dyDescent="0.25">
      <c r="B45" s="237"/>
      <c r="G45" s="238"/>
      <c r="K45" s="237"/>
      <c r="P45" s="239"/>
    </row>
    <row r="46" spans="2:16" x14ac:dyDescent="0.25">
      <c r="B46" s="237"/>
      <c r="G46" s="238"/>
      <c r="K46" s="237"/>
      <c r="P46" s="239"/>
    </row>
    <row r="47" spans="2:16" x14ac:dyDescent="0.25">
      <c r="B47" s="237"/>
      <c r="G47" s="238"/>
      <c r="K47" s="237"/>
      <c r="P47" s="239"/>
    </row>
    <row r="48" spans="2:16" x14ac:dyDescent="0.25">
      <c r="B48" s="237"/>
      <c r="G48" s="238"/>
      <c r="K48" s="237"/>
      <c r="P48" s="239"/>
    </row>
    <row r="49" spans="2:16" x14ac:dyDescent="0.25">
      <c r="B49" s="237"/>
      <c r="G49" s="238"/>
      <c r="K49" s="237"/>
      <c r="P49" s="239"/>
    </row>
    <row r="50" spans="2:16" x14ac:dyDescent="0.25">
      <c r="B50" s="237"/>
      <c r="G50" s="238"/>
      <c r="K50" s="237"/>
      <c r="P50" s="239"/>
    </row>
    <row r="51" spans="2:16" x14ac:dyDescent="0.25">
      <c r="B51" s="237"/>
      <c r="G51" s="238"/>
      <c r="K51" s="237"/>
      <c r="P51" s="239"/>
    </row>
    <row r="52" spans="2:16" x14ac:dyDescent="0.25">
      <c r="B52" s="237"/>
      <c r="G52" s="238"/>
      <c r="K52" s="237"/>
      <c r="P52" s="239"/>
    </row>
    <row r="53" spans="2:16" x14ac:dyDescent="0.25">
      <c r="B53" s="237"/>
      <c r="G53" s="238"/>
      <c r="K53" s="237"/>
      <c r="P53" s="239"/>
    </row>
    <row r="54" spans="2:16" x14ac:dyDescent="0.25">
      <c r="B54" s="237"/>
      <c r="G54" s="238"/>
      <c r="K54" s="237"/>
      <c r="P54" s="239"/>
    </row>
    <row r="55" spans="2:16" x14ac:dyDescent="0.25">
      <c r="B55" s="237"/>
      <c r="G55" s="238"/>
      <c r="K55" s="237"/>
      <c r="P55" s="239"/>
    </row>
    <row r="56" spans="2:16" x14ac:dyDescent="0.25">
      <c r="B56" s="241"/>
      <c r="C56" s="240"/>
      <c r="D56" s="240"/>
      <c r="E56" s="240"/>
      <c r="F56" s="240"/>
      <c r="G56" s="242"/>
      <c r="H56" s="240"/>
      <c r="K56" s="241"/>
      <c r="L56" s="240"/>
      <c r="M56" s="240"/>
      <c r="N56" s="240"/>
      <c r="O56" s="240"/>
      <c r="P56" s="239"/>
    </row>
    <row r="57" spans="2:16" x14ac:dyDescent="0.25">
      <c r="B57" s="241"/>
      <c r="C57" s="240" t="s">
        <v>54</v>
      </c>
      <c r="D57" s="286">
        <f>D58-(D62+D63)</f>
        <v>0</v>
      </c>
      <c r="E57" s="240"/>
      <c r="F57" s="240"/>
      <c r="G57" s="242"/>
      <c r="H57" s="240"/>
      <c r="K57" s="241"/>
      <c r="L57" s="240" t="s">
        <v>54</v>
      </c>
      <c r="M57" s="286">
        <f>M58-(M62+M63)</f>
        <v>0</v>
      </c>
      <c r="N57" s="240"/>
      <c r="O57" s="240"/>
      <c r="P57" s="239"/>
    </row>
    <row r="58" spans="2:16" ht="15.75" thickBot="1" x14ac:dyDescent="0.3">
      <c r="B58" s="243"/>
      <c r="C58" s="244" t="s">
        <v>55</v>
      </c>
      <c r="D58" s="245">
        <v>92001</v>
      </c>
      <c r="E58" s="246"/>
      <c r="F58" s="246"/>
      <c r="G58" s="247"/>
      <c r="H58" s="240"/>
      <c r="K58" s="243"/>
      <c r="L58" s="244" t="s">
        <v>55</v>
      </c>
      <c r="M58" s="245">
        <v>152873</v>
      </c>
      <c r="N58" s="246"/>
      <c r="O58" s="246"/>
      <c r="P58" s="248"/>
    </row>
    <row r="59" spans="2:16" ht="15.75" thickBot="1" x14ac:dyDescent="0.3">
      <c r="B59" s="241"/>
      <c r="C59" s="287"/>
      <c r="D59" s="249"/>
      <c r="E59" s="240"/>
      <c r="F59" s="240"/>
      <c r="G59" s="240"/>
      <c r="H59" s="240"/>
      <c r="K59" s="240"/>
      <c r="L59" s="287"/>
      <c r="M59" s="249"/>
      <c r="N59" s="240"/>
      <c r="O59" s="240"/>
      <c r="P59" s="239"/>
    </row>
    <row r="60" spans="2:16" x14ac:dyDescent="0.25">
      <c r="B60" s="461" t="s">
        <v>56</v>
      </c>
      <c r="C60" s="461" t="s">
        <v>57</v>
      </c>
      <c r="D60" s="461" t="s">
        <v>58</v>
      </c>
      <c r="E60" s="461" t="s">
        <v>59</v>
      </c>
      <c r="F60" s="461" t="s">
        <v>60</v>
      </c>
      <c r="G60" s="463" t="s">
        <v>29</v>
      </c>
      <c r="H60" s="240"/>
      <c r="I60" s="467" t="s">
        <v>61</v>
      </c>
      <c r="K60" s="461" t="s">
        <v>56</v>
      </c>
      <c r="L60" s="461" t="s">
        <v>57</v>
      </c>
      <c r="M60" s="461" t="s">
        <v>58</v>
      </c>
      <c r="N60" s="461" t="s">
        <v>59</v>
      </c>
      <c r="O60" s="461" t="s">
        <v>60</v>
      </c>
      <c r="P60" s="463" t="s">
        <v>29</v>
      </c>
    </row>
    <row r="61" spans="2:16" ht="15.75" thickBot="1" x14ac:dyDescent="0.3">
      <c r="B61" s="462"/>
      <c r="C61" s="462"/>
      <c r="D61" s="462"/>
      <c r="E61" s="462"/>
      <c r="F61" s="462"/>
      <c r="G61" s="464"/>
      <c r="H61" s="250"/>
      <c r="I61" s="468"/>
      <c r="K61" s="462"/>
      <c r="L61" s="462"/>
      <c r="M61" s="462"/>
      <c r="N61" s="462"/>
      <c r="O61" s="462"/>
      <c r="P61" s="464"/>
    </row>
    <row r="62" spans="2:16" ht="15.75" thickBot="1" x14ac:dyDescent="0.3">
      <c r="B62" s="277" t="s">
        <v>62</v>
      </c>
      <c r="C62" s="252" t="s">
        <v>43</v>
      </c>
      <c r="D62" s="395">
        <f>D58-D63</f>
        <v>52133.749152874487</v>
      </c>
      <c r="E62" s="392">
        <f>IFERROR(D62/D$58,0)</f>
        <v>0.56666502704182009</v>
      </c>
      <c r="F62" s="396"/>
      <c r="G62" s="397"/>
      <c r="H62" s="398"/>
      <c r="I62" s="417"/>
      <c r="J62" s="255"/>
      <c r="K62" s="277" t="s">
        <v>62</v>
      </c>
      <c r="L62" s="252" t="s">
        <v>43</v>
      </c>
      <c r="M62" s="395">
        <f>M58-M63</f>
        <v>96192.024745315925</v>
      </c>
      <c r="N62" s="392">
        <f>IFERROR(M62/M$58,0)</f>
        <v>0.62922834473920131</v>
      </c>
      <c r="O62" s="396"/>
      <c r="P62" s="397"/>
    </row>
    <row r="63" spans="2:16" ht="15.75" thickBot="1" x14ac:dyDescent="0.3">
      <c r="B63" s="465" t="s">
        <v>26</v>
      </c>
      <c r="C63" s="256" t="s">
        <v>63</v>
      </c>
      <c r="D63" s="395">
        <f>SUM(D64,D68,D71,D75)</f>
        <v>39867.250847125513</v>
      </c>
      <c r="E63" s="393">
        <f>IFERROR(D63/D$58,0)</f>
        <v>0.43333497295817996</v>
      </c>
      <c r="F63" s="395">
        <f>SUM(F64,F68,F71,F75)</f>
        <v>85857070.441428572</v>
      </c>
      <c r="G63" s="397"/>
      <c r="H63" s="398"/>
      <c r="I63" s="397">
        <f>O63/F63-1</f>
        <v>0.33351086049249656</v>
      </c>
      <c r="J63" s="255"/>
      <c r="K63" s="465" t="s">
        <v>26</v>
      </c>
      <c r="L63" s="256" t="s">
        <v>63</v>
      </c>
      <c r="M63" s="395">
        <f>SUM(M64,M68,M71,M75)</f>
        <v>56680.975254684068</v>
      </c>
      <c r="N63" s="394">
        <f>IFERROR(M63/M$58,0)</f>
        <v>0.37077165526079864</v>
      </c>
      <c r="O63" s="428">
        <f>SUM(O64,O68,O71,O75)</f>
        <v>114491335.8837143</v>
      </c>
      <c r="P63" s="397"/>
    </row>
    <row r="64" spans="2:16" x14ac:dyDescent="0.25">
      <c r="B64" s="465"/>
      <c r="C64" s="282" t="s">
        <v>65</v>
      </c>
      <c r="D64" s="401">
        <f>SUM(D65:D67)</f>
        <v>30873.81574485758</v>
      </c>
      <c r="E64" s="389">
        <f>IFERROR(D64/D$58,0)</f>
        <v>0.33558130612555931</v>
      </c>
      <c r="F64" s="401">
        <f>SUM(F65:F67)</f>
        <v>63461026.641428575</v>
      </c>
      <c r="G64" s="403"/>
      <c r="H64" s="404"/>
      <c r="I64" s="389">
        <f>O64/F64-1</f>
        <v>-3.5069027456631652E-2</v>
      </c>
      <c r="K64" s="465"/>
      <c r="L64" s="282" t="s">
        <v>65</v>
      </c>
      <c r="M64" s="401">
        <f>SUM(M65:M67)</f>
        <v>37055.749462369342</v>
      </c>
      <c r="N64" s="420">
        <f>IFERROR(M64/M$58,0)</f>
        <v>0.24239564515885303</v>
      </c>
      <c r="O64" s="401">
        <f>SUM(O65:O67)</f>
        <v>61235510.155714281</v>
      </c>
      <c r="P64" s="421">
        <f>O64/$O$63</f>
        <v>0.53484842047707004</v>
      </c>
    </row>
    <row r="65" spans="2:16" x14ac:dyDescent="0.25">
      <c r="B65" s="465"/>
      <c r="C65" s="258" t="s">
        <v>75</v>
      </c>
      <c r="D65" s="408">
        <v>11054.204055144448</v>
      </c>
      <c r="E65" s="389">
        <f>IFERROR(D65/D$58,0)</f>
        <v>0.12015308589194082</v>
      </c>
      <c r="F65" s="410">
        <v>18944719.38142857</v>
      </c>
      <c r="G65" s="411"/>
      <c r="H65" s="404"/>
      <c r="I65" s="389">
        <f t="shared" ref="I65:I76" si="5">O65/F65-1</f>
        <v>-2.5255820765119674E-2</v>
      </c>
      <c r="K65" s="465"/>
      <c r="L65" s="258" t="s">
        <v>75</v>
      </c>
      <c r="M65" s="408">
        <v>12063.38070934654</v>
      </c>
      <c r="N65" s="422">
        <f t="shared" ref="N65:N77" si="6">IFERROR(M65/M$58,0)</f>
        <v>7.8911126944238297E-2</v>
      </c>
      <c r="O65" s="410">
        <v>18466254.944285721</v>
      </c>
      <c r="P65" s="423">
        <f t="shared" ref="P65:P77" si="7">O65/$O$63</f>
        <v>0.16128954039842269</v>
      </c>
    </row>
    <row r="66" spans="2:16" x14ac:dyDescent="0.25">
      <c r="B66" s="465"/>
      <c r="C66" s="258" t="s">
        <v>76</v>
      </c>
      <c r="D66" s="408">
        <v>691.18180186398479</v>
      </c>
      <c r="E66" s="389">
        <f t="shared" ref="E66:E77" si="8">IFERROR(D66/D$58,0)</f>
        <v>7.5127640119562267E-3</v>
      </c>
      <c r="F66" s="410">
        <v>455113.28000000014</v>
      </c>
      <c r="G66" s="411"/>
      <c r="H66" s="404"/>
      <c r="I66" s="389">
        <f t="shared" si="5"/>
        <v>1.1040980390640325</v>
      </c>
      <c r="K66" s="465"/>
      <c r="L66" s="258" t="s">
        <v>76</v>
      </c>
      <c r="M66" s="408">
        <v>639.79358082691101</v>
      </c>
      <c r="N66" s="422">
        <f t="shared" si="6"/>
        <v>4.1851313235621137E-3</v>
      </c>
      <c r="O66" s="410">
        <v>957602.96000000031</v>
      </c>
      <c r="P66" s="423">
        <f t="shared" si="7"/>
        <v>8.3639775237893225E-3</v>
      </c>
    </row>
    <row r="67" spans="2:16" ht="15.75" thickBot="1" x14ac:dyDescent="0.3">
      <c r="B67" s="465"/>
      <c r="C67" s="264" t="s">
        <v>74</v>
      </c>
      <c r="D67" s="412">
        <v>19128.429887849146</v>
      </c>
      <c r="E67" s="390">
        <f t="shared" si="8"/>
        <v>0.20791545622166221</v>
      </c>
      <c r="F67" s="414">
        <v>44061193.980000004</v>
      </c>
      <c r="G67" s="418"/>
      <c r="H67" s="404"/>
      <c r="I67" s="390">
        <f t="shared" si="5"/>
        <v>-5.1054942578100393E-2</v>
      </c>
      <c r="K67" s="465"/>
      <c r="L67" s="264" t="s">
        <v>74</v>
      </c>
      <c r="M67" s="412">
        <v>24352.575172195891</v>
      </c>
      <c r="N67" s="424">
        <f t="shared" si="6"/>
        <v>0.15929938689105264</v>
      </c>
      <c r="O67" s="414">
        <v>41811652.251428559</v>
      </c>
      <c r="P67" s="425">
        <f t="shared" si="7"/>
        <v>0.36519490255485798</v>
      </c>
    </row>
    <row r="68" spans="2:16" x14ac:dyDescent="0.25">
      <c r="B68" s="465"/>
      <c r="C68" s="282" t="s">
        <v>68</v>
      </c>
      <c r="D68" s="401">
        <f>SUM(D69:D70)</f>
        <v>6086.357265595474</v>
      </c>
      <c r="E68" s="388">
        <f t="shared" si="8"/>
        <v>6.6155338154970864E-2</v>
      </c>
      <c r="F68" s="401">
        <f>SUM(F69:F70)</f>
        <v>18495990.18</v>
      </c>
      <c r="G68" s="403"/>
      <c r="H68" s="404"/>
      <c r="I68" s="388">
        <f t="shared" si="5"/>
        <v>1.3042532286854844</v>
      </c>
      <c r="K68" s="465"/>
      <c r="L68" s="282" t="s">
        <v>68</v>
      </c>
      <c r="M68" s="401">
        <f>SUM(M69:M70)</f>
        <v>16035.603342512808</v>
      </c>
      <c r="N68" s="420">
        <f t="shared" si="6"/>
        <v>0.10489493463536928</v>
      </c>
      <c r="O68" s="401">
        <f>SUM(O69:O70)</f>
        <v>42619445.090000011</v>
      </c>
      <c r="P68" s="421">
        <f t="shared" si="7"/>
        <v>0.37225039572677715</v>
      </c>
    </row>
    <row r="69" spans="2:16" x14ac:dyDescent="0.25">
      <c r="B69" s="465"/>
      <c r="C69" s="259" t="s">
        <v>71</v>
      </c>
      <c r="D69" s="408">
        <v>366.59604290813655</v>
      </c>
      <c r="E69" s="389">
        <f t="shared" si="8"/>
        <v>3.9846962849114306E-3</v>
      </c>
      <c r="F69" s="410">
        <v>2453733.2599999998</v>
      </c>
      <c r="G69" s="411"/>
      <c r="H69" s="404"/>
      <c r="I69" s="389">
        <f t="shared" si="5"/>
        <v>2.4222887454360063</v>
      </c>
      <c r="K69" s="465"/>
      <c r="L69" s="259" t="s">
        <v>71</v>
      </c>
      <c r="M69" s="408">
        <v>3254.5872426695478</v>
      </c>
      <c r="N69" s="422">
        <f t="shared" si="6"/>
        <v>2.1289483706537764E-2</v>
      </c>
      <c r="O69" s="410">
        <v>8397383.7200000007</v>
      </c>
      <c r="P69" s="423">
        <f t="shared" si="7"/>
        <v>7.3345145771807507E-2</v>
      </c>
    </row>
    <row r="70" spans="2:16" ht="15.75" thickBot="1" x14ac:dyDescent="0.3">
      <c r="B70" s="465"/>
      <c r="C70" s="281" t="s">
        <v>70</v>
      </c>
      <c r="D70" s="412">
        <v>5719.7612226873371</v>
      </c>
      <c r="E70" s="390">
        <f t="shared" si="8"/>
        <v>6.2170641870059426E-2</v>
      </c>
      <c r="F70" s="414">
        <v>16042256.92</v>
      </c>
      <c r="G70" s="418"/>
      <c r="H70" s="404"/>
      <c r="I70" s="390">
        <f t="shared" si="5"/>
        <v>1.133244813411205</v>
      </c>
      <c r="K70" s="465"/>
      <c r="L70" s="281" t="s">
        <v>70</v>
      </c>
      <c r="M70" s="412">
        <v>12781.01609984326</v>
      </c>
      <c r="N70" s="424">
        <f t="shared" si="6"/>
        <v>8.360545092883151E-2</v>
      </c>
      <c r="O70" s="414">
        <v>34222061.370000012</v>
      </c>
      <c r="P70" s="425">
        <f t="shared" si="7"/>
        <v>0.2989052499549697</v>
      </c>
    </row>
    <row r="71" spans="2:16" x14ac:dyDescent="0.25">
      <c r="B71" s="465"/>
      <c r="C71" s="284" t="s">
        <v>69</v>
      </c>
      <c r="D71" s="415">
        <f>SUM(D72:D74)</f>
        <v>253.34957583520682</v>
      </c>
      <c r="E71" s="391">
        <f t="shared" si="8"/>
        <v>2.7537698050587147E-3</v>
      </c>
      <c r="F71" s="415">
        <f>SUM(F72:F74)</f>
        <v>306089.95</v>
      </c>
      <c r="G71" s="419"/>
      <c r="H71" s="404"/>
      <c r="I71" s="391">
        <f t="shared" si="5"/>
        <v>2.227922184312161</v>
      </c>
      <c r="K71" s="465"/>
      <c r="L71" s="284" t="s">
        <v>69</v>
      </c>
      <c r="M71" s="415">
        <f>SUM(M72:M74)</f>
        <v>591.15522271402085</v>
      </c>
      <c r="N71" s="426">
        <f>IFERROR(M71/M$58,0)</f>
        <v>3.8669694629792106E-3</v>
      </c>
      <c r="O71" s="415">
        <f>SUM(O72:O74)</f>
        <v>988034.54000000015</v>
      </c>
      <c r="P71" s="427">
        <f t="shared" si="7"/>
        <v>8.6297756277690704E-3</v>
      </c>
    </row>
    <row r="72" spans="2:16" x14ac:dyDescent="0.25">
      <c r="B72" s="465"/>
      <c r="C72" s="259" t="s">
        <v>12</v>
      </c>
      <c r="D72" s="408">
        <v>174.92151010321084</v>
      </c>
      <c r="E72" s="389">
        <f t="shared" si="8"/>
        <v>1.9013000956860343E-3</v>
      </c>
      <c r="F72" s="410">
        <v>115277.31999999999</v>
      </c>
      <c r="G72" s="411"/>
      <c r="H72" s="404"/>
      <c r="I72" s="389">
        <f t="shared" si="5"/>
        <v>6.4036652656394173</v>
      </c>
      <c r="K72" s="465"/>
      <c r="L72" s="259" t="s">
        <v>12</v>
      </c>
      <c r="M72" s="408">
        <v>479.09099362376713</v>
      </c>
      <c r="N72" s="422">
        <f t="shared" si="6"/>
        <v>3.1339150381281661E-3</v>
      </c>
      <c r="O72" s="410">
        <v>853474.69000000006</v>
      </c>
      <c r="P72" s="423">
        <f t="shared" si="7"/>
        <v>7.4544914985257118E-3</v>
      </c>
    </row>
    <row r="73" spans="2:16" x14ac:dyDescent="0.25">
      <c r="B73" s="465"/>
      <c r="C73" s="259" t="s">
        <v>10</v>
      </c>
      <c r="D73" s="408">
        <v>77.811031181331927</v>
      </c>
      <c r="E73" s="389">
        <f t="shared" si="8"/>
        <v>8.4576288498311892E-4</v>
      </c>
      <c r="F73" s="410">
        <v>179606.81</v>
      </c>
      <c r="G73" s="411"/>
      <c r="H73" s="404"/>
      <c r="I73" s="389">
        <f t="shared" si="5"/>
        <v>-0.26236555284290164</v>
      </c>
      <c r="K73" s="465"/>
      <c r="L73" s="259" t="s">
        <v>10</v>
      </c>
      <c r="M73" s="408">
        <v>108.51725733492273</v>
      </c>
      <c r="N73" s="422">
        <f t="shared" si="6"/>
        <v>7.0985234367692618E-4</v>
      </c>
      <c r="O73" s="410">
        <v>132484.17000000001</v>
      </c>
      <c r="P73" s="423">
        <f t="shared" si="7"/>
        <v>1.1571545477865725E-3</v>
      </c>
    </row>
    <row r="74" spans="2:16" ht="15.75" thickBot="1" x14ac:dyDescent="0.3">
      <c r="B74" s="465"/>
      <c r="C74" s="259" t="s">
        <v>8</v>
      </c>
      <c r="D74" s="408">
        <v>0.61703455066403734</v>
      </c>
      <c r="E74" s="389">
        <f t="shared" si="8"/>
        <v>6.706824389561389E-6</v>
      </c>
      <c r="F74" s="410">
        <v>11205.820000000002</v>
      </c>
      <c r="G74" s="411"/>
      <c r="H74" s="404"/>
      <c r="I74" s="389">
        <f t="shared" si="5"/>
        <v>-0.81476768322175441</v>
      </c>
      <c r="K74" s="465"/>
      <c r="L74" s="259" t="s">
        <v>8</v>
      </c>
      <c r="M74" s="408">
        <v>3.546971755331024</v>
      </c>
      <c r="N74" s="422">
        <f t="shared" si="6"/>
        <v>2.3202081174118543E-5</v>
      </c>
      <c r="O74" s="410">
        <v>2075.6799999999998</v>
      </c>
      <c r="P74" s="423">
        <f t="shared" si="7"/>
        <v>1.8129581456785612E-5</v>
      </c>
    </row>
    <row r="75" spans="2:16" x14ac:dyDescent="0.25">
      <c r="B75" s="465"/>
      <c r="C75" s="282" t="s">
        <v>64</v>
      </c>
      <c r="D75" s="401">
        <f>SUM(D76:D77)</f>
        <v>2653.7282608372493</v>
      </c>
      <c r="E75" s="388">
        <f t="shared" si="8"/>
        <v>2.8844558872591051E-2</v>
      </c>
      <c r="F75" s="401">
        <f>SUM(F76:F77)</f>
        <v>3593963.67</v>
      </c>
      <c r="G75" s="403"/>
      <c r="H75" s="404"/>
      <c r="I75" s="388">
        <f t="shared" si="5"/>
        <v>1.6845975596631448</v>
      </c>
      <c r="K75" s="465"/>
      <c r="L75" s="282" t="s">
        <v>64</v>
      </c>
      <c r="M75" s="401">
        <f>SUM(M76:M77)</f>
        <v>2998.4672270879</v>
      </c>
      <c r="N75" s="420">
        <f>IFERROR(M75/M$58,0)</f>
        <v>1.9614106003597104E-2</v>
      </c>
      <c r="O75" s="401">
        <f>SUM(O76:O77)</f>
        <v>9648346.0979999993</v>
      </c>
      <c r="P75" s="421">
        <f t="shared" si="7"/>
        <v>8.427140816838366E-2</v>
      </c>
    </row>
    <row r="76" spans="2:16" x14ac:dyDescent="0.25">
      <c r="B76" s="465"/>
      <c r="C76" s="259" t="s">
        <v>14</v>
      </c>
      <c r="D76" s="408">
        <v>2653.7282608372493</v>
      </c>
      <c r="E76" s="389">
        <f t="shared" si="8"/>
        <v>2.8844558872591051E-2</v>
      </c>
      <c r="F76" s="410">
        <v>3593963.67</v>
      </c>
      <c r="G76" s="411"/>
      <c r="H76" s="404"/>
      <c r="I76" s="389">
        <f t="shared" si="5"/>
        <v>1.2861590056084231</v>
      </c>
      <c r="K76" s="465"/>
      <c r="L76" s="259" t="s">
        <v>14</v>
      </c>
      <c r="M76" s="408">
        <v>2280.6922801513374</v>
      </c>
      <c r="N76" s="422">
        <f t="shared" si="6"/>
        <v>1.4918869127650647E-2</v>
      </c>
      <c r="O76" s="410">
        <v>8216372.4099999992</v>
      </c>
      <c r="P76" s="423">
        <f t="shared" si="7"/>
        <v>7.1764141335071349E-2</v>
      </c>
    </row>
    <row r="77" spans="2:16" ht="15.75" thickBot="1" x14ac:dyDescent="0.3">
      <c r="B77" s="466"/>
      <c r="C77" s="264" t="s">
        <v>15</v>
      </c>
      <c r="D77" s="412">
        <v>0</v>
      </c>
      <c r="E77" s="390">
        <f t="shared" si="8"/>
        <v>0</v>
      </c>
      <c r="F77" s="414"/>
      <c r="G77" s="418"/>
      <c r="H77" s="404"/>
      <c r="I77" s="390" t="s">
        <v>113</v>
      </c>
      <c r="K77" s="466"/>
      <c r="L77" s="264" t="s">
        <v>15</v>
      </c>
      <c r="M77" s="412">
        <v>717.77494693656274</v>
      </c>
      <c r="N77" s="425">
        <f t="shared" si="6"/>
        <v>4.6952368759464571E-3</v>
      </c>
      <c r="O77" s="414">
        <v>1431973.6880000008</v>
      </c>
      <c r="P77" s="425">
        <f t="shared" si="7"/>
        <v>1.2507266833312321E-2</v>
      </c>
    </row>
    <row r="78" spans="2:16" x14ac:dyDescent="0.25">
      <c r="B78" s="237"/>
      <c r="I78" s="266"/>
      <c r="K78" s="265"/>
      <c r="L78" s="265"/>
      <c r="M78" s="265"/>
      <c r="N78" s="265"/>
      <c r="O78" s="265"/>
      <c r="P78" s="285"/>
    </row>
    <row r="79" spans="2:16" x14ac:dyDescent="0.25">
      <c r="B79" s="288" t="s">
        <v>66</v>
      </c>
      <c r="C79" s="267"/>
      <c r="D79" s="268"/>
      <c r="E79" s="268"/>
      <c r="F79" s="268"/>
      <c r="G79" s="269"/>
      <c r="K79" s="270" t="s">
        <v>67</v>
      </c>
      <c r="L79" s="271"/>
      <c r="M79" s="271"/>
      <c r="N79" s="271"/>
      <c r="O79" s="271"/>
      <c r="P79" s="292"/>
    </row>
    <row r="80" spans="2:16" x14ac:dyDescent="0.25">
      <c r="B80" s="299"/>
      <c r="C80" s="16"/>
      <c r="G80" s="298"/>
      <c r="K80" s="273"/>
      <c r="L80" s="274"/>
      <c r="M80" s="274"/>
      <c r="N80" s="274"/>
      <c r="O80" s="274"/>
      <c r="P80" s="293"/>
    </row>
    <row r="81" spans="2:16" x14ac:dyDescent="0.25">
      <c r="B81" s="237"/>
      <c r="G81" s="298"/>
      <c r="K81" s="276"/>
      <c r="L81" s="275"/>
      <c r="M81" s="275"/>
      <c r="N81" s="275"/>
      <c r="O81" s="275"/>
      <c r="P81" s="294"/>
    </row>
    <row r="82" spans="2:16" ht="15.75" thickBot="1" x14ac:dyDescent="0.3">
      <c r="B82" s="295"/>
      <c r="C82" s="291"/>
      <c r="D82" s="291"/>
      <c r="E82" s="291"/>
      <c r="F82" s="291"/>
      <c r="G82" s="300"/>
      <c r="H82" s="291"/>
      <c r="I82" s="290"/>
      <c r="J82" s="290"/>
      <c r="K82" s="297"/>
      <c r="L82" s="289"/>
      <c r="M82" s="289"/>
      <c r="N82" s="289"/>
      <c r="O82" s="289"/>
      <c r="P82" s="296"/>
    </row>
    <row r="84" spans="2:16" ht="15.75" thickBot="1" x14ac:dyDescent="0.3"/>
    <row r="85" spans="2:16" ht="29.25" thickBot="1" x14ac:dyDescent="0.5">
      <c r="B85" s="469" t="s">
        <v>3</v>
      </c>
      <c r="C85" s="470"/>
      <c r="D85" s="470"/>
      <c r="E85" s="470"/>
      <c r="F85" s="470"/>
      <c r="G85" s="470"/>
      <c r="H85" s="470"/>
      <c r="I85" s="470"/>
      <c r="J85" s="470"/>
      <c r="K85" s="470"/>
      <c r="L85" s="470"/>
      <c r="M85" s="470"/>
      <c r="N85" s="470"/>
      <c r="O85" s="470"/>
      <c r="P85" s="471"/>
    </row>
    <row r="86" spans="2:16" ht="21" x14ac:dyDescent="0.35">
      <c r="B86" s="472" t="s">
        <v>78</v>
      </c>
      <c r="C86" s="473"/>
      <c r="D86" s="473"/>
      <c r="E86" s="473"/>
      <c r="F86" s="473"/>
      <c r="G86" s="474"/>
      <c r="K86" s="472" t="s">
        <v>77</v>
      </c>
      <c r="L86" s="473"/>
      <c r="M86" s="473"/>
      <c r="N86" s="473"/>
      <c r="O86" s="473"/>
      <c r="P86" s="474"/>
    </row>
    <row r="87" spans="2:16" x14ac:dyDescent="0.25">
      <c r="B87" s="237"/>
      <c r="G87" s="238"/>
      <c r="K87" s="237"/>
      <c r="P87" s="239"/>
    </row>
    <row r="88" spans="2:16" x14ac:dyDescent="0.25">
      <c r="B88" s="237"/>
      <c r="G88" s="238"/>
      <c r="K88" s="237"/>
      <c r="P88" s="239"/>
    </row>
    <row r="89" spans="2:16" x14ac:dyDescent="0.25">
      <c r="B89" s="237"/>
      <c r="G89" s="238"/>
      <c r="K89" s="237"/>
      <c r="P89" s="239"/>
    </row>
    <row r="90" spans="2:16" x14ac:dyDescent="0.25">
      <c r="B90" s="237"/>
      <c r="G90" s="238"/>
      <c r="K90" s="237"/>
      <c r="P90" s="239"/>
    </row>
    <row r="91" spans="2:16" x14ac:dyDescent="0.25">
      <c r="B91" s="237"/>
      <c r="G91" s="238"/>
      <c r="K91" s="237"/>
      <c r="P91" s="239"/>
    </row>
    <row r="92" spans="2:16" x14ac:dyDescent="0.25">
      <c r="B92" s="237"/>
      <c r="G92" s="238"/>
      <c r="K92" s="237"/>
      <c r="P92" s="239"/>
    </row>
    <row r="93" spans="2:16" x14ac:dyDescent="0.25">
      <c r="B93" s="237"/>
      <c r="G93" s="238"/>
      <c r="K93" s="237"/>
      <c r="P93" s="239"/>
    </row>
    <row r="94" spans="2:16" x14ac:dyDescent="0.25">
      <c r="B94" s="237"/>
      <c r="G94" s="238"/>
      <c r="K94" s="237"/>
      <c r="P94" s="239"/>
    </row>
    <row r="95" spans="2:16" x14ac:dyDescent="0.25">
      <c r="B95" s="237"/>
      <c r="G95" s="238"/>
      <c r="K95" s="237"/>
      <c r="P95" s="239"/>
    </row>
    <row r="96" spans="2:16" x14ac:dyDescent="0.25">
      <c r="B96" s="237"/>
      <c r="G96" s="238"/>
      <c r="K96" s="237"/>
      <c r="P96" s="239"/>
    </row>
    <row r="97" spans="2:16" x14ac:dyDescent="0.25">
      <c r="B97" s="237"/>
      <c r="G97" s="238"/>
      <c r="K97" s="237"/>
      <c r="P97" s="239"/>
    </row>
    <row r="98" spans="2:16" x14ac:dyDescent="0.25">
      <c r="B98" s="237"/>
      <c r="G98" s="238"/>
      <c r="K98" s="237"/>
      <c r="P98" s="239"/>
    </row>
    <row r="99" spans="2:16" x14ac:dyDescent="0.25">
      <c r="B99" s="241"/>
      <c r="C99" s="240"/>
      <c r="D99" s="240"/>
      <c r="E99" s="240"/>
      <c r="F99" s="240"/>
      <c r="G99" s="242"/>
      <c r="H99" s="240"/>
      <c r="K99" s="241"/>
      <c r="L99" s="240"/>
      <c r="M99" s="240"/>
      <c r="N99" s="240"/>
      <c r="O99" s="240"/>
      <c r="P99" s="239"/>
    </row>
    <row r="100" spans="2:16" x14ac:dyDescent="0.25">
      <c r="B100" s="241"/>
      <c r="C100" s="240" t="s">
        <v>54</v>
      </c>
      <c r="D100" s="286">
        <f>D101-(D105+D106)</f>
        <v>0</v>
      </c>
      <c r="E100" s="240"/>
      <c r="F100" s="240"/>
      <c r="G100" s="242"/>
      <c r="H100" s="240"/>
      <c r="K100" s="241"/>
      <c r="L100" s="240" t="s">
        <v>54</v>
      </c>
      <c r="M100" s="286">
        <f>M101-(M105+M106)</f>
        <v>0</v>
      </c>
      <c r="N100" s="240"/>
      <c r="O100" s="240"/>
      <c r="P100" s="239"/>
    </row>
    <row r="101" spans="2:16" ht="15.75" thickBot="1" x14ac:dyDescent="0.3">
      <c r="B101" s="243"/>
      <c r="C101" s="244" t="s">
        <v>55</v>
      </c>
      <c r="D101" s="245">
        <v>167930</v>
      </c>
      <c r="E101" s="246"/>
      <c r="F101" s="246"/>
      <c r="G101" s="247"/>
      <c r="H101" s="240"/>
      <c r="K101" s="243"/>
      <c r="L101" s="244" t="s">
        <v>55</v>
      </c>
      <c r="M101" s="245">
        <v>196664</v>
      </c>
      <c r="N101" s="246"/>
      <c r="O101" s="246"/>
      <c r="P101" s="248"/>
    </row>
    <row r="102" spans="2:16" ht="15.75" thickBot="1" x14ac:dyDescent="0.3">
      <c r="B102" s="241"/>
      <c r="C102" s="287"/>
      <c r="D102" s="249"/>
      <c r="E102" s="240"/>
      <c r="F102" s="240"/>
      <c r="G102" s="240"/>
      <c r="H102" s="240"/>
      <c r="K102" s="240"/>
      <c r="L102" s="287"/>
      <c r="M102" s="249"/>
      <c r="N102" s="240"/>
      <c r="O102" s="240"/>
      <c r="P102" s="239"/>
    </row>
    <row r="103" spans="2:16" x14ac:dyDescent="0.25">
      <c r="B103" s="461" t="s">
        <v>56</v>
      </c>
      <c r="C103" s="461" t="s">
        <v>57</v>
      </c>
      <c r="D103" s="461" t="s">
        <v>58</v>
      </c>
      <c r="E103" s="461" t="s">
        <v>59</v>
      </c>
      <c r="F103" s="461" t="s">
        <v>60</v>
      </c>
      <c r="G103" s="463" t="s">
        <v>29</v>
      </c>
      <c r="H103" s="240"/>
      <c r="I103" s="467" t="s">
        <v>61</v>
      </c>
      <c r="K103" s="461" t="s">
        <v>56</v>
      </c>
      <c r="L103" s="461" t="s">
        <v>57</v>
      </c>
      <c r="M103" s="461" t="s">
        <v>58</v>
      </c>
      <c r="N103" s="461" t="s">
        <v>59</v>
      </c>
      <c r="O103" s="461" t="s">
        <v>60</v>
      </c>
      <c r="P103" s="463" t="s">
        <v>29</v>
      </c>
    </row>
    <row r="104" spans="2:16" ht="15.75" thickBot="1" x14ac:dyDescent="0.3">
      <c r="B104" s="462"/>
      <c r="C104" s="462"/>
      <c r="D104" s="462"/>
      <c r="E104" s="462"/>
      <c r="F104" s="462"/>
      <c r="G104" s="464"/>
      <c r="H104" s="250"/>
      <c r="I104" s="468"/>
      <c r="K104" s="462"/>
      <c r="L104" s="462"/>
      <c r="M104" s="462"/>
      <c r="N104" s="462"/>
      <c r="O104" s="462"/>
      <c r="P104" s="464"/>
    </row>
    <row r="105" spans="2:16" ht="15.75" thickBot="1" x14ac:dyDescent="0.3">
      <c r="B105" s="277" t="s">
        <v>62</v>
      </c>
      <c r="C105" s="252" t="s">
        <v>43</v>
      </c>
      <c r="D105" s="395">
        <f>D101-D106</f>
        <v>135303.29155955478</v>
      </c>
      <c r="E105" s="429">
        <f>D105/$D$101</f>
        <v>0.80571244899395456</v>
      </c>
      <c r="F105" s="396"/>
      <c r="G105" s="429"/>
      <c r="H105" s="398"/>
      <c r="I105" s="429"/>
      <c r="J105" s="255"/>
      <c r="K105" s="277" t="s">
        <v>62</v>
      </c>
      <c r="L105" s="252" t="s">
        <v>43</v>
      </c>
      <c r="M105" s="395">
        <f>M101-M106</f>
        <v>149440.46370017622</v>
      </c>
      <c r="N105" s="429">
        <f>M105/$M$101</f>
        <v>0.75987706799503829</v>
      </c>
      <c r="O105" s="396"/>
      <c r="P105" s="429"/>
    </row>
    <row r="106" spans="2:16" ht="15.75" thickBot="1" x14ac:dyDescent="0.3">
      <c r="B106" s="465" t="s">
        <v>26</v>
      </c>
      <c r="C106" s="256" t="s">
        <v>63</v>
      </c>
      <c r="D106" s="395">
        <f>SUM(D107,D111,D114)</f>
        <v>32626.708440445211</v>
      </c>
      <c r="E106" s="429">
        <f t="shared" ref="E106:E116" si="9">D106/$D$101</f>
        <v>0.19428755100604544</v>
      </c>
      <c r="F106" s="395">
        <f>SUM(F107,F111,F114)</f>
        <v>85550980.491428569</v>
      </c>
      <c r="G106" s="429"/>
      <c r="H106" s="398"/>
      <c r="I106" s="429">
        <f>O106/F106-1</f>
        <v>0.32673291050225073</v>
      </c>
      <c r="J106" s="255"/>
      <c r="K106" s="465" t="s">
        <v>26</v>
      </c>
      <c r="L106" s="256" t="s">
        <v>63</v>
      </c>
      <c r="M106" s="395">
        <f>SUM(M107,M111,M114)</f>
        <v>47223.536299823769</v>
      </c>
      <c r="N106" s="429">
        <f t="shared" ref="N106:N116" si="10">M106/$M$101</f>
        <v>0.2401229320049616</v>
      </c>
      <c r="O106" s="395">
        <f>SUM(O107,O111,O114)</f>
        <v>113503301.3437143</v>
      </c>
      <c r="P106" s="429"/>
    </row>
    <row r="107" spans="2:16" x14ac:dyDescent="0.25">
      <c r="B107" s="465"/>
      <c r="C107" s="282" t="s">
        <v>65</v>
      </c>
      <c r="D107" s="401">
        <f>SUM(D108:D110)</f>
        <v>24479.844234202552</v>
      </c>
      <c r="E107" s="388">
        <f t="shared" si="9"/>
        <v>0.14577409774431341</v>
      </c>
      <c r="F107" s="401">
        <f>SUM(F108:F110)</f>
        <v>63461026.641428575</v>
      </c>
      <c r="G107" s="388">
        <f>F107/$F$106</f>
        <v>0.74179192660201942</v>
      </c>
      <c r="H107" s="404"/>
      <c r="I107" s="388">
        <f t="shared" ref="I107:I115" si="11">O107/F107-1</f>
        <v>-3.5069027456631652E-2</v>
      </c>
      <c r="K107" s="465"/>
      <c r="L107" s="282" t="s">
        <v>65</v>
      </c>
      <c r="M107" s="401">
        <f>SUM(M108:M110)</f>
        <v>29186.511917349388</v>
      </c>
      <c r="N107" s="388">
        <f t="shared" si="10"/>
        <v>0.14840800511201535</v>
      </c>
      <c r="O107" s="401">
        <f>SUM(O108:O110)</f>
        <v>61235510.155714281</v>
      </c>
      <c r="P107" s="388">
        <f>O107/$O$106</f>
        <v>0.5395042208532681</v>
      </c>
    </row>
    <row r="108" spans="2:16" x14ac:dyDescent="0.25">
      <c r="B108" s="465"/>
      <c r="C108" s="258" t="s">
        <v>75</v>
      </c>
      <c r="D108" s="408">
        <v>9163.9472432064631</v>
      </c>
      <c r="E108" s="389">
        <f t="shared" si="9"/>
        <v>5.4570042536809762E-2</v>
      </c>
      <c r="F108" s="408">
        <v>18944719.38142857</v>
      </c>
      <c r="G108" s="389">
        <f t="shared" ref="G108:G116" si="12">F108/$F$106</f>
        <v>0.22144362662595851</v>
      </c>
      <c r="H108" s="404"/>
      <c r="I108" s="389">
        <f t="shared" si="11"/>
        <v>-2.5255820765119674E-2</v>
      </c>
      <c r="K108" s="465"/>
      <c r="L108" s="258" t="s">
        <v>75</v>
      </c>
      <c r="M108" s="408">
        <v>9981.6849321739101</v>
      </c>
      <c r="N108" s="389">
        <f t="shared" si="10"/>
        <v>5.0755018367235033E-2</v>
      </c>
      <c r="O108" s="410">
        <v>18466254.944285721</v>
      </c>
      <c r="P108" s="389">
        <f t="shared" ref="P108:P116" si="13">O108/$O$106</f>
        <v>0.16269354922431395</v>
      </c>
    </row>
    <row r="109" spans="2:16" x14ac:dyDescent="0.25">
      <c r="B109" s="465"/>
      <c r="C109" s="258" t="s">
        <v>76</v>
      </c>
      <c r="D109" s="408">
        <v>639.6216843649969</v>
      </c>
      <c r="E109" s="389">
        <f t="shared" si="9"/>
        <v>3.808858955308741E-3</v>
      </c>
      <c r="F109" s="408">
        <v>455113.28000000014</v>
      </c>
      <c r="G109" s="389">
        <f t="shared" si="12"/>
        <v>5.3197903447243173E-3</v>
      </c>
      <c r="H109" s="404"/>
      <c r="I109" s="389">
        <f t="shared" si="11"/>
        <v>1.1040980390640325</v>
      </c>
      <c r="K109" s="465"/>
      <c r="L109" s="258" t="s">
        <v>76</v>
      </c>
      <c r="M109" s="408">
        <v>596.91254800390948</v>
      </c>
      <c r="N109" s="389">
        <f t="shared" si="10"/>
        <v>3.0351897042870555E-3</v>
      </c>
      <c r="O109" s="410">
        <v>957602.96000000031</v>
      </c>
      <c r="P109" s="389">
        <f t="shared" si="13"/>
        <v>8.4367850861020912E-3</v>
      </c>
    </row>
    <row r="110" spans="2:16" ht="15.75" thickBot="1" x14ac:dyDescent="0.3">
      <c r="B110" s="465"/>
      <c r="C110" s="264" t="s">
        <v>74</v>
      </c>
      <c r="D110" s="412">
        <v>14676.275306631092</v>
      </c>
      <c r="E110" s="390">
        <f t="shared" si="9"/>
        <v>8.7395196252194912E-2</v>
      </c>
      <c r="F110" s="412">
        <v>44061193.980000004</v>
      </c>
      <c r="G110" s="390">
        <f t="shared" si="12"/>
        <v>0.51502850963133651</v>
      </c>
      <c r="H110" s="404"/>
      <c r="I110" s="390">
        <f t="shared" si="11"/>
        <v>-5.1054942578100393E-2</v>
      </c>
      <c r="K110" s="465"/>
      <c r="L110" s="264" t="s">
        <v>74</v>
      </c>
      <c r="M110" s="412">
        <v>18607.91443717157</v>
      </c>
      <c r="N110" s="390">
        <f t="shared" si="10"/>
        <v>9.4617797040493279E-2</v>
      </c>
      <c r="O110" s="414">
        <v>41811652.251428559</v>
      </c>
      <c r="P110" s="390">
        <f t="shared" si="13"/>
        <v>0.36837388654285208</v>
      </c>
    </row>
    <row r="111" spans="2:16" x14ac:dyDescent="0.25">
      <c r="B111" s="465"/>
      <c r="C111" s="282" t="s">
        <v>68</v>
      </c>
      <c r="D111" s="401">
        <f>SUM(D112:D113)</f>
        <v>5774.8486162285217</v>
      </c>
      <c r="E111" s="388">
        <f t="shared" si="9"/>
        <v>3.4388427417546129E-2</v>
      </c>
      <c r="F111" s="401">
        <f>SUM(F112:F113)</f>
        <v>18495990.18</v>
      </c>
      <c r="G111" s="388">
        <f>F111/$F$106</f>
        <v>0.21619845937187276</v>
      </c>
      <c r="H111" s="404"/>
      <c r="I111" s="388">
        <f>O111/F111-1</f>
        <v>1.3042532286854844</v>
      </c>
      <c r="K111" s="465"/>
      <c r="L111" s="282" t="s">
        <v>68</v>
      </c>
      <c r="M111" s="401">
        <f>SUM(M112:M113)</f>
        <v>15185.504590865203</v>
      </c>
      <c r="N111" s="388">
        <f t="shared" si="10"/>
        <v>7.7215477112563574E-2</v>
      </c>
      <c r="O111" s="401">
        <f>SUM(O112:O113)</f>
        <v>42619445.090000011</v>
      </c>
      <c r="P111" s="388">
        <f t="shared" si="13"/>
        <v>0.37549079705565969</v>
      </c>
    </row>
    <row r="112" spans="2:16" x14ac:dyDescent="0.25">
      <c r="B112" s="465"/>
      <c r="C112" s="259" t="s">
        <v>71</v>
      </c>
      <c r="D112" s="408">
        <v>343.58376179045007</v>
      </c>
      <c r="E112" s="389">
        <f t="shared" si="9"/>
        <v>2.0459939367024954E-3</v>
      </c>
      <c r="F112" s="408">
        <v>2453733.2599999998</v>
      </c>
      <c r="G112" s="389">
        <f t="shared" si="12"/>
        <v>2.8681532881389263E-2</v>
      </c>
      <c r="H112" s="404"/>
      <c r="I112" s="389">
        <f t="shared" si="11"/>
        <v>2.4222887454360063</v>
      </c>
      <c r="K112" s="465"/>
      <c r="L112" s="259" t="s">
        <v>71</v>
      </c>
      <c r="M112" s="408">
        <v>3048.9642730680471</v>
      </c>
      <c r="N112" s="389">
        <f t="shared" si="10"/>
        <v>1.5503418383985107E-2</v>
      </c>
      <c r="O112" s="410">
        <v>8397383.7200000007</v>
      </c>
      <c r="P112" s="389">
        <f t="shared" si="13"/>
        <v>7.3983607706447033E-2</v>
      </c>
    </row>
    <row r="113" spans="2:16" ht="15.75" thickBot="1" x14ac:dyDescent="0.3">
      <c r="B113" s="465"/>
      <c r="C113" s="281" t="s">
        <v>70</v>
      </c>
      <c r="D113" s="412">
        <v>5431.2648544380718</v>
      </c>
      <c r="E113" s="390">
        <f t="shared" si="9"/>
        <v>3.2342433480843633E-2</v>
      </c>
      <c r="F113" s="412">
        <v>16042256.92</v>
      </c>
      <c r="G113" s="390">
        <f t="shared" si="12"/>
        <v>0.18751692649048352</v>
      </c>
      <c r="H113" s="404"/>
      <c r="I113" s="390">
        <f t="shared" si="11"/>
        <v>1.133244813411205</v>
      </c>
      <c r="K113" s="465"/>
      <c r="L113" s="281" t="s">
        <v>70</v>
      </c>
      <c r="M113" s="412">
        <v>12136.540317797157</v>
      </c>
      <c r="N113" s="390">
        <f t="shared" si="10"/>
        <v>6.1712058728578469E-2</v>
      </c>
      <c r="O113" s="414">
        <v>34222061.370000012</v>
      </c>
      <c r="P113" s="390">
        <f t="shared" si="13"/>
        <v>0.30150718934921267</v>
      </c>
    </row>
    <row r="114" spans="2:16" x14ac:dyDescent="0.25">
      <c r="B114" s="465"/>
      <c r="C114" s="282" t="s">
        <v>64</v>
      </c>
      <c r="D114" s="401">
        <f>SUM(D115:D116)</f>
        <v>2372.0155900141363</v>
      </c>
      <c r="E114" s="388">
        <f t="shared" si="9"/>
        <v>1.4125025844185889E-2</v>
      </c>
      <c r="F114" s="401">
        <f>SUM(F115:F116)</f>
        <v>3593963.67</v>
      </c>
      <c r="G114" s="388">
        <f>F114/$F$106</f>
        <v>4.2009614026107887E-2</v>
      </c>
      <c r="H114" s="404"/>
      <c r="I114" s="388">
        <f t="shared" si="11"/>
        <v>1.6845975596631448</v>
      </c>
      <c r="K114" s="465"/>
      <c r="L114" s="282" t="s">
        <v>64</v>
      </c>
      <c r="M114" s="401">
        <f>SUM(M115:M116)</f>
        <v>2851.5197916091811</v>
      </c>
      <c r="N114" s="388">
        <f t="shared" si="10"/>
        <v>1.4499449780382688E-2</v>
      </c>
      <c r="O114" s="401">
        <f>SUM(O115:O116)</f>
        <v>9648346.0979999993</v>
      </c>
      <c r="P114" s="388">
        <f t="shared" si="13"/>
        <v>8.5004982091072157E-2</v>
      </c>
    </row>
    <row r="115" spans="2:16" x14ac:dyDescent="0.25">
      <c r="B115" s="465"/>
      <c r="C115" s="259" t="s">
        <v>14</v>
      </c>
      <c r="D115" s="408">
        <v>2372.0155900141363</v>
      </c>
      <c r="E115" s="389">
        <f t="shared" si="9"/>
        <v>1.4125025844185889E-2</v>
      </c>
      <c r="F115" s="408">
        <v>3593963.67</v>
      </c>
      <c r="G115" s="389">
        <f t="shared" si="12"/>
        <v>4.2009614026107887E-2</v>
      </c>
      <c r="H115" s="404"/>
      <c r="I115" s="389">
        <f t="shared" si="11"/>
        <v>1.2861590056084231</v>
      </c>
      <c r="K115" s="465"/>
      <c r="L115" s="259" t="s">
        <v>14</v>
      </c>
      <c r="M115" s="408">
        <v>2235.0781255661664</v>
      </c>
      <c r="N115" s="389">
        <f t="shared" si="10"/>
        <v>1.136495812942972E-2</v>
      </c>
      <c r="O115" s="410">
        <v>8216372.4099999992</v>
      </c>
      <c r="P115" s="389">
        <f t="shared" si="13"/>
        <v>7.2388840789035028E-2</v>
      </c>
    </row>
    <row r="116" spans="2:16" ht="15.75" thickBot="1" x14ac:dyDescent="0.3">
      <c r="B116" s="466"/>
      <c r="C116" s="264" t="s">
        <v>15</v>
      </c>
      <c r="D116" s="412">
        <v>0</v>
      </c>
      <c r="E116" s="390">
        <f t="shared" si="9"/>
        <v>0</v>
      </c>
      <c r="F116" s="412">
        <v>0</v>
      </c>
      <c r="G116" s="390">
        <f t="shared" si="12"/>
        <v>0</v>
      </c>
      <c r="H116" s="404"/>
      <c r="I116" s="390" t="s">
        <v>113</v>
      </c>
      <c r="K116" s="466"/>
      <c r="L116" s="264" t="s">
        <v>15</v>
      </c>
      <c r="M116" s="412">
        <v>616.44166604301483</v>
      </c>
      <c r="N116" s="390">
        <f t="shared" si="10"/>
        <v>3.1344916509529696E-3</v>
      </c>
      <c r="O116" s="414">
        <v>1431973.6880000008</v>
      </c>
      <c r="P116" s="390">
        <f t="shared" si="13"/>
        <v>1.2616141302037134E-2</v>
      </c>
    </row>
    <row r="117" spans="2:16" x14ac:dyDescent="0.25">
      <c r="B117" s="237"/>
      <c r="I117" s="266"/>
      <c r="K117" s="265"/>
      <c r="L117" s="265"/>
      <c r="M117" s="430"/>
      <c r="N117" s="430"/>
      <c r="O117" s="430"/>
      <c r="P117" s="431"/>
    </row>
    <row r="118" spans="2:16" x14ac:dyDescent="0.25">
      <c r="B118" s="288" t="s">
        <v>66</v>
      </c>
      <c r="C118" s="267"/>
      <c r="D118" s="268"/>
      <c r="E118" s="268"/>
      <c r="F118" s="268"/>
      <c r="G118" s="269"/>
      <c r="K118" s="270" t="s">
        <v>67</v>
      </c>
      <c r="L118" s="271"/>
      <c r="M118" s="271"/>
      <c r="N118" s="271"/>
      <c r="O118" s="271"/>
      <c r="P118" s="292"/>
    </row>
    <row r="119" spans="2:16" x14ac:dyDescent="0.25">
      <c r="B119" s="299"/>
      <c r="C119" s="16"/>
      <c r="G119" s="298"/>
      <c r="K119" s="273"/>
      <c r="L119" s="274"/>
      <c r="M119" s="274"/>
      <c r="N119" s="274"/>
      <c r="O119" s="274"/>
      <c r="P119" s="293"/>
    </row>
    <row r="120" spans="2:16" x14ac:dyDescent="0.25">
      <c r="B120" s="237"/>
      <c r="G120" s="298"/>
      <c r="K120" s="276"/>
      <c r="L120" s="275"/>
      <c r="M120" s="275"/>
      <c r="N120" s="275"/>
      <c r="O120" s="275"/>
      <c r="P120" s="294"/>
    </row>
    <row r="121" spans="2:16" ht="15.75" thickBot="1" x14ac:dyDescent="0.3">
      <c r="B121" s="295"/>
      <c r="C121" s="291"/>
      <c r="D121" s="291"/>
      <c r="E121" s="291"/>
      <c r="F121" s="291"/>
      <c r="G121" s="300"/>
      <c r="H121" s="291"/>
      <c r="I121" s="290"/>
      <c r="J121" s="290"/>
      <c r="K121" s="297"/>
      <c r="L121" s="289"/>
      <c r="M121" s="289"/>
      <c r="N121" s="289"/>
      <c r="O121" s="289"/>
      <c r="P121" s="296"/>
    </row>
    <row r="123" spans="2:16" ht="15.75" thickBot="1" x14ac:dyDescent="0.3"/>
    <row r="124" spans="2:16" ht="29.25" thickBot="1" x14ac:dyDescent="0.5">
      <c r="B124" s="469" t="s">
        <v>73</v>
      </c>
      <c r="C124" s="470"/>
      <c r="D124" s="470"/>
      <c r="E124" s="470"/>
      <c r="F124" s="470"/>
      <c r="G124" s="470"/>
      <c r="H124" s="470"/>
      <c r="I124" s="470"/>
      <c r="J124" s="470"/>
      <c r="K124" s="470"/>
      <c r="L124" s="470"/>
      <c r="M124" s="470"/>
      <c r="N124" s="470"/>
      <c r="O124" s="470"/>
      <c r="P124" s="471"/>
    </row>
    <row r="125" spans="2:16" ht="21" x14ac:dyDescent="0.35">
      <c r="B125" s="472" t="s">
        <v>78</v>
      </c>
      <c r="C125" s="473"/>
      <c r="D125" s="473"/>
      <c r="E125" s="473"/>
      <c r="F125" s="473"/>
      <c r="G125" s="474"/>
      <c r="K125" s="472" t="s">
        <v>77</v>
      </c>
      <c r="L125" s="473"/>
      <c r="M125" s="473"/>
      <c r="N125" s="473"/>
      <c r="O125" s="473"/>
      <c r="P125" s="474"/>
    </row>
    <row r="126" spans="2:16" x14ac:dyDescent="0.25">
      <c r="B126" s="237"/>
      <c r="G126" s="238"/>
      <c r="K126" s="237"/>
      <c r="P126" s="239"/>
    </row>
    <row r="127" spans="2:16" x14ac:dyDescent="0.25">
      <c r="B127" s="237"/>
      <c r="G127" s="238"/>
      <c r="K127" s="237"/>
      <c r="P127" s="239"/>
    </row>
    <row r="128" spans="2:16" x14ac:dyDescent="0.25">
      <c r="B128" s="237"/>
      <c r="G128" s="238"/>
      <c r="K128" s="237"/>
      <c r="P128" s="239"/>
    </row>
    <row r="129" spans="2:16" x14ac:dyDescent="0.25">
      <c r="B129" s="237"/>
      <c r="G129" s="238"/>
      <c r="K129" s="237"/>
      <c r="P129" s="239"/>
    </row>
    <row r="130" spans="2:16" x14ac:dyDescent="0.25">
      <c r="B130" s="237"/>
      <c r="G130" s="238"/>
      <c r="K130" s="237"/>
      <c r="P130" s="239"/>
    </row>
    <row r="131" spans="2:16" x14ac:dyDescent="0.25">
      <c r="B131" s="237"/>
      <c r="G131" s="238"/>
      <c r="K131" s="237"/>
      <c r="P131" s="239"/>
    </row>
    <row r="132" spans="2:16" x14ac:dyDescent="0.25">
      <c r="B132" s="237"/>
      <c r="G132" s="238"/>
      <c r="K132" s="237"/>
      <c r="P132" s="239"/>
    </row>
    <row r="133" spans="2:16" x14ac:dyDescent="0.25">
      <c r="B133" s="237"/>
      <c r="G133" s="238"/>
      <c r="K133" s="237"/>
      <c r="P133" s="239"/>
    </row>
    <row r="134" spans="2:16" x14ac:dyDescent="0.25">
      <c r="B134" s="237"/>
      <c r="G134" s="238"/>
      <c r="K134" s="237"/>
      <c r="P134" s="239"/>
    </row>
    <row r="135" spans="2:16" x14ac:dyDescent="0.25">
      <c r="B135" s="237"/>
      <c r="G135" s="238"/>
      <c r="K135" s="237"/>
      <c r="P135" s="239"/>
    </row>
    <row r="136" spans="2:16" x14ac:dyDescent="0.25">
      <c r="B136" s="237"/>
      <c r="G136" s="238"/>
      <c r="K136" s="237"/>
      <c r="P136" s="239"/>
    </row>
    <row r="137" spans="2:16" x14ac:dyDescent="0.25">
      <c r="B137" s="237"/>
      <c r="G137" s="238"/>
      <c r="K137" s="237"/>
      <c r="P137" s="239"/>
    </row>
    <row r="138" spans="2:16" x14ac:dyDescent="0.25">
      <c r="B138" s="241"/>
      <c r="C138" s="240"/>
      <c r="D138" s="240"/>
      <c r="E138" s="240"/>
      <c r="F138" s="240"/>
      <c r="G138" s="242"/>
      <c r="H138" s="240"/>
      <c r="K138" s="241"/>
      <c r="L138" s="240"/>
      <c r="M138" s="240"/>
      <c r="N138" s="240"/>
      <c r="O138" s="240"/>
      <c r="P138" s="239"/>
    </row>
    <row r="139" spans="2:16" x14ac:dyDescent="0.25">
      <c r="B139" s="241"/>
      <c r="C139" s="240" t="s">
        <v>54</v>
      </c>
      <c r="D139" s="286">
        <f>D140-(D144+D145)</f>
        <v>0</v>
      </c>
      <c r="E139" s="240"/>
      <c r="F139" s="240"/>
      <c r="G139" s="242"/>
      <c r="H139" s="240"/>
      <c r="K139" s="241"/>
      <c r="L139" s="240" t="s">
        <v>54</v>
      </c>
      <c r="M139" s="286">
        <f>M140-(M144+M145)</f>
        <v>0</v>
      </c>
      <c r="N139" s="240"/>
      <c r="O139" s="240"/>
      <c r="P139" s="239"/>
    </row>
    <row r="140" spans="2:16" ht="15.75" thickBot="1" x14ac:dyDescent="0.3">
      <c r="B140" s="243"/>
      <c r="C140" s="244" t="s">
        <v>55</v>
      </c>
      <c r="D140" s="245">
        <v>114587</v>
      </c>
      <c r="E140" s="246"/>
      <c r="F140" s="246"/>
      <c r="G140" s="247"/>
      <c r="H140" s="240"/>
      <c r="K140" s="243"/>
      <c r="L140" s="244" t="s">
        <v>55</v>
      </c>
      <c r="M140" s="245">
        <v>136758</v>
      </c>
      <c r="N140" s="246"/>
      <c r="O140" s="246"/>
      <c r="P140" s="248"/>
    </row>
    <row r="141" spans="2:16" ht="15.75" thickBot="1" x14ac:dyDescent="0.3">
      <c r="B141" s="241"/>
      <c r="C141" s="287"/>
      <c r="D141" s="249"/>
      <c r="E141" s="240"/>
      <c r="F141" s="240"/>
      <c r="G141" s="240"/>
      <c r="H141" s="240"/>
      <c r="K141" s="240"/>
      <c r="L141" s="287"/>
      <c r="M141" s="249"/>
      <c r="N141" s="240"/>
      <c r="O141" s="240"/>
      <c r="P141" s="239"/>
    </row>
    <row r="142" spans="2:16" x14ac:dyDescent="0.25">
      <c r="B142" s="461" t="s">
        <v>56</v>
      </c>
      <c r="C142" s="461" t="s">
        <v>57</v>
      </c>
      <c r="D142" s="461" t="s">
        <v>58</v>
      </c>
      <c r="E142" s="461" t="s">
        <v>59</v>
      </c>
      <c r="F142" s="461" t="s">
        <v>60</v>
      </c>
      <c r="G142" s="463" t="s">
        <v>29</v>
      </c>
      <c r="H142" s="240"/>
      <c r="I142" s="467" t="s">
        <v>61</v>
      </c>
      <c r="K142" s="461" t="s">
        <v>56</v>
      </c>
      <c r="L142" s="461" t="s">
        <v>57</v>
      </c>
      <c r="M142" s="461" t="s">
        <v>58</v>
      </c>
      <c r="N142" s="461" t="s">
        <v>59</v>
      </c>
      <c r="O142" s="461" t="s">
        <v>60</v>
      </c>
      <c r="P142" s="463" t="s">
        <v>29</v>
      </c>
    </row>
    <row r="143" spans="2:16" ht="15.75" thickBot="1" x14ac:dyDescent="0.3">
      <c r="B143" s="462"/>
      <c r="C143" s="462"/>
      <c r="D143" s="462"/>
      <c r="E143" s="462"/>
      <c r="F143" s="462"/>
      <c r="G143" s="464"/>
      <c r="H143" s="250"/>
      <c r="I143" s="468"/>
      <c r="K143" s="462"/>
      <c r="L143" s="462"/>
      <c r="M143" s="462"/>
      <c r="N143" s="462"/>
      <c r="O143" s="462"/>
      <c r="P143" s="464"/>
    </row>
    <row r="144" spans="2:16" ht="15.75" thickBot="1" x14ac:dyDescent="0.3">
      <c r="B144" s="277" t="s">
        <v>62</v>
      </c>
      <c r="C144" s="252" t="s">
        <v>43</v>
      </c>
      <c r="D144" s="278">
        <f>D140-D145</f>
        <v>83580.635556782887</v>
      </c>
      <c r="E144" s="429">
        <f>D144/$D$140</f>
        <v>0.72940766017770675</v>
      </c>
      <c r="F144" s="279"/>
      <c r="G144" s="429"/>
      <c r="H144" s="254"/>
      <c r="I144" s="253"/>
      <c r="J144" s="255"/>
      <c r="K144" s="277" t="s">
        <v>62</v>
      </c>
      <c r="L144" s="252" t="s">
        <v>43</v>
      </c>
      <c r="M144" s="278">
        <f>M140-M145</f>
        <v>109290.45830744131</v>
      </c>
      <c r="N144" s="429">
        <f>M144/$M$140</f>
        <v>0.79915221272204406</v>
      </c>
      <c r="O144" s="279"/>
      <c r="P144" s="429"/>
    </row>
    <row r="145" spans="2:16" ht="15.75" thickBot="1" x14ac:dyDescent="0.3">
      <c r="B145" s="465" t="s">
        <v>26</v>
      </c>
      <c r="C145" s="256" t="s">
        <v>63</v>
      </c>
      <c r="D145" s="278">
        <f>SUM(D146,D150,D153)</f>
        <v>31006.364443217117</v>
      </c>
      <c r="E145" s="429">
        <f t="shared" ref="E145:E157" si="14">D145/$D$140</f>
        <v>0.27059233982229325</v>
      </c>
      <c r="F145" s="278">
        <f>SUM(F146,F150,F153)</f>
        <v>57845598.991028577</v>
      </c>
      <c r="G145" s="429"/>
      <c r="H145" s="254"/>
      <c r="I145" s="253">
        <f>O145/F145-1</f>
        <v>-0.14764743748171572</v>
      </c>
      <c r="J145" s="255"/>
      <c r="K145" s="465" t="s">
        <v>26</v>
      </c>
      <c r="L145" s="256" t="s">
        <v>63</v>
      </c>
      <c r="M145" s="278">
        <f>SUM(M146,M150,M153)</f>
        <v>27467.541692558694</v>
      </c>
      <c r="N145" s="429">
        <f t="shared" ref="N145:N157" si="15">M145/$M$140</f>
        <v>0.20084778727795591</v>
      </c>
      <c r="O145" s="278">
        <f>SUM(O146,O150,O153)</f>
        <v>49304844.530408286</v>
      </c>
      <c r="P145" s="429"/>
    </row>
    <row r="146" spans="2:16" x14ac:dyDescent="0.25">
      <c r="B146" s="465"/>
      <c r="C146" s="282" t="s">
        <v>65</v>
      </c>
      <c r="D146" s="283">
        <f>SUM(D147:D149)</f>
        <v>19874.299950106313</v>
      </c>
      <c r="E146" s="388">
        <f t="shared" si="14"/>
        <v>0.17344288575585637</v>
      </c>
      <c r="F146" s="283">
        <f>SUM(F147:F149)</f>
        <v>36458202.621428572</v>
      </c>
      <c r="G146" s="388">
        <f>F146/$F$145</f>
        <v>0.63026752695711508</v>
      </c>
      <c r="H146" s="257"/>
      <c r="I146" s="388">
        <f>O146/F146-1</f>
        <v>-0.32039141392772152</v>
      </c>
      <c r="K146" s="465"/>
      <c r="L146" s="282" t="s">
        <v>65</v>
      </c>
      <c r="M146" s="283">
        <f>SUM(M147:M149)</f>
        <v>16242.105604354329</v>
      </c>
      <c r="N146" s="388">
        <f t="shared" si="15"/>
        <v>0.11876530516938189</v>
      </c>
      <c r="O146" s="283">
        <f>SUM(O147:O149)</f>
        <v>24777307.534285709</v>
      </c>
      <c r="P146" s="388">
        <f>O146/$O$145</f>
        <v>0.50253292085739254</v>
      </c>
    </row>
    <row r="147" spans="2:16" x14ac:dyDescent="0.25">
      <c r="B147" s="465"/>
      <c r="C147" s="258" t="s">
        <v>74</v>
      </c>
      <c r="D147" s="260">
        <v>16213.917994721362</v>
      </c>
      <c r="E147" s="389">
        <f t="shared" si="14"/>
        <v>0.14149875635736481</v>
      </c>
      <c r="F147" s="261">
        <v>25895364.237142853</v>
      </c>
      <c r="G147" s="389">
        <f t="shared" ref="G147:G157" si="16">F147/$F$145</f>
        <v>0.44766351613299105</v>
      </c>
      <c r="H147" s="257"/>
      <c r="I147" s="389">
        <f t="shared" ref="I147:I156" si="17">O147/F147-1</f>
        <v>-0.38536149294798172</v>
      </c>
      <c r="K147" s="465"/>
      <c r="L147" s="258" t="s">
        <v>74</v>
      </c>
      <c r="M147" s="260">
        <v>12176.544924110722</v>
      </c>
      <c r="N147" s="389">
        <f t="shared" si="15"/>
        <v>8.9037167289012134E-2</v>
      </c>
      <c r="O147" s="261">
        <v>15916288.01428571</v>
      </c>
      <c r="P147" s="389">
        <f t="shared" ref="P147:P157" si="18">O147/$O$145</f>
        <v>0.32281387692987235</v>
      </c>
    </row>
    <row r="148" spans="2:16" x14ac:dyDescent="0.25">
      <c r="B148" s="465"/>
      <c r="C148" s="258" t="s">
        <v>75</v>
      </c>
      <c r="D148" s="260">
        <v>3463.1954176994195</v>
      </c>
      <c r="E148" s="389">
        <f t="shared" si="14"/>
        <v>3.0223283773023288E-2</v>
      </c>
      <c r="F148" s="261">
        <v>9961554.4942857176</v>
      </c>
      <c r="G148" s="389">
        <f t="shared" si="16"/>
        <v>0.17220937578726916</v>
      </c>
      <c r="H148" s="257"/>
      <c r="I148" s="389">
        <f t="shared" si="17"/>
        <v>-0.1462476609570742</v>
      </c>
      <c r="K148" s="465"/>
      <c r="L148" s="258" t="s">
        <v>75</v>
      </c>
      <c r="M148" s="260">
        <v>3708.0091979659132</v>
      </c>
      <c r="N148" s="389">
        <f t="shared" si="15"/>
        <v>2.7113654762177811E-2</v>
      </c>
      <c r="O148" s="261">
        <v>8504700.4500000011</v>
      </c>
      <c r="P148" s="389">
        <f t="shared" si="18"/>
        <v>0.17249218674150385</v>
      </c>
    </row>
    <row r="149" spans="2:16" ht="15.75" thickBot="1" x14ac:dyDescent="0.3">
      <c r="B149" s="465"/>
      <c r="C149" s="264" t="s">
        <v>76</v>
      </c>
      <c r="D149" s="262">
        <v>197.18653768553102</v>
      </c>
      <c r="E149" s="390">
        <f t="shared" si="14"/>
        <v>1.7208456254682557E-3</v>
      </c>
      <c r="F149" s="263">
        <v>601283.89000000013</v>
      </c>
      <c r="G149" s="390">
        <f t="shared" si="16"/>
        <v>1.0394635036854831E-2</v>
      </c>
      <c r="H149" s="257"/>
      <c r="I149" s="390">
        <f t="shared" si="17"/>
        <v>-0.40740293241516912</v>
      </c>
      <c r="K149" s="465"/>
      <c r="L149" s="264" t="s">
        <v>76</v>
      </c>
      <c r="M149" s="262">
        <v>357.55148227769337</v>
      </c>
      <c r="N149" s="390">
        <f t="shared" si="15"/>
        <v>2.6144831181919401E-3</v>
      </c>
      <c r="O149" s="263">
        <v>356319.07000000007</v>
      </c>
      <c r="P149" s="390">
        <f t="shared" si="18"/>
        <v>7.2268571860163505E-3</v>
      </c>
    </row>
    <row r="150" spans="2:16" x14ac:dyDescent="0.25">
      <c r="B150" s="465"/>
      <c r="C150" s="282" t="s">
        <v>68</v>
      </c>
      <c r="D150" s="283">
        <f>SUM(D151:D152)</f>
        <v>10746.813832358921</v>
      </c>
      <c r="E150" s="388">
        <f t="shared" si="14"/>
        <v>9.3787374068253132E-2</v>
      </c>
      <c r="F150" s="283">
        <f>SUM(F151:F152)</f>
        <v>20314319.580000006</v>
      </c>
      <c r="G150" s="388">
        <f t="shared" si="16"/>
        <v>0.35118176549871333</v>
      </c>
      <c r="H150" s="257"/>
      <c r="I150" s="388">
        <f t="shared" si="17"/>
        <v>9.8000128537900633E-2</v>
      </c>
      <c r="K150" s="465"/>
      <c r="L150" s="282" t="s">
        <v>68</v>
      </c>
      <c r="M150" s="283">
        <f>SUM(M151:M152)</f>
        <v>10525.287526836119</v>
      </c>
      <c r="N150" s="388">
        <f t="shared" si="15"/>
        <v>7.6962865257141216E-2</v>
      </c>
      <c r="O150" s="283">
        <f>SUM(O151:O152)</f>
        <v>22305125.509999998</v>
      </c>
      <c r="P150" s="388">
        <f t="shared" si="18"/>
        <v>0.45239216799970899</v>
      </c>
    </row>
    <row r="151" spans="2:16" x14ac:dyDescent="0.25">
      <c r="B151" s="465"/>
      <c r="C151" s="259" t="s">
        <v>70</v>
      </c>
      <c r="D151" s="260">
        <v>10120.703984143931</v>
      </c>
      <c r="E151" s="389">
        <f t="shared" si="14"/>
        <v>8.8323317515459271E-2</v>
      </c>
      <c r="F151" s="261">
        <v>17214698.750000004</v>
      </c>
      <c r="G151" s="389">
        <f t="shared" si="16"/>
        <v>0.2975973807907128</v>
      </c>
      <c r="H151" s="257"/>
      <c r="I151" s="389">
        <f t="shared" si="17"/>
        <v>-1.2044133505386245E-2</v>
      </c>
      <c r="K151" s="465"/>
      <c r="L151" s="259" t="s">
        <v>70</v>
      </c>
      <c r="M151" s="260">
        <v>8148.2225911152254</v>
      </c>
      <c r="N151" s="389">
        <f t="shared" si="15"/>
        <v>5.95813231483001E-2</v>
      </c>
      <c r="O151" s="261">
        <v>17007362.619999997</v>
      </c>
      <c r="P151" s="389">
        <f t="shared" si="18"/>
        <v>0.34494303312346664</v>
      </c>
    </row>
    <row r="152" spans="2:16" ht="15.75" thickBot="1" x14ac:dyDescent="0.3">
      <c r="B152" s="465"/>
      <c r="C152" s="281" t="s">
        <v>71</v>
      </c>
      <c r="D152" s="262">
        <v>626.10984821498948</v>
      </c>
      <c r="E152" s="390">
        <f t="shared" si="14"/>
        <v>5.4640565527938551E-3</v>
      </c>
      <c r="F152" s="263">
        <v>3099620.83</v>
      </c>
      <c r="G152" s="390">
        <f t="shared" si="16"/>
        <v>5.3584384708000483E-2</v>
      </c>
      <c r="H152" s="257"/>
      <c r="I152" s="390">
        <f t="shared" si="17"/>
        <v>0.70916482387944191</v>
      </c>
      <c r="K152" s="465"/>
      <c r="L152" s="281" t="s">
        <v>71</v>
      </c>
      <c r="M152" s="262">
        <v>2377.0649357208931</v>
      </c>
      <c r="N152" s="390">
        <f t="shared" si="15"/>
        <v>1.7381542108841113E-2</v>
      </c>
      <c r="O152" s="263">
        <v>5297762.8899999997</v>
      </c>
      <c r="P152" s="390">
        <f t="shared" si="18"/>
        <v>0.10744913487624234</v>
      </c>
    </row>
    <row r="153" spans="2:16" x14ac:dyDescent="0.25">
      <c r="B153" s="465"/>
      <c r="C153" s="284" t="s">
        <v>69</v>
      </c>
      <c r="D153" s="283">
        <f>SUM(D154:D157)</f>
        <v>385.25066075188505</v>
      </c>
      <c r="E153" s="388">
        <f t="shared" si="14"/>
        <v>3.3620799981837822E-3</v>
      </c>
      <c r="F153" s="283">
        <f>SUM(F154:F157)</f>
        <v>1073076.7896</v>
      </c>
      <c r="G153" s="388">
        <f t="shared" si="16"/>
        <v>1.8550707544171621E-2</v>
      </c>
      <c r="H153" s="257"/>
      <c r="I153" s="388">
        <f t="shared" si="17"/>
        <v>1.0710647249681045</v>
      </c>
      <c r="K153" s="465"/>
      <c r="L153" s="284" t="s">
        <v>69</v>
      </c>
      <c r="M153" s="283">
        <f>SUM(M154:M157)</f>
        <v>700.14856136824733</v>
      </c>
      <c r="N153" s="388">
        <f t="shared" si="15"/>
        <v>5.1196168514328032E-3</v>
      </c>
      <c r="O153" s="283">
        <f>SUM(O154:O157)</f>
        <v>2222411.4861225807</v>
      </c>
      <c r="P153" s="388">
        <f t="shared" si="18"/>
        <v>4.5074911142898542E-2</v>
      </c>
    </row>
    <row r="154" spans="2:16" x14ac:dyDescent="0.25">
      <c r="B154" s="465"/>
      <c r="C154" s="259" t="s">
        <v>11</v>
      </c>
      <c r="D154" s="260">
        <v>197.80668122029894</v>
      </c>
      <c r="E154" s="389">
        <f t="shared" si="14"/>
        <v>1.726257614042596E-3</v>
      </c>
      <c r="F154" s="261">
        <v>569405.2575999999</v>
      </c>
      <c r="G154" s="389">
        <f t="shared" si="16"/>
        <v>9.8435363715104838E-3</v>
      </c>
      <c r="H154" s="257"/>
      <c r="I154" s="389">
        <f t="shared" si="17"/>
        <v>1.1302926546774481</v>
      </c>
      <c r="K154" s="465"/>
      <c r="L154" s="259" t="s">
        <v>11</v>
      </c>
      <c r="M154" s="260">
        <v>395.89711608088646</v>
      </c>
      <c r="N154" s="389">
        <f t="shared" si="15"/>
        <v>2.8948735436382989E-3</v>
      </c>
      <c r="O154" s="261">
        <v>1212999.8377999999</v>
      </c>
      <c r="P154" s="389">
        <f t="shared" si="18"/>
        <v>2.4602041632073173E-2</v>
      </c>
    </row>
    <row r="155" spans="2:16" x14ac:dyDescent="0.25">
      <c r="B155" s="465"/>
      <c r="C155" s="259" t="s">
        <v>12</v>
      </c>
      <c r="D155" s="260">
        <v>148.10400125027911</v>
      </c>
      <c r="E155" s="389">
        <f t="shared" si="14"/>
        <v>1.2925026508267003E-3</v>
      </c>
      <c r="F155" s="261">
        <v>323526.65000000002</v>
      </c>
      <c r="G155" s="389">
        <f t="shared" si="16"/>
        <v>5.5929345644804649E-3</v>
      </c>
      <c r="H155" s="257"/>
      <c r="I155" s="389">
        <f t="shared" si="17"/>
        <v>0.794462218182026</v>
      </c>
      <c r="K155" s="465"/>
      <c r="L155" s="259" t="s">
        <v>12</v>
      </c>
      <c r="M155" s="260">
        <v>213.70237827985494</v>
      </c>
      <c r="N155" s="389">
        <f t="shared" si="15"/>
        <v>1.562631643339731E-3</v>
      </c>
      <c r="O155" s="261">
        <v>580556.35</v>
      </c>
      <c r="P155" s="389">
        <f t="shared" si="18"/>
        <v>1.1774833802425793E-2</v>
      </c>
    </row>
    <row r="156" spans="2:16" x14ac:dyDescent="0.25">
      <c r="B156" s="465"/>
      <c r="C156" s="259" t="s">
        <v>8</v>
      </c>
      <c r="D156" s="260">
        <v>31.416807750629726</v>
      </c>
      <c r="E156" s="389">
        <f t="shared" si="14"/>
        <v>2.74174275883213E-4</v>
      </c>
      <c r="F156" s="261">
        <v>109515.67199999999</v>
      </c>
      <c r="G156" s="389">
        <f t="shared" si="16"/>
        <v>1.8932412129915891E-3</v>
      </c>
      <c r="H156" s="257"/>
      <c r="I156" s="389">
        <f t="shared" si="17"/>
        <v>1.7414014162519194</v>
      </c>
      <c r="K156" s="465"/>
      <c r="L156" s="259" t="s">
        <v>8</v>
      </c>
      <c r="M156" s="260">
        <v>86.12608127301479</v>
      </c>
      <c r="N156" s="389">
        <f t="shared" si="15"/>
        <v>6.2976996792154605E-4</v>
      </c>
      <c r="O156" s="261">
        <v>300226.41832258063</v>
      </c>
      <c r="P156" s="389">
        <f t="shared" si="18"/>
        <v>6.0891869994117694E-3</v>
      </c>
    </row>
    <row r="157" spans="2:16" ht="15.75" thickBot="1" x14ac:dyDescent="0.3">
      <c r="B157" s="466"/>
      <c r="C157" s="264" t="s">
        <v>10</v>
      </c>
      <c r="D157" s="262">
        <v>7.9231705306772504</v>
      </c>
      <c r="E157" s="390">
        <f t="shared" si="14"/>
        <v>6.9145457431272754E-5</v>
      </c>
      <c r="F157" s="263">
        <v>70629.209999999977</v>
      </c>
      <c r="G157" s="390">
        <f t="shared" si="16"/>
        <v>1.2209953951890799E-3</v>
      </c>
      <c r="H157" s="257"/>
      <c r="I157" s="390">
        <f>O157/F157-1</f>
        <v>0.82118531412145224</v>
      </c>
      <c r="K157" s="466"/>
      <c r="L157" s="264" t="s">
        <v>10</v>
      </c>
      <c r="M157" s="262">
        <v>4.4229857344912711</v>
      </c>
      <c r="N157" s="390">
        <f t="shared" si="15"/>
        <v>3.2341696533228556E-5</v>
      </c>
      <c r="O157" s="263">
        <v>128628.87999999998</v>
      </c>
      <c r="P157" s="390">
        <f t="shared" si="18"/>
        <v>2.6088487089878025E-3</v>
      </c>
    </row>
    <row r="158" spans="2:16" x14ac:dyDescent="0.25">
      <c r="B158" s="237"/>
      <c r="I158" s="266"/>
      <c r="K158" s="265"/>
      <c r="L158" s="265"/>
      <c r="M158" s="265"/>
      <c r="N158" s="265"/>
      <c r="O158" s="265"/>
      <c r="P158" s="285"/>
    </row>
    <row r="159" spans="2:16" x14ac:dyDescent="0.25">
      <c r="B159" s="288" t="s">
        <v>66</v>
      </c>
      <c r="C159" s="267"/>
      <c r="D159" s="268"/>
      <c r="E159" s="268"/>
      <c r="F159" s="268"/>
      <c r="G159" s="269"/>
      <c r="K159" s="270" t="s">
        <v>67</v>
      </c>
      <c r="L159" s="271"/>
      <c r="M159" s="271"/>
      <c r="N159" s="271"/>
      <c r="O159" s="271"/>
      <c r="P159" s="292"/>
    </row>
    <row r="160" spans="2:16" x14ac:dyDescent="0.25">
      <c r="B160" s="299"/>
      <c r="C160" s="16"/>
      <c r="G160" s="298"/>
      <c r="K160" s="273"/>
      <c r="L160" s="274"/>
      <c r="M160" s="274"/>
      <c r="N160" s="274"/>
      <c r="O160" s="274"/>
      <c r="P160" s="293"/>
    </row>
    <row r="161" spans="2:16" x14ac:dyDescent="0.25">
      <c r="B161" s="237"/>
      <c r="G161" s="298"/>
      <c r="K161" s="276"/>
      <c r="L161" s="275"/>
      <c r="M161" s="275"/>
      <c r="N161" s="275"/>
      <c r="O161" s="275"/>
      <c r="P161" s="294"/>
    </row>
    <row r="162" spans="2:16" ht="15.75" thickBot="1" x14ac:dyDescent="0.3">
      <c r="B162" s="295"/>
      <c r="C162" s="291"/>
      <c r="D162" s="291"/>
      <c r="E162" s="291"/>
      <c r="F162" s="291"/>
      <c r="G162" s="300"/>
      <c r="H162" s="291"/>
      <c r="I162" s="290"/>
      <c r="J162" s="290"/>
      <c r="K162" s="297"/>
      <c r="L162" s="289"/>
      <c r="M162" s="289"/>
      <c r="N162" s="289"/>
      <c r="O162" s="289"/>
      <c r="P162" s="296"/>
    </row>
  </sheetData>
  <mergeCells count="72">
    <mergeCell ref="I19:I20"/>
    <mergeCell ref="B22:B34"/>
    <mergeCell ref="K22:K34"/>
    <mergeCell ref="B1:P1"/>
    <mergeCell ref="B42:P42"/>
    <mergeCell ref="K19:K20"/>
    <mergeCell ref="L19:L20"/>
    <mergeCell ref="M19:M20"/>
    <mergeCell ref="N19:N20"/>
    <mergeCell ref="O19:O20"/>
    <mergeCell ref="P19:P20"/>
    <mergeCell ref="B2:G2"/>
    <mergeCell ref="K2:P2"/>
    <mergeCell ref="B19:B20"/>
    <mergeCell ref="C19:C20"/>
    <mergeCell ref="D19:D20"/>
    <mergeCell ref="E19:E20"/>
    <mergeCell ref="F19:F20"/>
    <mergeCell ref="G19:G20"/>
    <mergeCell ref="B63:B77"/>
    <mergeCell ref="K63:K77"/>
    <mergeCell ref="B43:G43"/>
    <mergeCell ref="K43:P43"/>
    <mergeCell ref="B60:B61"/>
    <mergeCell ref="C60:C61"/>
    <mergeCell ref="D60:D61"/>
    <mergeCell ref="E60:E61"/>
    <mergeCell ref="F60:F61"/>
    <mergeCell ref="G60:G61"/>
    <mergeCell ref="I60:I61"/>
    <mergeCell ref="K60:K61"/>
    <mergeCell ref="L60:L61"/>
    <mergeCell ref="M60:M61"/>
    <mergeCell ref="N60:N61"/>
    <mergeCell ref="O60:O61"/>
    <mergeCell ref="P60:P61"/>
    <mergeCell ref="P103:P104"/>
    <mergeCell ref="B85:P85"/>
    <mergeCell ref="B86:G86"/>
    <mergeCell ref="K86:P86"/>
    <mergeCell ref="B103:B104"/>
    <mergeCell ref="C103:C104"/>
    <mergeCell ref="D103:D104"/>
    <mergeCell ref="E103:E104"/>
    <mergeCell ref="F103:F104"/>
    <mergeCell ref="G103:G104"/>
    <mergeCell ref="I103:I104"/>
    <mergeCell ref="K103:K104"/>
    <mergeCell ref="L103:L104"/>
    <mergeCell ref="M103:M104"/>
    <mergeCell ref="N103:N104"/>
    <mergeCell ref="O103:O104"/>
    <mergeCell ref="B106:B116"/>
    <mergeCell ref="K106:K116"/>
    <mergeCell ref="B124:P124"/>
    <mergeCell ref="B125:G125"/>
    <mergeCell ref="K125:P125"/>
    <mergeCell ref="O142:O143"/>
    <mergeCell ref="P142:P143"/>
    <mergeCell ref="B145:B157"/>
    <mergeCell ref="K145:K157"/>
    <mergeCell ref="G142:G143"/>
    <mergeCell ref="I142:I143"/>
    <mergeCell ref="K142:K143"/>
    <mergeCell ref="L142:L143"/>
    <mergeCell ref="M142:M143"/>
    <mergeCell ref="N142:N143"/>
    <mergeCell ref="B142:B143"/>
    <mergeCell ref="C142:C143"/>
    <mergeCell ref="D142:D143"/>
    <mergeCell ref="E142:E143"/>
    <mergeCell ref="F142:F14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EB1E-11EA-4F12-A94F-0E5D3E446EAD}">
  <sheetPr>
    <tabColor rgb="FF00B050"/>
  </sheetPr>
  <dimension ref="B1:M113"/>
  <sheetViews>
    <sheetView showGridLines="0" zoomScale="70" zoomScaleNormal="70" workbookViewId="0">
      <selection activeCell="E87" sqref="E87"/>
    </sheetView>
  </sheetViews>
  <sheetFormatPr defaultRowHeight="15" x14ac:dyDescent="0.25"/>
  <cols>
    <col min="1" max="1" width="4.85546875" customWidth="1"/>
    <col min="2" max="2" width="19.7109375" customWidth="1"/>
    <col min="3" max="3" width="31.28515625" bestFit="1" customWidth="1"/>
    <col min="4" max="4" width="4.7109375" customWidth="1"/>
    <col min="5" max="5" width="30.28515625" bestFit="1" customWidth="1"/>
    <col min="6" max="6" width="4.7109375" customWidth="1"/>
    <col min="7" max="7" width="28.140625" bestFit="1" customWidth="1"/>
    <col min="8" max="8" width="5.5703125" customWidth="1"/>
    <col min="9" max="9" width="16.85546875" bestFit="1" customWidth="1"/>
    <col min="10" max="10" width="16.28515625" customWidth="1"/>
    <col min="11" max="11" width="22.140625" bestFit="1" customWidth="1"/>
    <col min="12" max="12" width="5.42578125" customWidth="1"/>
    <col min="13" max="13" width="28.140625" bestFit="1" customWidth="1"/>
    <col min="15" max="15" width="15.140625" bestFit="1" customWidth="1"/>
    <col min="16" max="21" width="16.28515625" bestFit="1" customWidth="1"/>
  </cols>
  <sheetData>
    <row r="1" spans="2:13" ht="15.75" thickBot="1" x14ac:dyDescent="0.3"/>
    <row r="2" spans="2:13" ht="19.5" thickBot="1" x14ac:dyDescent="0.35">
      <c r="G2" s="335"/>
    </row>
    <row r="3" spans="2:13" ht="15.75" thickBot="1" x14ac:dyDescent="0.3">
      <c r="G3" s="336" t="s">
        <v>103</v>
      </c>
    </row>
    <row r="4" spans="2:13" ht="15.75" thickBot="1" x14ac:dyDescent="0.3">
      <c r="G4" s="337"/>
    </row>
    <row r="5" spans="2:13" ht="15.75" thickBot="1" x14ac:dyDescent="0.3">
      <c r="E5" s="435">
        <v>155499</v>
      </c>
      <c r="F5" s="334"/>
      <c r="G5" s="338"/>
    </row>
    <row r="6" spans="2:13" s="339" customFormat="1" ht="19.5" thickBot="1" x14ac:dyDescent="0.35">
      <c r="E6" s="341" t="s">
        <v>104</v>
      </c>
      <c r="F6" s="340"/>
      <c r="G6" s="341" t="s">
        <v>105</v>
      </c>
      <c r="H6" s="342"/>
      <c r="I6" s="480" t="s">
        <v>25</v>
      </c>
      <c r="J6" s="481"/>
      <c r="K6"/>
      <c r="L6" s="340"/>
      <c r="M6" s="343" t="s">
        <v>111</v>
      </c>
    </row>
    <row r="7" spans="2:13" s="375" customFormat="1" ht="16.5" customHeight="1" thickBot="1" x14ac:dyDescent="0.3">
      <c r="B7" s="344" t="s">
        <v>56</v>
      </c>
      <c r="C7" s="345" t="s">
        <v>57</v>
      </c>
      <c r="D7" s="250"/>
      <c r="E7" s="336" t="s">
        <v>44</v>
      </c>
      <c r="F7" s="304"/>
      <c r="G7" s="336" t="s">
        <v>44</v>
      </c>
      <c r="H7" s="304"/>
      <c r="I7" s="336" t="s">
        <v>78</v>
      </c>
      <c r="J7" s="336" t="s">
        <v>77</v>
      </c>
      <c r="K7" s="374"/>
      <c r="L7" s="304"/>
      <c r="M7" s="336" t="s">
        <v>44</v>
      </c>
    </row>
    <row r="8" spans="2:13" ht="15.75" thickBot="1" x14ac:dyDescent="0.3">
      <c r="B8" s="465" t="s">
        <v>26</v>
      </c>
      <c r="C8" s="346" t="s">
        <v>63</v>
      </c>
      <c r="D8" s="347"/>
      <c r="E8" s="348"/>
      <c r="F8" s="334"/>
      <c r="G8" s="349" t="str">
        <f>IFERROR(E8/#REF!," ")</f>
        <v xml:space="preserve"> </v>
      </c>
      <c r="H8" s="334"/>
      <c r="I8" s="348"/>
      <c r="J8" s="348"/>
      <c r="K8" s="350"/>
      <c r="L8" s="334"/>
      <c r="M8" s="351"/>
    </row>
    <row r="9" spans="2:13" x14ac:dyDescent="0.25">
      <c r="B9" s="465"/>
      <c r="C9" s="376" t="s">
        <v>65</v>
      </c>
      <c r="D9" s="352"/>
      <c r="E9" s="432">
        <f>SUM(E10:E12)</f>
        <v>12097.074649773534</v>
      </c>
      <c r="G9" s="354">
        <f>E9/$E$5</f>
        <v>7.7795192572129301E-2</v>
      </c>
      <c r="I9" s="433">
        <f>SUM(I10:I12)</f>
        <v>4881756901.1428566</v>
      </c>
      <c r="J9" s="433">
        <f>SUM(J10:J12)</f>
        <v>5539051417.5714283</v>
      </c>
      <c r="K9" s="355"/>
      <c r="M9" s="356">
        <f>IFERROR(J9/I9-1,0)</f>
        <v>0.1346430249885433</v>
      </c>
    </row>
    <row r="10" spans="2:13" x14ac:dyDescent="0.25">
      <c r="B10" s="465"/>
      <c r="C10" s="258" t="s">
        <v>74</v>
      </c>
      <c r="D10" s="352"/>
      <c r="E10" s="353">
        <v>11349.00330272461</v>
      </c>
      <c r="G10" s="354">
        <f>E10/$E$5</f>
        <v>7.2984413422109526E-2</v>
      </c>
      <c r="I10" s="434">
        <v>3324155991.4285712</v>
      </c>
      <c r="J10" s="434">
        <v>3922502286.7142859</v>
      </c>
      <c r="K10" s="355" t="s">
        <v>114</v>
      </c>
      <c r="M10" s="356">
        <f t="shared" ref="M10:M26" si="0">IFERROR(J10/I10-1,0)</f>
        <v>0.17999946357167573</v>
      </c>
    </row>
    <row r="11" spans="2:13" x14ac:dyDescent="0.25">
      <c r="B11" s="465"/>
      <c r="C11" s="259" t="s">
        <v>75</v>
      </c>
      <c r="D11" s="357"/>
      <c r="E11" s="353">
        <v>809.51880898753552</v>
      </c>
      <c r="G11" s="354">
        <f t="shared" ref="G11:G27" si="1">E11/$E$5</f>
        <v>5.2059422181977731E-3</v>
      </c>
      <c r="I11" s="434">
        <v>1356139031.7142854</v>
      </c>
      <c r="J11" s="434">
        <v>1432877943.8571427</v>
      </c>
      <c r="K11" s="355" t="s">
        <v>114</v>
      </c>
      <c r="M11" s="356">
        <f t="shared" si="0"/>
        <v>5.6586316261284964E-2</v>
      </c>
    </row>
    <row r="12" spans="2:13" ht="15.75" thickBot="1" x14ac:dyDescent="0.3">
      <c r="B12" s="465"/>
      <c r="C12" s="259" t="s">
        <v>76</v>
      </c>
      <c r="D12" s="357"/>
      <c r="E12" s="353">
        <v>-61.447461938611468</v>
      </c>
      <c r="G12" s="354">
        <f t="shared" si="1"/>
        <v>-3.9516306817800417E-4</v>
      </c>
      <c r="I12" s="434">
        <v>201461878</v>
      </c>
      <c r="J12" s="434">
        <v>183671187</v>
      </c>
      <c r="K12" s="355" t="s">
        <v>114</v>
      </c>
      <c r="M12" s="356">
        <f t="shared" si="0"/>
        <v>-8.8307977551961514E-2</v>
      </c>
    </row>
    <row r="13" spans="2:13" x14ac:dyDescent="0.25">
      <c r="B13" s="465"/>
      <c r="C13" s="377" t="s">
        <v>68</v>
      </c>
      <c r="D13" s="352"/>
      <c r="E13" s="432">
        <f>SUM(E14:E15)</f>
        <v>21286.52595503932</v>
      </c>
      <c r="G13" s="354">
        <f>E13/$E$5</f>
        <v>0.13689172248721421</v>
      </c>
      <c r="I13" s="433">
        <f>SUM(I14:I15)</f>
        <v>788832890</v>
      </c>
      <c r="J13" s="433">
        <f>SUM(J14:J15)</f>
        <v>2023488556</v>
      </c>
      <c r="K13" s="355" t="s">
        <v>114</v>
      </c>
      <c r="M13" s="356">
        <f t="shared" si="0"/>
        <v>1.565167580677322</v>
      </c>
    </row>
    <row r="14" spans="2:13" x14ac:dyDescent="0.25">
      <c r="B14" s="465"/>
      <c r="C14" s="259" t="s">
        <v>70</v>
      </c>
      <c r="D14" s="357"/>
      <c r="E14" s="353">
        <v>18754.836807113777</v>
      </c>
      <c r="G14" s="354">
        <f t="shared" si="1"/>
        <v>0.12061065863519237</v>
      </c>
      <c r="I14" s="434">
        <v>750114965</v>
      </c>
      <c r="J14" s="434">
        <v>1667253568</v>
      </c>
      <c r="K14" s="355" t="s">
        <v>114</v>
      </c>
      <c r="M14" s="356">
        <f t="shared" si="0"/>
        <v>1.2226640525695953</v>
      </c>
    </row>
    <row r="15" spans="2:13" ht="15.75" thickBot="1" x14ac:dyDescent="0.3">
      <c r="B15" s="465"/>
      <c r="C15" s="259" t="s">
        <v>71</v>
      </c>
      <c r="D15" s="357"/>
      <c r="E15" s="353">
        <v>2531.6891479255414</v>
      </c>
      <c r="G15" s="354">
        <f t="shared" si="1"/>
        <v>1.6281063852021823E-2</v>
      </c>
      <c r="I15" s="434">
        <v>38717925</v>
      </c>
      <c r="J15" s="434">
        <v>356234988</v>
      </c>
      <c r="K15" s="355" t="s">
        <v>114</v>
      </c>
      <c r="M15" s="356">
        <f t="shared" si="0"/>
        <v>8.2007768494825068</v>
      </c>
    </row>
    <row r="16" spans="2:13" x14ac:dyDescent="0.25">
      <c r="B16" s="465"/>
      <c r="C16" s="378" t="s">
        <v>69</v>
      </c>
      <c r="D16" s="357"/>
      <c r="E16" s="432">
        <f>SUM(E17:E20)</f>
        <v>1944.4944391717604</v>
      </c>
      <c r="G16" s="354">
        <f t="shared" si="1"/>
        <v>1.250486780732841E-2</v>
      </c>
      <c r="I16" s="433">
        <f>SUM(I17:I20)</f>
        <v>36950845</v>
      </c>
      <c r="J16" s="433">
        <f>SUM(J17:J20)</f>
        <v>657231480.51741934</v>
      </c>
      <c r="K16" s="355" t="s">
        <v>114</v>
      </c>
      <c r="M16" s="356">
        <f t="shared" si="0"/>
        <v>16.786642782253541</v>
      </c>
    </row>
    <row r="17" spans="2:13" x14ac:dyDescent="0.25">
      <c r="B17" s="465"/>
      <c r="C17" s="259" t="s">
        <v>11</v>
      </c>
      <c r="D17" s="357"/>
      <c r="E17" s="353">
        <v>1153.362606772592</v>
      </c>
      <c r="G17" s="354">
        <f t="shared" si="1"/>
        <v>7.4171705719817621E-3</v>
      </c>
      <c r="I17" s="434">
        <v>26240424</v>
      </c>
      <c r="J17" s="434">
        <v>383106294</v>
      </c>
      <c r="K17" s="355" t="s">
        <v>114</v>
      </c>
      <c r="M17" s="356">
        <f t="shared" si="0"/>
        <v>13.599851511545697</v>
      </c>
    </row>
    <row r="18" spans="2:13" x14ac:dyDescent="0.25">
      <c r="B18" s="465"/>
      <c r="C18" s="259" t="s">
        <v>12</v>
      </c>
      <c r="D18" s="357"/>
      <c r="E18" s="353">
        <v>661.80137914839156</v>
      </c>
      <c r="G18" s="354">
        <f t="shared" si="1"/>
        <v>4.2559847918532696E-3</v>
      </c>
      <c r="I18" s="434">
        <v>8813396</v>
      </c>
      <c r="J18" s="434">
        <v>273884026</v>
      </c>
      <c r="K18" s="355" t="s">
        <v>114</v>
      </c>
      <c r="M18" s="356">
        <f t="shared" si="0"/>
        <v>30.075878809938871</v>
      </c>
    </row>
    <row r="19" spans="2:13" x14ac:dyDescent="0.25">
      <c r="B19" s="465"/>
      <c r="C19" s="259" t="s">
        <v>8</v>
      </c>
      <c r="D19" s="357"/>
      <c r="E19" s="353">
        <v>221.72663578170992</v>
      </c>
      <c r="G19" s="354">
        <f t="shared" si="1"/>
        <v>1.4259039336697336E-3</v>
      </c>
      <c r="I19" s="434">
        <v>0</v>
      </c>
      <c r="J19" s="434">
        <v>3414.5174193548378</v>
      </c>
      <c r="K19" s="355" t="s">
        <v>60</v>
      </c>
      <c r="M19" s="356">
        <f t="shared" si="0"/>
        <v>0</v>
      </c>
    </row>
    <row r="20" spans="2:13" ht="15.75" thickBot="1" x14ac:dyDescent="0.3">
      <c r="B20" s="465"/>
      <c r="C20" s="259" t="s">
        <v>10</v>
      </c>
      <c r="D20" s="357"/>
      <c r="E20" s="353">
        <v>-92.396182530933075</v>
      </c>
      <c r="G20" s="354">
        <f t="shared" si="1"/>
        <v>-5.9419149017635533E-4</v>
      </c>
      <c r="I20" s="434">
        <v>1897025</v>
      </c>
      <c r="J20" s="434">
        <v>237746</v>
      </c>
      <c r="K20" s="355" t="s">
        <v>114</v>
      </c>
      <c r="M20" s="356">
        <f t="shared" si="0"/>
        <v>-0.87467429264242691</v>
      </c>
    </row>
    <row r="21" spans="2:13" ht="15.75" thickBot="1" x14ac:dyDescent="0.3">
      <c r="B21" s="477" t="s">
        <v>62</v>
      </c>
      <c r="C21" s="359" t="s">
        <v>62</v>
      </c>
      <c r="D21" s="360"/>
      <c r="E21" s="348"/>
      <c r="F21" s="334"/>
      <c r="G21" s="349" t="str">
        <f>IFERROR(E21/#REF!," ")</f>
        <v xml:space="preserve"> </v>
      </c>
      <c r="H21" s="334"/>
      <c r="I21" s="348"/>
      <c r="J21" s="348"/>
      <c r="K21" s="358"/>
      <c r="L21" s="334"/>
      <c r="M21" s="361"/>
    </row>
    <row r="22" spans="2:13" x14ac:dyDescent="0.25">
      <c r="B22" s="478"/>
      <c r="C22" s="363" t="s">
        <v>9</v>
      </c>
      <c r="D22" s="364"/>
      <c r="E22" s="365">
        <v>-4455.0177055108179</v>
      </c>
      <c r="G22" s="436">
        <f t="shared" si="1"/>
        <v>-2.8649815789881721E-2</v>
      </c>
      <c r="I22" s="365">
        <v>3524.0313028574224</v>
      </c>
      <c r="J22" s="365">
        <v>4210.089407936729</v>
      </c>
      <c r="K22" s="366"/>
      <c r="M22" s="356">
        <f t="shared" si="0"/>
        <v>0.194679912327403</v>
      </c>
    </row>
    <row r="23" spans="2:13" x14ac:dyDescent="0.25">
      <c r="B23" s="478"/>
      <c r="C23" s="362" t="s">
        <v>31</v>
      </c>
      <c r="D23" s="304"/>
      <c r="E23" s="353">
        <v>613.28868367279756</v>
      </c>
      <c r="G23" s="354">
        <f t="shared" si="1"/>
        <v>3.9440040365069711E-3</v>
      </c>
      <c r="I23" s="353">
        <v>14.412499999999996</v>
      </c>
      <c r="J23" s="353">
        <v>13.704166666666667</v>
      </c>
      <c r="K23" s="355"/>
      <c r="M23" s="356">
        <f t="shared" si="0"/>
        <v>-4.9147152356171953E-2</v>
      </c>
    </row>
    <row r="24" spans="2:13" x14ac:dyDescent="0.25">
      <c r="B24" s="478"/>
      <c r="C24" s="362" t="s">
        <v>47</v>
      </c>
      <c r="D24" s="304"/>
      <c r="E24" s="353">
        <v>465.01938018146393</v>
      </c>
      <c r="G24" s="354">
        <f t="shared" si="1"/>
        <v>2.9904975606368138E-3</v>
      </c>
      <c r="I24" s="353">
        <v>74.5416666666667</v>
      </c>
      <c r="J24" s="353">
        <v>78.354166666666671</v>
      </c>
      <c r="K24" s="367"/>
      <c r="M24" s="356">
        <f t="shared" si="0"/>
        <v>5.1145891559529977E-2</v>
      </c>
    </row>
    <row r="25" spans="2:13" x14ac:dyDescent="0.25">
      <c r="B25" s="478"/>
      <c r="C25" s="362" t="s">
        <v>48</v>
      </c>
      <c r="D25" s="304"/>
      <c r="E25" s="353">
        <v>-4142.2284306114407</v>
      </c>
      <c r="G25" s="354">
        <f t="shared" si="1"/>
        <v>-2.6638296263072049E-2</v>
      </c>
      <c r="I25" s="353">
        <v>2.625</v>
      </c>
      <c r="J25" s="353">
        <v>5.854166666666667</v>
      </c>
      <c r="K25" s="367"/>
      <c r="M25" s="356">
        <f t="shared" si="0"/>
        <v>1.2301587301587302</v>
      </c>
    </row>
    <row r="26" spans="2:13" x14ac:dyDescent="0.25">
      <c r="B26" s="478"/>
      <c r="C26" s="362" t="s">
        <v>16</v>
      </c>
      <c r="D26" s="304"/>
      <c r="E26" s="353">
        <v>1870.7820139134049</v>
      </c>
      <c r="G26" s="354">
        <f t="shared" si="1"/>
        <v>1.203082986973167E-2</v>
      </c>
      <c r="I26" s="353">
        <v>6.9687437038008824</v>
      </c>
      <c r="J26" s="353">
        <v>3.6049430823122042</v>
      </c>
      <c r="K26" s="367"/>
      <c r="M26" s="356">
        <f t="shared" si="0"/>
        <v>-0.48269828314305763</v>
      </c>
    </row>
    <row r="27" spans="2:13" ht="15.75" thickBot="1" x14ac:dyDescent="0.3">
      <c r="B27" s="478"/>
      <c r="C27" s="368" t="s">
        <v>42</v>
      </c>
      <c r="D27" s="304"/>
      <c r="E27" s="369">
        <v>7605.0610143700178</v>
      </c>
      <c r="G27" s="370">
        <f t="shared" si="1"/>
        <v>4.8907459304368628E-2</v>
      </c>
      <c r="I27" s="369"/>
      <c r="J27" s="369"/>
      <c r="K27" s="371"/>
      <c r="M27" s="379"/>
    </row>
    <row r="28" spans="2:13" x14ac:dyDescent="0.25">
      <c r="B28" s="373"/>
    </row>
    <row r="30" spans="2:13" ht="15.75" thickBot="1" x14ac:dyDescent="0.3"/>
    <row r="31" spans="2:13" ht="19.5" thickBot="1" x14ac:dyDescent="0.35">
      <c r="G31" s="335"/>
    </row>
    <row r="32" spans="2:13" ht="15.75" thickBot="1" x14ac:dyDescent="0.3">
      <c r="G32" s="336" t="s">
        <v>103</v>
      </c>
    </row>
    <row r="33" spans="2:13" ht="15.75" thickBot="1" x14ac:dyDescent="0.3">
      <c r="G33" s="337"/>
    </row>
    <row r="34" spans="2:13" ht="15.75" thickBot="1" x14ac:dyDescent="0.3">
      <c r="E34" s="439">
        <v>92001</v>
      </c>
      <c r="F34" s="334"/>
      <c r="G34" s="338"/>
    </row>
    <row r="35" spans="2:13" s="339" customFormat="1" ht="19.5" thickBot="1" x14ac:dyDescent="0.35">
      <c r="E35" s="341" t="s">
        <v>104</v>
      </c>
      <c r="F35" s="340"/>
      <c r="G35" s="341" t="s">
        <v>105</v>
      </c>
      <c r="H35" s="342"/>
      <c r="I35" s="480" t="s">
        <v>25</v>
      </c>
      <c r="J35" s="481"/>
      <c r="K35"/>
      <c r="L35" s="340"/>
      <c r="M35" s="343"/>
    </row>
    <row r="36" spans="2:13" s="375" customFormat="1" ht="16.5" customHeight="1" thickBot="1" x14ac:dyDescent="0.3">
      <c r="B36" s="344" t="s">
        <v>56</v>
      </c>
      <c r="C36" s="345" t="s">
        <v>57</v>
      </c>
      <c r="D36" s="250"/>
      <c r="E36" s="336" t="s">
        <v>44</v>
      </c>
      <c r="F36" s="304"/>
      <c r="G36" s="336" t="s">
        <v>44</v>
      </c>
      <c r="H36" s="304"/>
      <c r="I36" s="336" t="s">
        <v>78</v>
      </c>
      <c r="J36" s="336" t="s">
        <v>77</v>
      </c>
      <c r="K36" s="374"/>
      <c r="L36" s="304"/>
      <c r="M36" s="336" t="s">
        <v>44</v>
      </c>
    </row>
    <row r="37" spans="2:13" ht="15.75" thickBot="1" x14ac:dyDescent="0.3">
      <c r="B37" s="465" t="s">
        <v>26</v>
      </c>
      <c r="C37" s="346" t="s">
        <v>63</v>
      </c>
      <c r="D37" s="347"/>
      <c r="E37" s="348"/>
      <c r="F37" s="334"/>
      <c r="G37" s="349" t="str">
        <f>IFERROR(E37/#REF!," ")</f>
        <v xml:space="preserve"> </v>
      </c>
      <c r="H37" s="334"/>
      <c r="I37" s="348"/>
      <c r="J37" s="348"/>
      <c r="K37" s="350"/>
      <c r="L37" s="334"/>
      <c r="M37" s="351"/>
    </row>
    <row r="38" spans="2:13" x14ac:dyDescent="0.25">
      <c r="B38" s="465"/>
      <c r="C38" s="376" t="s">
        <v>65</v>
      </c>
      <c r="D38" s="352"/>
      <c r="E38" s="438">
        <f>SUM(E39:E41)</f>
        <v>6181.9337175117635</v>
      </c>
      <c r="G38" s="354">
        <f>E38/$E$34</f>
        <v>6.7194201340330689E-2</v>
      </c>
      <c r="I38" s="438">
        <f>SUM(I39:I41)</f>
        <v>4881756901.1428566</v>
      </c>
      <c r="J38" s="438">
        <f>SUM(J39:J41)</f>
        <v>5539051417.5714283</v>
      </c>
      <c r="K38" s="355" t="s">
        <v>114</v>
      </c>
      <c r="M38" s="356">
        <f t="shared" ref="M38:M57" si="2">IFERROR(J38/I38-1,0)</f>
        <v>0.1346430249885433</v>
      </c>
    </row>
    <row r="39" spans="2:13" x14ac:dyDescent="0.25">
      <c r="B39" s="465"/>
      <c r="C39" s="258" t="s">
        <v>75</v>
      </c>
      <c r="D39" s="352"/>
      <c r="E39" s="353">
        <v>1009.1766542020923</v>
      </c>
      <c r="G39" s="354">
        <f t="shared" ref="G39:G58" si="3">E39/$E$34</f>
        <v>1.0969192228368086E-2</v>
      </c>
      <c r="I39" s="353">
        <v>1356139031.7142854</v>
      </c>
      <c r="J39" s="353">
        <v>1432877943.8571427</v>
      </c>
      <c r="K39" s="355" t="s">
        <v>114</v>
      </c>
      <c r="M39" s="356">
        <f t="shared" si="2"/>
        <v>5.6586316261284964E-2</v>
      </c>
    </row>
    <row r="40" spans="2:13" x14ac:dyDescent="0.25">
      <c r="B40" s="465"/>
      <c r="C40" s="259" t="s">
        <v>76</v>
      </c>
      <c r="D40" s="357"/>
      <c r="E40" s="353">
        <v>-51.388221037073777</v>
      </c>
      <c r="G40" s="354">
        <f t="shared" si="3"/>
        <v>-5.5856154864701232E-4</v>
      </c>
      <c r="I40" s="353">
        <v>201461878</v>
      </c>
      <c r="J40" s="353">
        <v>183671187</v>
      </c>
      <c r="K40" s="355" t="s">
        <v>114</v>
      </c>
      <c r="M40" s="356">
        <f t="shared" si="2"/>
        <v>-8.8307977551961514E-2</v>
      </c>
    </row>
    <row r="41" spans="2:13" x14ac:dyDescent="0.25">
      <c r="B41" s="465"/>
      <c r="C41" s="259" t="s">
        <v>74</v>
      </c>
      <c r="D41" s="357"/>
      <c r="E41" s="353">
        <v>5224.145284346745</v>
      </c>
      <c r="G41" s="354">
        <f t="shared" si="3"/>
        <v>5.6783570660609614E-2</v>
      </c>
      <c r="I41" s="353">
        <v>3324155991.4285712</v>
      </c>
      <c r="J41" s="353">
        <v>3922502286.7142859</v>
      </c>
      <c r="K41" s="355" t="s">
        <v>114</v>
      </c>
      <c r="M41" s="356">
        <f t="shared" si="2"/>
        <v>0.17999946357167573</v>
      </c>
    </row>
    <row r="42" spans="2:13" x14ac:dyDescent="0.25">
      <c r="B42" s="465"/>
      <c r="C42" s="377" t="s">
        <v>68</v>
      </c>
      <c r="D42" s="352"/>
      <c r="E42" s="438">
        <f>SUM(E43:E44)</f>
        <v>9949.246076917334</v>
      </c>
      <c r="G42" s="354">
        <f t="shared" si="3"/>
        <v>0.10814280363167068</v>
      </c>
      <c r="I42" s="438">
        <f>SUM(I43:I44)</f>
        <v>788832890</v>
      </c>
      <c r="J42" s="438">
        <f>SUM(J43:J44)</f>
        <v>2023488556</v>
      </c>
      <c r="K42" s="355" t="s">
        <v>114</v>
      </c>
      <c r="M42" s="356">
        <f t="shared" si="2"/>
        <v>1.565167580677322</v>
      </c>
    </row>
    <row r="43" spans="2:13" x14ac:dyDescent="0.25">
      <c r="B43" s="465"/>
      <c r="C43" s="259" t="s">
        <v>71</v>
      </c>
      <c r="D43" s="357"/>
      <c r="E43" s="353">
        <v>2887.9911997614113</v>
      </c>
      <c r="G43" s="354">
        <f t="shared" si="3"/>
        <v>3.1390867487977425E-2</v>
      </c>
      <c r="I43" s="353">
        <v>38717925</v>
      </c>
      <c r="J43" s="353">
        <v>356234988</v>
      </c>
      <c r="K43" s="355" t="s">
        <v>114</v>
      </c>
      <c r="M43" s="356">
        <f t="shared" si="2"/>
        <v>8.2007768494825068</v>
      </c>
    </row>
    <row r="44" spans="2:13" x14ac:dyDescent="0.25">
      <c r="B44" s="465"/>
      <c r="C44" s="259" t="s">
        <v>70</v>
      </c>
      <c r="D44" s="357"/>
      <c r="E44" s="353">
        <v>7061.2548771559232</v>
      </c>
      <c r="G44" s="354">
        <f t="shared" si="3"/>
        <v>7.6751936143693258E-2</v>
      </c>
      <c r="I44" s="353">
        <v>750114965</v>
      </c>
      <c r="J44" s="353">
        <v>1667253568</v>
      </c>
      <c r="K44" s="355" t="s">
        <v>114</v>
      </c>
      <c r="M44" s="356">
        <f t="shared" si="2"/>
        <v>1.2226640525695953</v>
      </c>
    </row>
    <row r="45" spans="2:13" x14ac:dyDescent="0.25">
      <c r="B45" s="465"/>
      <c r="C45" s="378" t="s">
        <v>69</v>
      </c>
      <c r="D45" s="357"/>
      <c r="E45" s="438">
        <f>SUM(E46:E48)</f>
        <v>337.80564687881412</v>
      </c>
      <c r="G45" s="354">
        <f t="shared" si="3"/>
        <v>3.6717605991110325E-3</v>
      </c>
      <c r="I45" s="438">
        <f>SUM(I46:I48)</f>
        <v>73143041</v>
      </c>
      <c r="J45" s="438">
        <f>SUM(J46:J48)</f>
        <v>183510880</v>
      </c>
      <c r="K45" s="355" t="s">
        <v>114</v>
      </c>
      <c r="M45" s="356">
        <f t="shared" si="2"/>
        <v>1.5089315058694375</v>
      </c>
    </row>
    <row r="46" spans="2:13" x14ac:dyDescent="0.25">
      <c r="B46" s="465"/>
      <c r="C46" s="259" t="s">
        <v>12</v>
      </c>
      <c r="D46" s="357"/>
      <c r="E46" s="353">
        <v>304.1694835205563</v>
      </c>
      <c r="G46" s="354">
        <f t="shared" si="3"/>
        <v>3.3061541018092879E-3</v>
      </c>
      <c r="I46" s="353">
        <v>71701651</v>
      </c>
      <c r="J46" s="353">
        <v>181443582</v>
      </c>
      <c r="K46" s="355" t="s">
        <v>114</v>
      </c>
      <c r="M46" s="356">
        <f t="shared" si="2"/>
        <v>1.5305356218366577</v>
      </c>
    </row>
    <row r="47" spans="2:13" x14ac:dyDescent="0.25">
      <c r="B47" s="465"/>
      <c r="C47" s="259" t="s">
        <v>10</v>
      </c>
      <c r="D47" s="357"/>
      <c r="E47" s="353">
        <v>30.706226153590805</v>
      </c>
      <c r="G47" s="354">
        <f t="shared" si="3"/>
        <v>3.3375969993359642E-4</v>
      </c>
      <c r="I47" s="353">
        <v>1419560</v>
      </c>
      <c r="J47" s="353">
        <v>1963514</v>
      </c>
      <c r="K47" s="355" t="s">
        <v>114</v>
      </c>
      <c r="M47" s="356">
        <f t="shared" si="2"/>
        <v>0.38318493054185798</v>
      </c>
    </row>
    <row r="48" spans="2:13" x14ac:dyDescent="0.25">
      <c r="B48" s="465"/>
      <c r="C48" s="259" t="s">
        <v>8</v>
      </c>
      <c r="D48" s="357"/>
      <c r="E48" s="353">
        <v>2.9299372046669867</v>
      </c>
      <c r="G48" s="354">
        <f t="shared" si="3"/>
        <v>3.184679736814803E-5</v>
      </c>
      <c r="I48" s="353">
        <v>21830</v>
      </c>
      <c r="J48" s="353">
        <v>103784</v>
      </c>
      <c r="K48" s="355" t="s">
        <v>60</v>
      </c>
      <c r="M48" s="356">
        <f t="shared" si="2"/>
        <v>3.7541914796152085</v>
      </c>
    </row>
    <row r="49" spans="2:13" x14ac:dyDescent="0.25">
      <c r="B49" s="465"/>
      <c r="C49" s="378" t="s">
        <v>64</v>
      </c>
      <c r="D49" s="357"/>
      <c r="E49" s="438">
        <f>SUM(E50:E51)</f>
        <v>344.73896625065083</v>
      </c>
      <c r="G49" s="354">
        <f t="shared" si="3"/>
        <v>3.747121947051128E-3</v>
      </c>
      <c r="I49" s="438">
        <f>SUM(I50:I51)</f>
        <v>461.80320000000006</v>
      </c>
      <c r="J49" s="438">
        <f>SUM(J50:J51)</f>
        <v>1432427.5442000008</v>
      </c>
      <c r="K49" s="355" t="s">
        <v>106</v>
      </c>
      <c r="M49" s="356">
        <f t="shared" si="2"/>
        <v>3100.813812030754</v>
      </c>
    </row>
    <row r="50" spans="2:13" x14ac:dyDescent="0.25">
      <c r="B50" s="465"/>
      <c r="C50" s="259" t="s">
        <v>14</v>
      </c>
      <c r="D50" s="357"/>
      <c r="E50" s="353">
        <v>-373.03598068591191</v>
      </c>
      <c r="G50" s="354">
        <f t="shared" si="3"/>
        <v>-4.0546948477289584E-3</v>
      </c>
      <c r="I50" s="353">
        <v>461.80320000000006</v>
      </c>
      <c r="J50" s="353">
        <v>453.8562</v>
      </c>
      <c r="K50" s="355" t="s">
        <v>106</v>
      </c>
      <c r="M50" s="356">
        <f t="shared" si="2"/>
        <v>-1.7208629130330944E-2</v>
      </c>
    </row>
    <row r="51" spans="2:13" ht="15.75" thickBot="1" x14ac:dyDescent="0.3">
      <c r="B51" s="465"/>
      <c r="C51" s="259" t="s">
        <v>15</v>
      </c>
      <c r="D51" s="357"/>
      <c r="E51" s="353">
        <v>717.77494693656274</v>
      </c>
      <c r="G51" s="354">
        <f t="shared" si="3"/>
        <v>7.8018167947800868E-3</v>
      </c>
      <c r="I51" s="353">
        <v>0</v>
      </c>
      <c r="J51" s="353">
        <v>1431973.6880000008</v>
      </c>
      <c r="K51" s="355" t="s">
        <v>60</v>
      </c>
      <c r="M51" s="356">
        <f t="shared" si="2"/>
        <v>0</v>
      </c>
    </row>
    <row r="52" spans="2:13" ht="15.75" thickBot="1" x14ac:dyDescent="0.3">
      <c r="B52" s="477" t="s">
        <v>62</v>
      </c>
      <c r="C52" s="359" t="s">
        <v>62</v>
      </c>
      <c r="D52" s="360"/>
      <c r="E52" s="348"/>
      <c r="F52" s="334"/>
      <c r="G52" s="349" t="str">
        <f>IFERROR(E52/#REF!," ")</f>
        <v xml:space="preserve"> </v>
      </c>
      <c r="H52" s="334"/>
      <c r="I52" s="348"/>
      <c r="J52" s="348"/>
      <c r="K52" s="358"/>
      <c r="L52" s="334"/>
      <c r="M52" s="361"/>
    </row>
    <row r="53" spans="2:13" x14ac:dyDescent="0.25">
      <c r="B53" s="478"/>
      <c r="C53" s="363" t="s">
        <v>110</v>
      </c>
      <c r="D53" s="364"/>
      <c r="E53" s="365">
        <v>17490.79348755024</v>
      </c>
      <c r="G53" s="436">
        <f t="shared" si="3"/>
        <v>0.19011525404669774</v>
      </c>
      <c r="I53" s="365">
        <v>1869</v>
      </c>
      <c r="J53" s="365">
        <v>2446.4166666666665</v>
      </c>
      <c r="K53" s="366"/>
      <c r="M53" s="356">
        <f t="shared" si="2"/>
        <v>0.30894417692170495</v>
      </c>
    </row>
    <row r="54" spans="2:13" x14ac:dyDescent="0.25">
      <c r="B54" s="478"/>
      <c r="C54" s="362" t="s">
        <v>31</v>
      </c>
      <c r="D54" s="304"/>
      <c r="E54" s="353">
        <v>3061.1651648742845</v>
      </c>
      <c r="G54" s="354">
        <f t="shared" si="3"/>
        <v>3.3273172735886397E-2</v>
      </c>
      <c r="I54" s="353">
        <v>14.412499999999996</v>
      </c>
      <c r="J54" s="353">
        <v>13.704166666666667</v>
      </c>
      <c r="K54" s="355"/>
      <c r="M54" s="356">
        <f t="shared" si="2"/>
        <v>-4.9147152356171953E-2</v>
      </c>
    </row>
    <row r="55" spans="2:13" x14ac:dyDescent="0.25">
      <c r="B55" s="478"/>
      <c r="C55" s="362" t="s">
        <v>47</v>
      </c>
      <c r="D55" s="304"/>
      <c r="E55" s="353">
        <v>838.31732640176415</v>
      </c>
      <c r="G55" s="354">
        <f t="shared" si="3"/>
        <v>9.1120458082169127E-3</v>
      </c>
      <c r="I55" s="353">
        <v>74.5416666666667</v>
      </c>
      <c r="J55" s="353">
        <v>78.354166666666671</v>
      </c>
      <c r="K55" s="367"/>
      <c r="M55" s="356">
        <f t="shared" si="2"/>
        <v>5.1145891559529977E-2</v>
      </c>
    </row>
    <row r="56" spans="2:13" x14ac:dyDescent="0.25">
      <c r="B56" s="478"/>
      <c r="C56" s="362" t="s">
        <v>48</v>
      </c>
      <c r="D56" s="304"/>
      <c r="E56" s="353">
        <v>-3033.3761985338588</v>
      </c>
      <c r="G56" s="354">
        <f t="shared" si="3"/>
        <v>-3.2971122037085021E-2</v>
      </c>
      <c r="I56" s="353">
        <v>2.625</v>
      </c>
      <c r="J56" s="353">
        <v>5.854166666666667</v>
      </c>
      <c r="K56" s="367"/>
      <c r="M56" s="356">
        <f t="shared" si="2"/>
        <v>1.2301587301587302</v>
      </c>
    </row>
    <row r="57" spans="2:13" x14ac:dyDescent="0.25">
      <c r="B57" s="478"/>
      <c r="C57" s="362" t="s">
        <v>16</v>
      </c>
      <c r="D57" s="304"/>
      <c r="E57" s="353">
        <v>5092.5087116762179</v>
      </c>
      <c r="G57" s="354">
        <f t="shared" si="3"/>
        <v>5.5352753901329529E-2</v>
      </c>
      <c r="I57" s="353">
        <v>6.9687437038008824</v>
      </c>
      <c r="J57" s="353">
        <v>3.6049430823122042</v>
      </c>
      <c r="K57" s="367"/>
      <c r="M57" s="356">
        <f t="shared" si="2"/>
        <v>-0.48269828314305763</v>
      </c>
    </row>
    <row r="58" spans="2:13" ht="15.75" thickBot="1" x14ac:dyDescent="0.3">
      <c r="B58" s="479"/>
      <c r="C58" s="368" t="s">
        <v>42</v>
      </c>
      <c r="D58" s="304"/>
      <c r="E58" s="369">
        <v>20608.86710047278</v>
      </c>
      <c r="G58" s="370">
        <f t="shared" si="3"/>
        <v>0.22400699014655037</v>
      </c>
      <c r="I58" s="369"/>
      <c r="J58" s="369"/>
      <c r="K58" s="371"/>
      <c r="M58" s="372" t="s">
        <v>107</v>
      </c>
    </row>
    <row r="61" spans="2:13" ht="15.75" thickBot="1" x14ac:dyDescent="0.3"/>
    <row r="62" spans="2:13" ht="19.5" thickBot="1" x14ac:dyDescent="0.35">
      <c r="G62" s="335"/>
    </row>
    <row r="63" spans="2:13" ht="15.75" thickBot="1" x14ac:dyDescent="0.3">
      <c r="G63" s="336" t="s">
        <v>103</v>
      </c>
    </row>
    <row r="64" spans="2:13" ht="15.75" thickBot="1" x14ac:dyDescent="0.3">
      <c r="G64" s="337"/>
    </row>
    <row r="65" spans="2:13" ht="15.75" thickBot="1" x14ac:dyDescent="0.3">
      <c r="E65" s="439">
        <v>167930</v>
      </c>
      <c r="F65" s="334"/>
      <c r="G65" s="338"/>
    </row>
    <row r="66" spans="2:13" s="339" customFormat="1" ht="19.5" thickBot="1" x14ac:dyDescent="0.35">
      <c r="E66" s="341" t="s">
        <v>104</v>
      </c>
      <c r="F66" s="340"/>
      <c r="G66" s="341" t="s">
        <v>105</v>
      </c>
      <c r="H66" s="342"/>
      <c r="I66" s="480" t="s">
        <v>25</v>
      </c>
      <c r="J66" s="481"/>
      <c r="K66"/>
      <c r="L66" s="340"/>
      <c r="M66" s="343"/>
    </row>
    <row r="67" spans="2:13" s="375" customFormat="1" ht="16.5" customHeight="1" thickBot="1" x14ac:dyDescent="0.3">
      <c r="B67" s="344" t="s">
        <v>56</v>
      </c>
      <c r="C67" s="345" t="s">
        <v>57</v>
      </c>
      <c r="D67" s="250"/>
      <c r="E67" s="336" t="s">
        <v>44</v>
      </c>
      <c r="F67" s="304"/>
      <c r="G67" s="336" t="s">
        <v>44</v>
      </c>
      <c r="H67" s="304"/>
      <c r="I67" s="336" t="s">
        <v>78</v>
      </c>
      <c r="J67" s="336" t="s">
        <v>77</v>
      </c>
      <c r="K67" s="374"/>
      <c r="L67" s="304"/>
      <c r="M67" s="336" t="s">
        <v>44</v>
      </c>
    </row>
    <row r="68" spans="2:13" ht="15.75" thickBot="1" x14ac:dyDescent="0.3">
      <c r="B68" s="482" t="s">
        <v>26</v>
      </c>
      <c r="C68" s="346" t="s">
        <v>63</v>
      </c>
      <c r="D68" s="347"/>
      <c r="E68" s="348"/>
      <c r="F68" s="334"/>
      <c r="G68" s="349" t="str">
        <f>IFERROR(E68/#REF!," ")</f>
        <v xml:space="preserve"> </v>
      </c>
      <c r="H68" s="334"/>
      <c r="I68" s="348"/>
      <c r="J68" s="348"/>
      <c r="K68" s="350"/>
      <c r="L68" s="334"/>
      <c r="M68" s="351"/>
    </row>
    <row r="69" spans="2:13" x14ac:dyDescent="0.25">
      <c r="B69" s="465"/>
      <c r="C69" s="376" t="s">
        <v>65</v>
      </c>
      <c r="D69" s="352"/>
      <c r="E69" s="438">
        <f>SUM(E70:E72)</f>
        <v>4706.6676831468376</v>
      </c>
      <c r="G69" s="354">
        <f>E69/$E$65</f>
        <v>2.8027557215189885E-2</v>
      </c>
      <c r="I69" s="438">
        <f>SUM(I70:I72)</f>
        <v>4881756901.1428566</v>
      </c>
      <c r="J69" s="438">
        <f>SUM(J70:J72)</f>
        <v>5539051417.5714283</v>
      </c>
      <c r="K69" s="355" t="s">
        <v>114</v>
      </c>
      <c r="M69" s="356">
        <f t="shared" ref="M69:M84" si="4">IFERROR(J69/I69-1,0)</f>
        <v>0.1346430249885433</v>
      </c>
    </row>
    <row r="70" spans="2:13" x14ac:dyDescent="0.25">
      <c r="B70" s="465"/>
      <c r="C70" s="258" t="s">
        <v>75</v>
      </c>
      <c r="D70" s="352"/>
      <c r="E70" s="353">
        <v>817.73768896744696</v>
      </c>
      <c r="G70" s="354">
        <f t="shared" ref="G70:G85" si="5">E70/$E$65</f>
        <v>4.8695152085240691E-3</v>
      </c>
      <c r="I70" s="353">
        <v>1356139031.7142854</v>
      </c>
      <c r="J70" s="353">
        <v>1432877943.8571427</v>
      </c>
      <c r="K70" s="355" t="s">
        <v>114</v>
      </c>
      <c r="M70" s="356">
        <f t="shared" si="4"/>
        <v>5.6586316261284964E-2</v>
      </c>
    </row>
    <row r="71" spans="2:13" x14ac:dyDescent="0.25">
      <c r="B71" s="465"/>
      <c r="C71" s="259" t="s">
        <v>76</v>
      </c>
      <c r="D71" s="357"/>
      <c r="E71" s="353">
        <v>-42.709136361087417</v>
      </c>
      <c r="G71" s="354">
        <f t="shared" si="5"/>
        <v>-2.5432701935977739E-4</v>
      </c>
      <c r="I71" s="353">
        <v>201461878</v>
      </c>
      <c r="J71" s="353">
        <v>183671187</v>
      </c>
      <c r="K71" s="355" t="s">
        <v>114</v>
      </c>
      <c r="M71" s="356">
        <f t="shared" si="4"/>
        <v>-8.8307977551961514E-2</v>
      </c>
    </row>
    <row r="72" spans="2:13" x14ac:dyDescent="0.25">
      <c r="B72" s="465"/>
      <c r="C72" s="259" t="s">
        <v>74</v>
      </c>
      <c r="D72" s="357"/>
      <c r="E72" s="353">
        <v>3931.6391305404777</v>
      </c>
      <c r="G72" s="354">
        <f t="shared" si="5"/>
        <v>2.3412369026025594E-2</v>
      </c>
      <c r="I72" s="353">
        <v>3324155991.4285712</v>
      </c>
      <c r="J72" s="353">
        <v>3922502286.7142859</v>
      </c>
      <c r="K72" s="355" t="s">
        <v>114</v>
      </c>
      <c r="M72" s="356">
        <f t="shared" si="4"/>
        <v>0.17999946357167573</v>
      </c>
    </row>
    <row r="73" spans="2:13" x14ac:dyDescent="0.25">
      <c r="B73" s="465"/>
      <c r="C73" s="377" t="s">
        <v>68</v>
      </c>
      <c r="D73" s="352"/>
      <c r="E73" s="438">
        <f>SUM(E74:E75)</f>
        <v>9410.655974636682</v>
      </c>
      <c r="G73" s="354">
        <f t="shared" si="5"/>
        <v>5.603915902243007E-2</v>
      </c>
      <c r="I73" s="438">
        <f>SUM(I74:I75)</f>
        <v>788832890</v>
      </c>
      <c r="J73" s="438">
        <f>SUM(J74:J75)</f>
        <v>2023488556</v>
      </c>
      <c r="K73" s="355" t="s">
        <v>114</v>
      </c>
      <c r="M73" s="356">
        <f t="shared" si="4"/>
        <v>1.565167580677322</v>
      </c>
    </row>
    <row r="74" spans="2:13" x14ac:dyDescent="0.25">
      <c r="B74" s="465"/>
      <c r="C74" s="259" t="s">
        <v>71</v>
      </c>
      <c r="D74" s="357"/>
      <c r="E74" s="353">
        <v>2705.3805112775972</v>
      </c>
      <c r="G74" s="354">
        <f t="shared" si="5"/>
        <v>1.6110167994269023E-2</v>
      </c>
      <c r="I74" s="353">
        <v>38717925</v>
      </c>
      <c r="J74" s="353">
        <v>356234988</v>
      </c>
      <c r="K74" s="355" t="s">
        <v>114</v>
      </c>
      <c r="M74" s="356">
        <f t="shared" si="4"/>
        <v>8.2007768494825068</v>
      </c>
    </row>
    <row r="75" spans="2:13" x14ac:dyDescent="0.25">
      <c r="B75" s="465"/>
      <c r="C75" s="259" t="s">
        <v>70</v>
      </c>
      <c r="D75" s="357"/>
      <c r="E75" s="353">
        <v>6705.2754633590848</v>
      </c>
      <c r="G75" s="354">
        <f t="shared" si="5"/>
        <v>3.9928991028161047E-2</v>
      </c>
      <c r="I75" s="353">
        <v>750114965</v>
      </c>
      <c r="J75" s="353">
        <v>1667253568</v>
      </c>
      <c r="K75" s="355" t="s">
        <v>114</v>
      </c>
      <c r="M75" s="356">
        <f t="shared" si="4"/>
        <v>1.2226640525695953</v>
      </c>
    </row>
    <row r="76" spans="2:13" x14ac:dyDescent="0.25">
      <c r="B76" s="465"/>
      <c r="C76" s="378" t="s">
        <v>64</v>
      </c>
      <c r="D76" s="357"/>
      <c r="E76" s="438">
        <f>SUM(E77:E78)</f>
        <v>479.50420159504495</v>
      </c>
      <c r="G76" s="354">
        <f t="shared" si="5"/>
        <v>2.8553814184186562E-3</v>
      </c>
      <c r="I76" s="438">
        <f>SUM(I77:I78)</f>
        <v>461.80319999999978</v>
      </c>
      <c r="J76" s="438">
        <f>SUM(J77:J78)</f>
        <v>1432427.5442000008</v>
      </c>
      <c r="K76" s="355" t="s">
        <v>106</v>
      </c>
      <c r="M76" s="356">
        <f t="shared" si="4"/>
        <v>3100.8138120307558</v>
      </c>
    </row>
    <row r="77" spans="2:13" x14ac:dyDescent="0.25">
      <c r="B77" s="465"/>
      <c r="C77" s="259" t="s">
        <v>14</v>
      </c>
      <c r="D77" s="357"/>
      <c r="E77" s="353">
        <v>-136.93746444796989</v>
      </c>
      <c r="G77" s="354">
        <f t="shared" si="5"/>
        <v>-8.1544372326546705E-4</v>
      </c>
      <c r="I77" s="353">
        <v>461.80319999999978</v>
      </c>
      <c r="J77" s="353">
        <v>453.85619999999994</v>
      </c>
      <c r="K77" s="355" t="s">
        <v>106</v>
      </c>
      <c r="M77" s="356">
        <f t="shared" si="4"/>
        <v>-1.7208629130330499E-2</v>
      </c>
    </row>
    <row r="78" spans="2:13" ht="15.75" thickBot="1" x14ac:dyDescent="0.3">
      <c r="B78" s="465"/>
      <c r="C78" s="259" t="s">
        <v>15</v>
      </c>
      <c r="D78" s="357"/>
      <c r="E78" s="353">
        <v>616.44166604301483</v>
      </c>
      <c r="G78" s="354">
        <f t="shared" si="5"/>
        <v>3.6708251416841232E-3</v>
      </c>
      <c r="I78" s="353">
        <v>0</v>
      </c>
      <c r="J78" s="353">
        <v>1431973.6880000008</v>
      </c>
      <c r="K78" s="355" t="s">
        <v>106</v>
      </c>
      <c r="M78" s="356">
        <f t="shared" si="4"/>
        <v>0</v>
      </c>
    </row>
    <row r="79" spans="2:13" ht="15.75" thickBot="1" x14ac:dyDescent="0.3">
      <c r="B79" s="477" t="s">
        <v>62</v>
      </c>
      <c r="C79" s="359" t="s">
        <v>62</v>
      </c>
      <c r="D79" s="360"/>
      <c r="E79" s="348"/>
      <c r="F79" s="334"/>
      <c r="G79" s="349" t="str">
        <f>IFERROR(E79/#REF!," ")</f>
        <v xml:space="preserve"> </v>
      </c>
      <c r="H79" s="334"/>
      <c r="I79" s="348"/>
      <c r="J79" s="348"/>
      <c r="K79" s="358"/>
      <c r="L79" s="334"/>
      <c r="M79" s="361"/>
    </row>
    <row r="80" spans="2:13" x14ac:dyDescent="0.25">
      <c r="B80" s="478"/>
      <c r="C80" s="363" t="s">
        <v>13</v>
      </c>
      <c r="D80" s="364"/>
      <c r="E80" s="365">
        <v>11913.772950028695</v>
      </c>
      <c r="G80" s="436">
        <f t="shared" si="5"/>
        <v>7.0944875543552041E-2</v>
      </c>
      <c r="I80" s="365">
        <v>15300.75</v>
      </c>
      <c r="J80" s="365">
        <v>17275.25</v>
      </c>
      <c r="K80" s="366"/>
      <c r="M80" s="437">
        <f t="shared" si="4"/>
        <v>0.12904596179925831</v>
      </c>
    </row>
    <row r="81" spans="2:13" x14ac:dyDescent="0.25">
      <c r="B81" s="478"/>
      <c r="C81" s="362" t="s">
        <v>31</v>
      </c>
      <c r="D81" s="304"/>
      <c r="E81" s="353">
        <v>3322.3708435602384</v>
      </c>
      <c r="G81" s="354">
        <f t="shared" si="5"/>
        <v>1.9784260367773705E-2</v>
      </c>
      <c r="I81" s="353">
        <v>14.412499999999996</v>
      </c>
      <c r="J81" s="353">
        <v>13.704166666666667</v>
      </c>
      <c r="K81" s="355"/>
      <c r="M81" s="356">
        <f t="shared" si="4"/>
        <v>-4.9147152356171953E-2</v>
      </c>
    </row>
    <row r="82" spans="2:13" x14ac:dyDescent="0.25">
      <c r="B82" s="478"/>
      <c r="C82" s="362" t="s">
        <v>47</v>
      </c>
      <c r="D82" s="304"/>
      <c r="E82" s="353">
        <v>1027.7343927136353</v>
      </c>
      <c r="G82" s="354">
        <f t="shared" si="5"/>
        <v>6.1200166302247082E-3</v>
      </c>
      <c r="I82" s="353">
        <v>74.5416666666667</v>
      </c>
      <c r="J82" s="353">
        <v>78.354166666666671</v>
      </c>
      <c r="K82" s="367"/>
      <c r="M82" s="356">
        <f t="shared" si="4"/>
        <v>5.1145891559529977E-2</v>
      </c>
    </row>
    <row r="83" spans="2:13" x14ac:dyDescent="0.25">
      <c r="B83" s="478"/>
      <c r="C83" s="362" t="s">
        <v>48</v>
      </c>
      <c r="D83" s="304"/>
      <c r="E83" s="353">
        <v>-5660.1609216196048</v>
      </c>
      <c r="G83" s="354">
        <f t="shared" si="5"/>
        <v>-3.3705478006428896E-2</v>
      </c>
      <c r="I83" s="353">
        <v>2.625</v>
      </c>
      <c r="J83" s="353">
        <v>5.854166666666667</v>
      </c>
      <c r="K83" s="367"/>
      <c r="M83" s="356">
        <f t="shared" si="4"/>
        <v>1.2301587301587302</v>
      </c>
    </row>
    <row r="84" spans="2:13" x14ac:dyDescent="0.25">
      <c r="B84" s="478"/>
      <c r="C84" s="362" t="s">
        <v>16</v>
      </c>
      <c r="D84" s="304"/>
      <c r="E84" s="353">
        <v>2542.3928173873801</v>
      </c>
      <c r="G84" s="354">
        <f t="shared" si="5"/>
        <v>1.5139598745830882E-2</v>
      </c>
      <c r="I84" s="353">
        <v>6.9687437038008824</v>
      </c>
      <c r="J84" s="353">
        <v>3.6049430823122042</v>
      </c>
      <c r="K84" s="367"/>
      <c r="M84" s="356">
        <f t="shared" si="4"/>
        <v>-0.48269828314305763</v>
      </c>
    </row>
    <row r="85" spans="2:13" ht="15.75" thickBot="1" x14ac:dyDescent="0.3">
      <c r="B85" s="479"/>
      <c r="C85" s="368" t="s">
        <v>42</v>
      </c>
      <c r="D85" s="304"/>
      <c r="E85" s="369">
        <v>991.06205855112057</v>
      </c>
      <c r="G85" s="370">
        <f t="shared" si="5"/>
        <v>5.9016379357537101E-3</v>
      </c>
      <c r="I85" s="369"/>
      <c r="J85" s="369"/>
      <c r="K85" s="371"/>
      <c r="M85" s="379"/>
    </row>
    <row r="87" spans="2:13" ht="15.75" thickBot="1" x14ac:dyDescent="0.3"/>
    <row r="88" spans="2:13" ht="19.5" thickBot="1" x14ac:dyDescent="0.35">
      <c r="G88" s="335"/>
    </row>
    <row r="89" spans="2:13" ht="15.75" thickBot="1" x14ac:dyDescent="0.3">
      <c r="G89" s="336" t="s">
        <v>103</v>
      </c>
    </row>
    <row r="90" spans="2:13" ht="15.75" thickBot="1" x14ac:dyDescent="0.3">
      <c r="G90" s="337"/>
    </row>
    <row r="91" spans="2:13" ht="15.75" thickBot="1" x14ac:dyDescent="0.3">
      <c r="E91" s="439">
        <v>114587</v>
      </c>
      <c r="F91" s="334"/>
      <c r="G91" s="338"/>
    </row>
    <row r="92" spans="2:13" s="339" customFormat="1" ht="19.5" thickBot="1" x14ac:dyDescent="0.35">
      <c r="E92" s="341" t="s">
        <v>104</v>
      </c>
      <c r="F92" s="340"/>
      <c r="G92" s="341" t="s">
        <v>105</v>
      </c>
      <c r="H92" s="342"/>
      <c r="I92" s="480" t="s">
        <v>25</v>
      </c>
      <c r="J92" s="481"/>
      <c r="K92"/>
      <c r="L92" s="340"/>
      <c r="M92" s="343"/>
    </row>
    <row r="93" spans="2:13" s="375" customFormat="1" ht="16.5" customHeight="1" thickBot="1" x14ac:dyDescent="0.3">
      <c r="B93" s="344" t="s">
        <v>56</v>
      </c>
      <c r="C93" s="345" t="s">
        <v>57</v>
      </c>
      <c r="D93" s="250"/>
      <c r="E93" s="336" t="s">
        <v>44</v>
      </c>
      <c r="F93" s="304"/>
      <c r="G93" s="336" t="s">
        <v>44</v>
      </c>
      <c r="H93" s="304"/>
      <c r="I93" s="336" t="s">
        <v>78</v>
      </c>
      <c r="J93" s="336" t="s">
        <v>77</v>
      </c>
      <c r="K93" s="374"/>
      <c r="L93" s="304"/>
      <c r="M93" s="336" t="s">
        <v>44</v>
      </c>
    </row>
    <row r="94" spans="2:13" ht="15.75" thickBot="1" x14ac:dyDescent="0.3">
      <c r="B94" s="465" t="s">
        <v>26</v>
      </c>
      <c r="C94" s="346" t="s">
        <v>63</v>
      </c>
      <c r="D94" s="347"/>
      <c r="E94" s="348"/>
      <c r="F94" s="334"/>
      <c r="G94" s="349" t="str">
        <f>IFERROR(E94/#REF!," ")</f>
        <v xml:space="preserve"> </v>
      </c>
      <c r="H94" s="334"/>
      <c r="I94" s="348"/>
      <c r="J94" s="348"/>
      <c r="K94" s="350"/>
      <c r="L94" s="334"/>
      <c r="M94" s="351"/>
    </row>
    <row r="95" spans="2:13" x14ac:dyDescent="0.25">
      <c r="B95" s="465"/>
      <c r="C95" s="376" t="s">
        <v>65</v>
      </c>
      <c r="D95" s="352"/>
      <c r="E95" s="438">
        <f>SUM(E96:E98)</f>
        <v>-3632.1943457519837</v>
      </c>
      <c r="G95" s="354">
        <f>E95/$E$91</f>
        <v>-3.1698136313473464E-2</v>
      </c>
      <c r="I95" s="438">
        <f>SUM(I96:I98)</f>
        <v>3067969846.8571424</v>
      </c>
      <c r="J95" s="438">
        <f>SUM(J96:J98)</f>
        <v>2471081570.7142859</v>
      </c>
      <c r="K95" s="355" t="s">
        <v>114</v>
      </c>
      <c r="M95" s="356">
        <f t="shared" ref="M95:M112" si="6">IFERROR(J95/I95-1,0)</f>
        <v>-0.19455480527434599</v>
      </c>
    </row>
    <row r="96" spans="2:13" x14ac:dyDescent="0.25">
      <c r="B96" s="465"/>
      <c r="C96" s="258" t="s">
        <v>74</v>
      </c>
      <c r="D96" s="352"/>
      <c r="E96" s="353">
        <v>-4037.3730706106398</v>
      </c>
      <c r="G96" s="354">
        <f t="shared" ref="G96:G113" si="7">E96/$E$91</f>
        <v>-3.5234128396856884E-2</v>
      </c>
      <c r="I96" s="353">
        <v>2264643392.5714283</v>
      </c>
      <c r="J96" s="353">
        <v>1657858894.1428573</v>
      </c>
      <c r="K96" s="355" t="s">
        <v>114</v>
      </c>
      <c r="M96" s="356">
        <f t="shared" si="6"/>
        <v>-0.26793821067765866</v>
      </c>
    </row>
    <row r="97" spans="2:13" x14ac:dyDescent="0.25">
      <c r="B97" s="465"/>
      <c r="C97" s="259" t="s">
        <v>75</v>
      </c>
      <c r="D97" s="357"/>
      <c r="E97" s="353">
        <v>244.81378026649372</v>
      </c>
      <c r="G97" s="354">
        <f t="shared" si="7"/>
        <v>2.1364882601559838E-3</v>
      </c>
      <c r="I97" s="353">
        <v>696344767.28571427</v>
      </c>
      <c r="J97" s="353">
        <v>736533176.57142878</v>
      </c>
      <c r="K97" s="355" t="s">
        <v>114</v>
      </c>
      <c r="M97" s="356">
        <f t="shared" si="6"/>
        <v>5.7713378736750087E-2</v>
      </c>
    </row>
    <row r="98" spans="2:13" x14ac:dyDescent="0.25">
      <c r="B98" s="465"/>
      <c r="C98" s="259" t="s">
        <v>76</v>
      </c>
      <c r="D98" s="357"/>
      <c r="E98" s="353">
        <v>160.36494459216235</v>
      </c>
      <c r="G98" s="354">
        <f t="shared" si="7"/>
        <v>1.3995038232274372E-3</v>
      </c>
      <c r="I98" s="353">
        <v>106981687</v>
      </c>
      <c r="J98" s="353">
        <v>76689500</v>
      </c>
      <c r="K98" s="355" t="s">
        <v>114</v>
      </c>
      <c r="M98" s="356">
        <f t="shared" si="6"/>
        <v>-0.28315301290771377</v>
      </c>
    </row>
    <row r="99" spans="2:13" x14ac:dyDescent="0.25">
      <c r="B99" s="465"/>
      <c r="C99" s="377" t="s">
        <v>68</v>
      </c>
      <c r="D99" s="352"/>
      <c r="E99" s="438">
        <f>SUM(E100:E101)</f>
        <v>-221.52630552280198</v>
      </c>
      <c r="G99" s="354">
        <f t="shared" si="7"/>
        <v>-1.9332586202867863E-3</v>
      </c>
      <c r="I99" s="438">
        <f>SUM(I100:I101)</f>
        <v>1040377662</v>
      </c>
      <c r="J99" s="438">
        <f>SUM(J100:J101)</f>
        <v>983110894</v>
      </c>
      <c r="K99" s="355" t="s">
        <v>114</v>
      </c>
      <c r="M99" s="356">
        <f t="shared" si="6"/>
        <v>-5.5044211435596901E-2</v>
      </c>
    </row>
    <row r="100" spans="2:13" x14ac:dyDescent="0.25">
      <c r="B100" s="465"/>
      <c r="C100" s="259" t="s">
        <v>70</v>
      </c>
      <c r="D100" s="357"/>
      <c r="E100" s="353">
        <v>-1972.4813930287055</v>
      </c>
      <c r="G100" s="354">
        <f t="shared" si="7"/>
        <v>-1.7213832223801177E-2</v>
      </c>
      <c r="I100" s="353">
        <v>932425499</v>
      </c>
      <c r="J100" s="353">
        <v>734828069</v>
      </c>
      <c r="K100" s="355" t="s">
        <v>114</v>
      </c>
      <c r="M100" s="356">
        <f t="shared" si="6"/>
        <v>-0.21191766013683411</v>
      </c>
    </row>
    <row r="101" spans="2:13" x14ac:dyDescent="0.25">
      <c r="B101" s="465"/>
      <c r="C101" s="259" t="s">
        <v>71</v>
      </c>
      <c r="D101" s="357"/>
      <c r="E101" s="353">
        <v>1750.9550875059035</v>
      </c>
      <c r="G101" s="354">
        <f t="shared" si="7"/>
        <v>1.5280573603514392E-2</v>
      </c>
      <c r="I101" s="353">
        <v>107952163</v>
      </c>
      <c r="J101" s="353">
        <v>248282825</v>
      </c>
      <c r="K101" s="355" t="s">
        <v>114</v>
      </c>
      <c r="M101" s="356">
        <f t="shared" si="6"/>
        <v>1.2999337678856886</v>
      </c>
    </row>
    <row r="102" spans="2:13" x14ac:dyDescent="0.25">
      <c r="B102" s="465"/>
      <c r="C102" s="378" t="s">
        <v>69</v>
      </c>
      <c r="D102" s="357"/>
      <c r="E102" s="438">
        <f>SUM(E103:E106)</f>
        <v>314.89790061636245</v>
      </c>
      <c r="G102" s="354">
        <f t="shared" si="7"/>
        <v>2.7481119203431668E-3</v>
      </c>
      <c r="I102" s="438">
        <f>SUM(I103:I106)</f>
        <v>260594562.63060001</v>
      </c>
      <c r="J102" s="438">
        <f>SUM(J103:J106)</f>
        <v>396636917.88681936</v>
      </c>
      <c r="K102" s="355" t="s">
        <v>114</v>
      </c>
      <c r="M102" s="356">
        <f t="shared" si="6"/>
        <v>0.52204602384226706</v>
      </c>
    </row>
    <row r="103" spans="2:13" x14ac:dyDescent="0.25">
      <c r="B103" s="465"/>
      <c r="C103" s="259" t="s">
        <v>11</v>
      </c>
      <c r="D103" s="357"/>
      <c r="E103" s="353">
        <v>198.09043486058752</v>
      </c>
      <c r="G103" s="354">
        <f t="shared" si="7"/>
        <v>1.7287339302066336E-3</v>
      </c>
      <c r="I103" s="353">
        <v>126906693</v>
      </c>
      <c r="J103" s="353">
        <v>256199601</v>
      </c>
      <c r="K103" s="355" t="s">
        <v>114</v>
      </c>
      <c r="M103" s="356">
        <f t="shared" si="6"/>
        <v>1.0188029090002368</v>
      </c>
    </row>
    <row r="104" spans="2:13" x14ac:dyDescent="0.25">
      <c r="B104" s="465"/>
      <c r="C104" s="259" t="s">
        <v>12</v>
      </c>
      <c r="D104" s="357"/>
      <c r="E104" s="353">
        <v>65.598377029575829</v>
      </c>
      <c r="G104" s="354">
        <f t="shared" si="7"/>
        <v>5.724766075521292E-4</v>
      </c>
      <c r="I104" s="353">
        <v>133572035</v>
      </c>
      <c r="J104" s="353">
        <v>140311991</v>
      </c>
      <c r="K104" s="355" t="s">
        <v>114</v>
      </c>
      <c r="M104" s="356">
        <f t="shared" si="6"/>
        <v>5.0459334545588153E-2</v>
      </c>
    </row>
    <row r="105" spans="2:13" x14ac:dyDescent="0.25">
      <c r="B105" s="465"/>
      <c r="C105" s="259" t="s">
        <v>8</v>
      </c>
      <c r="D105" s="357"/>
      <c r="E105" s="353">
        <v>54.709273522385061</v>
      </c>
      <c r="G105" s="354">
        <f t="shared" si="7"/>
        <v>4.7744747242169756E-4</v>
      </c>
      <c r="I105" s="353">
        <v>912.63059999999984</v>
      </c>
      <c r="J105" s="353">
        <v>2501.8868193548383</v>
      </c>
      <c r="K105" s="355" t="s">
        <v>60</v>
      </c>
      <c r="M105" s="356">
        <f t="shared" si="6"/>
        <v>1.7414014162519189</v>
      </c>
    </row>
    <row r="106" spans="2:13" ht="15.75" thickBot="1" x14ac:dyDescent="0.3">
      <c r="B106" s="465"/>
      <c r="C106" s="259" t="s">
        <v>10</v>
      </c>
      <c r="D106" s="357"/>
      <c r="E106" s="353">
        <v>-3.5001847961859793</v>
      </c>
      <c r="G106" s="354">
        <f t="shared" si="7"/>
        <v>-3.0546089837293754E-5</v>
      </c>
      <c r="I106" s="353">
        <v>114922</v>
      </c>
      <c r="J106" s="353">
        <v>122824</v>
      </c>
      <c r="K106" s="355" t="s">
        <v>114</v>
      </c>
      <c r="M106" s="356">
        <f t="shared" si="6"/>
        <v>6.8759680478933438E-2</v>
      </c>
    </row>
    <row r="107" spans="2:13" ht="15.75" thickBot="1" x14ac:dyDescent="0.3">
      <c r="B107" s="477" t="s">
        <v>62</v>
      </c>
      <c r="C107" s="359" t="s">
        <v>62</v>
      </c>
      <c r="D107" s="360"/>
      <c r="E107" s="348"/>
      <c r="F107" s="334"/>
      <c r="G107" s="349" t="str">
        <f>IFERROR(E107/#REF!," ")</f>
        <v xml:space="preserve"> </v>
      </c>
      <c r="H107" s="334"/>
      <c r="I107" s="348"/>
      <c r="J107" s="348"/>
      <c r="K107" s="358"/>
      <c r="L107" s="334"/>
      <c r="M107" s="361"/>
    </row>
    <row r="108" spans="2:13" x14ac:dyDescent="0.25">
      <c r="B108" s="478"/>
      <c r="C108" s="363" t="s">
        <v>9</v>
      </c>
      <c r="D108" s="364"/>
      <c r="E108" s="365">
        <v>-262.74542513224696</v>
      </c>
      <c r="G108" s="436">
        <f t="shared" si="7"/>
        <v>-2.2929776076888913E-3</v>
      </c>
      <c r="I108" s="365">
        <v>4174.3007232159734</v>
      </c>
      <c r="J108" s="365">
        <v>4245.8780926574827</v>
      </c>
      <c r="K108" s="366"/>
      <c r="M108" s="356">
        <f t="shared" si="6"/>
        <v>1.7147152107039432E-2</v>
      </c>
    </row>
    <row r="109" spans="2:13" x14ac:dyDescent="0.25">
      <c r="B109" s="478"/>
      <c r="C109" s="362" t="s">
        <v>31</v>
      </c>
      <c r="D109" s="304"/>
      <c r="E109" s="353">
        <v>526.05488684360898</v>
      </c>
      <c r="G109" s="354">
        <f t="shared" si="7"/>
        <v>4.5908775589168843E-3</v>
      </c>
      <c r="I109" s="353">
        <v>14.33333333333333</v>
      </c>
      <c r="J109" s="353">
        <v>13.074999999999998</v>
      </c>
      <c r="K109" s="355"/>
      <c r="M109" s="356">
        <f t="shared" si="6"/>
        <v>-8.7790697674418605E-2</v>
      </c>
    </row>
    <row r="110" spans="2:13" x14ac:dyDescent="0.25">
      <c r="B110" s="478"/>
      <c r="C110" s="362" t="s">
        <v>47</v>
      </c>
      <c r="D110" s="304"/>
      <c r="E110" s="353">
        <v>-20.616309829808131</v>
      </c>
      <c r="G110" s="354">
        <f t="shared" si="7"/>
        <v>-1.7991840112585312E-4</v>
      </c>
      <c r="I110" s="353">
        <v>81.241666666666646</v>
      </c>
      <c r="J110" s="353">
        <v>75.466666666666654</v>
      </c>
      <c r="K110" s="367"/>
      <c r="M110" s="356">
        <f t="shared" si="6"/>
        <v>-7.1084213765514326E-2</v>
      </c>
    </row>
    <row r="111" spans="2:13" x14ac:dyDescent="0.25">
      <c r="B111" s="478"/>
      <c r="C111" s="362" t="s">
        <v>48</v>
      </c>
      <c r="D111" s="304"/>
      <c r="E111" s="353">
        <v>-947.22956228277053</v>
      </c>
      <c r="G111" s="354">
        <f t="shared" si="7"/>
        <v>-8.2664661984585552E-3</v>
      </c>
      <c r="I111" s="353">
        <v>4.833333333333333</v>
      </c>
      <c r="J111" s="353">
        <v>6.875</v>
      </c>
      <c r="K111" s="367"/>
      <c r="M111" s="356">
        <f t="shared" si="6"/>
        <v>0.4224137931034484</v>
      </c>
    </row>
    <row r="112" spans="2:13" x14ac:dyDescent="0.25">
      <c r="B112" s="478"/>
      <c r="C112" s="362" t="s">
        <v>16</v>
      </c>
      <c r="D112" s="304"/>
      <c r="E112" s="353">
        <v>556.97807118397225</v>
      </c>
      <c r="G112" s="354">
        <f t="shared" si="7"/>
        <v>4.8607439865252797E-3</v>
      </c>
      <c r="I112" s="353">
        <v>4.7848073530259922</v>
      </c>
      <c r="J112" s="353">
        <v>2.425078811598417</v>
      </c>
      <c r="K112" s="367"/>
      <c r="M112" s="356">
        <f t="shared" si="6"/>
        <v>-0.49317106569300928</v>
      </c>
    </row>
    <row r="113" spans="2:13" ht="15.75" thickBot="1" x14ac:dyDescent="0.3">
      <c r="B113" s="479"/>
      <c r="C113" s="368" t="s">
        <v>42</v>
      </c>
      <c r="D113" s="304"/>
      <c r="E113" s="369">
        <v>25857.381089875664</v>
      </c>
      <c r="G113" s="370">
        <f t="shared" si="7"/>
        <v>0.22565719575410531</v>
      </c>
      <c r="I113" s="369"/>
      <c r="J113" s="369"/>
      <c r="K113" s="371"/>
      <c r="M113" s="372" t="s">
        <v>107</v>
      </c>
    </row>
  </sheetData>
  <mergeCells count="12">
    <mergeCell ref="B8:B20"/>
    <mergeCell ref="B21:B27"/>
    <mergeCell ref="I35:J35"/>
    <mergeCell ref="B37:B51"/>
    <mergeCell ref="I6:J6"/>
    <mergeCell ref="B107:B113"/>
    <mergeCell ref="B52:B58"/>
    <mergeCell ref="I66:J66"/>
    <mergeCell ref="B68:B78"/>
    <mergeCell ref="B79:B85"/>
    <mergeCell ref="I92:J92"/>
    <mergeCell ref="B94:B106"/>
  </mergeCells>
  <conditionalFormatting sqref="G9:G20 G22:G2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{051F136F-6BC6-4391-9D74-22A22077D388}</x14:id>
        </ext>
      </extLst>
    </cfRule>
  </conditionalFormatting>
  <conditionalFormatting sqref="G38:G51 G53:G5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{68127EA9-6C32-401B-B48A-FE1C3AC48D0F}</x14:id>
        </ext>
      </extLst>
    </cfRule>
  </conditionalFormatting>
  <conditionalFormatting sqref="G69:G78 G80:G8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{77DD7E0B-F78A-47C3-A277-8EF097CE1D0D}</x14:id>
        </ext>
      </extLst>
    </cfRule>
  </conditionalFormatting>
  <conditionalFormatting sqref="G95:G106 G108:G1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{630508C7-619E-41C3-BE3B-4AC9152A8D81}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1F136F-6BC6-4391-9D74-22A22077D3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G9:G20 G22:G27</xm:sqref>
        </x14:conditionalFormatting>
        <x14:conditionalFormatting xmlns:xm="http://schemas.microsoft.com/office/excel/2006/main">
          <x14:cfRule type="dataBar" id="{68127EA9-6C32-401B-B48A-FE1C3AC48D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G38:G51 G53:G58</xm:sqref>
        </x14:conditionalFormatting>
        <x14:conditionalFormatting xmlns:xm="http://schemas.microsoft.com/office/excel/2006/main">
          <x14:cfRule type="dataBar" id="{77DD7E0B-F78A-47C3-A277-8EF097CE1D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G69:G78 G80:G85</xm:sqref>
        </x14:conditionalFormatting>
        <x14:conditionalFormatting xmlns:xm="http://schemas.microsoft.com/office/excel/2006/main">
          <x14:cfRule type="dataBar" id="{630508C7-619E-41C3-BE3B-4AC9152A8D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G95:G106 G108:G113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20AC-B52B-4888-A35A-B13FCFB10A82}">
  <sheetPr>
    <tabColor rgb="FF45C363"/>
  </sheetPr>
  <dimension ref="A1:AE85"/>
  <sheetViews>
    <sheetView showGridLines="0" topLeftCell="A6" zoomScale="90" zoomScaleNormal="90" workbookViewId="0">
      <selection activeCell="D8" sqref="D8"/>
    </sheetView>
  </sheetViews>
  <sheetFormatPr defaultColWidth="18.140625" defaultRowHeight="13.5" customHeight="1" x14ac:dyDescent="0.2"/>
  <cols>
    <col min="1" max="1" width="25.28515625" style="16" bestFit="1" customWidth="1"/>
    <col min="2" max="2" width="11.140625" style="16" bestFit="1" customWidth="1"/>
    <col min="3" max="3" width="18.42578125" style="16" bestFit="1" customWidth="1"/>
    <col min="4" max="6" width="14.5703125" style="16" bestFit="1" customWidth="1"/>
    <col min="7" max="9" width="12" style="16" bestFit="1" customWidth="1"/>
    <col min="10" max="11" width="8.5703125" style="16" bestFit="1" customWidth="1"/>
    <col min="12" max="12" width="11.7109375" style="16" bestFit="1" customWidth="1"/>
    <col min="13" max="14" width="8.5703125" style="16" bestFit="1" customWidth="1"/>
    <col min="15" max="15" width="10" style="16" bestFit="1" customWidth="1"/>
    <col min="16" max="18" width="7.5703125" style="16" bestFit="1" customWidth="1"/>
    <col min="19" max="21" width="6.7109375" style="16" bestFit="1" customWidth="1"/>
    <col min="22" max="22" width="9" style="16" bestFit="1" customWidth="1"/>
    <col min="23" max="24" width="10" style="16" bestFit="1" customWidth="1"/>
    <col min="25" max="26" width="5.7109375" style="16" bestFit="1" customWidth="1"/>
    <col min="27" max="27" width="5.5703125" style="16" bestFit="1" customWidth="1"/>
    <col min="28" max="28" width="18.140625" style="16" customWidth="1"/>
    <col min="29" max="31" width="4.42578125" style="16" bestFit="1" customWidth="1"/>
    <col min="32" max="16384" width="18.140625" style="16"/>
  </cols>
  <sheetData>
    <row r="1" spans="1:27" hidden="1" thickBot="1" x14ac:dyDescent="0.25">
      <c r="L1" s="16" t="s">
        <v>1</v>
      </c>
      <c r="M1" s="17">
        <v>155499</v>
      </c>
      <c r="N1" s="17">
        <v>192784</v>
      </c>
      <c r="O1" s="18">
        <f>SUM(M1:N1)</f>
        <v>348283</v>
      </c>
      <c r="T1" s="19">
        <f>N1/M1-1</f>
        <v>0.23977646158496202</v>
      </c>
    </row>
    <row r="2" spans="1:27" hidden="1" thickBot="1" x14ac:dyDescent="0.25">
      <c r="L2" s="16" t="s">
        <v>2</v>
      </c>
      <c r="M2" s="18">
        <v>92001</v>
      </c>
      <c r="N2" s="18">
        <v>152873</v>
      </c>
      <c r="O2" s="18">
        <f>SUM(M2:N2)</f>
        <v>244874</v>
      </c>
      <c r="T2" s="19">
        <f>N2/M2-1</f>
        <v>0.66164498211975964</v>
      </c>
    </row>
    <row r="3" spans="1:27" hidden="1" thickBot="1" x14ac:dyDescent="0.25">
      <c r="L3" s="16" t="s">
        <v>3</v>
      </c>
      <c r="M3" s="18">
        <v>167930</v>
      </c>
      <c r="N3" s="18">
        <v>196664</v>
      </c>
      <c r="O3" s="18">
        <f>SUM(M3:N3)</f>
        <v>364594</v>
      </c>
      <c r="T3" s="19">
        <f>N3/M3-1</f>
        <v>0.17110700887274466</v>
      </c>
    </row>
    <row r="4" spans="1:27" hidden="1" thickBot="1" x14ac:dyDescent="0.25">
      <c r="L4" s="16" t="s">
        <v>4</v>
      </c>
      <c r="M4" s="18">
        <v>69504</v>
      </c>
      <c r="N4" s="18">
        <v>251345</v>
      </c>
      <c r="O4" s="18">
        <f>SUM(M4:N4)</f>
        <v>320849</v>
      </c>
      <c r="T4" s="19">
        <f>N4/M4-1</f>
        <v>2.6162666896869244</v>
      </c>
    </row>
    <row r="5" spans="1:27" hidden="1" thickBot="1" x14ac:dyDescent="0.25">
      <c r="L5" s="16" t="s">
        <v>24</v>
      </c>
      <c r="M5" s="18">
        <f>SUM(M1:M4)</f>
        <v>484934</v>
      </c>
      <c r="N5" s="18">
        <f>SUM(N1:N4)</f>
        <v>793666</v>
      </c>
      <c r="O5" s="18">
        <f>SUM(O1:O4)</f>
        <v>1278600</v>
      </c>
      <c r="T5" s="19"/>
    </row>
    <row r="6" spans="1:27" thickBot="1" x14ac:dyDescent="0.25">
      <c r="M6" s="18"/>
      <c r="N6" s="18"/>
      <c r="O6" s="18"/>
      <c r="T6" s="19"/>
    </row>
    <row r="7" spans="1:27" ht="13.5" customHeight="1" thickBot="1" x14ac:dyDescent="0.25">
      <c r="B7" s="486"/>
      <c r="C7" s="487"/>
      <c r="D7" s="483" t="s">
        <v>25</v>
      </c>
      <c r="E7" s="484"/>
      <c r="F7" s="485"/>
      <c r="G7" s="483" t="s">
        <v>30</v>
      </c>
      <c r="H7" s="484"/>
      <c r="I7" s="485"/>
      <c r="J7" s="483" t="s">
        <v>26</v>
      </c>
      <c r="K7" s="484"/>
      <c r="L7" s="485"/>
      <c r="M7" s="483" t="s">
        <v>27</v>
      </c>
      <c r="N7" s="484"/>
      <c r="O7" s="485"/>
      <c r="P7" s="483" t="s">
        <v>52</v>
      </c>
      <c r="Q7" s="484"/>
      <c r="R7" s="485"/>
      <c r="S7" s="483" t="s">
        <v>51</v>
      </c>
      <c r="T7" s="484"/>
      <c r="U7" s="485"/>
      <c r="V7" s="483" t="s">
        <v>53</v>
      </c>
      <c r="W7" s="484"/>
      <c r="X7" s="485"/>
      <c r="Y7" s="483" t="s">
        <v>29</v>
      </c>
      <c r="Z7" s="484"/>
      <c r="AA7" s="485"/>
    </row>
    <row r="8" spans="1:27" ht="13.5" customHeight="1" thickBot="1" x14ac:dyDescent="0.25">
      <c r="B8" s="110" t="s">
        <v>22</v>
      </c>
      <c r="C8" s="82" t="s">
        <v>23</v>
      </c>
      <c r="D8" s="111" t="s">
        <v>45</v>
      </c>
      <c r="E8" s="112" t="s">
        <v>46</v>
      </c>
      <c r="F8" s="113" t="s">
        <v>24</v>
      </c>
      <c r="G8" s="111" t="s">
        <v>45</v>
      </c>
      <c r="H8" s="112" t="s">
        <v>46</v>
      </c>
      <c r="I8" s="113" t="s">
        <v>24</v>
      </c>
      <c r="J8" s="111" t="s">
        <v>45</v>
      </c>
      <c r="K8" s="112" t="s">
        <v>46</v>
      </c>
      <c r="L8" s="113" t="s">
        <v>24</v>
      </c>
      <c r="M8" s="111" t="s">
        <v>45</v>
      </c>
      <c r="N8" s="112" t="s">
        <v>46</v>
      </c>
      <c r="O8" s="113" t="s">
        <v>24</v>
      </c>
      <c r="P8" s="111" t="s">
        <v>45</v>
      </c>
      <c r="Q8" s="112" t="s">
        <v>46</v>
      </c>
      <c r="R8" s="113" t="s">
        <v>24</v>
      </c>
      <c r="S8" s="111" t="s">
        <v>45</v>
      </c>
      <c r="T8" s="112" t="s">
        <v>46</v>
      </c>
      <c r="U8" s="113" t="s">
        <v>24</v>
      </c>
      <c r="V8" s="111" t="s">
        <v>45</v>
      </c>
      <c r="W8" s="112" t="s">
        <v>46</v>
      </c>
      <c r="X8" s="113" t="s">
        <v>24</v>
      </c>
      <c r="Y8" s="111" t="s">
        <v>45</v>
      </c>
      <c r="Z8" s="112" t="s">
        <v>46</v>
      </c>
      <c r="AA8" s="211" t="s">
        <v>24</v>
      </c>
    </row>
    <row r="9" spans="1:27" ht="13.5" customHeight="1" x14ac:dyDescent="0.2">
      <c r="B9" s="381"/>
      <c r="C9" s="386" t="s">
        <v>65</v>
      </c>
      <c r="D9" s="382"/>
      <c r="E9" s="383"/>
      <c r="F9" s="384"/>
      <c r="G9" s="382"/>
      <c r="H9" s="383"/>
      <c r="I9" s="384"/>
      <c r="J9" s="382"/>
      <c r="K9" s="383"/>
      <c r="L9" s="384"/>
      <c r="M9" s="382"/>
      <c r="N9" s="383"/>
      <c r="O9" s="384"/>
      <c r="P9" s="382"/>
      <c r="Q9" s="383"/>
      <c r="R9" s="384"/>
      <c r="S9" s="382"/>
      <c r="T9" s="383"/>
      <c r="U9" s="384"/>
      <c r="V9" s="382"/>
      <c r="W9" s="383"/>
      <c r="X9" s="384"/>
      <c r="Y9" s="382"/>
      <c r="Z9" s="383"/>
      <c r="AA9" s="384"/>
    </row>
    <row r="10" spans="1:27" ht="13.5" customHeight="1" x14ac:dyDescent="0.2">
      <c r="A10" s="16" t="str">
        <f>_xlfn.CONCAT($B$10,C10)</f>
        <v>Auto_CredFB Stone Leads</v>
      </c>
      <c r="B10" s="234" t="s">
        <v>1</v>
      </c>
      <c r="C10" s="78" t="s">
        <v>17</v>
      </c>
      <c r="D10" s="83">
        <v>1356139031.7142854</v>
      </c>
      <c r="E10" s="47">
        <v>1432877943.8571427</v>
      </c>
      <c r="F10" s="84">
        <v>2789016975.5714283</v>
      </c>
      <c r="G10" s="83">
        <v>18944719.38142857</v>
      </c>
      <c r="H10" s="47">
        <v>18466254.944285721</v>
      </c>
      <c r="I10" s="84">
        <v>37410974.32571429</v>
      </c>
      <c r="J10" s="83">
        <v>8834.514237442796</v>
      </c>
      <c r="K10" s="47">
        <v>9639.8345249060912</v>
      </c>
      <c r="L10" s="84">
        <v>18474.348762348887</v>
      </c>
      <c r="M10" s="89">
        <v>5.6813961745366827E-2</v>
      </c>
      <c r="N10" s="72">
        <v>5.0003291377428059E-2</v>
      </c>
      <c r="O10" s="90">
        <v>5.3044072671789573E-2</v>
      </c>
      <c r="P10" s="95">
        <v>466.33122716524554</v>
      </c>
      <c r="Q10" s="73">
        <v>522.02433866478611</v>
      </c>
      <c r="R10" s="96">
        <v>493.82164178628773</v>
      </c>
      <c r="S10" s="100">
        <v>6.5144605610791633</v>
      </c>
      <c r="T10" s="74">
        <v>6.7276033986235877</v>
      </c>
      <c r="U10" s="101">
        <v>6.6239642584333023</v>
      </c>
      <c r="V10" s="105">
        <v>13.969599678493649</v>
      </c>
      <c r="W10" s="75">
        <v>12.887528224893103</v>
      </c>
      <c r="X10" s="106">
        <v>13.413677526308112</v>
      </c>
      <c r="Y10" s="212">
        <v>0.23077960007461668</v>
      </c>
      <c r="Z10" s="76">
        <v>0.17233951010749943</v>
      </c>
      <c r="AA10" s="213">
        <v>0.19769006441896134</v>
      </c>
    </row>
    <row r="11" spans="1:27" ht="13.5" customHeight="1" x14ac:dyDescent="0.2">
      <c r="A11" s="16" t="str">
        <f t="shared" ref="A11:A20" si="0">_xlfn.CONCAT($B$10,C11)</f>
        <v>Auto_CredFB Stone SA</v>
      </c>
      <c r="B11" s="234"/>
      <c r="C11" s="78" t="s">
        <v>18</v>
      </c>
      <c r="D11" s="83">
        <v>201461878</v>
      </c>
      <c r="E11" s="47">
        <v>183671187</v>
      </c>
      <c r="F11" s="84">
        <v>385133065</v>
      </c>
      <c r="G11" s="83">
        <v>455113.28000000014</v>
      </c>
      <c r="H11" s="47">
        <v>957602.96000000031</v>
      </c>
      <c r="I11" s="84">
        <v>1412716.2400000005</v>
      </c>
      <c r="J11" s="83">
        <v>872.32284898333648</v>
      </c>
      <c r="K11" s="47">
        <v>811.19408067938116</v>
      </c>
      <c r="L11" s="84">
        <v>1683.5169296627178</v>
      </c>
      <c r="M11" s="89">
        <v>5.6098293171231743E-3</v>
      </c>
      <c r="N11" s="72">
        <v>4.2077873717703811E-3</v>
      </c>
      <c r="O11" s="90">
        <v>4.8337614229311153E-3</v>
      </c>
      <c r="P11" s="95">
        <v>1916.7158756240563</v>
      </c>
      <c r="Q11" s="73">
        <v>847.1089946081421</v>
      </c>
      <c r="R11" s="96">
        <v>1191.6879568558775</v>
      </c>
      <c r="S11" s="100">
        <v>4.3299648431915063</v>
      </c>
      <c r="T11" s="74">
        <v>4.4165559875179614</v>
      </c>
      <c r="U11" s="101">
        <v>4.3712604360851692</v>
      </c>
      <c r="V11" s="105">
        <v>2.2590540926060467</v>
      </c>
      <c r="W11" s="75">
        <v>5.2136809024923458</v>
      </c>
      <c r="X11" s="106">
        <v>3.668125041406145</v>
      </c>
      <c r="Y11" s="212">
        <v>5.5440705471736041E-3</v>
      </c>
      <c r="Z11" s="76">
        <v>8.9369948320224997E-3</v>
      </c>
      <c r="AA11" s="213">
        <v>7.4651882108120061E-3</v>
      </c>
    </row>
    <row r="12" spans="1:27" ht="13.5" customHeight="1" x14ac:dyDescent="0.2">
      <c r="A12" s="16" t="str">
        <f t="shared" si="0"/>
        <v>Auto_CredFB Ton</v>
      </c>
      <c r="B12" s="234"/>
      <c r="C12" s="78" t="s">
        <v>19</v>
      </c>
      <c r="D12" s="83">
        <v>3324155991.4285712</v>
      </c>
      <c r="E12" s="47">
        <v>3922502286.7142859</v>
      </c>
      <c r="F12" s="84">
        <v>7246658278.1428566</v>
      </c>
      <c r="G12" s="83">
        <v>44061193.980000004</v>
      </c>
      <c r="H12" s="47">
        <v>41811652.251428559</v>
      </c>
      <c r="I12" s="84">
        <v>85872846.231428564</v>
      </c>
      <c r="J12" s="83">
        <v>40737.657838524072</v>
      </c>
      <c r="K12" s="47">
        <v>52027.80020544814</v>
      </c>
      <c r="L12" s="84">
        <v>92765.458043972205</v>
      </c>
      <c r="M12" s="89">
        <v>0.26198019176023041</v>
      </c>
      <c r="N12" s="72">
        <v>0.26987613186492726</v>
      </c>
      <c r="O12" s="90">
        <v>0.26635080679784029</v>
      </c>
      <c r="P12" s="95">
        <v>924.569993655085</v>
      </c>
      <c r="Q12" s="73">
        <v>1244.337341480461</v>
      </c>
      <c r="R12" s="96">
        <v>1080.2653238483322</v>
      </c>
      <c r="S12" s="100">
        <v>12.25503795356393</v>
      </c>
      <c r="T12" s="74">
        <v>13.263931134385553</v>
      </c>
      <c r="U12" s="101">
        <v>12.801135983432317</v>
      </c>
      <c r="V12" s="105">
        <v>13.25485148519294</v>
      </c>
      <c r="W12" s="75">
        <v>10.659433493014586</v>
      </c>
      <c r="X12" s="106">
        <v>11.849992497981525</v>
      </c>
      <c r="Y12" s="212">
        <v>0.5367419026265744</v>
      </c>
      <c r="Z12" s="76">
        <v>0.39021445807700805</v>
      </c>
      <c r="AA12" s="213">
        <v>0.4537761662000378</v>
      </c>
    </row>
    <row r="13" spans="1:27" ht="13.5" customHeight="1" x14ac:dyDescent="0.2">
      <c r="B13" s="234"/>
      <c r="C13" s="385" t="s">
        <v>112</v>
      </c>
      <c r="D13" s="83"/>
      <c r="E13" s="47"/>
      <c r="F13" s="84"/>
      <c r="G13" s="83"/>
      <c r="H13" s="47"/>
      <c r="I13" s="84"/>
      <c r="J13" s="83"/>
      <c r="K13" s="47"/>
      <c r="L13" s="84"/>
      <c r="M13" s="89"/>
      <c r="N13" s="72"/>
      <c r="O13" s="90"/>
      <c r="P13" s="95"/>
      <c r="Q13" s="73"/>
      <c r="R13" s="96"/>
      <c r="S13" s="100"/>
      <c r="T13" s="74"/>
      <c r="U13" s="101"/>
      <c r="V13" s="105"/>
      <c r="W13" s="75"/>
      <c r="X13" s="106"/>
      <c r="Y13" s="212"/>
      <c r="Z13" s="76"/>
      <c r="AA13" s="213"/>
    </row>
    <row r="14" spans="1:27" ht="13.5" customHeight="1" x14ac:dyDescent="0.2">
      <c r="A14" s="16" t="str">
        <f t="shared" si="0"/>
        <v>Auto_CredGoogle Stone</v>
      </c>
      <c r="B14" s="234"/>
      <c r="C14" s="78" t="s">
        <v>20</v>
      </c>
      <c r="D14" s="83">
        <v>38717925</v>
      </c>
      <c r="E14" s="47">
        <v>356234988</v>
      </c>
      <c r="F14" s="84">
        <v>394952913</v>
      </c>
      <c r="G14" s="83">
        <v>2453733.2599999998</v>
      </c>
      <c r="H14" s="47">
        <v>8397383.7200000007</v>
      </c>
      <c r="I14" s="84">
        <v>10851116.98</v>
      </c>
      <c r="J14" s="83">
        <v>319.77589484963511</v>
      </c>
      <c r="K14" s="47">
        <v>2838.3345864321823</v>
      </c>
      <c r="L14" s="84">
        <v>3158.1104812818176</v>
      </c>
      <c r="M14" s="89">
        <v>2.0564498475850977E-3</v>
      </c>
      <c r="N14" s="72">
        <v>1.4722874234543231E-2</v>
      </c>
      <c r="O14" s="90">
        <v>9.0676561338963353E-3</v>
      </c>
      <c r="P14" s="95">
        <v>130.32219111283314</v>
      </c>
      <c r="Q14" s="73">
        <v>338.0022493996716</v>
      </c>
      <c r="R14" s="96">
        <v>291.04012859714078</v>
      </c>
      <c r="S14" s="100">
        <v>8.2591175753771697</v>
      </c>
      <c r="T14" s="74">
        <v>7.9675907253449854</v>
      </c>
      <c r="U14" s="101">
        <v>7.9961696124566055</v>
      </c>
      <c r="V14" s="105">
        <v>63.374606464576807</v>
      </c>
      <c r="W14" s="75">
        <v>23.572596748975148</v>
      </c>
      <c r="X14" s="106">
        <v>27.474457391835973</v>
      </c>
      <c r="Y14" s="212">
        <v>2.9890734670247956E-2</v>
      </c>
      <c r="Z14" s="76">
        <v>7.8370032302479367E-2</v>
      </c>
      <c r="AA14" s="213">
        <v>5.7340340727758572E-2</v>
      </c>
    </row>
    <row r="15" spans="1:27" ht="13.5" customHeight="1" x14ac:dyDescent="0.2">
      <c r="A15" s="16" t="str">
        <f t="shared" si="0"/>
        <v>Auto_CredGoogle Ton</v>
      </c>
      <c r="B15" s="234"/>
      <c r="C15" s="78" t="s">
        <v>21</v>
      </c>
      <c r="D15" s="83">
        <v>750114965</v>
      </c>
      <c r="E15" s="47">
        <v>1667253568</v>
      </c>
      <c r="F15" s="84">
        <v>2417368533</v>
      </c>
      <c r="G15" s="83">
        <v>16042256.92</v>
      </c>
      <c r="H15" s="47">
        <v>34222061.370000012</v>
      </c>
      <c r="I15" s="84">
        <v>50264318.290000014</v>
      </c>
      <c r="J15" s="83">
        <v>14870.343609083879</v>
      </c>
      <c r="K15" s="47">
        <v>33527.909562026012</v>
      </c>
      <c r="L15" s="84">
        <v>48398.253171109893</v>
      </c>
      <c r="M15" s="89">
        <v>9.5629834333879185E-2</v>
      </c>
      <c r="N15" s="72">
        <v>0.17391437858964442</v>
      </c>
      <c r="O15" s="90">
        <v>0.13896243334044411</v>
      </c>
      <c r="P15" s="95">
        <v>926.94835167144788</v>
      </c>
      <c r="Q15" s="73">
        <v>979.71624793524222</v>
      </c>
      <c r="R15" s="96">
        <v>962.87495419466643</v>
      </c>
      <c r="S15" s="100">
        <v>19.824086044042435</v>
      </c>
      <c r="T15" s="74">
        <v>20.109664303939887</v>
      </c>
      <c r="U15" s="101">
        <v>20.021048719057639</v>
      </c>
      <c r="V15" s="105">
        <v>21.386397643726518</v>
      </c>
      <c r="W15" s="75">
        <v>20.526008776848521</v>
      </c>
      <c r="X15" s="106">
        <v>20.792989403076678</v>
      </c>
      <c r="Y15" s="212">
        <v>0.19542256402705699</v>
      </c>
      <c r="Z15" s="76">
        <v>0.31938329180273922</v>
      </c>
      <c r="AA15" s="213">
        <v>0.26561073320924677</v>
      </c>
    </row>
    <row r="16" spans="1:27" ht="13.5" customHeight="1" x14ac:dyDescent="0.2">
      <c r="B16" s="234"/>
      <c r="C16" s="385" t="s">
        <v>69</v>
      </c>
      <c r="D16" s="83"/>
      <c r="E16" s="47"/>
      <c r="F16" s="84"/>
      <c r="G16" s="83"/>
      <c r="H16" s="47"/>
      <c r="I16" s="84"/>
      <c r="J16" s="83"/>
      <c r="K16" s="47"/>
      <c r="L16" s="84"/>
      <c r="M16" s="89"/>
      <c r="N16" s="72"/>
      <c r="O16" s="90"/>
      <c r="P16" s="95"/>
      <c r="Q16" s="73"/>
      <c r="R16" s="96"/>
      <c r="S16" s="100"/>
      <c r="T16" s="74"/>
      <c r="U16" s="101"/>
      <c r="V16" s="105"/>
      <c r="W16" s="75"/>
      <c r="X16" s="106"/>
      <c r="Y16" s="212"/>
      <c r="Z16" s="76"/>
      <c r="AA16" s="213"/>
    </row>
    <row r="17" spans="1:27" ht="13.5" customHeight="1" x14ac:dyDescent="0.2">
      <c r="A17" s="16" t="str">
        <f t="shared" si="0"/>
        <v>Auto_CredAffiliate</v>
      </c>
      <c r="B17" s="234"/>
      <c r="C17" s="78" t="s">
        <v>8</v>
      </c>
      <c r="D17" s="83">
        <v>0</v>
      </c>
      <c r="E17" s="47">
        <v>3414.5174193548378</v>
      </c>
      <c r="F17" s="84">
        <v>3414.5174193548378</v>
      </c>
      <c r="G17" s="83">
        <v>0</v>
      </c>
      <c r="H17" s="47">
        <v>409742.09032258054</v>
      </c>
      <c r="I17" s="84">
        <v>409742.09032258054</v>
      </c>
      <c r="J17" s="83">
        <v>0</v>
      </c>
      <c r="K17" s="47">
        <v>220.57666367174681</v>
      </c>
      <c r="L17" s="84">
        <v>220.57666367174681</v>
      </c>
      <c r="M17" s="89">
        <v>0</v>
      </c>
      <c r="N17" s="72">
        <v>1.1441647837566748E-3</v>
      </c>
      <c r="O17" s="90">
        <v>6.3332595524830907E-4</v>
      </c>
      <c r="P17" s="95">
        <v>0</v>
      </c>
      <c r="Q17" s="73">
        <v>538.33049833394432</v>
      </c>
      <c r="R17" s="96">
        <v>538.33049833394432</v>
      </c>
      <c r="S17" s="100">
        <v>0</v>
      </c>
      <c r="T17" s="74">
        <v>6.4599659800073317E-2</v>
      </c>
      <c r="U17" s="101">
        <v>6.4599659800073317E-2</v>
      </c>
      <c r="V17" s="105">
        <v>0</v>
      </c>
      <c r="W17" s="75">
        <v>120</v>
      </c>
      <c r="X17" s="106">
        <v>120</v>
      </c>
      <c r="Y17" s="212">
        <v>0</v>
      </c>
      <c r="Z17" s="76">
        <v>3.8239887475650632E-3</v>
      </c>
      <c r="AA17" s="213">
        <v>2.1651919441016657E-3</v>
      </c>
    </row>
    <row r="18" spans="1:27" ht="13.5" customHeight="1" x14ac:dyDescent="0.2">
      <c r="A18" s="16" t="str">
        <f t="shared" si="0"/>
        <v>Auto_CredTikTok</v>
      </c>
      <c r="B18" s="234"/>
      <c r="C18" s="78" t="s">
        <v>12</v>
      </c>
      <c r="D18" s="83">
        <v>8813396</v>
      </c>
      <c r="E18" s="47">
        <v>273884026</v>
      </c>
      <c r="F18" s="84">
        <v>282697422</v>
      </c>
      <c r="G18" s="83">
        <v>12184.490000000002</v>
      </c>
      <c r="H18" s="47">
        <v>904082.99999999988</v>
      </c>
      <c r="I18" s="84">
        <v>916267.48999999987</v>
      </c>
      <c r="J18" s="83">
        <v>12.056575486858311</v>
      </c>
      <c r="K18" s="47">
        <v>670.42556084244859</v>
      </c>
      <c r="L18" s="84">
        <v>682.48213632930685</v>
      </c>
      <c r="M18" s="89">
        <v>7.7534746119642639E-5</v>
      </c>
      <c r="N18" s="72">
        <v>3.4775995976971561E-3</v>
      </c>
      <c r="O18" s="90">
        <v>1.9595620122983518E-3</v>
      </c>
      <c r="P18" s="95">
        <v>989.50185743172744</v>
      </c>
      <c r="Q18" s="73">
        <v>741.55311054676258</v>
      </c>
      <c r="R18" s="96">
        <v>744.85032348938512</v>
      </c>
      <c r="S18" s="100">
        <v>1.3679829530930314</v>
      </c>
      <c r="T18" s="74">
        <v>2.4478446977497277</v>
      </c>
      <c r="U18" s="101">
        <v>2.4141788471254855</v>
      </c>
      <c r="V18" s="105">
        <v>1.3824965994946785</v>
      </c>
      <c r="W18" s="75">
        <v>3.300970170491067</v>
      </c>
      <c r="X18" s="106">
        <v>3.2411596947636823</v>
      </c>
      <c r="Y18" s="212">
        <v>1.4842825975399201E-4</v>
      </c>
      <c r="Z18" s="76">
        <v>8.4375105719382837E-3</v>
      </c>
      <c r="AA18" s="213">
        <v>4.8418139967714288E-3</v>
      </c>
    </row>
    <row r="19" spans="1:27" ht="13.5" customHeight="1" x14ac:dyDescent="0.2">
      <c r="A19" s="16" t="str">
        <f t="shared" si="0"/>
        <v>Auto_CredBing</v>
      </c>
      <c r="B19" s="234"/>
      <c r="C19" s="78" t="s">
        <v>10</v>
      </c>
      <c r="D19" s="83">
        <v>1897025</v>
      </c>
      <c r="E19" s="47">
        <v>237746</v>
      </c>
      <c r="F19" s="84">
        <v>2134771</v>
      </c>
      <c r="G19" s="83">
        <v>54718.070000000007</v>
      </c>
      <c r="H19" s="47">
        <v>199258.08999999997</v>
      </c>
      <c r="I19" s="84">
        <v>253976.15999999997</v>
      </c>
      <c r="J19" s="83">
        <v>112.52724754621376</v>
      </c>
      <c r="K19" s="47">
        <v>20.610272362666045</v>
      </c>
      <c r="L19" s="84">
        <v>133.1375199088798</v>
      </c>
      <c r="M19" s="89">
        <v>7.2365254790200423E-4</v>
      </c>
      <c r="N19" s="72">
        <v>1.0690862500345487E-4</v>
      </c>
      <c r="O19" s="91">
        <v>3.8226821265717763E-4</v>
      </c>
      <c r="P19" s="95">
        <v>2056.4915309734747</v>
      </c>
      <c r="Q19" s="73">
        <v>103.43505933769639</v>
      </c>
      <c r="R19" s="96">
        <v>524.21266590092466</v>
      </c>
      <c r="S19" s="100">
        <v>59.317746232239301</v>
      </c>
      <c r="T19" s="74">
        <v>86.690301257081273</v>
      </c>
      <c r="U19" s="101">
        <v>62.366183496440506</v>
      </c>
      <c r="V19" s="105">
        <v>28.844148073957911</v>
      </c>
      <c r="W19" s="75">
        <v>838.11332262162125</v>
      </c>
      <c r="X19" s="106">
        <v>118.97114959871573</v>
      </c>
      <c r="Y19" s="212">
        <v>6.6656116974917433E-4</v>
      </c>
      <c r="Z19" s="76">
        <v>1.8596105013801057E-3</v>
      </c>
      <c r="AA19" s="213">
        <v>1.3420811496152284E-3</v>
      </c>
    </row>
    <row r="20" spans="1:27" ht="13.5" customHeight="1" x14ac:dyDescent="0.2">
      <c r="A20" s="16" t="str">
        <f t="shared" si="0"/>
        <v>Auto_CredCriteo</v>
      </c>
      <c r="B20" s="234"/>
      <c r="C20" s="78" t="s">
        <v>11</v>
      </c>
      <c r="D20" s="83">
        <v>26240424</v>
      </c>
      <c r="E20" s="47">
        <v>383106294</v>
      </c>
      <c r="F20" s="84">
        <v>409346718</v>
      </c>
      <c r="G20" s="83">
        <v>66175.996599999984</v>
      </c>
      <c r="H20" s="47">
        <v>1782405.0953999998</v>
      </c>
      <c r="I20" s="84">
        <v>1848581.0919999997</v>
      </c>
      <c r="J20" s="83">
        <v>30.565827643322969</v>
      </c>
      <c r="K20" s="47">
        <v>1177.9465873284569</v>
      </c>
      <c r="L20" s="84">
        <v>1208.5124149717799</v>
      </c>
      <c r="M20" s="89">
        <v>1.9656607208614184E-4</v>
      </c>
      <c r="N20" s="72">
        <v>6.1101885391342484E-3</v>
      </c>
      <c r="O20" s="90">
        <v>3.4699150259179458E-3</v>
      </c>
      <c r="P20" s="95">
        <v>461.88692598130024</v>
      </c>
      <c r="Q20" s="73">
        <v>660.87478675217051</v>
      </c>
      <c r="R20" s="96">
        <v>653.7513664949787</v>
      </c>
      <c r="S20" s="100">
        <v>1.1648374143391496</v>
      </c>
      <c r="T20" s="74">
        <v>3.0747252284204363</v>
      </c>
      <c r="U20" s="101">
        <v>2.9522953570419972</v>
      </c>
      <c r="V20" s="105">
        <v>2.5219103395585369</v>
      </c>
      <c r="W20" s="75">
        <v>4.6525079940346785</v>
      </c>
      <c r="X20" s="106">
        <v>4.515929921294739</v>
      </c>
      <c r="Y20" s="212">
        <v>8.0613862482747239E-4</v>
      </c>
      <c r="Z20" s="76">
        <v>1.6634603057367706E-2</v>
      </c>
      <c r="AA20" s="213">
        <v>9.7684201426950241E-3</v>
      </c>
    </row>
    <row r="21" spans="1:27" ht="13.5" customHeight="1" x14ac:dyDescent="0.2">
      <c r="B21" s="177"/>
      <c r="D21" s="48"/>
      <c r="E21" s="48"/>
      <c r="F21" s="48"/>
      <c r="G21" s="70"/>
      <c r="H21" s="70"/>
      <c r="I21" s="70"/>
      <c r="J21" s="48"/>
      <c r="K21" s="48"/>
      <c r="L21" s="48"/>
      <c r="M21" s="175"/>
      <c r="N21" s="175"/>
      <c r="O21" s="175"/>
      <c r="P21" s="176"/>
      <c r="Q21" s="176"/>
      <c r="R21" s="176"/>
      <c r="S21" s="176"/>
      <c r="T21" s="176"/>
      <c r="U21" s="176"/>
      <c r="V21" s="176"/>
      <c r="W21" s="176"/>
      <c r="X21" s="176"/>
      <c r="Y21" s="71"/>
      <c r="Z21" s="71"/>
      <c r="AA21" s="71"/>
    </row>
    <row r="22" spans="1:27" ht="13.5" customHeight="1" x14ac:dyDescent="0.2">
      <c r="B22" s="177"/>
      <c r="D22" s="48"/>
      <c r="E22" s="48"/>
      <c r="F22" s="48"/>
      <c r="G22" s="70"/>
      <c r="H22" s="70"/>
      <c r="I22" s="70"/>
      <c r="J22" s="48"/>
      <c r="K22" s="48"/>
      <c r="L22" s="48"/>
      <c r="M22" s="175"/>
      <c r="N22" s="175"/>
      <c r="O22" s="175"/>
      <c r="P22" s="176"/>
      <c r="Q22" s="176"/>
      <c r="R22" s="176"/>
      <c r="S22" s="176"/>
      <c r="T22" s="176"/>
      <c r="U22" s="176"/>
      <c r="V22" s="176"/>
      <c r="W22" s="176"/>
      <c r="X22" s="176"/>
      <c r="Y22" s="71"/>
      <c r="Z22" s="71"/>
      <c r="AA22" s="71"/>
    </row>
    <row r="23" spans="1:27" ht="13.5" customHeight="1" thickBot="1" x14ac:dyDescent="0.25">
      <c r="B23" s="177"/>
      <c r="C23" s="386" t="s">
        <v>65</v>
      </c>
      <c r="D23" s="48"/>
      <c r="E23" s="48"/>
      <c r="F23" s="48"/>
      <c r="G23" s="70"/>
      <c r="H23" s="70"/>
      <c r="I23" s="70"/>
      <c r="J23" s="48"/>
      <c r="K23" s="48"/>
      <c r="L23" s="48"/>
      <c r="M23" s="175"/>
      <c r="N23" s="175"/>
      <c r="O23" s="175"/>
      <c r="P23" s="176"/>
      <c r="Q23" s="176"/>
      <c r="R23" s="176"/>
      <c r="S23" s="176"/>
      <c r="T23" s="176"/>
      <c r="U23" s="176"/>
      <c r="V23" s="176"/>
      <c r="W23" s="176"/>
      <c r="X23" s="176"/>
      <c r="Y23" s="71"/>
      <c r="Z23" s="71"/>
      <c r="AA23" s="71"/>
    </row>
    <row r="24" spans="1:27" ht="13.5" customHeight="1" x14ac:dyDescent="0.2">
      <c r="A24" s="16" t="str">
        <f>_xlfn.CONCAT($B$24,C24)</f>
        <v>InboundFB Stone Leads</v>
      </c>
      <c r="B24" s="233" t="s">
        <v>2</v>
      </c>
      <c r="C24" s="79" t="s">
        <v>17</v>
      </c>
      <c r="D24" s="114">
        <v>1356139031.7142854</v>
      </c>
      <c r="E24" s="115">
        <v>1432877943.8571427</v>
      </c>
      <c r="F24" s="116">
        <v>2789016975.5714283</v>
      </c>
      <c r="G24" s="117">
        <v>18944719.38142857</v>
      </c>
      <c r="H24" s="118">
        <v>18466254.944285721</v>
      </c>
      <c r="I24" s="216">
        <v>37410974.32571429</v>
      </c>
      <c r="J24" s="114">
        <v>10996.872078242166</v>
      </c>
      <c r="K24" s="115">
        <v>12000.814697289819</v>
      </c>
      <c r="L24" s="116">
        <v>22997.686775531984</v>
      </c>
      <c r="M24" s="124">
        <v>0.11952991900351263</v>
      </c>
      <c r="N24" s="125">
        <v>7.8501859041752428E-2</v>
      </c>
      <c r="O24" s="126">
        <v>9.3916409155451311E-2</v>
      </c>
      <c r="P24" s="129">
        <v>580.4716267807247</v>
      </c>
      <c r="Q24" s="130">
        <v>649.87810108207157</v>
      </c>
      <c r="R24" s="131">
        <v>614.73102986587037</v>
      </c>
      <c r="S24" s="135">
        <v>8.1089562508506976</v>
      </c>
      <c r="T24" s="136">
        <v>8.3753223704351303</v>
      </c>
      <c r="U24" s="137">
        <v>8.2458038000360663</v>
      </c>
      <c r="V24" s="138">
        <v>13.969599678493649</v>
      </c>
      <c r="W24" s="139">
        <v>12.887528224893103</v>
      </c>
      <c r="X24" s="140">
        <v>13.413677526308112</v>
      </c>
      <c r="Y24" s="217">
        <v>0.22065415561031287</v>
      </c>
      <c r="Z24" s="217">
        <v>0.16128954039842269</v>
      </c>
      <c r="AA24" s="218">
        <v>0.18672958278989504</v>
      </c>
    </row>
    <row r="25" spans="1:27" ht="13.5" customHeight="1" x14ac:dyDescent="0.2">
      <c r="A25" s="16" t="str">
        <f t="shared" ref="A25:A38" si="1">_xlfn.CONCAT($B$24,C25)</f>
        <v>InboundFB Stone SA</v>
      </c>
      <c r="B25" s="234"/>
      <c r="C25" s="80" t="s">
        <v>18</v>
      </c>
      <c r="D25" s="83">
        <v>201461878</v>
      </c>
      <c r="E25" s="47">
        <v>183671187</v>
      </c>
      <c r="F25" s="84">
        <v>385133065</v>
      </c>
      <c r="G25" s="119">
        <v>455113.28000000014</v>
      </c>
      <c r="H25" s="70">
        <v>957602.96000000031</v>
      </c>
      <c r="I25" s="120">
        <v>1412716.2400000005</v>
      </c>
      <c r="J25" s="83">
        <v>687.59702824283033</v>
      </c>
      <c r="K25" s="47">
        <v>636.47532918118327</v>
      </c>
      <c r="L25" s="84">
        <v>1324.0723574240137</v>
      </c>
      <c r="M25" s="89">
        <v>7.473799504818756E-3</v>
      </c>
      <c r="N25" s="72">
        <v>4.1634253869629254E-3</v>
      </c>
      <c r="O25" s="90">
        <v>5.4071577930854793E-3</v>
      </c>
      <c r="P25" s="95">
        <v>1510.8261139794254</v>
      </c>
      <c r="Q25" s="73">
        <v>664.65472201671457</v>
      </c>
      <c r="R25" s="96">
        <v>937.25287494678571</v>
      </c>
      <c r="S25" s="100">
        <v>3.4130379160013105</v>
      </c>
      <c r="T25" s="74">
        <v>3.4652976309299031</v>
      </c>
      <c r="U25" s="101">
        <v>3.4379607407222061</v>
      </c>
      <c r="V25" s="105">
        <v>2.2590540926060467</v>
      </c>
      <c r="W25" s="75">
        <v>5.2136809024923458</v>
      </c>
      <c r="X25" s="106">
        <v>3.668125041406145</v>
      </c>
      <c r="Y25" s="76">
        <v>5.3008247038952615E-3</v>
      </c>
      <c r="Z25" s="76">
        <v>8.3639775237893225E-3</v>
      </c>
      <c r="AA25" s="213">
        <v>7.0512976165496496E-3</v>
      </c>
    </row>
    <row r="26" spans="1:27" ht="13.5" customHeight="1" x14ac:dyDescent="0.2">
      <c r="A26" s="16" t="str">
        <f t="shared" si="1"/>
        <v>InboundFB Ton</v>
      </c>
      <c r="B26" s="234"/>
      <c r="C26" s="80" t="s">
        <v>19</v>
      </c>
      <c r="D26" s="83">
        <v>3324155991.4285712</v>
      </c>
      <c r="E26" s="47">
        <v>3922502286.7142859</v>
      </c>
      <c r="F26" s="84">
        <v>7246658278.1428566</v>
      </c>
      <c r="G26" s="119">
        <v>44061193.980000004</v>
      </c>
      <c r="H26" s="70">
        <v>41811652.251428559</v>
      </c>
      <c r="I26" s="120">
        <v>85872846.231428564</v>
      </c>
      <c r="J26" s="83">
        <v>19029.221415214102</v>
      </c>
      <c r="K26" s="47">
        <v>24226.271978377674</v>
      </c>
      <c r="L26" s="84">
        <v>43255.49339359178</v>
      </c>
      <c r="M26" s="89">
        <v>0.20683711497933829</v>
      </c>
      <c r="N26" s="72">
        <v>0.15847319002294502</v>
      </c>
      <c r="O26" s="90">
        <v>0.17664387968339545</v>
      </c>
      <c r="P26" s="95">
        <v>431.88165585916107</v>
      </c>
      <c r="Q26" s="73">
        <v>579.41436594508048</v>
      </c>
      <c r="R26" s="96">
        <v>503.71561316388181</v>
      </c>
      <c r="S26" s="100">
        <v>5.7245272075923879</v>
      </c>
      <c r="T26" s="74">
        <v>6.1762288986887999</v>
      </c>
      <c r="U26" s="101">
        <v>5.9690262371081637</v>
      </c>
      <c r="V26" s="105">
        <v>13.25485148519294</v>
      </c>
      <c r="W26" s="75">
        <v>10.659433493014586</v>
      </c>
      <c r="X26" s="106">
        <v>11.849992497981525</v>
      </c>
      <c r="Y26" s="76">
        <v>0.51319237604383927</v>
      </c>
      <c r="Z26" s="76">
        <v>0.36519490255485798</v>
      </c>
      <c r="AA26" s="213">
        <v>0.4286175658021788</v>
      </c>
    </row>
    <row r="27" spans="1:27" ht="13.5" customHeight="1" x14ac:dyDescent="0.2">
      <c r="B27" s="234"/>
      <c r="C27" s="385" t="s">
        <v>112</v>
      </c>
      <c r="D27" s="83"/>
      <c r="E27" s="47"/>
      <c r="F27" s="84"/>
      <c r="G27" s="119"/>
      <c r="H27" s="70"/>
      <c r="I27" s="120"/>
      <c r="J27" s="83"/>
      <c r="K27" s="47"/>
      <c r="L27" s="84"/>
      <c r="M27" s="89"/>
      <c r="N27" s="72"/>
      <c r="O27" s="90"/>
      <c r="P27" s="95"/>
      <c r="Q27" s="73"/>
      <c r="R27" s="96"/>
      <c r="S27" s="100"/>
      <c r="T27" s="74"/>
      <c r="U27" s="101"/>
      <c r="V27" s="105"/>
      <c r="W27" s="75"/>
      <c r="X27" s="106"/>
      <c r="Y27" s="76"/>
      <c r="Z27" s="76"/>
      <c r="AA27" s="213"/>
    </row>
    <row r="28" spans="1:27" ht="13.5" customHeight="1" x14ac:dyDescent="0.2">
      <c r="A28" s="16" t="str">
        <f t="shared" si="1"/>
        <v>InboundGoogle Stone</v>
      </c>
      <c r="B28" s="234"/>
      <c r="C28" s="80" t="s">
        <v>20</v>
      </c>
      <c r="D28" s="83">
        <v>38717925</v>
      </c>
      <c r="E28" s="47">
        <v>356234988</v>
      </c>
      <c r="F28" s="84">
        <v>394952913</v>
      </c>
      <c r="G28" s="119">
        <v>2453733.2599999998</v>
      </c>
      <c r="H28" s="70">
        <v>8397383.7200000007</v>
      </c>
      <c r="I28" s="120">
        <v>10851116.98</v>
      </c>
      <c r="J28" s="83">
        <v>364.69471416844368</v>
      </c>
      <c r="K28" s="47">
        <v>3237.7075180243014</v>
      </c>
      <c r="L28" s="84">
        <v>3602.402232192745</v>
      </c>
      <c r="M28" s="89">
        <v>3.9640298928103352E-3</v>
      </c>
      <c r="N28" s="72">
        <v>2.1179067055819546E-2</v>
      </c>
      <c r="O28" s="90">
        <v>1.4711248365252109E-2</v>
      </c>
      <c r="P28" s="95">
        <v>148.62850828718183</v>
      </c>
      <c r="Q28" s="73">
        <v>385.56145889976091</v>
      </c>
      <c r="R28" s="96">
        <v>331.98446195285095</v>
      </c>
      <c r="S28" s="100">
        <v>9.4192732221172406</v>
      </c>
      <c r="T28" s="74">
        <v>9.0886847925906178</v>
      </c>
      <c r="U28" s="101">
        <v>9.1210929546751949</v>
      </c>
      <c r="V28" s="105">
        <v>63.374606464576807</v>
      </c>
      <c r="W28" s="75">
        <v>23.572596748975148</v>
      </c>
      <c r="X28" s="106">
        <v>27.474457391835973</v>
      </c>
      <c r="Y28" s="76">
        <v>2.8579280045129534E-2</v>
      </c>
      <c r="Z28" s="76">
        <v>7.3345145771807507E-2</v>
      </c>
      <c r="AA28" s="213">
        <v>5.4161234316932191E-2</v>
      </c>
    </row>
    <row r="29" spans="1:27" ht="13.5" customHeight="1" x14ac:dyDescent="0.2">
      <c r="A29" s="16" t="str">
        <f t="shared" si="1"/>
        <v>InboundGoogle Ton</v>
      </c>
      <c r="B29" s="234"/>
      <c r="C29" s="80" t="s">
        <v>21</v>
      </c>
      <c r="D29" s="83">
        <v>750114965</v>
      </c>
      <c r="E29" s="47">
        <v>1667253568</v>
      </c>
      <c r="F29" s="84">
        <v>2417368533</v>
      </c>
      <c r="G29" s="119">
        <v>16042256.92</v>
      </c>
      <c r="H29" s="70">
        <v>34222061.370000012</v>
      </c>
      <c r="I29" s="120">
        <v>50264318.290000014</v>
      </c>
      <c r="J29" s="83">
        <v>6452.1214094029801</v>
      </c>
      <c r="K29" s="47">
        <v>14442.743154686101</v>
      </c>
      <c r="L29" s="84">
        <v>20894.864564089083</v>
      </c>
      <c r="M29" s="89">
        <v>7.0130992156639385E-2</v>
      </c>
      <c r="N29" s="72">
        <v>9.4475434868721758E-2</v>
      </c>
      <c r="O29" s="90">
        <v>8.5329044994932421E-2</v>
      </c>
      <c r="P29" s="95">
        <v>402.195366997213</v>
      </c>
      <c r="Q29" s="73">
        <v>422.03019270332442</v>
      </c>
      <c r="R29" s="96">
        <v>415.69975033852342</v>
      </c>
      <c r="S29" s="100">
        <v>8.6015100490669187</v>
      </c>
      <c r="T29" s="74">
        <v>8.6625954395235105</v>
      </c>
      <c r="U29" s="101">
        <v>8.6436405036505377</v>
      </c>
      <c r="V29" s="105">
        <v>21.386397643726518</v>
      </c>
      <c r="W29" s="75">
        <v>20.526008776848521</v>
      </c>
      <c r="X29" s="106">
        <v>20.792989403076678</v>
      </c>
      <c r="Y29" s="76">
        <v>0.18684840791235685</v>
      </c>
      <c r="Z29" s="76">
        <v>0.2989052499549697</v>
      </c>
      <c r="AA29" s="213">
        <v>0.2508845426423143</v>
      </c>
    </row>
    <row r="30" spans="1:27" ht="13.5" customHeight="1" x14ac:dyDescent="0.2">
      <c r="B30" s="234"/>
      <c r="C30" s="385" t="s">
        <v>69</v>
      </c>
      <c r="D30" s="83"/>
      <c r="E30" s="47"/>
      <c r="F30" s="84"/>
      <c r="G30" s="119"/>
      <c r="H30" s="70"/>
      <c r="I30" s="120"/>
      <c r="J30" s="83"/>
      <c r="K30" s="47"/>
      <c r="L30" s="84"/>
      <c r="M30" s="89"/>
      <c r="N30" s="72"/>
      <c r="O30" s="90"/>
      <c r="P30" s="95"/>
      <c r="Q30" s="73"/>
      <c r="R30" s="96"/>
      <c r="S30" s="100"/>
      <c r="T30" s="74"/>
      <c r="U30" s="101"/>
      <c r="V30" s="105"/>
      <c r="W30" s="75"/>
      <c r="X30" s="106"/>
      <c r="Y30" s="76"/>
      <c r="Z30" s="76"/>
      <c r="AA30" s="213"/>
    </row>
    <row r="31" spans="1:27" ht="13.5" customHeight="1" x14ac:dyDescent="0.2">
      <c r="A31" s="16" t="str">
        <f t="shared" si="1"/>
        <v>InboundAffiliate</v>
      </c>
      <c r="B31" s="234"/>
      <c r="C31" s="80" t="s">
        <v>8</v>
      </c>
      <c r="D31" s="83">
        <v>21830</v>
      </c>
      <c r="E31" s="47">
        <v>103784</v>
      </c>
      <c r="F31" s="84">
        <v>125614</v>
      </c>
      <c r="G31" s="119">
        <v>11205.820000000002</v>
      </c>
      <c r="H31" s="70">
        <v>2075.6799999999998</v>
      </c>
      <c r="I31" s="120">
        <v>13281.500000000002</v>
      </c>
      <c r="J31" s="83">
        <v>0.99787751844515771</v>
      </c>
      <c r="K31" s="47">
        <v>5.7362158559771501</v>
      </c>
      <c r="L31" s="84">
        <v>6.7340933744223079</v>
      </c>
      <c r="M31" s="89">
        <v>1.0846376870307472E-5</v>
      </c>
      <c r="N31" s="72">
        <v>3.7522753239467731E-5</v>
      </c>
      <c r="O31" s="127">
        <v>2.7500238385546476E-5</v>
      </c>
      <c r="P31" s="95">
        <v>89.049932842501264</v>
      </c>
      <c r="Q31" s="73">
        <v>2763.5357357478756</v>
      </c>
      <c r="R31" s="96">
        <v>507.0280747221554</v>
      </c>
      <c r="S31" s="100">
        <v>45.711292645220233</v>
      </c>
      <c r="T31" s="74">
        <v>55.270714714957506</v>
      </c>
      <c r="U31" s="101">
        <v>53.609417536439473</v>
      </c>
      <c r="V31" s="105">
        <v>513.32203389830522</v>
      </c>
      <c r="W31" s="75">
        <v>19.999999999999996</v>
      </c>
      <c r="X31" s="106">
        <v>105.73264126610093</v>
      </c>
      <c r="Y31" s="76">
        <v>1.3051714835349035E-4</v>
      </c>
      <c r="Z31" s="76">
        <v>1.8129581456785612E-5</v>
      </c>
      <c r="AA31" s="213">
        <v>6.6292017209488698E-5</v>
      </c>
    </row>
    <row r="32" spans="1:27" ht="13.5" customHeight="1" x14ac:dyDescent="0.2">
      <c r="A32" s="16" t="str">
        <f t="shared" si="1"/>
        <v>InboundTikTok</v>
      </c>
      <c r="B32" s="234"/>
      <c r="C32" s="80" t="s">
        <v>12</v>
      </c>
      <c r="D32" s="83">
        <v>71701651</v>
      </c>
      <c r="E32" s="47">
        <v>181443582</v>
      </c>
      <c r="F32" s="84">
        <v>253145233</v>
      </c>
      <c r="G32" s="119">
        <v>115277.31999999999</v>
      </c>
      <c r="H32" s="70">
        <v>853474.69000000006</v>
      </c>
      <c r="I32" s="120">
        <v>968752.01</v>
      </c>
      <c r="J32" s="83">
        <v>174.01429001509598</v>
      </c>
      <c r="K32" s="47">
        <v>476.60621646174741</v>
      </c>
      <c r="L32" s="84">
        <v>650.62050647684339</v>
      </c>
      <c r="M32" s="89">
        <v>1.8914391149563155E-3</v>
      </c>
      <c r="N32" s="72">
        <v>3.1176611727495858E-3</v>
      </c>
      <c r="O32" s="90">
        <v>2.6569603407337787E-3</v>
      </c>
      <c r="P32" s="95">
        <v>1509.5275463993783</v>
      </c>
      <c r="Q32" s="73">
        <v>558.43040461076521</v>
      </c>
      <c r="R32" s="96">
        <v>671.60687127435574</v>
      </c>
      <c r="S32" s="100">
        <v>2.4269216620283398</v>
      </c>
      <c r="T32" s="74">
        <v>2.6267460728467507</v>
      </c>
      <c r="U32" s="101">
        <v>2.570147179018154</v>
      </c>
      <c r="V32" s="105">
        <v>1.6077359222872007</v>
      </c>
      <c r="W32" s="75">
        <v>4.7038020336260784</v>
      </c>
      <c r="X32" s="106">
        <v>3.826862542578473</v>
      </c>
      <c r="Y32" s="76">
        <v>1.3426654253087035E-3</v>
      </c>
      <c r="Z32" s="76">
        <v>7.4544914985257118E-3</v>
      </c>
      <c r="AA32" s="213">
        <v>4.835336740477111E-3</v>
      </c>
    </row>
    <row r="33" spans="1:27" ht="13.5" customHeight="1" x14ac:dyDescent="0.2">
      <c r="A33" s="16" t="str">
        <f t="shared" si="1"/>
        <v>InboundBing</v>
      </c>
      <c r="B33" s="234"/>
      <c r="C33" s="80" t="s">
        <v>10</v>
      </c>
      <c r="D33" s="83">
        <v>1419560</v>
      </c>
      <c r="E33" s="47">
        <v>1963514</v>
      </c>
      <c r="F33" s="84">
        <v>3383074</v>
      </c>
      <c r="G33" s="174">
        <v>179606.81</v>
      </c>
      <c r="H33" s="219">
        <v>132484.17000000001</v>
      </c>
      <c r="I33" s="145">
        <v>312090.98</v>
      </c>
      <c r="J33" s="83">
        <v>77.407468860591663</v>
      </c>
      <c r="K33" s="47">
        <v>107.95443898454782</v>
      </c>
      <c r="L33" s="84">
        <v>185.36190784513948</v>
      </c>
      <c r="M33" s="89">
        <v>8.4137638569789096E-4</v>
      </c>
      <c r="N33" s="77">
        <v>7.0617073639261236E-4</v>
      </c>
      <c r="O33" s="91">
        <v>7.5696851378725179E-4</v>
      </c>
      <c r="P33" s="95">
        <v>430.98292798915401</v>
      </c>
      <c r="Q33" s="73">
        <v>814.84783415669824</v>
      </c>
      <c r="R33" s="96">
        <v>593.93548588023748</v>
      </c>
      <c r="S33" s="100">
        <v>54.529198385831997</v>
      </c>
      <c r="T33" s="74">
        <v>54.980223713478907</v>
      </c>
      <c r="U33" s="101">
        <v>54.79097053305351</v>
      </c>
      <c r="V33" s="105">
        <v>126.52287328467976</v>
      </c>
      <c r="W33" s="75">
        <v>67.472994844956546</v>
      </c>
      <c r="X33" s="106">
        <v>92.250710448544723</v>
      </c>
      <c r="Y33" s="76">
        <v>2.0919280040253324E-3</v>
      </c>
      <c r="Z33" s="76">
        <v>1.1571545477865725E-3</v>
      </c>
      <c r="AA33" s="213">
        <v>1.5577412654509044E-3</v>
      </c>
    </row>
    <row r="34" spans="1:27" ht="13.5" customHeight="1" x14ac:dyDescent="0.2">
      <c r="B34" s="234"/>
      <c r="C34" s="387" t="s">
        <v>64</v>
      </c>
      <c r="D34" s="83"/>
      <c r="E34" s="47"/>
      <c r="F34" s="84"/>
      <c r="G34" s="174"/>
      <c r="H34" s="219"/>
      <c r="I34" s="145"/>
      <c r="J34" s="83"/>
      <c r="K34" s="47"/>
      <c r="L34" s="84"/>
      <c r="M34" s="89"/>
      <c r="N34" s="77"/>
      <c r="O34" s="91"/>
      <c r="P34" s="95"/>
      <c r="Q34" s="73"/>
      <c r="R34" s="96"/>
      <c r="S34" s="100"/>
      <c r="T34" s="74"/>
      <c r="U34" s="101"/>
      <c r="V34" s="105"/>
      <c r="W34" s="75"/>
      <c r="X34" s="106"/>
      <c r="Y34" s="76"/>
      <c r="Z34" s="76"/>
      <c r="AA34" s="213"/>
    </row>
    <row r="35" spans="1:27" ht="13.5" customHeight="1" x14ac:dyDescent="0.2">
      <c r="A35" s="16" t="str">
        <f t="shared" si="1"/>
        <v>InboundOpen TV</v>
      </c>
      <c r="B35" s="234"/>
      <c r="C35" s="80" t="s">
        <v>14</v>
      </c>
      <c r="D35" s="83">
        <v>461.80320000000006</v>
      </c>
      <c r="E35" s="47">
        <v>453.8562</v>
      </c>
      <c r="F35" s="84">
        <v>915.65940000000001</v>
      </c>
      <c r="G35" s="119">
        <v>3593963.67</v>
      </c>
      <c r="H35" s="70">
        <v>8216372.4099999992</v>
      </c>
      <c r="I35" s="120">
        <v>11810336.079999998</v>
      </c>
      <c r="J35" s="83">
        <v>2639.9648558380031</v>
      </c>
      <c r="K35" s="47">
        <v>2268.863604248977</v>
      </c>
      <c r="L35" s="84">
        <v>4908.8284600869802</v>
      </c>
      <c r="M35" s="89">
        <v>2.8694958270431878E-2</v>
      </c>
      <c r="N35" s="72">
        <v>1.4841493293446044E-2</v>
      </c>
      <c r="O35" s="90">
        <v>2.0046344079350933E-2</v>
      </c>
      <c r="P35" s="95">
        <v>734.55524269058719</v>
      </c>
      <c r="Q35" s="73">
        <v>276.13933388505905</v>
      </c>
      <c r="R35" s="96">
        <v>415.63833804863077</v>
      </c>
      <c r="S35" s="100">
        <v>5.7166447868659267</v>
      </c>
      <c r="T35" s="74">
        <v>4.9990803348042334</v>
      </c>
      <c r="U35" s="101">
        <v>5.360976428666576</v>
      </c>
      <c r="V35" s="105">
        <v>7782.4572675113541</v>
      </c>
      <c r="W35" s="75">
        <v>18103.47068080154</v>
      </c>
      <c r="X35" s="106">
        <v>12898.17598115631</v>
      </c>
      <c r="Y35" s="76">
        <v>4.1859845106778849E-2</v>
      </c>
      <c r="Z35" s="76">
        <v>7.1764141335071349E-2</v>
      </c>
      <c r="AA35" s="213">
        <v>5.8948989396167981E-2</v>
      </c>
    </row>
    <row r="36" spans="1:27" ht="13.5" customHeight="1" x14ac:dyDescent="0.2">
      <c r="A36" s="16" t="str">
        <f t="shared" si="1"/>
        <v>InboundPay TV</v>
      </c>
      <c r="B36" s="234"/>
      <c r="C36" s="80" t="s">
        <v>15</v>
      </c>
      <c r="D36" s="83"/>
      <c r="E36" s="47"/>
      <c r="F36" s="84">
        <v>0</v>
      </c>
      <c r="G36" s="105">
        <v>0</v>
      </c>
      <c r="H36" s="70">
        <v>1431973.6880000008</v>
      </c>
      <c r="I36" s="120">
        <v>1431973.6880000008</v>
      </c>
      <c r="J36" s="83">
        <v>0</v>
      </c>
      <c r="K36" s="47">
        <v>714.0522495380427</v>
      </c>
      <c r="L36" s="84">
        <v>714.0522495380427</v>
      </c>
      <c r="M36" s="89">
        <v>0</v>
      </c>
      <c r="N36" s="72">
        <v>4.6708853070067486E-3</v>
      </c>
      <c r="O36" s="91">
        <v>2.9159986341467151E-3</v>
      </c>
      <c r="P36" s="95">
        <v>0</v>
      </c>
      <c r="Q36" s="73">
        <v>498.64900139006068</v>
      </c>
      <c r="R36" s="96">
        <v>498.64900139006068</v>
      </c>
      <c r="S36" s="100">
        <v>0</v>
      </c>
      <c r="T36" s="74">
        <v>0</v>
      </c>
      <c r="U36" s="101">
        <v>0</v>
      </c>
      <c r="V36" s="105">
        <v>0</v>
      </c>
      <c r="W36" s="75">
        <v>0</v>
      </c>
      <c r="X36" s="106">
        <v>0</v>
      </c>
      <c r="Y36" s="76">
        <v>0</v>
      </c>
      <c r="Z36" s="76">
        <v>1.2507266833312321E-2</v>
      </c>
      <c r="AA36" s="213">
        <v>7.147417412824683E-3</v>
      </c>
    </row>
    <row r="37" spans="1:27" ht="13.5" customHeight="1" thickBot="1" x14ac:dyDescent="0.25">
      <c r="A37" s="21" t="str">
        <f t="shared" si="1"/>
        <v>InboundTotal Base</v>
      </c>
      <c r="B37" s="235"/>
      <c r="C37" s="81" t="s">
        <v>43</v>
      </c>
      <c r="D37" s="85"/>
      <c r="E37" s="86"/>
      <c r="F37" s="87"/>
      <c r="G37" s="121"/>
      <c r="H37" s="122"/>
      <c r="I37" s="123"/>
      <c r="J37" s="85">
        <v>51578.108862497349</v>
      </c>
      <c r="K37" s="86">
        <v>94755.774597351643</v>
      </c>
      <c r="L37" s="87">
        <v>146333.88345984893</v>
      </c>
      <c r="M37" s="92">
        <v>0.5606255243149243</v>
      </c>
      <c r="N37" s="93">
        <v>0.61983329036096391</v>
      </c>
      <c r="O37" s="128">
        <v>0.59758848820147881</v>
      </c>
      <c r="P37" s="97"/>
      <c r="Q37" s="98"/>
      <c r="R37" s="99"/>
      <c r="S37" s="102"/>
      <c r="T37" s="103"/>
      <c r="U37" s="104"/>
      <c r="V37" s="107"/>
      <c r="W37" s="108"/>
      <c r="X37" s="109"/>
      <c r="Y37" s="214"/>
      <c r="Z37" s="214"/>
      <c r="AA37" s="215"/>
    </row>
    <row r="38" spans="1:27" ht="13.5" customHeight="1" thickBot="1" x14ac:dyDescent="0.25">
      <c r="A38" s="16" t="str">
        <f t="shared" si="1"/>
        <v>InboundTotal Media</v>
      </c>
      <c r="B38" s="222" t="s">
        <v>24</v>
      </c>
      <c r="C38" s="229" t="s">
        <v>28</v>
      </c>
      <c r="D38" s="223">
        <v>5743733293.9460564</v>
      </c>
      <c r="E38" s="223">
        <v>7746051307.4276285</v>
      </c>
      <c r="F38" s="223">
        <v>13489784601.373686</v>
      </c>
      <c r="G38" s="224">
        <v>85857070.441428557</v>
      </c>
      <c r="H38" s="224">
        <v>114491335.8837143</v>
      </c>
      <c r="I38" s="224">
        <v>200348406.32514283</v>
      </c>
      <c r="J38" s="223">
        <v>40422.891137502651</v>
      </c>
      <c r="K38" s="223">
        <v>58117.225402648364</v>
      </c>
      <c r="L38" s="223">
        <v>98540.116540151052</v>
      </c>
      <c r="M38" s="225">
        <v>0.4393744756850757</v>
      </c>
      <c r="N38" s="225">
        <v>0.38016670963903609</v>
      </c>
      <c r="O38" s="225">
        <v>0.40241151179852108</v>
      </c>
      <c r="P38" s="226">
        <v>470.8161008717276</v>
      </c>
      <c r="Q38" s="226">
        <v>507.61243157889641</v>
      </c>
      <c r="R38" s="226">
        <v>491.8437752892907</v>
      </c>
      <c r="S38" s="226">
        <v>7.0377381867832751</v>
      </c>
      <c r="T38" s="226">
        <v>7.5028195781404401</v>
      </c>
      <c r="U38" s="226">
        <v>7.3047954027462048</v>
      </c>
      <c r="V38" s="226">
        <v>14.947955632257967</v>
      </c>
      <c r="W38" s="226">
        <v>14.780606445755073</v>
      </c>
      <c r="X38" s="226">
        <v>14.851861037480244</v>
      </c>
      <c r="Y38" s="227">
        <v>1</v>
      </c>
      <c r="Z38" s="227">
        <v>1</v>
      </c>
      <c r="AA38" s="228">
        <v>1</v>
      </c>
    </row>
    <row r="39" spans="1:27" ht="13.5" customHeight="1" x14ac:dyDescent="0.2">
      <c r="B39" s="177"/>
      <c r="D39" s="48"/>
      <c r="E39" s="48"/>
      <c r="F39" s="48"/>
      <c r="G39" s="70"/>
      <c r="H39" s="70"/>
      <c r="I39" s="70"/>
      <c r="J39" s="48"/>
      <c r="K39" s="48"/>
      <c r="L39" s="48"/>
      <c r="M39" s="175"/>
      <c r="N39" s="175"/>
      <c r="O39" s="175"/>
      <c r="P39" s="176"/>
      <c r="Q39" s="176"/>
      <c r="R39" s="176"/>
      <c r="S39" s="176"/>
      <c r="T39" s="176"/>
      <c r="U39" s="176"/>
      <c r="V39" s="176"/>
      <c r="W39" s="176"/>
      <c r="X39" s="176"/>
    </row>
    <row r="40" spans="1:27" ht="13.5" customHeight="1" x14ac:dyDescent="0.2">
      <c r="B40" s="177"/>
      <c r="D40" s="48"/>
      <c r="E40" s="48"/>
      <c r="F40" s="48"/>
      <c r="G40" s="70"/>
      <c r="H40" s="70"/>
      <c r="I40" s="70"/>
      <c r="J40" s="48"/>
      <c r="K40" s="48"/>
      <c r="L40" s="48"/>
      <c r="M40" s="175"/>
      <c r="N40" s="175"/>
      <c r="O40" s="175"/>
      <c r="P40" s="176"/>
      <c r="Q40" s="176"/>
      <c r="R40" s="176"/>
      <c r="S40" s="176"/>
      <c r="T40" s="176"/>
      <c r="U40" s="176"/>
      <c r="V40" s="176"/>
      <c r="W40" s="176"/>
      <c r="X40" s="176"/>
    </row>
    <row r="41" spans="1:27" ht="13.5" customHeight="1" thickBot="1" x14ac:dyDescent="0.25">
      <c r="B41" s="177"/>
      <c r="C41" s="386" t="s">
        <v>65</v>
      </c>
      <c r="D41" s="48"/>
      <c r="E41" s="48"/>
      <c r="F41" s="48"/>
      <c r="G41" s="70"/>
      <c r="H41" s="70"/>
      <c r="I41" s="70"/>
      <c r="J41" s="48"/>
      <c r="K41" s="48"/>
      <c r="L41" s="48"/>
      <c r="M41" s="175"/>
      <c r="N41" s="175"/>
      <c r="O41" s="175"/>
      <c r="P41" s="176"/>
      <c r="Q41" s="176"/>
      <c r="R41" s="176"/>
      <c r="S41" s="176"/>
      <c r="T41" s="176"/>
      <c r="U41" s="176"/>
      <c r="V41" s="176"/>
      <c r="W41" s="176"/>
      <c r="X41" s="176"/>
    </row>
    <row r="42" spans="1:27" ht="13.5" customHeight="1" x14ac:dyDescent="0.2">
      <c r="A42" s="16" t="str">
        <f>_xlfn.CONCAT($B$42,C42)</f>
        <v>PoloFB Stone Leads</v>
      </c>
      <c r="B42" s="233" t="s">
        <v>3</v>
      </c>
      <c r="C42" s="79" t="s">
        <v>17</v>
      </c>
      <c r="D42" s="114">
        <v>1356139031.7142899</v>
      </c>
      <c r="E42" s="115">
        <v>1432877943.8571427</v>
      </c>
      <c r="F42" s="116">
        <v>2789016975.5714326</v>
      </c>
      <c r="G42" s="143">
        <v>18944719.38142857</v>
      </c>
      <c r="H42" s="143">
        <v>18466254.944285721</v>
      </c>
      <c r="I42" s="144">
        <v>37410974.32571429</v>
      </c>
      <c r="J42" s="114">
        <v>9116.4189716945293</v>
      </c>
      <c r="K42" s="115">
        <v>9929.9155124018125</v>
      </c>
      <c r="L42" s="116">
        <v>19046.33448409634</v>
      </c>
      <c r="M42" s="124">
        <v>5.4287018231968853E-2</v>
      </c>
      <c r="N42" s="125">
        <v>5.0491780460083249E-2</v>
      </c>
      <c r="O42" s="126">
        <v>5.2239846196306963E-2</v>
      </c>
      <c r="P42" s="129">
        <v>481.21161301715119</v>
      </c>
      <c r="Q42" s="130">
        <v>537.73304562084843</v>
      </c>
      <c r="R42" s="131">
        <v>509.1108913195269</v>
      </c>
      <c r="S42" s="135">
        <v>6.7223335944917828</v>
      </c>
      <c r="T42" s="136">
        <v>6.9300498028964146</v>
      </c>
      <c r="U42" s="137">
        <v>6.8290493212914196</v>
      </c>
      <c r="V42" s="138">
        <v>13.969599678493603</v>
      </c>
      <c r="W42" s="139">
        <v>12.887528224893103</v>
      </c>
      <c r="X42" s="140">
        <v>13.41367752630809</v>
      </c>
      <c r="Y42" s="217">
        <v>0.22144362662595851</v>
      </c>
      <c r="Z42" s="217">
        <v>0.16269354922431395</v>
      </c>
      <c r="AA42" s="218">
        <v>0.18794357991604585</v>
      </c>
    </row>
    <row r="43" spans="1:27" ht="13.5" customHeight="1" x14ac:dyDescent="0.2">
      <c r="A43" s="16" t="str">
        <f t="shared" ref="A43:A52" si="2">_xlfn.CONCAT($B$42,C43)</f>
        <v>PoloFB Stone SA</v>
      </c>
      <c r="B43" s="234"/>
      <c r="C43" s="80" t="s">
        <v>18</v>
      </c>
      <c r="D43" s="83">
        <v>201461878</v>
      </c>
      <c r="E43" s="47">
        <v>183671187</v>
      </c>
      <c r="F43" s="84">
        <v>385133065</v>
      </c>
      <c r="G43" s="219">
        <v>455113.28000000014</v>
      </c>
      <c r="H43" s="219">
        <v>957602.96000000031</v>
      </c>
      <c r="I43" s="145">
        <v>1412716.2400000005</v>
      </c>
      <c r="J43" s="83">
        <v>636.30432425012282</v>
      </c>
      <c r="K43" s="47">
        <v>593.81669630403837</v>
      </c>
      <c r="L43" s="84">
        <v>1230.1210205541611</v>
      </c>
      <c r="M43" s="148">
        <v>3.7891045331395392E-3</v>
      </c>
      <c r="N43" s="77">
        <v>3.0194478720255787E-3</v>
      </c>
      <c r="O43" s="90">
        <v>3.3739475157412383E-3</v>
      </c>
      <c r="P43" s="95">
        <v>1398.1229557839372</v>
      </c>
      <c r="Q43" s="73">
        <v>620.10741519015164</v>
      </c>
      <c r="R43" s="96">
        <v>870.74883527505892</v>
      </c>
      <c r="S43" s="100">
        <v>3.1584353852301663</v>
      </c>
      <c r="T43" s="74">
        <v>3.2330421880707854</v>
      </c>
      <c r="U43" s="101">
        <v>3.1940156074476782</v>
      </c>
      <c r="V43" s="105">
        <v>2.2590540926060467</v>
      </c>
      <c r="W43" s="75">
        <v>5.2136809024923458</v>
      </c>
      <c r="X43" s="106">
        <v>3.668125041406145</v>
      </c>
      <c r="Y43" s="76">
        <v>5.3197903447243173E-3</v>
      </c>
      <c r="Z43" s="76">
        <v>8.4367850861020912E-3</v>
      </c>
      <c r="AA43" s="213">
        <v>7.0971406742710245E-3</v>
      </c>
    </row>
    <row r="44" spans="1:27" ht="13.5" customHeight="1" x14ac:dyDescent="0.2">
      <c r="A44" s="16" t="str">
        <f t="shared" si="2"/>
        <v>PoloFB Ton</v>
      </c>
      <c r="B44" s="234"/>
      <c r="C44" s="80" t="s">
        <v>19</v>
      </c>
      <c r="D44" s="83">
        <v>3324155991.4285712</v>
      </c>
      <c r="E44" s="47">
        <v>3922502286.7142859</v>
      </c>
      <c r="F44" s="84">
        <v>7246658278.1428566</v>
      </c>
      <c r="G44" s="219">
        <v>44061193.980000004</v>
      </c>
      <c r="H44" s="219">
        <v>41811652.251428559</v>
      </c>
      <c r="I44" s="145">
        <v>85872846.231428564</v>
      </c>
      <c r="J44" s="83">
        <v>14600.157670961096</v>
      </c>
      <c r="K44" s="47">
        <v>18511.405587200141</v>
      </c>
      <c r="L44" s="84">
        <v>33111.563258161237</v>
      </c>
      <c r="M44" s="89">
        <v>8.6941926224981217E-2</v>
      </c>
      <c r="N44" s="72">
        <v>9.4127067420575916E-2</v>
      </c>
      <c r="O44" s="90">
        <v>9.0817630729417481E-2</v>
      </c>
      <c r="P44" s="95">
        <v>331.36091767255135</v>
      </c>
      <c r="Q44" s="73">
        <v>442.73317581147899</v>
      </c>
      <c r="R44" s="96">
        <v>385.58828210870172</v>
      </c>
      <c r="S44" s="100">
        <v>4.3921397517469121</v>
      </c>
      <c r="T44" s="74">
        <v>4.7192848427135941</v>
      </c>
      <c r="U44" s="101">
        <v>4.5692182502976983</v>
      </c>
      <c r="V44" s="105">
        <v>13.25485148519294</v>
      </c>
      <c r="W44" s="75">
        <v>10.659433493014586</v>
      </c>
      <c r="X44" s="106">
        <v>11.849992497981525</v>
      </c>
      <c r="Y44" s="76">
        <v>0.51502850963133651</v>
      </c>
      <c r="Z44" s="76">
        <v>0.36837388654285208</v>
      </c>
      <c r="AA44" s="213">
        <v>0.4314041649330036</v>
      </c>
    </row>
    <row r="45" spans="1:27" ht="13.5" customHeight="1" x14ac:dyDescent="0.2">
      <c r="B45" s="234"/>
      <c r="C45" s="385" t="s">
        <v>112</v>
      </c>
      <c r="D45" s="83"/>
      <c r="E45" s="47"/>
      <c r="F45" s="84"/>
      <c r="G45" s="219"/>
      <c r="H45" s="219"/>
      <c r="I45" s="145"/>
      <c r="J45" s="83"/>
      <c r="K45" s="47"/>
      <c r="L45" s="84"/>
      <c r="M45" s="89"/>
      <c r="N45" s="72"/>
      <c r="O45" s="90"/>
      <c r="P45" s="95"/>
      <c r="Q45" s="73"/>
      <c r="R45" s="96"/>
      <c r="S45" s="100"/>
      <c r="T45" s="74"/>
      <c r="U45" s="101"/>
      <c r="V45" s="105"/>
      <c r="W45" s="75"/>
      <c r="X45" s="106"/>
      <c r="Y45" s="76"/>
      <c r="Z45" s="76"/>
      <c r="AA45" s="213"/>
    </row>
    <row r="46" spans="1:27" ht="13.5" customHeight="1" x14ac:dyDescent="0.2">
      <c r="A46" s="16" t="str">
        <f t="shared" si="2"/>
        <v>PoloGoogle Stone</v>
      </c>
      <c r="B46" s="234"/>
      <c r="C46" s="80" t="s">
        <v>20</v>
      </c>
      <c r="D46" s="83">
        <v>38717925</v>
      </c>
      <c r="E46" s="47">
        <v>356234988</v>
      </c>
      <c r="F46" s="84">
        <v>394952913</v>
      </c>
      <c r="G46" s="219">
        <v>2453733.2599999998</v>
      </c>
      <c r="H46" s="219">
        <v>8397383.7200000007</v>
      </c>
      <c r="I46" s="145">
        <v>10851116.98</v>
      </c>
      <c r="J46" s="83">
        <v>341.801784888567</v>
      </c>
      <c r="K46" s="47">
        <v>3033.1509998185766</v>
      </c>
      <c r="L46" s="84">
        <v>3374.9527847071436</v>
      </c>
      <c r="M46" s="89">
        <v>2.0353825099063121E-3</v>
      </c>
      <c r="N46" s="72">
        <v>1.5423010819563198E-2</v>
      </c>
      <c r="O46" s="90">
        <v>9.256742526501105E-3</v>
      </c>
      <c r="P46" s="95">
        <v>139.29867213381092</v>
      </c>
      <c r="Q46" s="73">
        <v>361.201905373758</v>
      </c>
      <c r="R46" s="96">
        <v>311.02353710936984</v>
      </c>
      <c r="S46" s="100">
        <v>8.8279985275183765</v>
      </c>
      <c r="T46" s="74">
        <v>8.5144668603370768</v>
      </c>
      <c r="U46" s="101">
        <v>8.5452029181694975</v>
      </c>
      <c r="V46" s="105">
        <v>63.374606464576807</v>
      </c>
      <c r="W46" s="75">
        <v>23.572596748975148</v>
      </c>
      <c r="X46" s="106">
        <v>27.474457391835973</v>
      </c>
      <c r="Y46" s="76">
        <v>2.8681532881389263E-2</v>
      </c>
      <c r="Z46" s="76">
        <v>7.3983607706447033E-2</v>
      </c>
      <c r="AA46" s="213">
        <v>5.4513356256194051E-2</v>
      </c>
    </row>
    <row r="47" spans="1:27" ht="13.5" customHeight="1" x14ac:dyDescent="0.2">
      <c r="A47" s="16" t="str">
        <f t="shared" si="2"/>
        <v>PoloGoogle Ton</v>
      </c>
      <c r="B47" s="234"/>
      <c r="C47" s="80" t="s">
        <v>21</v>
      </c>
      <c r="D47" s="83">
        <v>750114965</v>
      </c>
      <c r="E47" s="47">
        <v>1667253568</v>
      </c>
      <c r="F47" s="84">
        <v>2417368533</v>
      </c>
      <c r="G47" s="219">
        <v>16042256.92</v>
      </c>
      <c r="H47" s="219">
        <v>34222061.370000012</v>
      </c>
      <c r="I47" s="145">
        <v>50264318.290000014</v>
      </c>
      <c r="J47" s="83">
        <v>5403.0959198289929</v>
      </c>
      <c r="K47" s="47">
        <v>12073.594867749156</v>
      </c>
      <c r="L47" s="84">
        <v>17476.690787578147</v>
      </c>
      <c r="M47" s="89">
        <v>3.2174691358476705E-2</v>
      </c>
      <c r="N47" s="72">
        <v>6.1391992778287614E-2</v>
      </c>
      <c r="O47" s="90">
        <v>4.7934663728909824E-2</v>
      </c>
      <c r="P47" s="95">
        <v>336.80397632161799</v>
      </c>
      <c r="Q47" s="73">
        <v>352.80150827890213</v>
      </c>
      <c r="R47" s="96">
        <v>347.69576873093888</v>
      </c>
      <c r="S47" s="100">
        <v>7.2030237656023735</v>
      </c>
      <c r="T47" s="74">
        <v>7.2416068554181416</v>
      </c>
      <c r="U47" s="101">
        <v>7.2296344347170125</v>
      </c>
      <c r="V47" s="105">
        <v>21.386397643726518</v>
      </c>
      <c r="W47" s="75">
        <v>20.526008776848521</v>
      </c>
      <c r="X47" s="106">
        <v>20.792989403076678</v>
      </c>
      <c r="Y47" s="76">
        <v>0.18751692649048352</v>
      </c>
      <c r="Z47" s="76">
        <v>0.30150718934921267</v>
      </c>
      <c r="AA47" s="213">
        <v>0.25251563456258136</v>
      </c>
    </row>
    <row r="48" spans="1:27" ht="13.5" customHeight="1" x14ac:dyDescent="0.2">
      <c r="B48" s="234"/>
      <c r="C48" s="387" t="s">
        <v>64</v>
      </c>
      <c r="D48" s="83"/>
      <c r="E48" s="47"/>
      <c r="F48" s="84"/>
      <c r="G48" s="219"/>
      <c r="H48" s="219"/>
      <c r="I48" s="145"/>
      <c r="J48" s="83"/>
      <c r="K48" s="47"/>
      <c r="L48" s="84"/>
      <c r="M48" s="89"/>
      <c r="N48" s="72"/>
      <c r="O48" s="90"/>
      <c r="P48" s="95"/>
      <c r="Q48" s="73"/>
      <c r="R48" s="96"/>
      <c r="S48" s="100"/>
      <c r="T48" s="74"/>
      <c r="U48" s="101"/>
      <c r="V48" s="105"/>
      <c r="W48" s="75"/>
      <c r="X48" s="106"/>
      <c r="Y48" s="76"/>
      <c r="Z48" s="76"/>
      <c r="AA48" s="213"/>
    </row>
    <row r="49" spans="1:27" ht="13.5" customHeight="1" x14ac:dyDescent="0.2">
      <c r="A49" s="16" t="str">
        <f t="shared" si="2"/>
        <v>PoloOpen TV</v>
      </c>
      <c r="B49" s="234"/>
      <c r="C49" s="80" t="s">
        <v>14</v>
      </c>
      <c r="D49" s="141">
        <v>461.80320000000006</v>
      </c>
      <c r="E49" s="47">
        <v>453.8562</v>
      </c>
      <c r="F49" s="84">
        <v>915.65940000000001</v>
      </c>
      <c r="G49" s="219">
        <v>3593963.67</v>
      </c>
      <c r="H49" s="219">
        <v>8216372.4099999992</v>
      </c>
      <c r="I49" s="145">
        <v>11810336.079999998</v>
      </c>
      <c r="J49" s="83">
        <v>2359.713271155164</v>
      </c>
      <c r="K49" s="47">
        <v>2223.486024784374</v>
      </c>
      <c r="L49" s="84">
        <v>4583.1992959395375</v>
      </c>
      <c r="M49" s="89">
        <v>1.4051767231317597E-2</v>
      </c>
      <c r="N49" s="72">
        <v>1.1306014444862171E-2</v>
      </c>
      <c r="O49" s="90">
        <v>1.2570693143440477E-2</v>
      </c>
      <c r="P49" s="95">
        <v>656.5768293242553</v>
      </c>
      <c r="Q49" s="73">
        <v>270.61650979673328</v>
      </c>
      <c r="R49" s="96">
        <v>388.06679715921666</v>
      </c>
      <c r="S49" s="100">
        <v>5.1097811170541121</v>
      </c>
      <c r="T49" s="74">
        <v>4.8990980508460034</v>
      </c>
      <c r="U49" s="101">
        <v>5.0053538422032666</v>
      </c>
      <c r="V49" s="105">
        <v>7782.4572675113541</v>
      </c>
      <c r="W49" s="75">
        <v>18103.47068080154</v>
      </c>
      <c r="X49" s="106">
        <v>12898.17598115631</v>
      </c>
      <c r="Y49" s="76">
        <v>4.2009614026107887E-2</v>
      </c>
      <c r="Z49" s="76">
        <v>7.2388840789035028E-2</v>
      </c>
      <c r="AA49" s="213">
        <v>5.9332238277503321E-2</v>
      </c>
    </row>
    <row r="50" spans="1:27" ht="13.5" customHeight="1" x14ac:dyDescent="0.2">
      <c r="A50" s="16" t="str">
        <f t="shared" si="2"/>
        <v>PoloPay TV</v>
      </c>
      <c r="B50" s="234"/>
      <c r="C50" s="80" t="s">
        <v>15</v>
      </c>
      <c r="D50" s="141"/>
      <c r="E50" s="47"/>
      <c r="F50" s="84">
        <v>0</v>
      </c>
      <c r="G50" s="47">
        <v>0</v>
      </c>
      <c r="H50" s="219">
        <v>1431973.6880000008</v>
      </c>
      <c r="I50" s="145">
        <v>1431973.6880000008</v>
      </c>
      <c r="J50" s="83">
        <v>0</v>
      </c>
      <c r="K50" s="47">
        <v>613.24452772506118</v>
      </c>
      <c r="L50" s="84">
        <v>613.24452772506118</v>
      </c>
      <c r="M50" s="89">
        <v>0</v>
      </c>
      <c r="N50" s="72">
        <v>3.118234795006006E-3</v>
      </c>
      <c r="O50" s="90">
        <v>1.6819929228815097E-3</v>
      </c>
      <c r="P50" s="95">
        <v>0</v>
      </c>
      <c r="Q50" s="73">
        <v>428.25125410059968</v>
      </c>
      <c r="R50" s="96">
        <v>428.25125410059968</v>
      </c>
      <c r="S50" s="100">
        <v>0</v>
      </c>
      <c r="T50" s="74">
        <v>0</v>
      </c>
      <c r="U50" s="101">
        <v>0</v>
      </c>
      <c r="V50" s="105">
        <v>0</v>
      </c>
      <c r="W50" s="75">
        <v>0</v>
      </c>
      <c r="X50" s="106">
        <v>0</v>
      </c>
      <c r="Y50" s="76">
        <v>0</v>
      </c>
      <c r="Z50" s="76">
        <v>1.2616141302037134E-2</v>
      </c>
      <c r="AA50" s="213">
        <v>7.1938853804007288E-3</v>
      </c>
    </row>
    <row r="51" spans="1:27" ht="13.5" customHeight="1" thickBot="1" x14ac:dyDescent="0.25">
      <c r="A51" s="21" t="str">
        <f t="shared" si="2"/>
        <v>PoloTotal Base</v>
      </c>
      <c r="B51" s="235"/>
      <c r="C51" s="81" t="s">
        <v>43</v>
      </c>
      <c r="D51" s="142"/>
      <c r="E51" s="86"/>
      <c r="F51" s="87"/>
      <c r="G51" s="146"/>
      <c r="H51" s="146"/>
      <c r="I51" s="147"/>
      <c r="J51" s="85">
        <v>135472.50805722154</v>
      </c>
      <c r="K51" s="86">
        <v>149685.38578401683</v>
      </c>
      <c r="L51" s="87">
        <v>285157.89384123834</v>
      </c>
      <c r="M51" s="92">
        <v>0.80672010991020981</v>
      </c>
      <c r="N51" s="93">
        <v>0.76112245140959622</v>
      </c>
      <c r="O51" s="94">
        <v>0.78212448323680128</v>
      </c>
      <c r="P51" s="132"/>
      <c r="Q51" s="133"/>
      <c r="R51" s="134"/>
      <c r="S51" s="149"/>
      <c r="T51" s="150"/>
      <c r="U51" s="151"/>
      <c r="V51" s="107"/>
      <c r="W51" s="108"/>
      <c r="X51" s="109"/>
      <c r="Y51" s="214"/>
      <c r="Z51" s="214"/>
      <c r="AA51" s="215"/>
    </row>
    <row r="52" spans="1:27" ht="13.5" customHeight="1" thickBot="1" x14ac:dyDescent="0.25">
      <c r="A52" s="16" t="str">
        <f t="shared" si="2"/>
        <v>PoloTotal Media</v>
      </c>
      <c r="B52" s="222" t="s">
        <v>24</v>
      </c>
      <c r="C52" s="229" t="s">
        <v>28</v>
      </c>
      <c r="D52" s="223">
        <v>5670590252.9460611</v>
      </c>
      <c r="E52" s="223">
        <v>7562540427.4276285</v>
      </c>
      <c r="F52" s="223">
        <v>13233130680.37369</v>
      </c>
      <c r="G52" s="224">
        <v>85550980.491428569</v>
      </c>
      <c r="H52" s="224">
        <v>113503301.3437143</v>
      </c>
      <c r="I52" s="224">
        <v>199054281.83514288</v>
      </c>
      <c r="J52" s="223">
        <v>32457.491942778473</v>
      </c>
      <c r="K52" s="223">
        <v>46978.614215983158</v>
      </c>
      <c r="L52" s="223">
        <v>79436.106158761642</v>
      </c>
      <c r="M52" s="225">
        <v>0.19327989008979024</v>
      </c>
      <c r="N52" s="225">
        <v>0.23887754859040372</v>
      </c>
      <c r="O52" s="225">
        <v>0.21787551676319863</v>
      </c>
      <c r="P52" s="226">
        <v>379.39357043406909</v>
      </c>
      <c r="Q52" s="226">
        <v>413.89645640104362</v>
      </c>
      <c r="R52" s="226">
        <v>399.06755798677455</v>
      </c>
      <c r="S52" s="226">
        <v>5.7238295300768245</v>
      </c>
      <c r="T52" s="226">
        <v>6.212014952753484</v>
      </c>
      <c r="U52" s="226">
        <v>6.0028203512397003</v>
      </c>
      <c r="V52" s="226">
        <v>15.086785797471785</v>
      </c>
      <c r="W52" s="226">
        <v>15.008620771409488</v>
      </c>
      <c r="X52" s="226">
        <v>15.042115629551223</v>
      </c>
      <c r="Y52" s="227">
        <v>1</v>
      </c>
      <c r="Z52" s="227">
        <v>1</v>
      </c>
      <c r="AA52" s="228">
        <v>1</v>
      </c>
    </row>
    <row r="53" spans="1:27" ht="13.5" customHeight="1" x14ac:dyDescent="0.2">
      <c r="B53" s="177"/>
      <c r="D53" s="48"/>
      <c r="E53" s="48"/>
      <c r="F53" s="48"/>
      <c r="G53" s="70"/>
      <c r="H53" s="70"/>
      <c r="I53" s="70"/>
      <c r="J53" s="48"/>
      <c r="K53" s="48"/>
      <c r="L53" s="48"/>
      <c r="M53" s="175"/>
      <c r="N53" s="175"/>
      <c r="O53" s="175"/>
      <c r="P53" s="176"/>
      <c r="Q53" s="176"/>
      <c r="R53" s="176"/>
      <c r="S53" s="176"/>
      <c r="T53" s="176"/>
      <c r="U53" s="176"/>
      <c r="V53" s="176"/>
      <c r="W53" s="176"/>
      <c r="X53" s="176"/>
      <c r="Y53" s="71"/>
      <c r="Z53" s="71"/>
      <c r="AA53" s="71"/>
    </row>
    <row r="54" spans="1:27" ht="13.5" customHeight="1" x14ac:dyDescent="0.2">
      <c r="B54" s="177"/>
      <c r="D54" s="48"/>
      <c r="E54" s="48"/>
      <c r="F54" s="48"/>
      <c r="G54" s="70"/>
      <c r="H54" s="70"/>
      <c r="I54" s="70"/>
      <c r="J54" s="48"/>
      <c r="K54" s="48"/>
      <c r="L54" s="48"/>
      <c r="M54" s="175"/>
      <c r="N54" s="175"/>
      <c r="O54" s="175"/>
      <c r="P54" s="176"/>
      <c r="Q54" s="176"/>
      <c r="R54" s="176"/>
      <c r="S54" s="176"/>
      <c r="T54" s="176"/>
      <c r="U54" s="176"/>
      <c r="V54" s="176"/>
      <c r="W54" s="176"/>
      <c r="X54" s="176"/>
      <c r="Y54" s="71"/>
      <c r="Z54" s="71"/>
      <c r="AA54" s="71"/>
    </row>
    <row r="55" spans="1:27" ht="13.5" customHeight="1" thickBot="1" x14ac:dyDescent="0.25">
      <c r="B55" s="177"/>
      <c r="C55" s="386" t="s">
        <v>65</v>
      </c>
      <c r="D55" s="48"/>
      <c r="E55" s="48"/>
      <c r="F55" s="48"/>
      <c r="G55" s="70"/>
      <c r="H55" s="70"/>
      <c r="I55" s="70"/>
      <c r="J55" s="48"/>
      <c r="K55" s="48"/>
      <c r="L55" s="48"/>
      <c r="M55" s="175"/>
      <c r="N55" s="175"/>
      <c r="O55" s="175"/>
      <c r="P55" s="176"/>
      <c r="Q55" s="176"/>
      <c r="R55" s="176"/>
      <c r="S55" s="176"/>
      <c r="T55" s="176"/>
      <c r="U55" s="176"/>
      <c r="V55" s="176"/>
      <c r="W55" s="176"/>
      <c r="X55" s="176"/>
      <c r="Y55" s="71"/>
      <c r="Z55" s="71"/>
      <c r="AA55" s="71"/>
    </row>
    <row r="56" spans="1:27" ht="13.5" customHeight="1" x14ac:dyDescent="0.2">
      <c r="A56" s="16" t="str">
        <f t="shared" ref="A56:A68" si="3">_xlfn.CONCAT($B$56,C56)</f>
        <v>Renda_ExtraFB Stone Leads</v>
      </c>
      <c r="B56" s="233" t="s">
        <v>4</v>
      </c>
      <c r="C56" s="79" t="s">
        <v>17</v>
      </c>
      <c r="D56" s="114">
        <v>696344767.28571427</v>
      </c>
      <c r="E56" s="115">
        <v>736533176.57142878</v>
      </c>
      <c r="F56" s="116">
        <v>1432877943.8571429</v>
      </c>
      <c r="G56" s="117">
        <v>9961554.4942857176</v>
      </c>
      <c r="H56" s="118">
        <v>8504700.4500000011</v>
      </c>
      <c r="I56" s="144">
        <v>18466254.944285721</v>
      </c>
      <c r="J56" s="114">
        <v>3445.2337590666375</v>
      </c>
      <c r="K56" s="115">
        <v>3688.7778271109219</v>
      </c>
      <c r="L56" s="116">
        <v>7134.0115861775594</v>
      </c>
      <c r="M56" s="124">
        <v>3.0066532495541705E-2</v>
      </c>
      <c r="N56" s="125">
        <v>2.6973031392027683E-2</v>
      </c>
      <c r="O56" s="126">
        <v>2.8383343954236445E-2</v>
      </c>
      <c r="P56" s="129">
        <v>345.85302535291453</v>
      </c>
      <c r="Q56" s="130">
        <v>433.73400965708578</v>
      </c>
      <c r="R56" s="131">
        <v>386.32693026829133</v>
      </c>
      <c r="S56" s="136">
        <v>4.9475976856921484</v>
      </c>
      <c r="T56" s="136">
        <v>5.0082982606190658</v>
      </c>
      <c r="U56" s="137">
        <v>4.9787992178689127</v>
      </c>
      <c r="V56" s="139">
        <v>14.305491995172032</v>
      </c>
      <c r="W56" s="139">
        <v>11.546934639916003</v>
      </c>
      <c r="X56" s="140">
        <v>12.887528224893101</v>
      </c>
      <c r="Y56" s="217">
        <v>0.17220937578726916</v>
      </c>
      <c r="Z56" s="217">
        <v>0.17249218674150382</v>
      </c>
      <c r="AA56" s="218">
        <v>0.17233951010749948</v>
      </c>
    </row>
    <row r="57" spans="1:27" ht="13.5" customHeight="1" x14ac:dyDescent="0.2">
      <c r="A57" s="16" t="str">
        <f t="shared" si="3"/>
        <v>Renda_ExtraFB Stone SA</v>
      </c>
      <c r="B57" s="234"/>
      <c r="C57" s="80" t="s">
        <v>18</v>
      </c>
      <c r="D57" s="83">
        <v>106981687</v>
      </c>
      <c r="E57" s="47">
        <v>76689500</v>
      </c>
      <c r="F57" s="84">
        <v>183671187</v>
      </c>
      <c r="G57" s="119">
        <v>601283.89000000013</v>
      </c>
      <c r="H57" s="70">
        <v>356319.07000000007</v>
      </c>
      <c r="I57" s="145">
        <v>957602.9600000002</v>
      </c>
      <c r="J57" s="83">
        <v>196.16384134596359</v>
      </c>
      <c r="K57" s="47">
        <v>355.69706261789162</v>
      </c>
      <c r="L57" s="84">
        <v>551.86090396385521</v>
      </c>
      <c r="M57" s="89">
        <v>1.7119205611977239E-3</v>
      </c>
      <c r="N57" s="72">
        <v>2.6009232558087399E-3</v>
      </c>
      <c r="O57" s="90">
        <v>2.1956311204275208E-3</v>
      </c>
      <c r="P57" s="95">
        <v>326.24163828165018</v>
      </c>
      <c r="Q57" s="73">
        <v>998.25435281331295</v>
      </c>
      <c r="R57" s="96">
        <v>576.29406655536559</v>
      </c>
      <c r="S57" s="74">
        <v>1.8336207518017882</v>
      </c>
      <c r="T57" s="74">
        <v>4.638145542973831</v>
      </c>
      <c r="U57" s="101">
        <v>3.0046133690193622</v>
      </c>
      <c r="V57" s="75">
        <v>5.6204375427357034</v>
      </c>
      <c r="W57" s="75">
        <v>4.6462562671552172</v>
      </c>
      <c r="X57" s="106">
        <v>5.2136809024923449</v>
      </c>
      <c r="Y57" s="76">
        <v>1.0394635036854831E-2</v>
      </c>
      <c r="Z57" s="76">
        <v>7.2268571860163496E-3</v>
      </c>
      <c r="AA57" s="213">
        <v>8.9369948320225014E-3</v>
      </c>
    </row>
    <row r="58" spans="1:27" ht="13.5" customHeight="1" x14ac:dyDescent="0.2">
      <c r="A58" s="16" t="str">
        <f t="shared" si="3"/>
        <v>Renda_ExtraFB Ton</v>
      </c>
      <c r="B58" s="234"/>
      <c r="C58" s="80" t="s">
        <v>19</v>
      </c>
      <c r="D58" s="83">
        <v>2264643392.5714283</v>
      </c>
      <c r="E58" s="47">
        <v>1657858894.1428573</v>
      </c>
      <c r="F58" s="84">
        <v>3922502286.7142859</v>
      </c>
      <c r="G58" s="119">
        <v>25895364.237142853</v>
      </c>
      <c r="H58" s="70">
        <v>15916288.01428571</v>
      </c>
      <c r="I58" s="145">
        <v>41811652.251428559</v>
      </c>
      <c r="J58" s="83">
        <v>16129.825466002729</v>
      </c>
      <c r="K58" s="47">
        <v>12113.39199253319</v>
      </c>
      <c r="L58" s="84">
        <v>28243.217458535917</v>
      </c>
      <c r="M58" s="89">
        <v>0.14076488140890964</v>
      </c>
      <c r="N58" s="72">
        <v>8.8575381275926748E-2</v>
      </c>
      <c r="O58" s="90">
        <v>0.11236832822827554</v>
      </c>
      <c r="P58" s="95">
        <v>622.88467226373336</v>
      </c>
      <c r="Q58" s="73">
        <v>761.06891139823438</v>
      </c>
      <c r="R58" s="96">
        <v>675.48675877956828</v>
      </c>
      <c r="S58" s="74">
        <v>7.1224571245576289</v>
      </c>
      <c r="T58" s="74">
        <v>7.3066483735915471</v>
      </c>
      <c r="U58" s="101">
        <v>7.2003061806227944</v>
      </c>
      <c r="V58" s="75">
        <v>11.434632190695382</v>
      </c>
      <c r="W58" s="75">
        <v>9.6005082643144455</v>
      </c>
      <c r="X58" s="106">
        <v>10.659433493014586</v>
      </c>
      <c r="Y58" s="76">
        <v>0.44766351613299105</v>
      </c>
      <c r="Z58" s="76">
        <v>0.32281387692987229</v>
      </c>
      <c r="AA58" s="213">
        <v>0.39021445807700816</v>
      </c>
    </row>
    <row r="59" spans="1:27" ht="13.5" customHeight="1" x14ac:dyDescent="0.2">
      <c r="B59" s="234"/>
      <c r="C59" s="385" t="s">
        <v>112</v>
      </c>
      <c r="D59" s="83"/>
      <c r="E59" s="47"/>
      <c r="F59" s="84"/>
      <c r="G59" s="119"/>
      <c r="H59" s="70"/>
      <c r="I59" s="145"/>
      <c r="J59" s="83"/>
      <c r="K59" s="47"/>
      <c r="L59" s="84"/>
      <c r="M59" s="89"/>
      <c r="N59" s="72"/>
      <c r="O59" s="90"/>
      <c r="P59" s="95"/>
      <c r="Q59" s="73"/>
      <c r="R59" s="96"/>
      <c r="S59" s="74"/>
      <c r="T59" s="74"/>
      <c r="U59" s="101"/>
      <c r="V59" s="75"/>
      <c r="W59" s="75"/>
      <c r="X59" s="106"/>
      <c r="Y59" s="76"/>
      <c r="Z59" s="76"/>
      <c r="AA59" s="213"/>
    </row>
    <row r="60" spans="1:27" ht="13.5" customHeight="1" x14ac:dyDescent="0.2">
      <c r="A60" s="16" t="str">
        <f t="shared" si="3"/>
        <v>Renda_ExtraGoogle Stone</v>
      </c>
      <c r="B60" s="234"/>
      <c r="C60" s="80" t="s">
        <v>20</v>
      </c>
      <c r="D60" s="83">
        <v>107952163</v>
      </c>
      <c r="E60" s="47">
        <v>248282825</v>
      </c>
      <c r="F60" s="84">
        <v>356234988</v>
      </c>
      <c r="G60" s="119">
        <v>3099620.83</v>
      </c>
      <c r="H60" s="70">
        <v>5297762.8899999997</v>
      </c>
      <c r="I60" s="145">
        <v>8397383.7199999988</v>
      </c>
      <c r="J60" s="83">
        <v>622.86256644082619</v>
      </c>
      <c r="K60" s="47">
        <v>2364.7364287284295</v>
      </c>
      <c r="L60" s="84">
        <v>2987.5989951692554</v>
      </c>
      <c r="M60" s="89">
        <v>5.4357175459766481E-3</v>
      </c>
      <c r="N60" s="72">
        <v>1.7291393766568897E-2</v>
      </c>
      <c r="O60" s="90">
        <v>1.1886446896374527E-2</v>
      </c>
      <c r="P60" s="95">
        <v>200.94798706099357</v>
      </c>
      <c r="Q60" s="73">
        <v>446.3650936873903</v>
      </c>
      <c r="R60" s="96">
        <v>355.77735813759574</v>
      </c>
      <c r="S60" s="74">
        <v>5.769801633718318</v>
      </c>
      <c r="T60" s="74">
        <v>9.5243657257743433</v>
      </c>
      <c r="U60" s="101">
        <v>8.3865961957932527</v>
      </c>
      <c r="V60" s="75">
        <v>28.712910828845551</v>
      </c>
      <c r="W60" s="75">
        <v>21.337613223951355</v>
      </c>
      <c r="X60" s="106">
        <v>23.572596748975144</v>
      </c>
      <c r="Y60" s="76">
        <v>5.3584384708000483E-2</v>
      </c>
      <c r="Z60" s="76">
        <v>0.10744913487624233</v>
      </c>
      <c r="AA60" s="213">
        <v>7.8370032302479367E-2</v>
      </c>
    </row>
    <row r="61" spans="1:27" ht="13.5" customHeight="1" x14ac:dyDescent="0.2">
      <c r="A61" s="16" t="str">
        <f t="shared" si="3"/>
        <v>Renda_ExtraGoogle Ton</v>
      </c>
      <c r="B61" s="234"/>
      <c r="C61" s="80" t="s">
        <v>21</v>
      </c>
      <c r="D61" s="83">
        <v>932425499</v>
      </c>
      <c r="E61" s="47">
        <v>734828069</v>
      </c>
      <c r="F61" s="84">
        <v>1667253568</v>
      </c>
      <c r="G61" s="119">
        <v>17214698.750000004</v>
      </c>
      <c r="H61" s="70">
        <v>17007362.619999997</v>
      </c>
      <c r="I61" s="145">
        <v>34222061.370000005</v>
      </c>
      <c r="J61" s="83">
        <v>10068.213550263828</v>
      </c>
      <c r="K61" s="47">
        <v>8105.9623155623203</v>
      </c>
      <c r="L61" s="84">
        <v>18174.17586582615</v>
      </c>
      <c r="M61" s="89">
        <v>8.7865233842092286E-2</v>
      </c>
      <c r="N61" s="72">
        <v>5.9272308132338296E-2</v>
      </c>
      <c r="O61" s="90">
        <v>7.2307688101319503E-2</v>
      </c>
      <c r="P61" s="95">
        <v>584.8614429145224</v>
      </c>
      <c r="Q61" s="73">
        <v>476.61489301286633</v>
      </c>
      <c r="R61" s="96">
        <v>531.06607662617682</v>
      </c>
      <c r="S61" s="74">
        <v>10.797874533742055</v>
      </c>
      <c r="T61" s="74">
        <v>11.031100549266471</v>
      </c>
      <c r="U61" s="101">
        <v>10.900666949915413</v>
      </c>
      <c r="V61" s="75">
        <v>18.462277971229103</v>
      </c>
      <c r="W61" s="75">
        <v>23.144682868667061</v>
      </c>
      <c r="X61" s="106">
        <v>20.526008776848517</v>
      </c>
      <c r="Y61" s="76">
        <v>0.2975973807907128</v>
      </c>
      <c r="Z61" s="76">
        <v>0.34494303312346658</v>
      </c>
      <c r="AA61" s="213">
        <v>0.31938329180273928</v>
      </c>
    </row>
    <row r="62" spans="1:27" ht="13.5" customHeight="1" x14ac:dyDescent="0.2">
      <c r="B62" s="234"/>
      <c r="C62" s="385" t="s">
        <v>69</v>
      </c>
      <c r="D62" s="83"/>
      <c r="E62" s="47"/>
      <c r="F62" s="84"/>
      <c r="G62" s="119"/>
      <c r="H62" s="70"/>
      <c r="I62" s="145"/>
      <c r="J62" s="83"/>
      <c r="K62" s="47"/>
      <c r="L62" s="84"/>
      <c r="M62" s="89"/>
      <c r="N62" s="72"/>
      <c r="O62" s="90"/>
      <c r="P62" s="95"/>
      <c r="Q62" s="73"/>
      <c r="R62" s="96"/>
      <c r="S62" s="74"/>
      <c r="T62" s="74"/>
      <c r="U62" s="101"/>
      <c r="V62" s="75"/>
      <c r="W62" s="75"/>
      <c r="X62" s="106"/>
      <c r="Y62" s="76"/>
      <c r="Z62" s="76"/>
      <c r="AA62" s="213"/>
    </row>
    <row r="63" spans="1:27" ht="13.5" customHeight="1" x14ac:dyDescent="0.2">
      <c r="A63" s="16" t="str">
        <f t="shared" si="3"/>
        <v>Renda_ExtraAffiliate</v>
      </c>
      <c r="B63" s="234"/>
      <c r="C63" s="80" t="s">
        <v>8</v>
      </c>
      <c r="D63" s="83">
        <v>912.63059999999984</v>
      </c>
      <c r="E63" s="47">
        <v>2501.8868193548383</v>
      </c>
      <c r="F63" s="84">
        <v>3414.5174193548382</v>
      </c>
      <c r="G63" s="83">
        <v>109515.67199999999</v>
      </c>
      <c r="H63" s="47">
        <v>300226.41832258063</v>
      </c>
      <c r="I63" s="145">
        <v>409742.09032258065</v>
      </c>
      <c r="J63" s="83">
        <v>31.253866331481245</v>
      </c>
      <c r="K63" s="47">
        <v>85.679393435736188</v>
      </c>
      <c r="L63" s="84">
        <v>116.93325976721744</v>
      </c>
      <c r="M63" s="89">
        <v>2.7275228718337373E-4</v>
      </c>
      <c r="N63" s="72">
        <v>6.2650370315254817E-4</v>
      </c>
      <c r="O63" s="90">
        <v>4.6523010112481823E-4</v>
      </c>
      <c r="P63" s="95">
        <v>285.3825919223803</v>
      </c>
      <c r="Q63" s="73">
        <v>285.38259195990304</v>
      </c>
      <c r="R63" s="96">
        <v>285.38259194987398</v>
      </c>
      <c r="S63" s="74">
        <v>3.4245911030685638E-2</v>
      </c>
      <c r="T63" s="74">
        <v>3.424591103518837E-2</v>
      </c>
      <c r="U63" s="101">
        <v>3.4245911033984881E-2</v>
      </c>
      <c r="V63" s="75">
        <v>120.00000000000001</v>
      </c>
      <c r="W63" s="75">
        <v>120.00000000000001</v>
      </c>
      <c r="X63" s="106">
        <v>120.00000000000001</v>
      </c>
      <c r="Y63" s="76">
        <v>1.8932412129915891E-3</v>
      </c>
      <c r="Z63" s="76">
        <v>6.0891869994117685E-3</v>
      </c>
      <c r="AA63" s="213">
        <v>3.8239887475650654E-3</v>
      </c>
    </row>
    <row r="64" spans="1:27" ht="13.5" customHeight="1" x14ac:dyDescent="0.2">
      <c r="A64" s="16" t="str">
        <f t="shared" si="3"/>
        <v>Renda_ExtraTikTok</v>
      </c>
      <c r="B64" s="234"/>
      <c r="C64" s="80" t="s">
        <v>12</v>
      </c>
      <c r="D64" s="83">
        <v>133572035</v>
      </c>
      <c r="E64" s="47">
        <v>140311991</v>
      </c>
      <c r="F64" s="84">
        <v>273884026</v>
      </c>
      <c r="G64" s="83">
        <v>323526.65000000002</v>
      </c>
      <c r="H64" s="47">
        <v>580556.35</v>
      </c>
      <c r="I64" s="145">
        <v>904083</v>
      </c>
      <c r="J64" s="83">
        <v>147.33586858903496</v>
      </c>
      <c r="K64" s="47">
        <v>212.59402350782582</v>
      </c>
      <c r="L64" s="84">
        <v>359.92989209686078</v>
      </c>
      <c r="M64" s="89">
        <v>1.2857991621129357E-3</v>
      </c>
      <c r="N64" s="72">
        <v>1.554527146549568E-3</v>
      </c>
      <c r="O64" s="90">
        <v>1.4320153259339186E-3</v>
      </c>
      <c r="P64" s="95">
        <v>455.40566314717802</v>
      </c>
      <c r="Q64" s="73">
        <v>366.19016139919205</v>
      </c>
      <c r="R64" s="96">
        <v>398.11598282111356</v>
      </c>
      <c r="S64" s="74">
        <v>1.1030442756152883</v>
      </c>
      <c r="T64" s="74">
        <v>1.5151522118150673</v>
      </c>
      <c r="U64" s="101">
        <v>1.31416898368823</v>
      </c>
      <c r="V64" s="75">
        <v>2.4221136557513705</v>
      </c>
      <c r="W64" s="75">
        <v>4.1376103771487358</v>
      </c>
      <c r="X64" s="106">
        <v>3.3009701704910674</v>
      </c>
      <c r="Y64" s="76">
        <v>5.5929345644804649E-3</v>
      </c>
      <c r="Z64" s="76">
        <v>1.1774833802425791E-2</v>
      </c>
      <c r="AA64" s="213">
        <v>8.4375105719382872E-3</v>
      </c>
    </row>
    <row r="65" spans="1:31" ht="13.5" customHeight="1" x14ac:dyDescent="0.2">
      <c r="A65" s="16" t="str">
        <f t="shared" si="3"/>
        <v>Renda_ExtraBing</v>
      </c>
      <c r="B65" s="234"/>
      <c r="C65" s="80" t="s">
        <v>10</v>
      </c>
      <c r="D65" s="83">
        <v>114922</v>
      </c>
      <c r="E65" s="47">
        <v>122824</v>
      </c>
      <c r="F65" s="84">
        <v>237746</v>
      </c>
      <c r="G65" s="83">
        <v>70629.209999999977</v>
      </c>
      <c r="H65" s="47">
        <v>128628.87999999998</v>
      </c>
      <c r="I65" s="145">
        <v>199258.08999999997</v>
      </c>
      <c r="J65" s="83">
        <v>7.8820774743530082</v>
      </c>
      <c r="K65" s="47">
        <v>4.4000461800281965</v>
      </c>
      <c r="L65" s="84">
        <v>12.282123654381206</v>
      </c>
      <c r="M65" s="89">
        <v>6.8786838597336593E-5</v>
      </c>
      <c r="N65" s="72">
        <v>3.217395823299695E-5</v>
      </c>
      <c r="O65" s="90">
        <v>4.8865597701888661E-5</v>
      </c>
      <c r="P65" s="95">
        <v>111.59798438001799</v>
      </c>
      <c r="Q65" s="73">
        <v>34.20729606001543</v>
      </c>
      <c r="R65" s="96">
        <v>61.639272234222496</v>
      </c>
      <c r="S65" s="74">
        <v>68.586323544256175</v>
      </c>
      <c r="T65" s="74">
        <v>35.823993519411488</v>
      </c>
      <c r="U65" s="101">
        <v>51.660695256202864</v>
      </c>
      <c r="V65" s="75">
        <v>614.58389168305439</v>
      </c>
      <c r="W65" s="75">
        <v>1047.2617729433985</v>
      </c>
      <c r="X65" s="106">
        <v>838.11332262162125</v>
      </c>
      <c r="Y65" s="76">
        <v>1.2209953951890799E-3</v>
      </c>
      <c r="Z65" s="76">
        <v>2.608848708987802E-3</v>
      </c>
      <c r="AA65" s="213">
        <v>1.8596105013801061E-3</v>
      </c>
    </row>
    <row r="66" spans="1:31" ht="13.5" customHeight="1" x14ac:dyDescent="0.2">
      <c r="A66" s="16" t="str">
        <f t="shared" si="3"/>
        <v>Renda_ExtraCriteo</v>
      </c>
      <c r="B66" s="234"/>
      <c r="C66" s="80" t="s">
        <v>11</v>
      </c>
      <c r="D66" s="83">
        <v>126906693</v>
      </c>
      <c r="E66" s="47">
        <v>256199601</v>
      </c>
      <c r="F66" s="84">
        <v>383106294</v>
      </c>
      <c r="G66" s="83">
        <v>569405.2575999999</v>
      </c>
      <c r="H66" s="47">
        <v>1212999.8377999999</v>
      </c>
      <c r="I66" s="145">
        <v>1782405.0953999998</v>
      </c>
      <c r="J66" s="83">
        <v>196.78076854288997</v>
      </c>
      <c r="K66" s="47">
        <v>393.84381905456058</v>
      </c>
      <c r="L66" s="84">
        <v>590.6245875974505</v>
      </c>
      <c r="M66" s="89">
        <v>1.7173044808127447E-3</v>
      </c>
      <c r="N66" s="72">
        <v>2.8798594528624327E-3</v>
      </c>
      <c r="O66" s="90">
        <v>2.3498561244403131E-3</v>
      </c>
      <c r="P66" s="95">
        <v>345.59000978021527</v>
      </c>
      <c r="Q66" s="73">
        <v>324.68579696504281</v>
      </c>
      <c r="R66" s="96">
        <v>331.36383481046158</v>
      </c>
      <c r="S66" s="74">
        <v>1.5505940931176103</v>
      </c>
      <c r="T66" s="74">
        <v>1.5372538345778322</v>
      </c>
      <c r="U66" s="101">
        <v>1.541672890389659</v>
      </c>
      <c r="V66" s="75">
        <v>4.4868024226271492</v>
      </c>
      <c r="W66" s="75">
        <v>4.7345890979744345</v>
      </c>
      <c r="X66" s="106">
        <v>4.6525079940346785</v>
      </c>
      <c r="Y66" s="76">
        <v>9.8435363715104838E-3</v>
      </c>
      <c r="Z66" s="76">
        <v>2.460204163207317E-2</v>
      </c>
      <c r="AA66" s="213">
        <v>1.6634603057367709E-2</v>
      </c>
    </row>
    <row r="67" spans="1:31" ht="13.5" customHeight="1" thickBot="1" x14ac:dyDescent="0.25">
      <c r="A67" s="16" t="str">
        <f t="shared" si="3"/>
        <v>Renda_ExtraTotal Base</v>
      </c>
      <c r="B67" s="235"/>
      <c r="C67" s="81" t="s">
        <v>43</v>
      </c>
      <c r="D67" s="142"/>
      <c r="E67" s="86"/>
      <c r="F67" s="87"/>
      <c r="G67" s="121"/>
      <c r="H67" s="122"/>
      <c r="I67" s="123"/>
      <c r="J67" s="85">
        <v>38658.448235942255</v>
      </c>
      <c r="K67" s="86">
        <v>224019.9170912691</v>
      </c>
      <c r="L67" s="87">
        <v>262678.36532721133</v>
      </c>
      <c r="M67" s="92">
        <v>0.73081107137757562</v>
      </c>
      <c r="N67" s="93">
        <v>0.80019389791653206</v>
      </c>
      <c r="O67" s="94">
        <v>0.76856259455016551</v>
      </c>
      <c r="P67" s="97"/>
      <c r="Q67" s="98"/>
      <c r="R67" s="99"/>
      <c r="S67" s="103"/>
      <c r="T67" s="103"/>
      <c r="U67" s="104"/>
      <c r="V67" s="108"/>
      <c r="W67" s="108"/>
      <c r="X67" s="109"/>
      <c r="Y67" s="214"/>
      <c r="Z67" s="214"/>
      <c r="AA67" s="215"/>
    </row>
    <row r="68" spans="1:31" ht="13.5" customHeight="1" thickBot="1" x14ac:dyDescent="0.25">
      <c r="A68" s="16" t="str">
        <f t="shared" si="3"/>
        <v>Renda_ExtraTotal Media</v>
      </c>
      <c r="B68" s="230" t="s">
        <v>24</v>
      </c>
      <c r="C68" s="229" t="s">
        <v>28</v>
      </c>
      <c r="D68" s="223">
        <v>4368942071.4877424</v>
      </c>
      <c r="E68" s="223">
        <v>3850829382.6011052</v>
      </c>
      <c r="F68" s="223">
        <v>8219771454.0888481</v>
      </c>
      <c r="G68" s="224">
        <v>57845598.991028577</v>
      </c>
      <c r="H68" s="224">
        <v>49304844.530408293</v>
      </c>
      <c r="I68" s="224">
        <v>107150443.52143687</v>
      </c>
      <c r="J68" s="223">
        <v>30845.551764057742</v>
      </c>
      <c r="K68" s="223">
        <v>27325.082908730907</v>
      </c>
      <c r="L68" s="223">
        <v>58170.634672788648</v>
      </c>
      <c r="M68" s="225">
        <v>0.26918892862242438</v>
      </c>
      <c r="N68" s="225">
        <v>0.19980610208346791</v>
      </c>
      <c r="O68" s="225">
        <v>0.23143740544983449</v>
      </c>
      <c r="P68" s="226">
        <v>533.23938730138582</v>
      </c>
      <c r="Q68" s="226">
        <v>554.20685672943193</v>
      </c>
      <c r="R68" s="226">
        <v>0</v>
      </c>
      <c r="S68" s="226">
        <v>7.0601878576874793</v>
      </c>
      <c r="T68" s="226">
        <v>7.09589550557385</v>
      </c>
      <c r="U68" s="226">
        <v>7.0769163105930657</v>
      </c>
      <c r="V68" s="226">
        <v>13.240184475902332</v>
      </c>
      <c r="W68" s="226">
        <v>12.803694900942233</v>
      </c>
      <c r="X68" s="226">
        <v>13.035696201521016</v>
      </c>
      <c r="Y68" s="227">
        <v>1</v>
      </c>
      <c r="Z68" s="227">
        <v>1</v>
      </c>
      <c r="AA68" s="228">
        <v>1</v>
      </c>
    </row>
    <row r="69" spans="1:31" ht="13.5" customHeight="1" x14ac:dyDescent="0.2">
      <c r="B69" s="220"/>
      <c r="D69" s="48"/>
      <c r="E69" s="48"/>
      <c r="F69" s="48"/>
      <c r="G69" s="70"/>
      <c r="H69" s="70"/>
      <c r="I69" s="70"/>
      <c r="J69" s="48"/>
      <c r="K69" s="48"/>
      <c r="L69" s="48"/>
      <c r="M69" s="175"/>
      <c r="N69" s="175"/>
      <c r="O69" s="175"/>
      <c r="P69" s="176"/>
      <c r="Q69" s="176"/>
      <c r="R69" s="176"/>
      <c r="S69" s="176"/>
      <c r="T69" s="176"/>
      <c r="U69" s="176"/>
      <c r="V69" s="176"/>
      <c r="W69" s="176"/>
      <c r="X69" s="176"/>
    </row>
    <row r="70" spans="1:31" ht="13.5" customHeight="1" thickBot="1" x14ac:dyDescent="0.25">
      <c r="B70" s="220"/>
      <c r="D70" s="48"/>
      <c r="E70" s="48"/>
      <c r="F70" s="48"/>
      <c r="G70" s="70"/>
      <c r="H70" s="70"/>
      <c r="I70" s="70"/>
      <c r="J70" s="48"/>
      <c r="K70" s="48"/>
      <c r="L70" s="48"/>
      <c r="M70" s="175"/>
      <c r="N70" s="175"/>
      <c r="O70" s="175"/>
      <c r="P70" s="176"/>
      <c r="Q70" s="176"/>
      <c r="R70" s="176"/>
      <c r="S70" s="176"/>
      <c r="T70" s="176"/>
      <c r="U70" s="176"/>
      <c r="V70" s="176"/>
      <c r="W70" s="176"/>
      <c r="X70" s="176"/>
    </row>
    <row r="71" spans="1:31" ht="13.5" customHeight="1" x14ac:dyDescent="0.2">
      <c r="B71" s="233" t="s">
        <v>24</v>
      </c>
      <c r="C71" s="164" t="s">
        <v>17</v>
      </c>
      <c r="D71" s="153">
        <v>4068417095.1428604</v>
      </c>
      <c r="E71" s="154">
        <v>4298633831.5714283</v>
      </c>
      <c r="F71" s="154">
        <v>8367050926.7142887</v>
      </c>
      <c r="G71" s="153">
        <v>56834158.144285709</v>
      </c>
      <c r="H71" s="154">
        <v>55398764.832857162</v>
      </c>
      <c r="I71" s="154">
        <v>112232922.97714287</v>
      </c>
      <c r="J71" s="153">
        <v>28947.805287379491</v>
      </c>
      <c r="K71" s="154">
        <v>31570.564734597727</v>
      </c>
      <c r="L71" s="155">
        <v>60518.370021977214</v>
      </c>
      <c r="M71" s="125">
        <v>6.9681547522758319E-2</v>
      </c>
      <c r="N71" s="125">
        <v>5.8213797242957083E-2</v>
      </c>
      <c r="O71" s="126">
        <v>6.3187999826653504E-2</v>
      </c>
      <c r="P71" s="129">
        <v>509.33815565437385</v>
      </c>
      <c r="Q71" s="130">
        <v>569.87849512256878</v>
      </c>
      <c r="R71" s="131">
        <v>539.22118765722837</v>
      </c>
      <c r="S71" s="135">
        <v>7.1152501354738806</v>
      </c>
      <c r="T71" s="136">
        <v>7.3443251906517109</v>
      </c>
      <c r="U71" s="137">
        <v>7.2329391265869303</v>
      </c>
      <c r="V71" s="138">
        <v>13.969599678493633</v>
      </c>
      <c r="W71" s="139">
        <v>12.887528224893101</v>
      </c>
      <c r="X71" s="140">
        <v>13.413677526308106</v>
      </c>
      <c r="Y71" s="217">
        <v>0.22419950193476085</v>
      </c>
      <c r="Z71" s="217">
        <v>0.1652978605834563</v>
      </c>
      <c r="AA71" s="218">
        <v>0.19066374642199097</v>
      </c>
      <c r="AC71" s="19">
        <f>G71/SUM($G$71:$G$81)</f>
        <v>0.22419950193476085</v>
      </c>
      <c r="AD71" s="19">
        <f>H71/SUM($H$71:$H$81)</f>
        <v>0.1652978605834563</v>
      </c>
      <c r="AE71" s="19">
        <f t="shared" ref="AE71:AE81" si="4">I71/SUM($I$71:$I$81)</f>
        <v>0.19066374642199097</v>
      </c>
    </row>
    <row r="72" spans="1:31" ht="13.5" customHeight="1" x14ac:dyDescent="0.2">
      <c r="B72" s="234"/>
      <c r="C72" s="165" t="s">
        <v>18</v>
      </c>
      <c r="D72" s="156">
        <v>604385634</v>
      </c>
      <c r="E72" s="221">
        <v>551013561</v>
      </c>
      <c r="F72" s="221">
        <v>1155399195</v>
      </c>
      <c r="G72" s="156">
        <v>1365339.8400000003</v>
      </c>
      <c r="H72" s="221">
        <v>2872808.8800000008</v>
      </c>
      <c r="I72" s="221">
        <v>4238148.7200000007</v>
      </c>
      <c r="J72" s="156">
        <v>2196.2242014762896</v>
      </c>
      <c r="K72" s="221">
        <v>2041.4861061646029</v>
      </c>
      <c r="L72" s="157">
        <v>4237.710307640893</v>
      </c>
      <c r="M72" s="72">
        <v>5.2866287978150101E-3</v>
      </c>
      <c r="N72" s="72">
        <v>3.7643500918544607E-3</v>
      </c>
      <c r="O72" s="90">
        <v>4.4246472283932812E-3</v>
      </c>
      <c r="P72" s="95">
        <v>1608.5549817958065</v>
      </c>
      <c r="Q72" s="73">
        <v>710.62371060500288</v>
      </c>
      <c r="R72" s="96">
        <v>999.89655569257434</v>
      </c>
      <c r="S72" s="100">
        <v>3.6338127148076618</v>
      </c>
      <c r="T72" s="74">
        <v>3.7049652688395502</v>
      </c>
      <c r="U72" s="101">
        <v>3.6677455947516848</v>
      </c>
      <c r="V72" s="105">
        <v>2.2590540926060467</v>
      </c>
      <c r="W72" s="75">
        <v>5.2136809024923449</v>
      </c>
      <c r="X72" s="106">
        <v>3.6681250414061441</v>
      </c>
      <c r="Y72" s="76">
        <v>5.3859953607927821E-3</v>
      </c>
      <c r="Z72" s="76">
        <v>1.1332662277052071E-2</v>
      </c>
      <c r="AA72" s="213">
        <v>7.1998598220001262E-3</v>
      </c>
      <c r="AC72" s="19">
        <f t="shared" ref="AC72:AC81" si="5">G72/SUM($G$71:$G$81)</f>
        <v>5.3859953607927821E-3</v>
      </c>
      <c r="AD72" s="19">
        <f t="shared" ref="AD72:AD81" si="6">H72/SUM($H$71:$H$81)</f>
        <v>8.5718366314100417E-3</v>
      </c>
      <c r="AE72" s="19">
        <f t="shared" si="4"/>
        <v>7.1998598220001262E-3</v>
      </c>
    </row>
    <row r="73" spans="1:31" ht="13.5" customHeight="1" x14ac:dyDescent="0.2">
      <c r="B73" s="234"/>
      <c r="C73" s="165" t="s">
        <v>19</v>
      </c>
      <c r="D73" s="156">
        <v>9972467974.2857132</v>
      </c>
      <c r="E73" s="221">
        <v>11767506860.142857</v>
      </c>
      <c r="F73" s="221">
        <v>21739974834.42857</v>
      </c>
      <c r="G73" s="156">
        <v>132183581.94000001</v>
      </c>
      <c r="H73" s="221">
        <v>125434956.75428568</v>
      </c>
      <c r="I73" s="221">
        <v>257618538.69428569</v>
      </c>
      <c r="J73" s="156">
        <v>74367.036924699263</v>
      </c>
      <c r="K73" s="221">
        <v>94765.477771025966</v>
      </c>
      <c r="L73" s="157">
        <v>169132.51469572523</v>
      </c>
      <c r="M73" s="72">
        <v>0.17901219681943834</v>
      </c>
      <c r="N73" s="72">
        <v>0.1747405646674681</v>
      </c>
      <c r="O73" s="90">
        <v>0.17659340966047044</v>
      </c>
      <c r="P73" s="95">
        <v>562.60418906226573</v>
      </c>
      <c r="Q73" s="73">
        <v>755.49496107900688</v>
      </c>
      <c r="R73" s="96">
        <v>656.52307304030523</v>
      </c>
      <c r="S73" s="100">
        <v>7.4572349709677423</v>
      </c>
      <c r="T73" s="74">
        <v>8.0531482919293182</v>
      </c>
      <c r="U73" s="101">
        <v>7.7797934902793937</v>
      </c>
      <c r="V73" s="105">
        <v>13.25485148519294</v>
      </c>
      <c r="W73" s="75">
        <v>10.659433493014586</v>
      </c>
      <c r="X73" s="106">
        <v>11.849992497981525</v>
      </c>
      <c r="Y73" s="76">
        <v>0.52143806123888725</v>
      </c>
      <c r="Z73" s="76">
        <v>0.4948160709642998</v>
      </c>
      <c r="AA73" s="213">
        <v>0.4376480130096454</v>
      </c>
      <c r="AC73" s="19">
        <f t="shared" si="5"/>
        <v>0.52143806123888725</v>
      </c>
      <c r="AD73" s="19">
        <f t="shared" si="6"/>
        <v>0.3742706187839826</v>
      </c>
      <c r="AE73" s="19">
        <f t="shared" si="4"/>
        <v>0.4376480130096454</v>
      </c>
    </row>
    <row r="74" spans="1:31" ht="13.5" customHeight="1" x14ac:dyDescent="0.2">
      <c r="B74" s="234"/>
      <c r="C74" s="165" t="s">
        <v>20</v>
      </c>
      <c r="D74" s="156">
        <v>116153775</v>
      </c>
      <c r="E74" s="221">
        <v>1068704964</v>
      </c>
      <c r="F74" s="221">
        <v>1184858739</v>
      </c>
      <c r="G74" s="156">
        <v>7361199.7799999993</v>
      </c>
      <c r="H74" s="221">
        <v>25192151.160000004</v>
      </c>
      <c r="I74" s="221">
        <v>32553350.940000005</v>
      </c>
      <c r="J74" s="156">
        <v>1026.2723939066459</v>
      </c>
      <c r="K74" s="221">
        <v>9109.1931042750603</v>
      </c>
      <c r="L74" s="157">
        <v>10135.465498181706</v>
      </c>
      <c r="M74" s="72">
        <v>2.4703858505804731E-3</v>
      </c>
      <c r="N74" s="72">
        <v>1.6796681493571261E-2</v>
      </c>
      <c r="O74" s="90">
        <v>1.058256843185933E-2</v>
      </c>
      <c r="P74" s="95">
        <v>139.41645717794199</v>
      </c>
      <c r="Q74" s="73">
        <v>361.58853789106348</v>
      </c>
      <c r="R74" s="96">
        <v>311.3493758864538</v>
      </c>
      <c r="S74" s="100">
        <v>8.8354631083375974</v>
      </c>
      <c r="T74" s="74">
        <v>8.5235807927575618</v>
      </c>
      <c r="U74" s="101">
        <v>8.554155161767099</v>
      </c>
      <c r="V74" s="105">
        <v>63.3746064645768</v>
      </c>
      <c r="W74" s="75">
        <v>23.572596748975148</v>
      </c>
      <c r="X74" s="106">
        <v>27.474457391835976</v>
      </c>
      <c r="Y74" s="76">
        <v>2.9038475772411972E-2</v>
      </c>
      <c r="Z74" s="76">
        <v>9.9378048820541631E-2</v>
      </c>
      <c r="AA74" s="213">
        <v>5.5302345195752368E-2</v>
      </c>
      <c r="AC74" s="19">
        <f t="shared" si="5"/>
        <v>2.9038475772411972E-2</v>
      </c>
      <c r="AD74" s="19">
        <f t="shared" si="6"/>
        <v>7.5167897746579976E-2</v>
      </c>
      <c r="AE74" s="19">
        <f t="shared" si="4"/>
        <v>5.5302345195752368E-2</v>
      </c>
    </row>
    <row r="75" spans="1:31" ht="13.5" customHeight="1" x14ac:dyDescent="0.2">
      <c r="B75" s="234"/>
      <c r="C75" s="165" t="s">
        <v>21</v>
      </c>
      <c r="D75" s="156">
        <v>2250344895</v>
      </c>
      <c r="E75" s="221">
        <v>5001760704</v>
      </c>
      <c r="F75" s="221">
        <v>7252105599</v>
      </c>
      <c r="G75" s="156">
        <v>48126770.759999998</v>
      </c>
      <c r="H75" s="221">
        <v>102666184.11000004</v>
      </c>
      <c r="I75" s="221">
        <v>150792954.87000003</v>
      </c>
      <c r="J75" s="156">
        <v>26725.560938315852</v>
      </c>
      <c r="K75" s="221">
        <v>60044.247584461264</v>
      </c>
      <c r="L75" s="157">
        <v>86769.808522777108</v>
      </c>
      <c r="M75" s="72">
        <v>6.4332284472271753E-2</v>
      </c>
      <c r="N75" s="72">
        <v>0.11071717227336073</v>
      </c>
      <c r="O75" s="90">
        <v>9.0597460637239849E-2</v>
      </c>
      <c r="P75" s="95">
        <v>555.31589833009309</v>
      </c>
      <c r="Q75" s="73">
        <v>584.84931630582287</v>
      </c>
      <c r="R75" s="96">
        <v>575.42349108804274</v>
      </c>
      <c r="S75" s="100">
        <v>11.876206619570576</v>
      </c>
      <c r="T75" s="74">
        <v>12.004622199627178</v>
      </c>
      <c r="U75" s="101">
        <v>11.964774552475061</v>
      </c>
      <c r="V75" s="105">
        <v>21.386397643726518</v>
      </c>
      <c r="W75" s="75">
        <v>20.526008776848524</v>
      </c>
      <c r="X75" s="106">
        <v>20.792989403076675</v>
      </c>
      <c r="Y75" s="76">
        <v>0.18985058257971704</v>
      </c>
      <c r="Z75" s="76">
        <v>0.40499777061127712</v>
      </c>
      <c r="AA75" s="213">
        <v>0.25617037271150583</v>
      </c>
      <c r="AC75" s="19">
        <f t="shared" si="5"/>
        <v>0.18985058257971704</v>
      </c>
      <c r="AD75" s="19">
        <f t="shared" si="6"/>
        <v>0.30633355524896094</v>
      </c>
      <c r="AE75" s="19">
        <f t="shared" si="4"/>
        <v>0.25617037271150583</v>
      </c>
    </row>
    <row r="76" spans="1:31" ht="13.5" customHeight="1" x14ac:dyDescent="0.2">
      <c r="B76" s="234"/>
      <c r="C76" s="165" t="s">
        <v>8</v>
      </c>
      <c r="D76" s="156">
        <v>21830</v>
      </c>
      <c r="E76" s="221">
        <v>107198.51741935484</v>
      </c>
      <c r="F76" s="221">
        <v>129028.51741935484</v>
      </c>
      <c r="G76" s="156">
        <v>11205.820000000002</v>
      </c>
      <c r="H76" s="221">
        <v>411817.77032258053</v>
      </c>
      <c r="I76" s="221">
        <v>423023.59032258054</v>
      </c>
      <c r="J76" s="156">
        <v>0.99787751844515771</v>
      </c>
      <c r="K76" s="221">
        <v>226.31287952772396</v>
      </c>
      <c r="L76" s="157">
        <v>227.31075704616913</v>
      </c>
      <c r="M76" s="72">
        <v>2.4020352849942415E-6</v>
      </c>
      <c r="N76" s="72">
        <v>4.1730428939267325E-4</v>
      </c>
      <c r="O76" s="90">
        <v>2.3733805242298796E-4</v>
      </c>
      <c r="P76" s="95">
        <v>89.049932842501264</v>
      </c>
      <c r="Q76" s="73">
        <v>549.54617269296341</v>
      </c>
      <c r="R76" s="96">
        <v>537.34770884250509</v>
      </c>
      <c r="S76" s="100">
        <v>4.5711292645220235E-5</v>
      </c>
      <c r="T76" s="74">
        <v>2.1111568049248307E-3</v>
      </c>
      <c r="U76" s="101">
        <v>1.7617094390644491E-3</v>
      </c>
      <c r="V76" s="105">
        <v>513.32203389830522</v>
      </c>
      <c r="W76" s="75">
        <v>3841.6368083858056</v>
      </c>
      <c r="X76" s="106">
        <v>3278.5278695229363</v>
      </c>
      <c r="Y76" s="76">
        <v>4.4204741387960212E-5</v>
      </c>
      <c r="Z76" s="76">
        <v>1.6245395728359071E-3</v>
      </c>
      <c r="AA76" s="213">
        <v>7.1864173556462376E-4</v>
      </c>
      <c r="AC76" s="19">
        <f t="shared" si="5"/>
        <v>4.4204741387960212E-5</v>
      </c>
      <c r="AD76" s="19">
        <f t="shared" si="6"/>
        <v>1.2287746232240487E-3</v>
      </c>
      <c r="AE76" s="19">
        <f t="shared" si="4"/>
        <v>7.1864173556462376E-4</v>
      </c>
    </row>
    <row r="77" spans="1:31" ht="13.5" customHeight="1" x14ac:dyDescent="0.2">
      <c r="B77" s="234"/>
      <c r="C77" s="165" t="s">
        <v>12</v>
      </c>
      <c r="D77" s="156">
        <v>80515047</v>
      </c>
      <c r="E77" s="221">
        <v>455327608</v>
      </c>
      <c r="F77" s="221">
        <v>535842655</v>
      </c>
      <c r="G77" s="156">
        <v>127461.81</v>
      </c>
      <c r="H77" s="221">
        <v>1757557.69</v>
      </c>
      <c r="I77" s="221">
        <v>1885019.5</v>
      </c>
      <c r="J77" s="156">
        <v>186.0708655019543</v>
      </c>
      <c r="K77" s="221">
        <v>1147.0317773041961</v>
      </c>
      <c r="L77" s="157">
        <v>1333.1026428061505</v>
      </c>
      <c r="M77" s="72">
        <v>4.478994427507746E-4</v>
      </c>
      <c r="N77" s="72">
        <v>2.1150421564058853E-3</v>
      </c>
      <c r="O77" s="90">
        <v>1.3919094240634053E-3</v>
      </c>
      <c r="P77" s="95">
        <v>1459.8165952762972</v>
      </c>
      <c r="Q77" s="73">
        <v>652.62823737193867</v>
      </c>
      <c r="R77" s="96">
        <v>707.20894017603018</v>
      </c>
      <c r="S77" s="100">
        <v>2.3110073512340406</v>
      </c>
      <c r="T77" s="74">
        <v>2.5191351395151864</v>
      </c>
      <c r="U77" s="101">
        <v>2.4878621184163667</v>
      </c>
      <c r="V77" s="105">
        <v>1.5830806134907927</v>
      </c>
      <c r="W77" s="75">
        <v>3.8599848968525539</v>
      </c>
      <c r="X77" s="106">
        <v>3.5178601076467122</v>
      </c>
      <c r="Y77" s="76">
        <v>5.0281160574516814E-4</v>
      </c>
      <c r="Z77" s="76">
        <v>6.9332171283199911E-3</v>
      </c>
      <c r="AA77" s="213">
        <v>3.2023123911840367E-3</v>
      </c>
      <c r="AC77" s="19">
        <f t="shared" si="5"/>
        <v>5.0281160574516814E-4</v>
      </c>
      <c r="AD77" s="19">
        <f t="shared" si="6"/>
        <v>5.2441697370966102E-3</v>
      </c>
      <c r="AE77" s="19">
        <f t="shared" si="4"/>
        <v>3.2023123911840367E-3</v>
      </c>
    </row>
    <row r="78" spans="1:31" ht="13.5" customHeight="1" x14ac:dyDescent="0.2">
      <c r="B78" s="234"/>
      <c r="C78" s="165" t="s">
        <v>10</v>
      </c>
      <c r="D78" s="156">
        <v>3316585</v>
      </c>
      <c r="E78" s="221">
        <v>2201260</v>
      </c>
      <c r="F78" s="221">
        <v>5517845</v>
      </c>
      <c r="G78" s="156">
        <v>234324.88</v>
      </c>
      <c r="H78" s="221">
        <v>331742.26</v>
      </c>
      <c r="I78" s="221">
        <v>566067.14</v>
      </c>
      <c r="J78" s="156">
        <v>189.93471640680542</v>
      </c>
      <c r="K78" s="221">
        <v>128.56471134721386</v>
      </c>
      <c r="L78" s="157">
        <v>318.49942775401928</v>
      </c>
      <c r="M78" s="72">
        <v>4.5720028983656794E-4</v>
      </c>
      <c r="N78" s="72">
        <v>2.3706386318658848E-4</v>
      </c>
      <c r="O78" s="90">
        <v>3.3254930326777972E-4</v>
      </c>
      <c r="P78" s="95">
        <v>810.5614581209021</v>
      </c>
      <c r="Q78" s="73">
        <v>387.54396665415453</v>
      </c>
      <c r="R78" s="96">
        <v>562.65309403760705</v>
      </c>
      <c r="S78" s="100">
        <v>57.268158785861189</v>
      </c>
      <c r="T78" s="74">
        <v>58.405054989966594</v>
      </c>
      <c r="U78" s="101">
        <v>57.721706165000874</v>
      </c>
      <c r="V78" s="105">
        <v>70.652457271560962</v>
      </c>
      <c r="W78" s="75">
        <v>150.70562314310894</v>
      </c>
      <c r="X78" s="106">
        <v>102.58844530790553</v>
      </c>
      <c r="Y78" s="76">
        <v>9.2436526029909534E-4</v>
      </c>
      <c r="Z78" s="76">
        <v>1.30865753784707E-3</v>
      </c>
      <c r="AA78" s="213">
        <v>9.6164724909429797E-4</v>
      </c>
      <c r="AC78" s="19">
        <f t="shared" si="5"/>
        <v>9.2436526029909534E-4</v>
      </c>
      <c r="AD78" s="19">
        <f t="shared" si="6"/>
        <v>9.898467232720171E-4</v>
      </c>
      <c r="AE78" s="19">
        <f t="shared" si="4"/>
        <v>9.6164724909429797E-4</v>
      </c>
    </row>
    <row r="79" spans="1:31" ht="13.5" customHeight="1" x14ac:dyDescent="0.2">
      <c r="B79" s="234"/>
      <c r="C79" s="165" t="s">
        <v>11</v>
      </c>
      <c r="D79" s="156">
        <v>26240424</v>
      </c>
      <c r="E79" s="221">
        <v>383106294</v>
      </c>
      <c r="F79" s="221">
        <v>409346718</v>
      </c>
      <c r="G79" s="156">
        <v>66175.996599999984</v>
      </c>
      <c r="H79" s="221">
        <v>1782405.0953999998</v>
      </c>
      <c r="I79" s="221">
        <v>1848581.0919999997</v>
      </c>
      <c r="J79" s="156">
        <v>30.565827643322969</v>
      </c>
      <c r="K79" s="221">
        <v>1177.9465873284569</v>
      </c>
      <c r="L79" s="157">
        <v>1208.5124149717799</v>
      </c>
      <c r="M79" s="72">
        <v>7.3576360983373783E-5</v>
      </c>
      <c r="N79" s="72">
        <v>2.172046790237621E-3</v>
      </c>
      <c r="O79" s="90">
        <v>1.2618231826140405E-3</v>
      </c>
      <c r="P79" s="95">
        <v>461.88692598130024</v>
      </c>
      <c r="Q79" s="73">
        <v>660.87478675217051</v>
      </c>
      <c r="R79" s="96">
        <v>653.7513664949787</v>
      </c>
      <c r="S79" s="100">
        <v>1.1648374143391496</v>
      </c>
      <c r="T79" s="74">
        <v>3.0747252284204363</v>
      </c>
      <c r="U79" s="101">
        <v>2.9522953570419972</v>
      </c>
      <c r="V79" s="105">
        <v>2.5219103395585369</v>
      </c>
      <c r="W79" s="75">
        <v>4.6525079940346785</v>
      </c>
      <c r="X79" s="106">
        <v>4.515929921294739</v>
      </c>
      <c r="Y79" s="76">
        <v>2.6105120515888466E-4</v>
      </c>
      <c r="Z79" s="76">
        <v>7.0312352233695991E-3</v>
      </c>
      <c r="AA79" s="213">
        <v>3.1404100260077504E-3</v>
      </c>
      <c r="AC79" s="19">
        <f t="shared" si="5"/>
        <v>2.6105120515888466E-4</v>
      </c>
      <c r="AD79" s="19">
        <f t="shared" si="6"/>
        <v>5.3183089885052229E-3</v>
      </c>
      <c r="AE79" s="19">
        <f t="shared" si="4"/>
        <v>3.1404100260077504E-3</v>
      </c>
    </row>
    <row r="80" spans="1:31" ht="13.5" customHeight="1" x14ac:dyDescent="0.2">
      <c r="B80" s="234"/>
      <c r="C80" s="165" t="s">
        <v>14</v>
      </c>
      <c r="D80" s="156">
        <v>923.60640000000012</v>
      </c>
      <c r="E80" s="221">
        <v>907.7124</v>
      </c>
      <c r="F80" s="221">
        <v>1831.3188</v>
      </c>
      <c r="G80" s="156">
        <v>7187927.3399999999</v>
      </c>
      <c r="H80" s="221">
        <v>16432744.819999998</v>
      </c>
      <c r="I80" s="221">
        <v>23620672.159999996</v>
      </c>
      <c r="J80" s="156">
        <v>4999.6781269931671</v>
      </c>
      <c r="K80" s="221">
        <v>4492.3496290333514</v>
      </c>
      <c r="L80" s="157">
        <v>9492.0277560265185</v>
      </c>
      <c r="M80" s="72">
        <v>1.203494722815677E-2</v>
      </c>
      <c r="N80" s="72">
        <v>8.2835620030080916E-3</v>
      </c>
      <c r="O80" s="90">
        <v>9.9107469018842251E-3</v>
      </c>
      <c r="P80" s="95">
        <v>695.56603600742119</v>
      </c>
      <c r="Q80" s="73">
        <v>273.37792184089619</v>
      </c>
      <c r="R80" s="96">
        <v>401.85256760392377</v>
      </c>
      <c r="S80" s="100">
        <v>5.4132129519600189</v>
      </c>
      <c r="T80" s="74">
        <v>4.9490891928251193</v>
      </c>
      <c r="U80" s="101">
        <v>5.1831651354349217</v>
      </c>
      <c r="V80" s="105">
        <v>7782.4572675113541</v>
      </c>
      <c r="W80" s="75">
        <v>18103.47068080154</v>
      </c>
      <c r="X80" s="106">
        <v>12898.17598115631</v>
      </c>
      <c r="Y80" s="76">
        <v>2.835495030083909E-2</v>
      </c>
      <c r="Z80" s="76">
        <v>6.4823924983842554E-2</v>
      </c>
      <c r="AA80" s="213">
        <v>4.0127314940807665E-2</v>
      </c>
      <c r="AC80" s="19">
        <f t="shared" si="5"/>
        <v>2.835495030083909E-2</v>
      </c>
      <c r="AD80" s="19">
        <f t="shared" si="6"/>
        <v>4.9031735101949962E-2</v>
      </c>
      <c r="AE80" s="19">
        <f t="shared" si="4"/>
        <v>4.0127314940807665E-2</v>
      </c>
    </row>
    <row r="81" spans="2:31" ht="13.5" customHeight="1" x14ac:dyDescent="0.2">
      <c r="B81" s="234"/>
      <c r="C81" s="165" t="s">
        <v>15</v>
      </c>
      <c r="D81" s="156">
        <v>0</v>
      </c>
      <c r="E81" s="221">
        <v>0</v>
      </c>
      <c r="F81" s="221">
        <v>0</v>
      </c>
      <c r="G81" s="156">
        <v>0</v>
      </c>
      <c r="H81" s="221">
        <v>2863947.3760000016</v>
      </c>
      <c r="I81" s="221">
        <v>2863947.3760000016</v>
      </c>
      <c r="J81" s="156">
        <v>0</v>
      </c>
      <c r="K81" s="221">
        <v>1327.2967772631039</v>
      </c>
      <c r="L81" s="157">
        <v>1327.2967772631039</v>
      </c>
      <c r="M81" s="72">
        <v>0</v>
      </c>
      <c r="N81" s="72">
        <v>2.447437545776586E-3</v>
      </c>
      <c r="O81" s="90">
        <v>1.3858474460095619E-3</v>
      </c>
      <c r="P81" s="95">
        <v>0</v>
      </c>
      <c r="Q81" s="73">
        <v>463.45012774533018</v>
      </c>
      <c r="R81" s="96">
        <v>463.45012774533018</v>
      </c>
      <c r="S81" s="100">
        <v>0</v>
      </c>
      <c r="T81" s="74">
        <v>0</v>
      </c>
      <c r="U81" s="101">
        <v>0</v>
      </c>
      <c r="V81" s="105">
        <v>0</v>
      </c>
      <c r="W81" s="75">
        <v>0</v>
      </c>
      <c r="X81" s="106">
        <v>0</v>
      </c>
      <c r="AA81" s="78"/>
      <c r="AC81" s="19">
        <f t="shared" si="5"/>
        <v>0</v>
      </c>
      <c r="AD81" s="19">
        <f t="shared" si="6"/>
        <v>8.5453958315624082E-3</v>
      </c>
      <c r="AE81" s="19">
        <f t="shared" si="4"/>
        <v>4.865336496446754E-3</v>
      </c>
    </row>
    <row r="82" spans="2:31" ht="13.5" customHeight="1" thickBot="1" x14ac:dyDescent="0.25">
      <c r="B82" s="235"/>
      <c r="C82" s="160" t="s">
        <v>43</v>
      </c>
      <c r="D82" s="160"/>
      <c r="E82" s="152"/>
      <c r="F82" s="152"/>
      <c r="G82" s="160"/>
      <c r="H82" s="152"/>
      <c r="I82" s="88"/>
      <c r="J82" s="158">
        <v>346263.8528401588</v>
      </c>
      <c r="K82" s="158">
        <v>587635.52833767131</v>
      </c>
      <c r="L82" s="159">
        <v>933899.38117783004</v>
      </c>
      <c r="M82" s="93">
        <v>0.66620093118012369</v>
      </c>
      <c r="N82" s="93">
        <v>0.62009497758278087</v>
      </c>
      <c r="O82" s="94">
        <v>0.64009369990512155</v>
      </c>
      <c r="P82" s="132"/>
      <c r="Q82" s="133"/>
      <c r="R82" s="134"/>
      <c r="S82" s="102">
        <v>0</v>
      </c>
      <c r="T82" s="103">
        <v>0</v>
      </c>
      <c r="U82" s="104">
        <v>0</v>
      </c>
      <c r="V82" s="160"/>
      <c r="W82" s="152"/>
      <c r="X82" s="88"/>
      <c r="Y82" s="152"/>
      <c r="Z82" s="152"/>
      <c r="AA82" s="88"/>
    </row>
    <row r="83" spans="2:31" ht="13.5" customHeight="1" thickBot="1" x14ac:dyDescent="0.25">
      <c r="B83" s="231" t="s">
        <v>24</v>
      </c>
      <c r="C83" s="229" t="s">
        <v>28</v>
      </c>
      <c r="D83" s="232">
        <v>17121864183.034973</v>
      </c>
      <c r="E83" s="232">
        <v>23528363188.944103</v>
      </c>
      <c r="F83" s="232">
        <v>40650227371.97908</v>
      </c>
      <c r="G83" s="232">
        <v>253498146.3108857</v>
      </c>
      <c r="H83" s="232">
        <v>335145080.74886543</v>
      </c>
      <c r="I83" s="232">
        <v>588643227.05975127</v>
      </c>
      <c r="J83" s="232">
        <v>138670.1471598412</v>
      </c>
      <c r="K83" s="232">
        <v>206030.47166232867</v>
      </c>
      <c r="L83" s="232">
        <v>344700.6188221699</v>
      </c>
      <c r="M83" s="225">
        <v>0.33379906881987625</v>
      </c>
      <c r="N83" s="225">
        <v>0.37990502241721907</v>
      </c>
      <c r="O83" s="225">
        <v>0.3599063000948784</v>
      </c>
      <c r="P83" s="223">
        <v>547.02627683035814</v>
      </c>
      <c r="Q83" s="223">
        <v>614.75009927630026</v>
      </c>
      <c r="R83" s="223">
        <v>585.58495702725622</v>
      </c>
      <c r="S83" s="226">
        <v>8.0990098786813842</v>
      </c>
      <c r="T83" s="226">
        <v>8.7566852826864583</v>
      </c>
      <c r="U83" s="226">
        <v>8.4796725899687875</v>
      </c>
      <c r="V83" s="226">
        <v>14.805522552974214</v>
      </c>
      <c r="W83" s="226">
        <v>14.244300721537185</v>
      </c>
      <c r="X83" s="226">
        <v>14.480687196980192</v>
      </c>
      <c r="Y83" s="227">
        <v>1</v>
      </c>
      <c r="Z83" s="227">
        <v>1</v>
      </c>
      <c r="AA83" s="228">
        <v>1</v>
      </c>
    </row>
    <row r="85" spans="2:31" ht="13.5" customHeight="1" x14ac:dyDescent="0.2">
      <c r="S85" s="19"/>
      <c r="T85" s="19"/>
      <c r="U85" s="19"/>
    </row>
  </sheetData>
  <mergeCells count="9">
    <mergeCell ref="S7:U7"/>
    <mergeCell ref="V7:X7"/>
    <mergeCell ref="Y7:AA7"/>
    <mergeCell ref="B7:C7"/>
    <mergeCell ref="D7:F7"/>
    <mergeCell ref="G7:I7"/>
    <mergeCell ref="J7:L7"/>
    <mergeCell ref="M7:O7"/>
    <mergeCell ref="P7:R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05A7-52CF-4A11-A78A-AD98D852BFD7}">
  <dimension ref="A1:T91"/>
  <sheetViews>
    <sheetView showGridLines="0" zoomScale="80" zoomScaleNormal="80" workbookViewId="0">
      <pane xSplit="2" ySplit="3" topLeftCell="C4" activePane="bottomRight" state="frozen"/>
      <selection activeCell="B1" sqref="B1"/>
      <selection pane="topRight" activeCell="D1" sqref="D1"/>
      <selection pane="bottomLeft" activeCell="B4" sqref="B4"/>
      <selection pane="bottomRight" activeCell="C4" sqref="C4"/>
    </sheetView>
  </sheetViews>
  <sheetFormatPr defaultRowHeight="15" x14ac:dyDescent="0.25"/>
  <cols>
    <col min="1" max="1" width="14.28515625" style="7" customWidth="1"/>
    <col min="2" max="2" width="22.7109375" style="11" customWidth="1"/>
    <col min="3" max="3" width="9.85546875" style="11" bestFit="1" customWidth="1"/>
    <col min="4" max="4" width="12.42578125" style="11" bestFit="1" customWidth="1"/>
    <col min="5" max="5" width="14.28515625" style="11" customWidth="1"/>
    <col min="6" max="6" width="9.140625" style="8"/>
    <col min="7" max="7" width="8.42578125" style="8" customWidth="1"/>
    <col min="8" max="8" width="20.85546875" style="8" bestFit="1" customWidth="1"/>
    <col min="9" max="9" width="8.140625" style="8" customWidth="1"/>
    <col min="10" max="10" width="0.5703125" style="9" customWidth="1"/>
    <col min="11" max="11" width="6.42578125" style="8" customWidth="1"/>
    <col min="12" max="14" width="17.42578125" style="8" bestFit="1" customWidth="1"/>
    <col min="15" max="15" width="9.140625" style="8"/>
    <col min="16" max="16" width="15.5703125" style="8" bestFit="1" customWidth="1"/>
    <col min="17" max="17" width="9.140625" style="8"/>
    <col min="18" max="18" width="22" style="8" bestFit="1" customWidth="1"/>
    <col min="19" max="16384" width="9.140625" style="8"/>
  </cols>
  <sheetData>
    <row r="1" spans="1:20" ht="15.75" thickBot="1" x14ac:dyDescent="0.3"/>
    <row r="2" spans="1:20" ht="30" customHeight="1" thickBot="1" x14ac:dyDescent="0.3">
      <c r="A2" s="178" t="s">
        <v>22</v>
      </c>
      <c r="B2" s="178" t="s">
        <v>33</v>
      </c>
      <c r="C2" s="492" t="s">
        <v>34</v>
      </c>
      <c r="D2" s="492"/>
      <c r="E2" s="178" t="s">
        <v>24</v>
      </c>
      <c r="F2" s="11"/>
      <c r="G2" s="493" t="s">
        <v>36</v>
      </c>
      <c r="H2" s="494"/>
      <c r="I2" s="11"/>
      <c r="J2" s="12"/>
      <c r="K2" s="11"/>
      <c r="L2" s="495" t="s">
        <v>25</v>
      </c>
      <c r="M2" s="496"/>
      <c r="N2" s="497"/>
      <c r="O2" s="11"/>
      <c r="P2" s="44" t="s">
        <v>35</v>
      </c>
    </row>
    <row r="3" spans="1:20" ht="15.75" thickBot="1" x14ac:dyDescent="0.3">
      <c r="A3" s="179"/>
      <c r="B3" s="180"/>
      <c r="C3" s="181" t="s">
        <v>45</v>
      </c>
      <c r="D3" s="181" t="s">
        <v>46</v>
      </c>
      <c r="E3" s="182"/>
      <c r="F3" s="11"/>
      <c r="G3" s="500" t="s">
        <v>44</v>
      </c>
      <c r="H3" s="501"/>
      <c r="I3" s="11"/>
      <c r="J3" s="12"/>
      <c r="K3" s="11"/>
      <c r="L3" s="181" t="s">
        <v>45</v>
      </c>
      <c r="M3" s="181" t="s">
        <v>46</v>
      </c>
      <c r="N3" s="183" t="s">
        <v>24</v>
      </c>
      <c r="O3" s="11"/>
      <c r="P3" s="184" t="s">
        <v>50</v>
      </c>
    </row>
    <row r="4" spans="1:20" x14ac:dyDescent="0.25">
      <c r="A4" s="179"/>
      <c r="B4" s="185" t="s">
        <v>37</v>
      </c>
      <c r="C4" s="186">
        <v>155499</v>
      </c>
      <c r="D4" s="186">
        <v>192784</v>
      </c>
      <c r="E4" s="187">
        <f>D4/C4-1</f>
        <v>0.23977646158496202</v>
      </c>
      <c r="F4" s="11"/>
      <c r="G4" s="49"/>
      <c r="H4" s="188"/>
      <c r="I4" s="11"/>
      <c r="J4" s="12"/>
      <c r="K4" s="11"/>
      <c r="L4" s="189"/>
      <c r="M4" s="190"/>
      <c r="N4" s="191"/>
      <c r="O4" s="11"/>
      <c r="P4" s="192"/>
    </row>
    <row r="5" spans="1:20" x14ac:dyDescent="0.25">
      <c r="A5" s="490" t="s">
        <v>1</v>
      </c>
      <c r="B5" s="22" t="s">
        <v>17</v>
      </c>
      <c r="C5" s="15">
        <v>8834.514237442796</v>
      </c>
      <c r="D5" s="15">
        <v>9639.8345249060912</v>
      </c>
      <c r="E5" s="38">
        <f t="shared" ref="E5:E19" si="0">SUM(C5:D5)</f>
        <v>18474.348762348887</v>
      </c>
      <c r="F5" s="10"/>
      <c r="G5" s="49"/>
      <c r="H5" s="52">
        <f t="shared" ref="H5:H19" si="1">(D5-C5)/$C$4</f>
        <v>5.1789419061427739E-3</v>
      </c>
      <c r="I5" s="11"/>
      <c r="J5" s="12"/>
      <c r="K5" s="11"/>
      <c r="L5" s="42">
        <v>1356139031.7142854</v>
      </c>
      <c r="M5" s="15">
        <v>1432877943.8571427</v>
      </c>
      <c r="N5" s="38">
        <v>2789016975.5714283</v>
      </c>
      <c r="O5" s="11"/>
      <c r="P5" s="45">
        <f>IFERROR(M5/L5-1,0)</f>
        <v>5.6586316261284964E-2</v>
      </c>
      <c r="Q5" s="11"/>
      <c r="R5" s="13"/>
      <c r="S5" s="13"/>
      <c r="T5" s="13"/>
    </row>
    <row r="6" spans="1:20" x14ac:dyDescent="0.25">
      <c r="A6" s="498"/>
      <c r="B6" s="22" t="s">
        <v>18</v>
      </c>
      <c r="C6" s="15">
        <v>872.32284898333648</v>
      </c>
      <c r="D6" s="15">
        <v>811.19408067938116</v>
      </c>
      <c r="E6" s="38">
        <f t="shared" si="0"/>
        <v>1683.5169296627178</v>
      </c>
      <c r="F6" s="10"/>
      <c r="G6" s="49"/>
      <c r="H6" s="53">
        <f t="shared" si="1"/>
        <v>-3.9311357824780435E-4</v>
      </c>
      <c r="I6" s="11"/>
      <c r="J6" s="12"/>
      <c r="K6" s="11"/>
      <c r="L6" s="42">
        <v>201461878</v>
      </c>
      <c r="M6" s="15">
        <v>183671187</v>
      </c>
      <c r="N6" s="38">
        <v>385133065</v>
      </c>
      <c r="O6" s="11"/>
      <c r="P6" s="45">
        <f t="shared" ref="P6:P51" si="2">IFERROR(M6/L6-1,0)</f>
        <v>-8.8307977551961514E-2</v>
      </c>
      <c r="Q6" s="11"/>
      <c r="R6" s="13"/>
      <c r="S6" s="13"/>
      <c r="T6" s="13"/>
    </row>
    <row r="7" spans="1:20" x14ac:dyDescent="0.25">
      <c r="A7" s="498"/>
      <c r="B7" s="22" t="s">
        <v>19</v>
      </c>
      <c r="C7" s="15">
        <v>40737.657838524072</v>
      </c>
      <c r="D7" s="15">
        <v>52027.80020544814</v>
      </c>
      <c r="E7" s="38">
        <f t="shared" si="0"/>
        <v>92765.458043972205</v>
      </c>
      <c r="F7" s="10"/>
      <c r="G7" s="49"/>
      <c r="H7" s="52">
        <f t="shared" si="1"/>
        <v>7.2605884069505716E-2</v>
      </c>
      <c r="I7" s="11"/>
      <c r="J7" s="12"/>
      <c r="K7" s="11"/>
      <c r="L7" s="42">
        <v>3324155991.4285712</v>
      </c>
      <c r="M7" s="15">
        <v>3922502286.7142859</v>
      </c>
      <c r="N7" s="38">
        <v>7246658278.1428566</v>
      </c>
      <c r="O7" s="11"/>
      <c r="P7" s="45">
        <f t="shared" si="2"/>
        <v>0.17999946357167573</v>
      </c>
      <c r="Q7" s="11"/>
      <c r="R7" s="13"/>
      <c r="S7" s="13"/>
      <c r="T7" s="13"/>
    </row>
    <row r="8" spans="1:20" x14ac:dyDescent="0.25">
      <c r="A8" s="498"/>
      <c r="B8" s="22" t="s">
        <v>20</v>
      </c>
      <c r="C8" s="15">
        <v>319.77589484963511</v>
      </c>
      <c r="D8" s="15">
        <v>2838.3345864321823</v>
      </c>
      <c r="E8" s="38">
        <f t="shared" si="0"/>
        <v>3158.1104812818176</v>
      </c>
      <c r="F8" s="10"/>
      <c r="G8" s="49"/>
      <c r="H8" s="53">
        <f t="shared" si="1"/>
        <v>1.6196623075277312E-2</v>
      </c>
      <c r="I8" s="11"/>
      <c r="J8" s="12"/>
      <c r="K8" s="11"/>
      <c r="L8" s="42">
        <v>38717925</v>
      </c>
      <c r="M8" s="15">
        <v>356234988</v>
      </c>
      <c r="N8" s="38">
        <v>394952913</v>
      </c>
      <c r="O8" s="11"/>
      <c r="P8" s="45">
        <f>IFERROR(M8/L8-1,0)</f>
        <v>8.2007768494825068</v>
      </c>
      <c r="Q8" s="11"/>
      <c r="R8" s="13"/>
      <c r="S8" s="13"/>
      <c r="T8" s="13"/>
    </row>
    <row r="9" spans="1:20" x14ac:dyDescent="0.25">
      <c r="A9" s="498"/>
      <c r="B9" s="22" t="s">
        <v>21</v>
      </c>
      <c r="C9" s="15">
        <v>14870.343609083879</v>
      </c>
      <c r="D9" s="15">
        <v>33527.909562026012</v>
      </c>
      <c r="E9" s="38">
        <f t="shared" si="0"/>
        <v>48398.253171109893</v>
      </c>
      <c r="F9" s="10"/>
      <c r="G9" s="49"/>
      <c r="H9" s="52">
        <f t="shared" si="1"/>
        <v>0.11998511857273765</v>
      </c>
      <c r="I9" s="11"/>
      <c r="J9" s="12"/>
      <c r="K9" s="11"/>
      <c r="L9" s="42">
        <v>750114965</v>
      </c>
      <c r="M9" s="15">
        <v>1667253568</v>
      </c>
      <c r="N9" s="38">
        <v>2417368533</v>
      </c>
      <c r="O9" s="11"/>
      <c r="P9" s="45">
        <f t="shared" si="2"/>
        <v>1.2226640525695953</v>
      </c>
      <c r="Q9" s="11"/>
      <c r="R9" s="13"/>
      <c r="S9" s="13"/>
      <c r="T9" s="13"/>
    </row>
    <row r="10" spans="1:20" x14ac:dyDescent="0.25">
      <c r="A10" s="498"/>
      <c r="B10" s="22" t="s">
        <v>8</v>
      </c>
      <c r="C10" s="15">
        <v>0</v>
      </c>
      <c r="D10" s="15">
        <v>220.57666367174681</v>
      </c>
      <c r="E10" s="38">
        <f t="shared" si="0"/>
        <v>220.57666367174681</v>
      </c>
      <c r="F10" s="10"/>
      <c r="G10" s="49"/>
      <c r="H10" s="52">
        <f t="shared" si="1"/>
        <v>1.4185085670759736E-3</v>
      </c>
      <c r="I10" s="11"/>
      <c r="J10" s="12"/>
      <c r="K10" s="11"/>
      <c r="L10" s="42">
        <v>0</v>
      </c>
      <c r="M10" s="15">
        <v>3414.5174193548378</v>
      </c>
      <c r="N10" s="38">
        <v>3414.5174193548378</v>
      </c>
      <c r="O10" s="11"/>
      <c r="P10" s="45">
        <f t="shared" si="2"/>
        <v>0</v>
      </c>
      <c r="Q10" s="11"/>
      <c r="R10" s="13"/>
      <c r="S10" s="13"/>
      <c r="T10" s="13"/>
    </row>
    <row r="11" spans="1:20" x14ac:dyDescent="0.25">
      <c r="A11" s="498"/>
      <c r="B11" s="31" t="s">
        <v>12</v>
      </c>
      <c r="C11" s="15">
        <v>12.056575486858311</v>
      </c>
      <c r="D11" s="15">
        <v>670.42556084244859</v>
      </c>
      <c r="E11" s="38">
        <f t="shared" si="0"/>
        <v>682.48213632930685</v>
      </c>
      <c r="F11" s="10"/>
      <c r="G11" s="49"/>
      <c r="H11" s="52">
        <f t="shared" si="1"/>
        <v>4.2339113779226254E-3</v>
      </c>
      <c r="I11" s="11"/>
      <c r="J11" s="12"/>
      <c r="K11" s="11"/>
      <c r="L11" s="42">
        <v>8813396</v>
      </c>
      <c r="M11" s="15">
        <v>273884026</v>
      </c>
      <c r="N11" s="38">
        <v>282697422</v>
      </c>
      <c r="O11" s="11"/>
      <c r="P11" s="45">
        <f t="shared" si="2"/>
        <v>30.075878809938871</v>
      </c>
      <c r="Q11" s="11"/>
      <c r="R11" s="11"/>
      <c r="S11" s="11"/>
      <c r="T11" s="11"/>
    </row>
    <row r="12" spans="1:20" x14ac:dyDescent="0.25">
      <c r="A12" s="498"/>
      <c r="B12" s="23" t="s">
        <v>10</v>
      </c>
      <c r="C12" s="15">
        <v>112.52724754621376</v>
      </c>
      <c r="D12" s="15">
        <v>20.610272362666045</v>
      </c>
      <c r="E12" s="38">
        <f t="shared" si="0"/>
        <v>133.1375199088798</v>
      </c>
      <c r="F12" s="10"/>
      <c r="G12" s="49"/>
      <c r="H12" s="52">
        <f t="shared" si="1"/>
        <v>-5.9110975108230739E-4</v>
      </c>
      <c r="I12" s="11"/>
      <c r="J12" s="12"/>
      <c r="K12" s="11"/>
      <c r="L12" s="42">
        <v>1897025</v>
      </c>
      <c r="M12" s="15">
        <v>237746</v>
      </c>
      <c r="N12" s="38">
        <v>2134771</v>
      </c>
      <c r="O12" s="11"/>
      <c r="P12" s="45">
        <f t="shared" si="2"/>
        <v>-0.87467429264242691</v>
      </c>
      <c r="Q12" s="11"/>
      <c r="R12" s="14"/>
      <c r="S12" s="14"/>
      <c r="T12" s="11"/>
    </row>
    <row r="13" spans="1:20" x14ac:dyDescent="0.25">
      <c r="A13" s="498"/>
      <c r="B13" s="23" t="s">
        <v>11</v>
      </c>
      <c r="C13" s="15">
        <v>30.565827643322969</v>
      </c>
      <c r="D13" s="15">
        <v>1177.9465873284569</v>
      </c>
      <c r="E13" s="38">
        <f t="shared" si="0"/>
        <v>1208.5124149717799</v>
      </c>
      <c r="F13" s="10"/>
      <c r="G13" s="49"/>
      <c r="H13" s="52">
        <f t="shared" si="1"/>
        <v>7.3787018545787035E-3</v>
      </c>
      <c r="I13" s="11"/>
      <c r="J13" s="12"/>
      <c r="K13" s="11"/>
      <c r="L13" s="42">
        <v>26240424</v>
      </c>
      <c r="M13" s="15">
        <v>383106294</v>
      </c>
      <c r="N13" s="38">
        <v>409346718</v>
      </c>
      <c r="O13" s="11"/>
      <c r="P13" s="45">
        <f t="shared" si="2"/>
        <v>13.599851511545697</v>
      </c>
      <c r="Q13" s="11"/>
      <c r="R13" s="14"/>
      <c r="S13" s="14"/>
    </row>
    <row r="14" spans="1:20" x14ac:dyDescent="0.25">
      <c r="A14" s="498"/>
      <c r="B14" s="24" t="s">
        <v>9</v>
      </c>
      <c r="C14" s="15">
        <v>-22765.122328939866</v>
      </c>
      <c r="D14" s="15">
        <v>-27197.034348060512</v>
      </c>
      <c r="E14" s="38">
        <f t="shared" si="0"/>
        <v>-49962.156677000377</v>
      </c>
      <c r="F14" s="10"/>
      <c r="G14" s="49"/>
      <c r="H14" s="52">
        <f t="shared" si="1"/>
        <v>-2.8501225211227377E-2</v>
      </c>
      <c r="I14" s="11"/>
      <c r="J14" s="12"/>
      <c r="K14" s="11"/>
      <c r="L14" s="42">
        <v>3524.0313028574224</v>
      </c>
      <c r="M14" s="15">
        <v>4210.089407936729</v>
      </c>
      <c r="N14" s="38">
        <v>2942.0533717219741</v>
      </c>
      <c r="O14" s="11"/>
      <c r="P14" s="45">
        <f>IFERROR(M14/L14-1,0)</f>
        <v>0.194679912327403</v>
      </c>
      <c r="Q14" s="11"/>
      <c r="R14" s="14"/>
      <c r="S14" s="14"/>
    </row>
    <row r="15" spans="1:20" x14ac:dyDescent="0.25">
      <c r="A15" s="498"/>
      <c r="B15" s="24" t="s">
        <v>31</v>
      </c>
      <c r="C15" s="15">
        <v>-12413.901291580747</v>
      </c>
      <c r="D15" s="15">
        <v>-11803.793393468943</v>
      </c>
      <c r="E15" s="38">
        <f t="shared" si="0"/>
        <v>-24217.69468504969</v>
      </c>
      <c r="F15" s="10"/>
      <c r="G15" s="49"/>
      <c r="H15" s="52">
        <f t="shared" si="1"/>
        <v>3.9235486923504615E-3</v>
      </c>
      <c r="I15" s="11"/>
      <c r="J15" s="12"/>
      <c r="K15" s="11"/>
      <c r="L15" s="65">
        <v>14.412499999999996</v>
      </c>
      <c r="M15" s="30">
        <v>13.704166666666667</v>
      </c>
      <c r="N15" s="193">
        <v>13.617821782178211</v>
      </c>
      <c r="O15" s="11"/>
      <c r="P15" s="45">
        <f t="shared" si="2"/>
        <v>-4.9147152356171953E-2</v>
      </c>
      <c r="Q15" s="11"/>
      <c r="R15" s="14"/>
      <c r="S15" s="14"/>
    </row>
    <row r="16" spans="1:20" x14ac:dyDescent="0.25">
      <c r="A16" s="498"/>
      <c r="B16" s="166" t="s">
        <v>47</v>
      </c>
      <c r="C16" s="15">
        <v>9044.8630477699371</v>
      </c>
      <c r="D16" s="15">
        <v>9507.4706323819937</v>
      </c>
      <c r="E16" s="38">
        <f t="shared" si="0"/>
        <v>18552.333680151933</v>
      </c>
      <c r="F16" s="10"/>
      <c r="G16" s="49"/>
      <c r="H16" s="52">
        <f t="shared" si="1"/>
        <v>2.9749875215406953E-3</v>
      </c>
      <c r="I16" s="11"/>
      <c r="J16" s="12"/>
      <c r="K16" s="11"/>
      <c r="L16" s="168">
        <v>74.5416666666667</v>
      </c>
      <c r="M16" s="167">
        <v>78.354166666666671</v>
      </c>
      <c r="N16" s="194"/>
      <c r="O16" s="11"/>
      <c r="P16" s="45">
        <f t="shared" si="2"/>
        <v>5.1145891559529977E-2</v>
      </c>
      <c r="Q16" s="11"/>
      <c r="R16" s="14"/>
      <c r="S16" s="14"/>
    </row>
    <row r="17" spans="1:20" x14ac:dyDescent="0.25">
      <c r="A17" s="498"/>
      <c r="B17" s="166" t="s">
        <v>48</v>
      </c>
      <c r="C17" s="15">
        <v>-3349.7669091879475</v>
      </c>
      <c r="D17" s="15">
        <v>-7470.5119165223341</v>
      </c>
      <c r="E17" s="38">
        <f t="shared" si="0"/>
        <v>-10820.278825710282</v>
      </c>
      <c r="F17" s="10"/>
      <c r="G17" s="49"/>
      <c r="H17" s="52">
        <f t="shared" si="1"/>
        <v>-2.650013831172153E-2</v>
      </c>
      <c r="I17" s="11"/>
      <c r="J17" s="12"/>
      <c r="K17" s="11"/>
      <c r="L17" s="170">
        <v>2.625</v>
      </c>
      <c r="M17" s="171">
        <v>5.854166666666667</v>
      </c>
      <c r="N17" s="194"/>
      <c r="O17" s="11"/>
      <c r="P17" s="45">
        <f t="shared" si="2"/>
        <v>1.2301587301587302</v>
      </c>
      <c r="Q17" s="11"/>
      <c r="R17" s="14"/>
      <c r="S17" s="14"/>
    </row>
    <row r="18" spans="1:20" x14ac:dyDescent="0.25">
      <c r="A18" s="498"/>
      <c r="B18" s="166" t="s">
        <v>16</v>
      </c>
      <c r="C18" s="15">
        <v>-3855.5747521936432</v>
      </c>
      <c r="D18" s="15">
        <v>-1994.4954387800526</v>
      </c>
      <c r="E18" s="38">
        <f t="shared" si="0"/>
        <v>-5850.0701909736963</v>
      </c>
      <c r="F18" s="10"/>
      <c r="G18" s="49"/>
      <c r="H18" s="52">
        <f t="shared" si="1"/>
        <v>1.1968432680683417E-2</v>
      </c>
      <c r="I18" s="11"/>
      <c r="J18" s="12"/>
      <c r="K18" s="11"/>
      <c r="L18" s="170">
        <v>6.9687437038008824</v>
      </c>
      <c r="M18" s="171">
        <v>3.6049430823122042</v>
      </c>
      <c r="N18" s="194"/>
      <c r="O18" s="11"/>
      <c r="P18" s="45">
        <f t="shared" si="2"/>
        <v>-0.48269828314305763</v>
      </c>
      <c r="Q18" s="11"/>
      <c r="R18" s="14"/>
      <c r="S18" s="14"/>
      <c r="T18" s="11"/>
    </row>
    <row r="19" spans="1:20" ht="15.75" thickBot="1" x14ac:dyDescent="0.3">
      <c r="A19" s="499"/>
      <c r="B19" s="39" t="s">
        <v>42</v>
      </c>
      <c r="C19" s="40">
        <v>123048.73815457216</v>
      </c>
      <c r="D19" s="40">
        <v>130807.73242075273</v>
      </c>
      <c r="E19" s="41">
        <f t="shared" si="0"/>
        <v>253856.4705753249</v>
      </c>
      <c r="F19" s="10"/>
      <c r="G19" s="50"/>
      <c r="H19" s="54">
        <f t="shared" si="1"/>
        <v>4.989739011942565E-2</v>
      </c>
      <c r="I19" s="172"/>
      <c r="J19" s="12"/>
      <c r="K19" s="11"/>
      <c r="L19" s="43"/>
      <c r="M19" s="40"/>
      <c r="N19" s="195"/>
      <c r="O19" s="11"/>
      <c r="P19" s="46"/>
      <c r="Q19" s="11"/>
      <c r="R19" s="14"/>
      <c r="S19" s="14"/>
      <c r="T19" s="11"/>
    </row>
    <row r="20" spans="1:20" ht="15.75" thickBot="1" x14ac:dyDescent="0.3">
      <c r="A20" s="177"/>
      <c r="B20" s="16"/>
      <c r="C20" s="34"/>
      <c r="D20" s="34"/>
      <c r="E20" s="34"/>
      <c r="F20" s="10"/>
      <c r="G20" s="11"/>
      <c r="H20" s="37"/>
      <c r="I20" s="173"/>
      <c r="J20" s="12"/>
      <c r="K20" s="11"/>
      <c r="L20" s="34"/>
      <c r="M20" s="34"/>
      <c r="N20" s="196"/>
      <c r="O20" s="11"/>
      <c r="P20" s="35"/>
      <c r="Q20" s="11"/>
      <c r="R20" s="36"/>
      <c r="S20" s="36"/>
      <c r="T20" s="11"/>
    </row>
    <row r="21" spans="1:20" x14ac:dyDescent="0.25">
      <c r="A21" s="197"/>
      <c r="B21" s="56" t="s">
        <v>37</v>
      </c>
      <c r="C21" s="57">
        <v>92001</v>
      </c>
      <c r="D21" s="57">
        <v>152873</v>
      </c>
      <c r="E21" s="187">
        <f>D21/C21-1</f>
        <v>0.66164498211975964</v>
      </c>
      <c r="F21" s="380"/>
      <c r="G21" s="55"/>
      <c r="H21" s="51"/>
      <c r="I21" s="11"/>
      <c r="J21" s="12"/>
      <c r="K21" s="11"/>
      <c r="L21" s="58"/>
      <c r="M21" s="59"/>
      <c r="N21" s="60"/>
      <c r="O21" s="11"/>
      <c r="P21" s="62"/>
      <c r="Q21" s="11"/>
      <c r="R21" s="14"/>
      <c r="S21" s="14"/>
      <c r="T21" s="11"/>
    </row>
    <row r="22" spans="1:20" x14ac:dyDescent="0.25">
      <c r="A22" s="490" t="s">
        <v>2</v>
      </c>
      <c r="B22" s="22" t="s">
        <v>17</v>
      </c>
      <c r="C22" s="15">
        <v>10996.872078242166</v>
      </c>
      <c r="D22" s="15">
        <v>12000.814697289819</v>
      </c>
      <c r="E22" s="38">
        <f t="shared" ref="E22:E37" si="3">SUM(C22:D22)</f>
        <v>22997.686775531984</v>
      </c>
      <c r="F22" s="11"/>
      <c r="G22" s="49"/>
      <c r="H22" s="52">
        <f t="shared" ref="H22:H37" si="4">(D22-C22)/$C$21</f>
        <v>1.0912301160287968E-2</v>
      </c>
      <c r="I22" s="173">
        <f>H22/$E$21</f>
        <v>1.6492683319878652E-2</v>
      </c>
      <c r="J22" s="12"/>
      <c r="K22" s="11"/>
      <c r="L22" s="42">
        <v>1356139031.7142854</v>
      </c>
      <c r="M22" s="15">
        <v>1432877943.8571427</v>
      </c>
      <c r="N22" s="38">
        <v>2789016975.5714283</v>
      </c>
      <c r="O22" s="11"/>
      <c r="P22" s="45">
        <f t="shared" si="2"/>
        <v>5.6586316261284964E-2</v>
      </c>
    </row>
    <row r="23" spans="1:20" x14ac:dyDescent="0.25">
      <c r="A23" s="498"/>
      <c r="B23" s="22" t="s">
        <v>18</v>
      </c>
      <c r="C23" s="15">
        <v>687.59702824283033</v>
      </c>
      <c r="D23" s="15">
        <v>636.47532918118327</v>
      </c>
      <c r="E23" s="38">
        <f t="shared" si="3"/>
        <v>1324.0723574240137</v>
      </c>
      <c r="F23" s="11"/>
      <c r="G23" s="49"/>
      <c r="H23" s="52">
        <f t="shared" si="4"/>
        <v>-5.5566460214179268E-4</v>
      </c>
      <c r="I23" s="173">
        <f t="shared" ref="I23:I37" si="5">H23/$E$21</f>
        <v>-8.3982289166853496E-4</v>
      </c>
      <c r="J23" s="12"/>
      <c r="K23" s="11"/>
      <c r="L23" s="42">
        <v>201461878</v>
      </c>
      <c r="M23" s="15">
        <v>183671187</v>
      </c>
      <c r="N23" s="38">
        <v>385133065</v>
      </c>
      <c r="O23" s="11"/>
      <c r="P23" s="45">
        <f t="shared" si="2"/>
        <v>-8.8307977551961514E-2</v>
      </c>
    </row>
    <row r="24" spans="1:20" x14ac:dyDescent="0.25">
      <c r="A24" s="498"/>
      <c r="B24" s="22" t="s">
        <v>19</v>
      </c>
      <c r="C24" s="15">
        <v>19029.221415214102</v>
      </c>
      <c r="D24" s="15">
        <v>24226.271978377674</v>
      </c>
      <c r="E24" s="38">
        <f t="shared" si="3"/>
        <v>43255.49339359178</v>
      </c>
      <c r="F24" s="11"/>
      <c r="G24" s="49"/>
      <c r="H24" s="52">
        <f t="shared" si="4"/>
        <v>5.648906602279944E-2</v>
      </c>
      <c r="I24" s="173">
        <f t="shared" si="5"/>
        <v>8.5376701326777021E-2</v>
      </c>
      <c r="J24" s="12"/>
      <c r="K24" s="11"/>
      <c r="L24" s="42">
        <v>3324155991.4285712</v>
      </c>
      <c r="M24" s="15">
        <v>3922502286.7142859</v>
      </c>
      <c r="N24" s="38">
        <v>7246658278.1428566</v>
      </c>
      <c r="O24" s="11"/>
      <c r="P24" s="45">
        <f t="shared" si="2"/>
        <v>0.17999946357167573</v>
      </c>
    </row>
    <row r="25" spans="1:20" x14ac:dyDescent="0.25">
      <c r="A25" s="498"/>
      <c r="B25" s="22" t="s">
        <v>20</v>
      </c>
      <c r="C25" s="15">
        <v>364.69471416844368</v>
      </c>
      <c r="D25" s="15">
        <v>3237.7075180243014</v>
      </c>
      <c r="E25" s="38">
        <f t="shared" si="3"/>
        <v>3602.402232192745</v>
      </c>
      <c r="F25" s="11"/>
      <c r="G25" s="49"/>
      <c r="H25" s="53">
        <f t="shared" si="4"/>
        <v>3.1228060606470123E-2</v>
      </c>
      <c r="I25" s="173">
        <f t="shared" si="5"/>
        <v>4.7197608159019869E-2</v>
      </c>
      <c r="J25" s="12"/>
      <c r="K25" s="11"/>
      <c r="L25" s="42">
        <v>38717925</v>
      </c>
      <c r="M25" s="15">
        <v>356234988</v>
      </c>
      <c r="N25" s="38">
        <v>394952913</v>
      </c>
      <c r="O25" s="11"/>
      <c r="P25" s="45">
        <f t="shared" si="2"/>
        <v>8.2007768494825068</v>
      </c>
    </row>
    <row r="26" spans="1:20" x14ac:dyDescent="0.25">
      <c r="A26" s="498"/>
      <c r="B26" s="22" t="s">
        <v>21</v>
      </c>
      <c r="C26" s="15">
        <v>6452.1214094029801</v>
      </c>
      <c r="D26" s="15">
        <v>14442.743154686101</v>
      </c>
      <c r="E26" s="38">
        <f t="shared" si="3"/>
        <v>20894.864564089083</v>
      </c>
      <c r="F26" s="11"/>
      <c r="G26" s="49"/>
      <c r="H26" s="52">
        <f t="shared" si="4"/>
        <v>8.6853640126554277E-2</v>
      </c>
      <c r="I26" s="173">
        <f t="shared" si="5"/>
        <v>0.13126924933110656</v>
      </c>
      <c r="J26" s="12"/>
      <c r="K26" s="11"/>
      <c r="L26" s="42">
        <v>750114965</v>
      </c>
      <c r="M26" s="15">
        <v>1667253568</v>
      </c>
      <c r="N26" s="38">
        <v>2417368533</v>
      </c>
      <c r="O26" s="11"/>
      <c r="P26" s="45">
        <f t="shared" si="2"/>
        <v>1.2226640525695953</v>
      </c>
    </row>
    <row r="27" spans="1:20" x14ac:dyDescent="0.25">
      <c r="A27" s="498"/>
      <c r="B27" s="22" t="s">
        <v>8</v>
      </c>
      <c r="C27" s="15">
        <v>0.99787751844515771</v>
      </c>
      <c r="D27" s="15">
        <v>5.7362158559771501</v>
      </c>
      <c r="E27" s="38">
        <f t="shared" si="3"/>
        <v>6.7340933744223079</v>
      </c>
      <c r="F27" s="11"/>
      <c r="G27" s="49"/>
      <c r="H27" s="52">
        <f t="shared" si="4"/>
        <v>5.150311776537203E-5</v>
      </c>
      <c r="I27" s="173">
        <f t="shared" si="5"/>
        <v>7.7841016190235109E-5</v>
      </c>
      <c r="J27" s="12"/>
      <c r="K27" s="11"/>
      <c r="L27" s="42">
        <v>21830</v>
      </c>
      <c r="M27" s="15">
        <v>103784</v>
      </c>
      <c r="N27" s="38">
        <v>125614</v>
      </c>
      <c r="O27" s="11"/>
      <c r="P27" s="45">
        <f t="shared" si="2"/>
        <v>3.7541914796152085</v>
      </c>
    </row>
    <row r="28" spans="1:20" x14ac:dyDescent="0.25">
      <c r="A28" s="498"/>
      <c r="B28" s="31" t="s">
        <v>12</v>
      </c>
      <c r="C28" s="15">
        <v>174.01429001509598</v>
      </c>
      <c r="D28" s="15">
        <v>476.60621646174741</v>
      </c>
      <c r="E28" s="38">
        <f t="shared" si="3"/>
        <v>650.62050647684339</v>
      </c>
      <c r="F28" s="11"/>
      <c r="G28" s="49"/>
      <c r="H28" s="52">
        <f t="shared" si="4"/>
        <v>3.2890069286926386E-3</v>
      </c>
      <c r="I28" s="173">
        <f t="shared" si="5"/>
        <v>4.9709542391682777E-3</v>
      </c>
      <c r="J28" s="12"/>
      <c r="K28" s="11"/>
      <c r="L28" s="42">
        <v>71701651</v>
      </c>
      <c r="M28" s="15">
        <v>181443582</v>
      </c>
      <c r="N28" s="38">
        <v>253145233</v>
      </c>
      <c r="O28" s="11"/>
      <c r="P28" s="45">
        <f t="shared" si="2"/>
        <v>1.5305356218366577</v>
      </c>
    </row>
    <row r="29" spans="1:20" x14ac:dyDescent="0.25">
      <c r="A29" s="498"/>
      <c r="B29" s="23" t="s">
        <v>10</v>
      </c>
      <c r="C29" s="15">
        <v>77.407468860591663</v>
      </c>
      <c r="D29" s="15">
        <v>107.95443898454782</v>
      </c>
      <c r="E29" s="38">
        <f t="shared" si="3"/>
        <v>185.36190784513948</v>
      </c>
      <c r="F29" s="11"/>
      <c r="G29" s="49"/>
      <c r="H29" s="52">
        <f t="shared" si="4"/>
        <v>3.3202867494870879E-4</v>
      </c>
      <c r="I29" s="173">
        <f t="shared" si="5"/>
        <v>5.0182300768754362E-4</v>
      </c>
      <c r="J29" s="12"/>
      <c r="K29" s="11"/>
      <c r="L29" s="42">
        <v>1419560</v>
      </c>
      <c r="M29" s="15">
        <v>1963514</v>
      </c>
      <c r="N29" s="38">
        <v>3383074</v>
      </c>
      <c r="O29" s="11"/>
      <c r="P29" s="45">
        <f t="shared" si="2"/>
        <v>0.38318493054185798</v>
      </c>
    </row>
    <row r="30" spans="1:20" x14ac:dyDescent="0.25">
      <c r="A30" s="498"/>
      <c r="B30" s="22" t="s">
        <v>14</v>
      </c>
      <c r="C30" s="15">
        <v>2639.9648558380031</v>
      </c>
      <c r="D30" s="15">
        <v>2268.863604248977</v>
      </c>
      <c r="E30" s="38">
        <f t="shared" si="3"/>
        <v>4908.8284600869802</v>
      </c>
      <c r="F30" s="11"/>
      <c r="G30" s="49"/>
      <c r="H30" s="52">
        <f t="shared" si="4"/>
        <v>-4.0336654122131946E-3</v>
      </c>
      <c r="I30" s="173">
        <f t="shared" si="5"/>
        <v>-6.0964195621800842E-3</v>
      </c>
      <c r="J30" s="12"/>
      <c r="K30" s="11"/>
      <c r="L30" s="42">
        <v>461.80320000000006</v>
      </c>
      <c r="M30" s="15">
        <v>453.8562</v>
      </c>
      <c r="N30" s="38"/>
      <c r="O30" s="11"/>
      <c r="P30" s="45">
        <f t="shared" si="2"/>
        <v>-1.7208629130330944E-2</v>
      </c>
    </row>
    <row r="31" spans="1:20" x14ac:dyDescent="0.25">
      <c r="A31" s="498"/>
      <c r="B31" s="31" t="s">
        <v>15</v>
      </c>
      <c r="C31" s="15">
        <v>0</v>
      </c>
      <c r="D31" s="15">
        <v>714.0522495380427</v>
      </c>
      <c r="E31" s="38">
        <f t="shared" si="3"/>
        <v>714.0522495380427</v>
      </c>
      <c r="F31" s="11"/>
      <c r="G31" s="49"/>
      <c r="H31" s="52">
        <f t="shared" si="4"/>
        <v>7.7613531324446771E-3</v>
      </c>
      <c r="I31" s="173">
        <f t="shared" si="5"/>
        <v>1.1730389169701056E-2</v>
      </c>
      <c r="J31" s="12"/>
      <c r="K31" s="11"/>
      <c r="L31" s="42">
        <v>0</v>
      </c>
      <c r="M31" s="15">
        <v>1431973.6880000008</v>
      </c>
      <c r="N31" s="38"/>
      <c r="O31" s="11"/>
      <c r="P31" s="45">
        <f t="shared" si="2"/>
        <v>0</v>
      </c>
    </row>
    <row r="32" spans="1:20" x14ac:dyDescent="0.25">
      <c r="A32" s="498"/>
      <c r="B32" s="24" t="s">
        <v>13</v>
      </c>
      <c r="C32" s="15">
        <v>56321.108534310246</v>
      </c>
      <c r="D32" s="15">
        <v>73721.187053760834</v>
      </c>
      <c r="E32" s="38">
        <f t="shared" si="3"/>
        <v>130042.29558807108</v>
      </c>
      <c r="F32" s="173"/>
      <c r="G32" s="49"/>
      <c r="H32" s="52">
        <f t="shared" si="4"/>
        <v>0.18912923250237049</v>
      </c>
      <c r="I32" s="173">
        <f t="shared" si="5"/>
        <v>0.28584699893958776</v>
      </c>
      <c r="J32" s="12"/>
      <c r="K32" s="11"/>
      <c r="L32" s="42">
        <v>44856</v>
      </c>
      <c r="M32" s="15">
        <v>58714</v>
      </c>
      <c r="N32" s="20">
        <v>103570</v>
      </c>
      <c r="O32" s="11"/>
      <c r="P32" s="45">
        <f t="shared" si="2"/>
        <v>0.30894417692170495</v>
      </c>
    </row>
    <row r="33" spans="1:16" x14ac:dyDescent="0.25">
      <c r="A33" s="498"/>
      <c r="B33" s="24" t="s">
        <v>31</v>
      </c>
      <c r="C33" s="15">
        <v>-61962.666531526003</v>
      </c>
      <c r="D33" s="15">
        <v>-58917.377919106388</v>
      </c>
      <c r="E33" s="38">
        <f t="shared" si="3"/>
        <v>-120880.04445063238</v>
      </c>
      <c r="F33" s="11"/>
      <c r="G33" s="49"/>
      <c r="H33" s="52">
        <f t="shared" si="4"/>
        <v>3.3100603389306808E-2</v>
      </c>
      <c r="I33" s="173">
        <f t="shared" si="5"/>
        <v>5.0027740380135619E-2</v>
      </c>
      <c r="J33" s="12"/>
      <c r="K33" s="11"/>
      <c r="L33" s="65">
        <v>14.412499999999996</v>
      </c>
      <c r="M33" s="30">
        <v>13.704166666666667</v>
      </c>
      <c r="N33" s="20">
        <v>13.617821782178211</v>
      </c>
      <c r="O33" s="11"/>
      <c r="P33" s="45">
        <f t="shared" si="2"/>
        <v>-4.9147152356171953E-2</v>
      </c>
    </row>
    <row r="34" spans="1:16" x14ac:dyDescent="0.25">
      <c r="A34" s="498"/>
      <c r="B34" s="166" t="s">
        <v>47</v>
      </c>
      <c r="C34" s="15">
        <v>16305.697635478429</v>
      </c>
      <c r="D34" s="15">
        <v>17139.66707854511</v>
      </c>
      <c r="E34" s="38">
        <f t="shared" si="3"/>
        <v>33445.364714023541</v>
      </c>
      <c r="F34" s="11"/>
      <c r="G34" s="49"/>
      <c r="H34" s="52">
        <f t="shared" si="4"/>
        <v>9.0647867204343476E-3</v>
      </c>
      <c r="I34" s="173">
        <f t="shared" si="5"/>
        <v>1.3700378549524911E-2</v>
      </c>
      <c r="J34" s="12"/>
      <c r="K34" s="11"/>
      <c r="L34" s="168">
        <v>74.5416666666667</v>
      </c>
      <c r="M34" s="167">
        <v>78.354166666666671</v>
      </c>
      <c r="N34" s="169"/>
      <c r="O34" s="11"/>
      <c r="P34" s="45">
        <f t="shared" si="2"/>
        <v>5.1145891559529977E-2</v>
      </c>
    </row>
    <row r="35" spans="1:16" x14ac:dyDescent="0.25">
      <c r="A35" s="498"/>
      <c r="B35" s="166" t="s">
        <v>48</v>
      </c>
      <c r="C35" s="15">
        <v>-2453.0523565227782</v>
      </c>
      <c r="D35" s="15">
        <v>-5470.6961284357094</v>
      </c>
      <c r="E35" s="38">
        <f t="shared" si="3"/>
        <v>-7923.7484849584871</v>
      </c>
      <c r="F35" s="11"/>
      <c r="G35" s="49"/>
      <c r="H35" s="52">
        <f t="shared" si="4"/>
        <v>-3.2800119258626879E-2</v>
      </c>
      <c r="I35" s="173">
        <f t="shared" si="5"/>
        <v>-4.9573593309122935E-2</v>
      </c>
      <c r="J35" s="12"/>
      <c r="K35" s="11"/>
      <c r="L35" s="170">
        <v>2.625</v>
      </c>
      <c r="M35" s="171">
        <v>5.854166666666667</v>
      </c>
      <c r="N35" s="169"/>
      <c r="O35" s="11"/>
      <c r="P35" s="45">
        <f t="shared" si="2"/>
        <v>1.2301587301587302</v>
      </c>
    </row>
    <row r="36" spans="1:16" x14ac:dyDescent="0.25">
      <c r="A36" s="498"/>
      <c r="B36" s="166" t="s">
        <v>16</v>
      </c>
      <c r="C36" s="15">
        <v>-10495.369245608896</v>
      </c>
      <c r="D36" s="15">
        <v>-5429.2725298010337</v>
      </c>
      <c r="E36" s="38">
        <f t="shared" si="3"/>
        <v>-15924.641775409929</v>
      </c>
      <c r="F36" s="11"/>
      <c r="G36" s="49"/>
      <c r="H36" s="52">
        <f t="shared" si="4"/>
        <v>5.5065670110192956E-2</v>
      </c>
      <c r="I36" s="173">
        <f t="shared" si="5"/>
        <v>8.3225402743590846E-2</v>
      </c>
      <c r="J36" s="12"/>
      <c r="K36" s="11"/>
      <c r="L36" s="170">
        <v>6.9687437038008824</v>
      </c>
      <c r="M36" s="171">
        <v>3.6049430823122042</v>
      </c>
      <c r="N36" s="169"/>
      <c r="O36" s="11"/>
      <c r="P36" s="45">
        <f t="shared" si="2"/>
        <v>-0.48269828314305763</v>
      </c>
    </row>
    <row r="37" spans="1:16" ht="15.75" thickBot="1" x14ac:dyDescent="0.3">
      <c r="A37" s="499"/>
      <c r="B37" s="39" t="s">
        <v>42</v>
      </c>
      <c r="C37" s="40">
        <v>53862.390826366354</v>
      </c>
      <c r="D37" s="40">
        <v>73712.267042388834</v>
      </c>
      <c r="E37" s="41">
        <f t="shared" si="3"/>
        <v>127574.6578687552</v>
      </c>
      <c r="F37" s="11"/>
      <c r="G37" s="50"/>
      <c r="H37" s="54">
        <f t="shared" si="4"/>
        <v>0.21575717890047369</v>
      </c>
      <c r="I37" s="173">
        <f t="shared" si="5"/>
        <v>0.32609206558060322</v>
      </c>
      <c r="J37" s="12"/>
      <c r="K37" s="11"/>
      <c r="L37" s="43"/>
      <c r="M37" s="40"/>
      <c r="N37" s="61"/>
      <c r="O37" s="11"/>
      <c r="P37" s="46"/>
    </row>
    <row r="38" spans="1:16" ht="15.75" thickBot="1" x14ac:dyDescent="0.3">
      <c r="A38" s="177"/>
      <c r="B38" s="16"/>
      <c r="C38" s="34"/>
      <c r="D38" s="34"/>
      <c r="E38" s="34"/>
      <c r="F38" s="11"/>
      <c r="G38" s="11"/>
      <c r="H38" s="37"/>
      <c r="I38" s="11"/>
      <c r="J38" s="12"/>
      <c r="K38" s="11"/>
      <c r="L38" s="34"/>
      <c r="M38" s="34"/>
      <c r="N38" s="48"/>
      <c r="O38" s="11"/>
      <c r="P38" s="35"/>
    </row>
    <row r="39" spans="1:16" x14ac:dyDescent="0.25">
      <c r="A39" s="197"/>
      <c r="B39" s="63" t="s">
        <v>37</v>
      </c>
      <c r="C39" s="64">
        <v>167930</v>
      </c>
      <c r="D39" s="64">
        <v>196664</v>
      </c>
      <c r="E39" s="187">
        <f>D39/C39-1</f>
        <v>0.17110700887274466</v>
      </c>
      <c r="F39" s="380"/>
      <c r="G39" s="55"/>
      <c r="H39" s="51"/>
      <c r="I39" s="11"/>
      <c r="J39" s="12"/>
      <c r="K39" s="11"/>
      <c r="L39" s="198"/>
      <c r="M39" s="199"/>
      <c r="N39" s="200"/>
      <c r="O39" s="11"/>
      <c r="P39" s="201"/>
    </row>
    <row r="40" spans="1:16" x14ac:dyDescent="0.25">
      <c r="A40" s="490" t="s">
        <v>3</v>
      </c>
      <c r="B40" s="22" t="s">
        <v>17</v>
      </c>
      <c r="C40" s="15">
        <v>9116.4189716945293</v>
      </c>
      <c r="D40" s="15">
        <v>9929.9155124018125</v>
      </c>
      <c r="E40" s="38">
        <f t="shared" ref="E40:E52" si="6">SUM(C40:D40)</f>
        <v>19046.33448409634</v>
      </c>
      <c r="F40" s="11"/>
      <c r="G40" s="49"/>
      <c r="H40" s="52">
        <f t="shared" ref="H40:H52" si="7">(D40-C40)/$C$39</f>
        <v>4.8442597552985365E-3</v>
      </c>
      <c r="I40" s="173">
        <f>H40/$E$39</f>
        <v>2.8311287697754678E-2</v>
      </c>
      <c r="J40" s="12"/>
      <c r="K40" s="11"/>
      <c r="L40" s="42">
        <v>1356139031.7142854</v>
      </c>
      <c r="M40" s="15">
        <v>1432877943.8571427</v>
      </c>
      <c r="N40" s="38">
        <v>2789016975.5714283</v>
      </c>
      <c r="O40" s="11"/>
      <c r="P40" s="45">
        <f>IFERROR(M40/L40-1,0)</f>
        <v>5.6586316261284964E-2</v>
      </c>
    </row>
    <row r="41" spans="1:16" x14ac:dyDescent="0.25">
      <c r="A41" s="498"/>
      <c r="B41" s="22" t="s">
        <v>18</v>
      </c>
      <c r="C41" s="15">
        <v>636.30432425012282</v>
      </c>
      <c r="D41" s="15">
        <v>593.81669630403837</v>
      </c>
      <c r="E41" s="38">
        <f t="shared" si="6"/>
        <v>1230.1210205541611</v>
      </c>
      <c r="F41" s="11"/>
      <c r="G41" s="49"/>
      <c r="H41" s="52">
        <f t="shared" si="7"/>
        <v>-2.5300796728449022E-4</v>
      </c>
      <c r="I41" s="173">
        <f t="shared" ref="I41:I52" si="8">H41/$E$39</f>
        <v>-1.4786534400391322E-3</v>
      </c>
      <c r="J41" s="12"/>
      <c r="K41" s="11"/>
      <c r="L41" s="42">
        <v>201461878</v>
      </c>
      <c r="M41" s="15">
        <v>183671187</v>
      </c>
      <c r="N41" s="38">
        <v>385133065</v>
      </c>
      <c r="O41" s="11"/>
      <c r="P41" s="45">
        <f t="shared" si="2"/>
        <v>-8.8307977551961514E-2</v>
      </c>
    </row>
    <row r="42" spans="1:16" x14ac:dyDescent="0.25">
      <c r="A42" s="498"/>
      <c r="B42" s="22" t="s">
        <v>19</v>
      </c>
      <c r="C42" s="15">
        <v>14600.157670961096</v>
      </c>
      <c r="D42" s="15">
        <v>18511.405587200141</v>
      </c>
      <c r="E42" s="38">
        <f t="shared" si="6"/>
        <v>33111.563258161237</v>
      </c>
      <c r="F42" s="11"/>
      <c r="G42" s="49"/>
      <c r="H42" s="52">
        <f t="shared" si="7"/>
        <v>2.3290942155892603E-2</v>
      </c>
      <c r="I42" s="173">
        <f t="shared" si="8"/>
        <v>0.13611915905335295</v>
      </c>
      <c r="J42" s="12"/>
      <c r="K42" s="11"/>
      <c r="L42" s="42">
        <v>3324155991.4285712</v>
      </c>
      <c r="M42" s="15">
        <v>3922502286.7142859</v>
      </c>
      <c r="N42" s="38">
        <v>7246658278.1428566</v>
      </c>
      <c r="O42" s="11"/>
      <c r="P42" s="45">
        <f t="shared" si="2"/>
        <v>0.17999946357167573</v>
      </c>
    </row>
    <row r="43" spans="1:16" x14ac:dyDescent="0.25">
      <c r="A43" s="498"/>
      <c r="B43" s="22" t="s">
        <v>20</v>
      </c>
      <c r="C43" s="15">
        <v>341.801784888567</v>
      </c>
      <c r="D43" s="15">
        <v>3033.1509998185766</v>
      </c>
      <c r="E43" s="38">
        <f t="shared" si="6"/>
        <v>3374.9527847071436</v>
      </c>
      <c r="F43" s="11"/>
      <c r="G43" s="49"/>
      <c r="H43" s="53">
        <f t="shared" si="7"/>
        <v>1.6026613558804321E-2</v>
      </c>
      <c r="I43" s="173">
        <f t="shared" si="8"/>
        <v>9.3664272810259921E-2</v>
      </c>
      <c r="J43" s="12"/>
      <c r="K43" s="11"/>
      <c r="L43" s="42">
        <v>38717925</v>
      </c>
      <c r="M43" s="15">
        <v>356234988</v>
      </c>
      <c r="N43" s="38">
        <v>394952913</v>
      </c>
      <c r="O43" s="11"/>
      <c r="P43" s="45">
        <f t="shared" si="2"/>
        <v>8.2007768494825068</v>
      </c>
    </row>
    <row r="44" spans="1:16" x14ac:dyDescent="0.25">
      <c r="A44" s="498"/>
      <c r="B44" s="22" t="s">
        <v>21</v>
      </c>
      <c r="C44" s="15">
        <v>5403.0959198289929</v>
      </c>
      <c r="D44" s="15">
        <v>12073.594867749156</v>
      </c>
      <c r="E44" s="38">
        <f t="shared" si="6"/>
        <v>17476.690787578147</v>
      </c>
      <c r="F44" s="11"/>
      <c r="G44" s="49"/>
      <c r="H44" s="52">
        <f t="shared" si="7"/>
        <v>3.9721901672840843E-2</v>
      </c>
      <c r="I44" s="173">
        <f t="shared" si="8"/>
        <v>0.23214654931162249</v>
      </c>
      <c r="J44" s="12"/>
      <c r="K44" s="11"/>
      <c r="L44" s="42">
        <v>750114965</v>
      </c>
      <c r="M44" s="15">
        <v>1667253568</v>
      </c>
      <c r="N44" s="38">
        <v>2417368533</v>
      </c>
      <c r="O44" s="11"/>
      <c r="P44" s="45">
        <f t="shared" si="2"/>
        <v>1.2226640525695953</v>
      </c>
    </row>
    <row r="45" spans="1:16" x14ac:dyDescent="0.25">
      <c r="A45" s="498"/>
      <c r="B45" s="22" t="s">
        <v>14</v>
      </c>
      <c r="C45" s="15">
        <v>2359.713271155164</v>
      </c>
      <c r="D45" s="15">
        <v>2223.486024784374</v>
      </c>
      <c r="E45" s="38">
        <f t="shared" si="6"/>
        <v>4583.1992959395375</v>
      </c>
      <c r="F45" s="11"/>
      <c r="G45" s="49"/>
      <c r="H45" s="52">
        <f t="shared" si="7"/>
        <v>-8.112144725230155E-4</v>
      </c>
      <c r="I45" s="173">
        <f t="shared" si="8"/>
        <v>-4.7409774612232874E-3</v>
      </c>
      <c r="J45" s="12"/>
      <c r="K45" s="11"/>
      <c r="L45" s="42">
        <v>461.80319999999978</v>
      </c>
      <c r="M45" s="15">
        <v>453.85619999999994</v>
      </c>
      <c r="N45" s="38">
        <v>915.65939999999978</v>
      </c>
      <c r="O45" s="11"/>
      <c r="P45" s="45">
        <f t="shared" si="2"/>
        <v>-1.7208629130330499E-2</v>
      </c>
    </row>
    <row r="46" spans="1:16" x14ac:dyDescent="0.25">
      <c r="A46" s="498"/>
      <c r="B46" s="31" t="s">
        <v>15</v>
      </c>
      <c r="C46" s="15">
        <v>0</v>
      </c>
      <c r="D46" s="15">
        <v>613.24452772506118</v>
      </c>
      <c r="E46" s="38">
        <f t="shared" si="6"/>
        <v>613.24452772506118</v>
      </c>
      <c r="F46" s="11"/>
      <c r="G46" s="49"/>
      <c r="H46" s="52">
        <f t="shared" si="7"/>
        <v>3.6517866237423995E-3</v>
      </c>
      <c r="I46" s="173">
        <f t="shared" si="8"/>
        <v>2.1342121797350209E-2</v>
      </c>
      <c r="J46" s="12"/>
      <c r="K46" s="11"/>
      <c r="L46" s="42">
        <v>0</v>
      </c>
      <c r="M46" s="15">
        <v>1431973.6880000008</v>
      </c>
      <c r="N46" s="38">
        <v>1431973.6880000008</v>
      </c>
      <c r="O46" s="11"/>
      <c r="P46" s="45">
        <f t="shared" si="2"/>
        <v>0</v>
      </c>
    </row>
    <row r="47" spans="1:16" x14ac:dyDescent="0.25">
      <c r="A47" s="498"/>
      <c r="B47" s="24" t="s">
        <v>13</v>
      </c>
      <c r="C47" s="15">
        <v>68882.334854978821</v>
      </c>
      <c r="D47" s="15">
        <v>77771.322007318115</v>
      </c>
      <c r="E47" s="38">
        <f t="shared" si="6"/>
        <v>146653.65686229692</v>
      </c>
      <c r="F47" s="11"/>
      <c r="G47" s="49"/>
      <c r="H47" s="52">
        <f t="shared" si="7"/>
        <v>5.2932693100335222E-2</v>
      </c>
      <c r="I47" s="173">
        <f t="shared" si="8"/>
        <v>0.30935432422702341</v>
      </c>
      <c r="J47" s="12"/>
      <c r="K47" s="11"/>
      <c r="L47" s="42">
        <v>367218</v>
      </c>
      <c r="M47" s="15">
        <v>414606</v>
      </c>
      <c r="N47" s="38">
        <v>781824</v>
      </c>
      <c r="O47" s="11"/>
      <c r="P47" s="45">
        <f t="shared" si="2"/>
        <v>0.12904596179925831</v>
      </c>
    </row>
    <row r="48" spans="1:16" x14ac:dyDescent="0.25">
      <c r="A48" s="498"/>
      <c r="B48" s="24" t="s">
        <v>31</v>
      </c>
      <c r="C48" s="15">
        <v>-67249.869113820299</v>
      </c>
      <c r="D48" s="15">
        <v>-63944.729550550772</v>
      </c>
      <c r="E48" s="38">
        <f t="shared" si="6"/>
        <v>-131194.59866437106</v>
      </c>
      <c r="F48" s="11"/>
      <c r="G48" s="49"/>
      <c r="H48" s="52">
        <f t="shared" si="7"/>
        <v>1.9681650469061677E-2</v>
      </c>
      <c r="I48" s="173">
        <f t="shared" si="8"/>
        <v>0.11502539024394537</v>
      </c>
      <c r="J48" s="12"/>
      <c r="K48" s="11"/>
      <c r="L48" s="65">
        <v>14.412499999999996</v>
      </c>
      <c r="M48" s="30">
        <v>13.704166666666667</v>
      </c>
      <c r="N48" s="20">
        <v>13.617821782178211</v>
      </c>
      <c r="O48" s="11"/>
      <c r="P48" s="45">
        <f t="shared" si="2"/>
        <v>-4.9147152356171953E-2</v>
      </c>
    </row>
    <row r="49" spans="1:18" x14ac:dyDescent="0.25">
      <c r="A49" s="498"/>
      <c r="B49" s="166" t="s">
        <v>47</v>
      </c>
      <c r="C49" s="15">
        <v>19989.955747544016</v>
      </c>
      <c r="D49" s="15">
        <v>21012.35985648771</v>
      </c>
      <c r="E49" s="38">
        <f t="shared" si="6"/>
        <v>41002.315604031726</v>
      </c>
      <c r="F49" s="11"/>
      <c r="G49" s="49"/>
      <c r="H49" s="52">
        <f t="shared" si="7"/>
        <v>6.0882755251812906E-3</v>
      </c>
      <c r="I49" s="173">
        <f t="shared" si="8"/>
        <v>3.5581684030893498E-2</v>
      </c>
      <c r="J49" s="12"/>
      <c r="K49" s="11"/>
      <c r="L49" s="168">
        <v>74.5416666666667</v>
      </c>
      <c r="M49" s="167">
        <v>78.354166666666671</v>
      </c>
      <c r="N49" s="169"/>
      <c r="O49" s="11"/>
      <c r="P49" s="45">
        <f t="shared" si="2"/>
        <v>5.1145891559529977E-2</v>
      </c>
    </row>
    <row r="50" spans="1:18" x14ac:dyDescent="0.25">
      <c r="A50" s="498"/>
      <c r="B50" s="166" t="s">
        <v>48</v>
      </c>
      <c r="C50" s="15">
        <v>-4577.2994110615364</v>
      </c>
      <c r="D50" s="15">
        <v>-10208.104242129293</v>
      </c>
      <c r="E50" s="38">
        <f t="shared" si="6"/>
        <v>-14785.40365319083</v>
      </c>
      <c r="F50" s="11"/>
      <c r="G50" s="49"/>
      <c r="H50" s="52">
        <f t="shared" si="7"/>
        <v>-3.3530666534078227E-2</v>
      </c>
      <c r="I50" s="173">
        <f t="shared" si="8"/>
        <v>-0.19596313882744326</v>
      </c>
      <c r="J50" s="12"/>
      <c r="K50" s="11"/>
      <c r="L50" s="170">
        <v>2.625</v>
      </c>
      <c r="M50" s="171">
        <v>5.854166666666667</v>
      </c>
      <c r="N50" s="169"/>
      <c r="O50" s="11"/>
      <c r="P50" s="45">
        <f t="shared" si="2"/>
        <v>1.2301587301587302</v>
      </c>
    </row>
    <row r="51" spans="1:18" x14ac:dyDescent="0.25">
      <c r="A51" s="498"/>
      <c r="B51" s="166" t="s">
        <v>16</v>
      </c>
      <c r="C51" s="15">
        <v>-5239.7262128750499</v>
      </c>
      <c r="D51" s="15">
        <v>-2710.5193657805871</v>
      </c>
      <c r="E51" s="38">
        <f t="shared" si="6"/>
        <v>-7950.2455786556366</v>
      </c>
      <c r="F51" s="11"/>
      <c r="G51" s="49"/>
      <c r="H51" s="52">
        <f t="shared" si="7"/>
        <v>1.5061078110489267E-2</v>
      </c>
      <c r="I51" s="173">
        <f t="shared" si="8"/>
        <v>8.8021397894287659E-2</v>
      </c>
      <c r="J51" s="12"/>
      <c r="K51" s="11"/>
      <c r="L51" s="170">
        <v>6.9687437038008824</v>
      </c>
      <c r="M51" s="171">
        <v>3.6049430823122042</v>
      </c>
      <c r="N51" s="169"/>
      <c r="O51" s="11"/>
      <c r="P51" s="45">
        <f t="shared" si="2"/>
        <v>-0.48269828314305763</v>
      </c>
    </row>
    <row r="52" spans="1:18" ht="15.75" thickBot="1" x14ac:dyDescent="0.3">
      <c r="A52" s="499"/>
      <c r="B52" s="39" t="s">
        <v>42</v>
      </c>
      <c r="C52" s="40">
        <v>123667.11219245556</v>
      </c>
      <c r="D52" s="40">
        <v>127765.05707867167</v>
      </c>
      <c r="E52" s="41">
        <f t="shared" si="6"/>
        <v>251432.16927112723</v>
      </c>
      <c r="F52" s="11"/>
      <c r="G52" s="50"/>
      <c r="H52" s="54">
        <f t="shared" si="7"/>
        <v>2.4402696874984267E-2</v>
      </c>
      <c r="I52" s="173">
        <f t="shared" si="8"/>
        <v>0.14261658266221572</v>
      </c>
      <c r="J52" s="12"/>
      <c r="K52" s="11"/>
      <c r="L52" s="43"/>
      <c r="M52" s="40"/>
      <c r="N52" s="61"/>
      <c r="O52" s="11"/>
      <c r="P52" s="46"/>
      <c r="Q52" s="25"/>
    </row>
    <row r="53" spans="1:18" ht="15.75" thickBot="1" x14ac:dyDescent="0.3">
      <c r="A53" s="177"/>
      <c r="B53" s="16"/>
      <c r="C53" s="34"/>
      <c r="D53" s="34"/>
      <c r="E53" s="34"/>
      <c r="F53" s="11"/>
      <c r="G53" s="11"/>
      <c r="H53" s="37"/>
      <c r="I53" s="11"/>
      <c r="J53" s="12"/>
      <c r="K53" s="11"/>
      <c r="L53" s="34"/>
      <c r="M53" s="34"/>
      <c r="N53" s="48"/>
      <c r="O53" s="11"/>
      <c r="P53" s="35"/>
      <c r="Q53" s="25"/>
    </row>
    <row r="54" spans="1:18" ht="15.75" thickBot="1" x14ac:dyDescent="0.3">
      <c r="A54" s="197"/>
      <c r="B54" s="56" t="s">
        <v>37</v>
      </c>
      <c r="C54" s="57">
        <v>114587</v>
      </c>
      <c r="D54" s="57">
        <v>136758</v>
      </c>
      <c r="E54" s="187">
        <f>D54/C54-1</f>
        <v>0.19348617207885721</v>
      </c>
      <c r="F54" s="11"/>
      <c r="G54" s="500" t="s">
        <v>49</v>
      </c>
      <c r="H54" s="501"/>
      <c r="I54" s="11"/>
      <c r="J54" s="12"/>
      <c r="K54" s="11"/>
      <c r="L54" s="198"/>
      <c r="M54" s="199"/>
      <c r="N54" s="200"/>
      <c r="O54" s="11"/>
      <c r="P54" s="201"/>
    </row>
    <row r="55" spans="1:18" x14ac:dyDescent="0.25">
      <c r="A55" s="490" t="s">
        <v>4</v>
      </c>
      <c r="B55" s="22" t="s">
        <v>17</v>
      </c>
      <c r="C55" s="15">
        <v>3445.2337590666375</v>
      </c>
      <c r="D55" s="15">
        <v>3688.7778271109219</v>
      </c>
      <c r="E55" s="38">
        <f t="shared" ref="E55:E69" si="9">SUM(C55:D55)</f>
        <v>7134.0115861775594</v>
      </c>
      <c r="F55" s="11"/>
      <c r="G55" s="49"/>
      <c r="H55" s="52">
        <f t="shared" ref="H55:H69" si="10">(D55-C55)/$C$54</f>
        <v>2.1254074898922597E-3</v>
      </c>
      <c r="I55" s="11"/>
      <c r="J55" s="12"/>
      <c r="K55" s="11"/>
      <c r="L55" s="42">
        <v>696344767.28571427</v>
      </c>
      <c r="M55" s="15">
        <v>736533176.57142878</v>
      </c>
      <c r="N55" s="38">
        <v>1432877943.8571429</v>
      </c>
      <c r="O55" s="11"/>
      <c r="P55" s="45">
        <f>IFERROR(M55/L55-1,0)</f>
        <v>5.7713378736750087E-2</v>
      </c>
    </row>
    <row r="56" spans="1:18" x14ac:dyDescent="0.25">
      <c r="A56" s="498"/>
      <c r="B56" s="22" t="s">
        <v>18</v>
      </c>
      <c r="C56" s="15">
        <v>196.16384134596359</v>
      </c>
      <c r="D56" s="15">
        <v>355.69706261789162</v>
      </c>
      <c r="E56" s="38">
        <f t="shared" si="9"/>
        <v>551.86090396385521</v>
      </c>
      <c r="F56" s="11"/>
      <c r="G56" s="49"/>
      <c r="H56" s="53">
        <f t="shared" si="10"/>
        <v>1.3922453792483268E-3</v>
      </c>
      <c r="I56" s="11"/>
      <c r="J56" s="12"/>
      <c r="K56" s="11"/>
      <c r="L56" s="42">
        <v>106981687</v>
      </c>
      <c r="M56" s="15">
        <v>76689500</v>
      </c>
      <c r="N56" s="38">
        <v>183671187</v>
      </c>
      <c r="O56" s="11"/>
      <c r="P56" s="45">
        <f t="shared" ref="P56:P68" si="11">IFERROR(M56/L56-1,0)</f>
        <v>-0.28315301290771377</v>
      </c>
    </row>
    <row r="57" spans="1:18" x14ac:dyDescent="0.25">
      <c r="A57" s="498"/>
      <c r="B57" s="22" t="s">
        <v>19</v>
      </c>
      <c r="C57" s="15">
        <v>16129.825466002729</v>
      </c>
      <c r="D57" s="15">
        <v>12113.39199253319</v>
      </c>
      <c r="E57" s="38">
        <f t="shared" si="9"/>
        <v>28243.217458535917</v>
      </c>
      <c r="F57" s="11"/>
      <c r="G57" s="49"/>
      <c r="H57" s="52">
        <f t="shared" si="10"/>
        <v>-3.5051388669478552E-2</v>
      </c>
      <c r="I57" s="11"/>
      <c r="J57" s="12"/>
      <c r="K57" s="11"/>
      <c r="L57" s="42">
        <v>2264643392.5714283</v>
      </c>
      <c r="M57" s="15">
        <v>1657858894.1428573</v>
      </c>
      <c r="N57" s="38">
        <v>3922502286.7142859</v>
      </c>
      <c r="O57" s="11"/>
      <c r="P57" s="45">
        <f>IFERROR(M57/L57-1,0)</f>
        <v>-0.26793821067765866</v>
      </c>
    </row>
    <row r="58" spans="1:18" x14ac:dyDescent="0.25">
      <c r="A58" s="498"/>
      <c r="B58" s="22" t="s">
        <v>20</v>
      </c>
      <c r="C58" s="15">
        <v>622.86256644082619</v>
      </c>
      <c r="D58" s="15">
        <v>2364.7364287284295</v>
      </c>
      <c r="E58" s="38">
        <f t="shared" si="9"/>
        <v>2987.5989951692554</v>
      </c>
      <c r="F58" s="11"/>
      <c r="G58" s="49"/>
      <c r="H58" s="52">
        <f t="shared" si="10"/>
        <v>1.5201321810393877E-2</v>
      </c>
      <c r="I58" s="11"/>
      <c r="J58" s="12"/>
      <c r="K58" s="11"/>
      <c r="L58" s="42">
        <v>107952163</v>
      </c>
      <c r="M58" s="15">
        <v>248282825</v>
      </c>
      <c r="N58" s="38">
        <v>356234988</v>
      </c>
      <c r="O58" s="11"/>
      <c r="P58" s="45">
        <f t="shared" si="11"/>
        <v>1.2999337678856886</v>
      </c>
    </row>
    <row r="59" spans="1:18" x14ac:dyDescent="0.25">
      <c r="A59" s="498"/>
      <c r="B59" s="22" t="s">
        <v>21</v>
      </c>
      <c r="C59" s="15">
        <v>10068.213550263828</v>
      </c>
      <c r="D59" s="15">
        <v>8105.9623155623203</v>
      </c>
      <c r="E59" s="38">
        <f t="shared" si="9"/>
        <v>18174.17586582615</v>
      </c>
      <c r="F59" s="11"/>
      <c r="G59" s="49"/>
      <c r="H59" s="52">
        <f t="shared" si="10"/>
        <v>-1.712455369894934E-2</v>
      </c>
      <c r="I59" s="11"/>
      <c r="J59" s="12"/>
      <c r="K59" s="11"/>
      <c r="L59" s="42">
        <v>932425499</v>
      </c>
      <c r="M59" s="15">
        <v>734828069</v>
      </c>
      <c r="N59" s="38">
        <v>1667253568</v>
      </c>
      <c r="O59" s="11"/>
      <c r="P59" s="45">
        <f>IFERROR(M59/L59-1,0)</f>
        <v>-0.21191766013683411</v>
      </c>
    </row>
    <row r="60" spans="1:18" x14ac:dyDescent="0.25">
      <c r="A60" s="498"/>
      <c r="B60" s="22" t="s">
        <v>8</v>
      </c>
      <c r="C60" s="15">
        <v>31.253866331481245</v>
      </c>
      <c r="D60" s="15">
        <v>85.679393435736188</v>
      </c>
      <c r="E60" s="38">
        <f t="shared" si="9"/>
        <v>116.93325976721744</v>
      </c>
      <c r="F60" s="11"/>
      <c r="G60" s="49"/>
      <c r="H60" s="52">
        <f t="shared" si="10"/>
        <v>4.7497121928538963E-4</v>
      </c>
      <c r="I60" s="11"/>
      <c r="J60" s="12"/>
      <c r="K60" s="11"/>
      <c r="L60" s="42">
        <v>912.63059999999984</v>
      </c>
      <c r="M60" s="15">
        <v>2501.8868193548383</v>
      </c>
      <c r="N60" s="38">
        <v>3414.5174193548382</v>
      </c>
      <c r="O60" s="11"/>
      <c r="P60" s="45">
        <f t="shared" si="11"/>
        <v>1.7414014162519189</v>
      </c>
    </row>
    <row r="61" spans="1:18" x14ac:dyDescent="0.25">
      <c r="A61" s="498"/>
      <c r="B61" s="31" t="s">
        <v>12</v>
      </c>
      <c r="C61" s="15">
        <v>147.33586858903496</v>
      </c>
      <c r="D61" s="15">
        <v>212.59402350782582</v>
      </c>
      <c r="E61" s="38">
        <f t="shared" si="9"/>
        <v>359.92989209686078</v>
      </c>
      <c r="F61" s="11"/>
      <c r="G61" s="49"/>
      <c r="H61" s="52">
        <f t="shared" si="10"/>
        <v>5.695074914151768E-4</v>
      </c>
      <c r="I61" s="11"/>
      <c r="J61" s="12"/>
      <c r="K61" s="11"/>
      <c r="L61" s="42">
        <v>133572035</v>
      </c>
      <c r="M61" s="15">
        <v>140311991</v>
      </c>
      <c r="N61" s="38">
        <v>273884026</v>
      </c>
      <c r="O61" s="11"/>
      <c r="P61" s="45">
        <f t="shared" si="11"/>
        <v>5.0459334545588153E-2</v>
      </c>
    </row>
    <row r="62" spans="1:18" x14ac:dyDescent="0.25">
      <c r="A62" s="498"/>
      <c r="B62" s="23" t="s">
        <v>10</v>
      </c>
      <c r="C62" s="15">
        <v>7.8820774743530082</v>
      </c>
      <c r="D62" s="15">
        <v>4.4000461800281965</v>
      </c>
      <c r="E62" s="38">
        <f t="shared" si="9"/>
        <v>12.282123654381206</v>
      </c>
      <c r="F62" s="11"/>
      <c r="G62" s="49"/>
      <c r="H62" s="52">
        <f t="shared" si="10"/>
        <v>-3.0387664345212037E-5</v>
      </c>
      <c r="I62" s="11"/>
      <c r="J62" s="12"/>
      <c r="K62" s="11"/>
      <c r="L62" s="42">
        <v>114922</v>
      </c>
      <c r="M62" s="15">
        <v>122824</v>
      </c>
      <c r="N62" s="38">
        <v>237746</v>
      </c>
      <c r="O62" s="11"/>
      <c r="P62" s="45">
        <f t="shared" si="11"/>
        <v>6.8759680478933438E-2</v>
      </c>
    </row>
    <row r="63" spans="1:18" x14ac:dyDescent="0.25">
      <c r="A63" s="498"/>
      <c r="B63" s="23" t="s">
        <v>11</v>
      </c>
      <c r="C63" s="15">
        <v>196.78076854288997</v>
      </c>
      <c r="D63" s="15">
        <v>393.84381905456058</v>
      </c>
      <c r="E63" s="38">
        <f t="shared" si="9"/>
        <v>590.6245875974505</v>
      </c>
      <c r="F63" s="11"/>
      <c r="G63" s="49"/>
      <c r="H63" s="52">
        <f t="shared" si="10"/>
        <v>1.7197679537091521E-3</v>
      </c>
      <c r="I63" s="11"/>
      <c r="J63" s="12"/>
      <c r="K63" s="11"/>
      <c r="L63" s="42">
        <v>126906693</v>
      </c>
      <c r="M63" s="15">
        <v>256199601</v>
      </c>
      <c r="N63" s="38">
        <v>383106294</v>
      </c>
      <c r="O63" s="11"/>
      <c r="P63" s="45">
        <f t="shared" si="11"/>
        <v>1.0188029090002368</v>
      </c>
    </row>
    <row r="64" spans="1:18" x14ac:dyDescent="0.25">
      <c r="A64" s="498"/>
      <c r="B64" s="24" t="s">
        <v>9</v>
      </c>
      <c r="C64" s="15">
        <v>-15243.505735567491</v>
      </c>
      <c r="D64" s="15">
        <v>-15504.888447059779</v>
      </c>
      <c r="E64" s="38">
        <f t="shared" si="9"/>
        <v>-30748.394182627271</v>
      </c>
      <c r="F64" s="11"/>
      <c r="G64" s="49"/>
      <c r="H64" s="52">
        <f t="shared" si="10"/>
        <v>-2.2810852146603702E-3</v>
      </c>
      <c r="I64" s="11"/>
      <c r="J64" s="12"/>
      <c r="K64" s="11"/>
      <c r="L64" s="42">
        <v>4174.3007232159734</v>
      </c>
      <c r="M64" s="15">
        <v>4245.8780926574827</v>
      </c>
      <c r="N64" s="38">
        <v>2942.0533717219741</v>
      </c>
      <c r="O64" s="11"/>
      <c r="P64" s="45">
        <f t="shared" si="11"/>
        <v>1.7147152107039432E-2</v>
      </c>
      <c r="R64" s="28"/>
    </row>
    <row r="65" spans="1:18" x14ac:dyDescent="0.25">
      <c r="A65" s="498"/>
      <c r="B65" s="24" t="s">
        <v>31</v>
      </c>
      <c r="C65" s="15">
        <v>-5961.0704560302611</v>
      </c>
      <c r="D65" s="15">
        <v>-5437.7439218090012</v>
      </c>
      <c r="E65" s="38">
        <f t="shared" si="9"/>
        <v>-11398.814377839262</v>
      </c>
      <c r="F65" s="11"/>
      <c r="G65" s="49"/>
      <c r="H65" s="52">
        <f t="shared" si="10"/>
        <v>4.5670672434155691E-3</v>
      </c>
      <c r="I65" s="11"/>
      <c r="J65" s="12"/>
      <c r="K65" s="11"/>
      <c r="L65" s="65">
        <v>14.33333333333333</v>
      </c>
      <c r="M65" s="30">
        <v>13.074999999999998</v>
      </c>
      <c r="N65" s="193">
        <v>13.617821782178211</v>
      </c>
      <c r="O65" s="11"/>
      <c r="P65" s="45">
        <f t="shared" si="11"/>
        <v>-8.7790697674418605E-2</v>
      </c>
      <c r="R65" s="28"/>
    </row>
    <row r="66" spans="1:18" x14ac:dyDescent="0.25">
      <c r="A66" s="498"/>
      <c r="B66" s="166" t="s">
        <v>47</v>
      </c>
      <c r="C66" s="15">
        <v>288.5223521403031</v>
      </c>
      <c r="D66" s="15">
        <v>268.01296758463326</v>
      </c>
      <c r="E66" s="38">
        <f t="shared" si="9"/>
        <v>556.53531972493636</v>
      </c>
      <c r="F66" s="11"/>
      <c r="G66" s="49"/>
      <c r="H66" s="53">
        <f t="shared" si="10"/>
        <v>-1.7898526495736724E-4</v>
      </c>
      <c r="I66" s="11"/>
      <c r="J66" s="12"/>
      <c r="K66" s="11"/>
      <c r="L66" s="168">
        <v>81.241666666666646</v>
      </c>
      <c r="M66" s="167">
        <v>75.466666666666654</v>
      </c>
      <c r="N66" s="194"/>
      <c r="O66" s="11"/>
      <c r="P66" s="45">
        <f t="shared" si="11"/>
        <v>-7.1084213765514326E-2</v>
      </c>
      <c r="R66" s="28"/>
    </row>
    <row r="67" spans="1:18" x14ac:dyDescent="0.25">
      <c r="A67" s="498"/>
      <c r="B67" s="166" t="s">
        <v>48</v>
      </c>
      <c r="C67" s="15">
        <v>-2230.7908203973288</v>
      </c>
      <c r="D67" s="15">
        <v>-3173.1076324617152</v>
      </c>
      <c r="E67" s="38">
        <f t="shared" si="9"/>
        <v>-5403.8984528590445</v>
      </c>
      <c r="F67" s="11"/>
      <c r="G67" s="49"/>
      <c r="H67" s="52">
        <f t="shared" si="10"/>
        <v>-8.2235926594149984E-3</v>
      </c>
      <c r="I67" s="11"/>
      <c r="J67" s="12"/>
      <c r="K67" s="11"/>
      <c r="L67" s="170">
        <v>4.833333333333333</v>
      </c>
      <c r="M67" s="171">
        <v>6.875</v>
      </c>
      <c r="N67" s="194"/>
      <c r="O67" s="11"/>
      <c r="P67" s="45">
        <f t="shared" si="11"/>
        <v>0.4224137931034484</v>
      </c>
      <c r="R67" s="28"/>
    </row>
    <row r="68" spans="1:18" x14ac:dyDescent="0.25">
      <c r="A68" s="498"/>
      <c r="B68" s="166" t="s">
        <v>16</v>
      </c>
      <c r="C68" s="15">
        <v>-1123.5236124660803</v>
      </c>
      <c r="D68" s="15">
        <v>-569.43427517492466</v>
      </c>
      <c r="E68" s="38">
        <f t="shared" si="9"/>
        <v>-1692.9578876410051</v>
      </c>
      <c r="F68" s="11"/>
      <c r="G68" s="49"/>
      <c r="H68" s="52">
        <f t="shared" si="10"/>
        <v>4.8355340247249303E-3</v>
      </c>
      <c r="I68" s="11"/>
      <c r="J68" s="12"/>
      <c r="K68" s="11"/>
      <c r="L68" s="170">
        <v>4.7848073530259922</v>
      </c>
      <c r="M68" s="171">
        <v>2.425078811598417</v>
      </c>
      <c r="N68" s="194"/>
      <c r="O68" s="11"/>
      <c r="P68" s="45">
        <f t="shared" si="11"/>
        <v>-0.49317106569300928</v>
      </c>
      <c r="R68" s="28"/>
    </row>
    <row r="69" spans="1:18" ht="15.75" thickBot="1" x14ac:dyDescent="0.3">
      <c r="A69" s="499"/>
      <c r="B69" s="39" t="s">
        <v>42</v>
      </c>
      <c r="C69" s="40">
        <v>108011.81650826312</v>
      </c>
      <c r="D69" s="40">
        <v>133850.07840018987</v>
      </c>
      <c r="E69" s="41">
        <f t="shared" si="9"/>
        <v>241861.89490845299</v>
      </c>
      <c r="F69" s="11"/>
      <c r="G69" s="50"/>
      <c r="H69" s="54">
        <f t="shared" si="10"/>
        <v>0.22549034263857815</v>
      </c>
      <c r="I69" s="11"/>
      <c r="J69" s="12"/>
      <c r="K69" s="11"/>
      <c r="L69" s="202"/>
      <c r="M69" s="203"/>
      <c r="N69" s="204"/>
      <c r="O69" s="11"/>
      <c r="P69" s="205"/>
    </row>
    <row r="70" spans="1:18" x14ac:dyDescent="0.25">
      <c r="A70" s="177"/>
      <c r="B70" s="16"/>
      <c r="C70" s="34"/>
      <c r="D70" s="34"/>
      <c r="E70" s="34"/>
      <c r="F70" s="11"/>
      <c r="G70" s="11"/>
      <c r="H70" s="37"/>
      <c r="I70" s="11"/>
      <c r="J70" s="12"/>
      <c r="K70" s="11"/>
      <c r="L70" s="16"/>
      <c r="M70" s="11"/>
      <c r="N70" s="11"/>
      <c r="O70" s="11"/>
      <c r="P70" s="11"/>
    </row>
    <row r="71" spans="1:18" s="9" customFormat="1" ht="3.75" customHeight="1" x14ac:dyDescent="0.25">
      <c r="A71" s="206"/>
      <c r="B71" s="161"/>
      <c r="C71" s="162"/>
      <c r="D71" s="162"/>
      <c r="E71" s="162"/>
      <c r="F71" s="12"/>
      <c r="G71" s="12"/>
      <c r="H71" s="163"/>
      <c r="I71" s="12"/>
      <c r="J71" s="12"/>
      <c r="K71" s="12"/>
      <c r="L71" s="161"/>
      <c r="M71" s="12"/>
      <c r="N71" s="12"/>
      <c r="O71" s="12"/>
      <c r="P71" s="12"/>
    </row>
    <row r="72" spans="1:18" ht="15.75" thickBot="1" x14ac:dyDescent="0.3">
      <c r="A72" s="177"/>
      <c r="B72" s="16"/>
      <c r="C72" s="34"/>
      <c r="D72" s="34"/>
      <c r="E72" s="34"/>
      <c r="F72" s="11"/>
      <c r="G72" s="11"/>
      <c r="H72" s="37"/>
      <c r="I72" s="11"/>
      <c r="J72" s="12"/>
      <c r="K72" s="11"/>
      <c r="L72" s="16"/>
      <c r="M72" s="11"/>
      <c r="N72" s="11"/>
      <c r="O72" s="11"/>
      <c r="P72" s="11"/>
    </row>
    <row r="73" spans="1:18" x14ac:dyDescent="0.25">
      <c r="A73" s="488" t="s">
        <v>24</v>
      </c>
      <c r="B73" s="56" t="s">
        <v>37</v>
      </c>
      <c r="C73" s="57">
        <v>415430</v>
      </c>
      <c r="D73" s="57">
        <v>542321</v>
      </c>
      <c r="E73" s="187">
        <f>D73/C73-1</f>
        <v>0.30544496064318905</v>
      </c>
      <c r="F73" s="11"/>
      <c r="G73" s="55"/>
      <c r="H73" s="207"/>
      <c r="I73" s="11"/>
      <c r="J73" s="12"/>
      <c r="K73" s="11"/>
      <c r="L73" s="55"/>
      <c r="M73" s="208"/>
      <c r="N73" s="207"/>
      <c r="O73" s="11"/>
      <c r="P73" s="201"/>
    </row>
    <row r="74" spans="1:18" x14ac:dyDescent="0.25">
      <c r="A74" s="489"/>
      <c r="B74" s="22" t="s">
        <v>17</v>
      </c>
      <c r="C74" s="33">
        <v>28947.805287379491</v>
      </c>
      <c r="D74" s="33">
        <v>31570.564734597727</v>
      </c>
      <c r="E74" s="38">
        <f t="shared" ref="E74:E87" si="12">SUM(C74:D74)</f>
        <v>60518.370021977214</v>
      </c>
      <c r="F74" s="11"/>
      <c r="G74" s="49"/>
      <c r="H74" s="52">
        <f t="shared" ref="H74:H91" si="13">(D74-C74)/$C$73</f>
        <v>6.3133607279643629E-3</v>
      </c>
      <c r="I74" s="11"/>
      <c r="J74" s="12"/>
      <c r="K74" s="11"/>
      <c r="L74" s="67">
        <v>4068417095.1428604</v>
      </c>
      <c r="M74" s="33">
        <v>4298633831.5714283</v>
      </c>
      <c r="N74" s="209">
        <v>8367050926.7142887</v>
      </c>
      <c r="O74" s="11"/>
      <c r="P74" s="45">
        <f t="shared" ref="P74:P90" si="14">IFERROR(M74/L74-1,0)</f>
        <v>5.6586316261283853E-2</v>
      </c>
    </row>
    <row r="75" spans="1:18" x14ac:dyDescent="0.25">
      <c r="A75" s="489"/>
      <c r="B75" s="22" t="s">
        <v>18</v>
      </c>
      <c r="C75" s="33">
        <v>2196.2242014762896</v>
      </c>
      <c r="D75" s="33">
        <v>2041.4861061646029</v>
      </c>
      <c r="E75" s="38">
        <f t="shared" si="12"/>
        <v>4237.710307640893</v>
      </c>
      <c r="F75" s="11"/>
      <c r="G75" s="49"/>
      <c r="H75" s="52">
        <f t="shared" si="13"/>
        <v>-3.7247694030687897E-4</v>
      </c>
      <c r="I75" s="11"/>
      <c r="J75" s="12"/>
      <c r="K75" s="11"/>
      <c r="L75" s="67">
        <v>604385634</v>
      </c>
      <c r="M75" s="33">
        <v>551013561</v>
      </c>
      <c r="N75" s="209">
        <v>1155399195</v>
      </c>
      <c r="O75" s="11"/>
      <c r="P75" s="45">
        <f t="shared" si="14"/>
        <v>-8.8307977551961514E-2</v>
      </c>
    </row>
    <row r="76" spans="1:18" x14ac:dyDescent="0.25">
      <c r="A76" s="489"/>
      <c r="B76" s="22" t="s">
        <v>19</v>
      </c>
      <c r="C76" s="33">
        <v>74367.036924699263</v>
      </c>
      <c r="D76" s="33">
        <v>94765.477771025966</v>
      </c>
      <c r="E76" s="38">
        <f t="shared" si="12"/>
        <v>169132.51469572523</v>
      </c>
      <c r="F76" s="11"/>
      <c r="G76" s="49"/>
      <c r="H76" s="52">
        <f t="shared" si="13"/>
        <v>4.9101992745653182E-2</v>
      </c>
      <c r="I76" s="11"/>
      <c r="J76" s="12"/>
      <c r="K76" s="11"/>
      <c r="L76" s="67">
        <v>9972467974.2857132</v>
      </c>
      <c r="M76" s="33">
        <v>11767506860.142857</v>
      </c>
      <c r="N76" s="209">
        <v>21739974834.42857</v>
      </c>
      <c r="O76" s="11"/>
      <c r="P76" s="45">
        <f t="shared" si="14"/>
        <v>0.17999946357167573</v>
      </c>
    </row>
    <row r="77" spans="1:18" x14ac:dyDescent="0.25">
      <c r="A77" s="489"/>
      <c r="B77" s="22" t="s">
        <v>20</v>
      </c>
      <c r="C77" s="33">
        <v>1026.2723939066459</v>
      </c>
      <c r="D77" s="33">
        <v>9109.1931042750603</v>
      </c>
      <c r="E77" s="38">
        <f t="shared" si="12"/>
        <v>10135.465498181706</v>
      </c>
      <c r="F77" s="11"/>
      <c r="G77" s="49"/>
      <c r="H77" s="52">
        <f t="shared" si="13"/>
        <v>1.9456757360730846E-2</v>
      </c>
      <c r="I77" s="11"/>
      <c r="J77" s="12"/>
      <c r="K77" s="11"/>
      <c r="L77" s="67">
        <v>116153775</v>
      </c>
      <c r="M77" s="33">
        <v>1068704964</v>
      </c>
      <c r="N77" s="209">
        <v>1184858739</v>
      </c>
      <c r="O77" s="11"/>
      <c r="P77" s="45">
        <f t="shared" si="14"/>
        <v>8.2007768494825068</v>
      </c>
    </row>
    <row r="78" spans="1:18" x14ac:dyDescent="0.25">
      <c r="A78" s="489"/>
      <c r="B78" s="22" t="s">
        <v>21</v>
      </c>
      <c r="C78" s="33">
        <v>26725.560938315852</v>
      </c>
      <c r="D78" s="33">
        <v>60044.247584461264</v>
      </c>
      <c r="E78" s="38">
        <f t="shared" si="12"/>
        <v>86769.808522777108</v>
      </c>
      <c r="F78" s="11"/>
      <c r="G78" s="49"/>
      <c r="H78" s="52">
        <f t="shared" si="13"/>
        <v>8.0202890128650825E-2</v>
      </c>
      <c r="I78" s="11"/>
      <c r="J78" s="12"/>
      <c r="K78" s="11"/>
      <c r="L78" s="67">
        <v>2250344895</v>
      </c>
      <c r="M78" s="33">
        <v>5001760704</v>
      </c>
      <c r="N78" s="209">
        <v>7252105599</v>
      </c>
      <c r="O78" s="11"/>
      <c r="P78" s="45">
        <f t="shared" si="14"/>
        <v>1.2226640525695953</v>
      </c>
    </row>
    <row r="79" spans="1:18" x14ac:dyDescent="0.25">
      <c r="A79" s="489"/>
      <c r="B79" s="22" t="s">
        <v>8</v>
      </c>
      <c r="C79" s="33">
        <v>0.99787751844515771</v>
      </c>
      <c r="D79" s="33">
        <v>226.31287952772396</v>
      </c>
      <c r="E79" s="38">
        <f t="shared" si="12"/>
        <v>227.31075704616913</v>
      </c>
      <c r="F79" s="11"/>
      <c r="G79" s="49"/>
      <c r="H79" s="52">
        <f t="shared" si="13"/>
        <v>5.423657463574581E-4</v>
      </c>
      <c r="I79" s="11"/>
      <c r="J79" s="12"/>
      <c r="K79" s="11"/>
      <c r="L79" s="67">
        <v>21830</v>
      </c>
      <c r="M79" s="33">
        <v>107198.51741935484</v>
      </c>
      <c r="N79" s="209">
        <v>129028.51741935484</v>
      </c>
      <c r="O79" s="11"/>
      <c r="P79" s="45">
        <f t="shared" si="14"/>
        <v>3.9106054704239508</v>
      </c>
    </row>
    <row r="80" spans="1:18" x14ac:dyDescent="0.25">
      <c r="A80" s="489"/>
      <c r="B80" s="31" t="s">
        <v>12</v>
      </c>
      <c r="C80" s="33">
        <v>186.0708655019543</v>
      </c>
      <c r="D80" s="33">
        <v>1147.0317773041961</v>
      </c>
      <c r="E80" s="38">
        <f t="shared" si="12"/>
        <v>1333.1026428061505</v>
      </c>
      <c r="F80" s="11"/>
      <c r="G80" s="49"/>
      <c r="H80" s="52">
        <f t="shared" si="13"/>
        <v>2.3131716818771916E-3</v>
      </c>
      <c r="I80" s="11"/>
      <c r="J80" s="12"/>
      <c r="K80" s="11"/>
      <c r="L80" s="67">
        <v>80515047</v>
      </c>
      <c r="M80" s="33">
        <v>455327608</v>
      </c>
      <c r="N80" s="209">
        <v>535842655</v>
      </c>
      <c r="O80" s="11"/>
      <c r="P80" s="45">
        <f t="shared" si="14"/>
        <v>4.6551865143915272</v>
      </c>
    </row>
    <row r="81" spans="1:16" x14ac:dyDescent="0.25">
      <c r="A81" s="489"/>
      <c r="B81" s="23" t="s">
        <v>10</v>
      </c>
      <c r="C81" s="33">
        <v>189.93471640680542</v>
      </c>
      <c r="D81" s="33">
        <v>128.56471134721386</v>
      </c>
      <c r="E81" s="38">
        <f t="shared" si="12"/>
        <v>318.49942775401928</v>
      </c>
      <c r="F81" s="11"/>
      <c r="G81" s="49"/>
      <c r="H81" s="52">
        <f t="shared" si="13"/>
        <v>-1.477264642890296E-4</v>
      </c>
      <c r="I81" s="11"/>
      <c r="J81" s="12"/>
      <c r="K81" s="11"/>
      <c r="L81" s="67">
        <v>3316585</v>
      </c>
      <c r="M81" s="33">
        <v>2201260</v>
      </c>
      <c r="N81" s="209">
        <v>5517845</v>
      </c>
      <c r="O81" s="11"/>
      <c r="P81" s="45">
        <f t="shared" si="14"/>
        <v>-0.33628717491033699</v>
      </c>
    </row>
    <row r="82" spans="1:16" x14ac:dyDescent="0.25">
      <c r="A82" s="489"/>
      <c r="B82" s="23" t="s">
        <v>11</v>
      </c>
      <c r="C82" s="33">
        <v>30.565827643322969</v>
      </c>
      <c r="D82" s="33">
        <v>1177.9465873284569</v>
      </c>
      <c r="E82" s="38">
        <f t="shared" si="12"/>
        <v>1208.5124149717799</v>
      </c>
      <c r="F82" s="11"/>
      <c r="G82" s="49"/>
      <c r="H82" s="52">
        <f t="shared" si="13"/>
        <v>2.7619111756135421E-3</v>
      </c>
      <c r="I82" s="11"/>
      <c r="J82" s="12"/>
      <c r="K82" s="11"/>
      <c r="L82" s="67">
        <v>26240424</v>
      </c>
      <c r="M82" s="33">
        <v>383106294</v>
      </c>
      <c r="N82" s="209">
        <v>409346718</v>
      </c>
      <c r="O82" s="11"/>
      <c r="P82" s="45">
        <f t="shared" si="14"/>
        <v>13.599851511545697</v>
      </c>
    </row>
    <row r="83" spans="1:16" x14ac:dyDescent="0.25">
      <c r="A83" s="489"/>
      <c r="B83" s="23" t="s">
        <v>14</v>
      </c>
      <c r="C83" s="33">
        <v>4999.6781269931671</v>
      </c>
      <c r="D83" s="33">
        <v>4492.3496290333514</v>
      </c>
      <c r="E83" s="38">
        <f t="shared" si="12"/>
        <v>9492.0277560265185</v>
      </c>
      <c r="F83" s="11"/>
      <c r="G83" s="49"/>
      <c r="H83" s="52">
        <f t="shared" si="13"/>
        <v>-1.2212129551544559E-3</v>
      </c>
      <c r="I83" s="11"/>
      <c r="J83" s="12"/>
      <c r="K83" s="11"/>
      <c r="L83" s="67">
        <v>923.60639999999989</v>
      </c>
      <c r="M83" s="33">
        <v>907.71239999999989</v>
      </c>
      <c r="N83" s="209">
        <v>1831.3187999999996</v>
      </c>
      <c r="O83" s="11"/>
      <c r="P83" s="45">
        <f t="shared" si="14"/>
        <v>-1.7208629130330833E-2</v>
      </c>
    </row>
    <row r="84" spans="1:16" x14ac:dyDescent="0.25">
      <c r="A84" s="489"/>
      <c r="B84" s="23" t="s">
        <v>41</v>
      </c>
      <c r="C84" s="33">
        <v>0</v>
      </c>
      <c r="D84" s="33">
        <v>1327.2967772631039</v>
      </c>
      <c r="E84" s="38">
        <f t="shared" si="12"/>
        <v>1327.2967772631039</v>
      </c>
      <c r="F84" s="11"/>
      <c r="G84" s="49"/>
      <c r="H84" s="52">
        <f t="shared" si="13"/>
        <v>3.1949950106229781E-3</v>
      </c>
      <c r="I84" s="11"/>
      <c r="J84" s="12"/>
      <c r="K84" s="11"/>
      <c r="L84" s="67">
        <v>0</v>
      </c>
      <c r="M84" s="33">
        <v>2863947.3760000016</v>
      </c>
      <c r="N84" s="209">
        <v>2863947.3760000016</v>
      </c>
      <c r="O84" s="11"/>
      <c r="P84" s="45">
        <f t="shared" si="14"/>
        <v>0</v>
      </c>
    </row>
    <row r="85" spans="1:16" x14ac:dyDescent="0.25">
      <c r="A85" s="489"/>
      <c r="B85" s="23" t="s">
        <v>9</v>
      </c>
      <c r="C85" s="33">
        <v>-22765.122328939866</v>
      </c>
      <c r="D85" s="33">
        <v>-27197.034348060512</v>
      </c>
      <c r="E85" s="38">
        <f t="shared" si="12"/>
        <v>-49962.156677000377</v>
      </c>
      <c r="F85" s="11"/>
      <c r="G85" s="49"/>
      <c r="H85" s="52">
        <f t="shared" si="13"/>
        <v>-1.066825221847398E-2</v>
      </c>
      <c r="I85" s="11"/>
      <c r="J85" s="12"/>
      <c r="K85" s="11"/>
      <c r="L85" s="67">
        <v>3524.0313028574224</v>
      </c>
      <c r="M85" s="33">
        <v>4210.089407936729</v>
      </c>
      <c r="N85" s="209">
        <v>7734.1207107941518</v>
      </c>
      <c r="O85" s="11"/>
      <c r="P85" s="45">
        <f t="shared" si="14"/>
        <v>0.194679912327403</v>
      </c>
    </row>
    <row r="86" spans="1:16" x14ac:dyDescent="0.25">
      <c r="A86" s="489"/>
      <c r="B86" s="23" t="s">
        <v>13</v>
      </c>
      <c r="C86" s="33">
        <v>125203.44338928907</v>
      </c>
      <c r="D86" s="33">
        <v>151492.50906107895</v>
      </c>
      <c r="E86" s="38">
        <f t="shared" si="12"/>
        <v>276695.95245036803</v>
      </c>
      <c r="F86" s="11"/>
      <c r="G86" s="49"/>
      <c r="H86" s="52">
        <f t="shared" si="13"/>
        <v>6.3281577333822503E-2</v>
      </c>
      <c r="I86" s="11"/>
      <c r="J86" s="12"/>
      <c r="K86" s="11"/>
      <c r="L86" s="67">
        <v>412074</v>
      </c>
      <c r="M86" s="33">
        <v>473320</v>
      </c>
      <c r="N86" s="209">
        <v>885394</v>
      </c>
      <c r="O86" s="11"/>
      <c r="P86" s="45">
        <f t="shared" si="14"/>
        <v>0.14862864436970069</v>
      </c>
    </row>
    <row r="87" spans="1:16" x14ac:dyDescent="0.25">
      <c r="A87" s="489"/>
      <c r="B87" s="24" t="s">
        <v>31</v>
      </c>
      <c r="C87" s="33">
        <v>-141626.43693692703</v>
      </c>
      <c r="D87" s="33">
        <v>-134665.90086312609</v>
      </c>
      <c r="E87" s="38">
        <f t="shared" si="12"/>
        <v>-276292.33780005312</v>
      </c>
      <c r="F87" s="11"/>
      <c r="G87" s="49"/>
      <c r="H87" s="52">
        <f t="shared" si="13"/>
        <v>1.6755015463016474E-2</v>
      </c>
      <c r="I87" s="11"/>
      <c r="J87" s="12"/>
      <c r="K87" s="11"/>
      <c r="L87" s="65">
        <v>13.208333333333334</v>
      </c>
      <c r="M87" s="30">
        <v>14.058333333333344</v>
      </c>
      <c r="N87" s="20">
        <v>13.617821782178211</v>
      </c>
      <c r="O87" s="11"/>
      <c r="P87" s="45">
        <f t="shared" si="14"/>
        <v>6.4353312302839916E-2</v>
      </c>
    </row>
    <row r="88" spans="1:16" x14ac:dyDescent="0.25">
      <c r="A88" s="490"/>
      <c r="B88" s="166" t="s">
        <v>47</v>
      </c>
      <c r="C88" s="33">
        <v>45340.516430792384</v>
      </c>
      <c r="D88" s="33">
        <v>47659.497567414815</v>
      </c>
      <c r="E88" s="38">
        <f t="shared" ref="E88:E90" si="15">SUM(C88:D88)</f>
        <v>93000.0139982072</v>
      </c>
      <c r="F88" s="11"/>
      <c r="G88" s="49"/>
      <c r="H88" s="52">
        <f t="shared" si="13"/>
        <v>5.5821224673770096E-3</v>
      </c>
      <c r="I88" s="11"/>
      <c r="J88" s="12"/>
      <c r="K88" s="11"/>
      <c r="L88" s="168">
        <v>74.5416666666667</v>
      </c>
      <c r="M88" s="167">
        <v>78.354166666666671</v>
      </c>
      <c r="N88" s="169"/>
      <c r="O88" s="11"/>
      <c r="P88" s="45">
        <f t="shared" si="14"/>
        <v>5.1145891559529977E-2</v>
      </c>
    </row>
    <row r="89" spans="1:16" x14ac:dyDescent="0.25">
      <c r="A89" s="490"/>
      <c r="B89" s="166" t="s">
        <v>48</v>
      </c>
      <c r="C89" s="33">
        <v>-10380.118676772261</v>
      </c>
      <c r="D89" s="33">
        <v>-23149.312287087334</v>
      </c>
      <c r="E89" s="38">
        <f t="shared" si="15"/>
        <v>-33529.430963859595</v>
      </c>
      <c r="F89" s="11"/>
      <c r="G89" s="49"/>
      <c r="H89" s="52">
        <f t="shared" si="13"/>
        <v>-3.0737292950232465E-2</v>
      </c>
      <c r="I89" s="11"/>
      <c r="J89" s="12"/>
      <c r="K89" s="11"/>
      <c r="L89" s="170">
        <v>2.625</v>
      </c>
      <c r="M89" s="171">
        <v>5.854166666666667</v>
      </c>
      <c r="N89" s="169"/>
      <c r="O89" s="11"/>
      <c r="P89" s="45">
        <f t="shared" si="14"/>
        <v>1.2301587301587302</v>
      </c>
    </row>
    <row r="90" spans="1:16" x14ac:dyDescent="0.25">
      <c r="A90" s="490"/>
      <c r="B90" s="166" t="s">
        <v>16</v>
      </c>
      <c r="C90" s="33">
        <v>-19590.670210677588</v>
      </c>
      <c r="D90" s="33">
        <v>-10134.287334361674</v>
      </c>
      <c r="E90" s="38">
        <f t="shared" si="15"/>
        <v>-29724.957545039262</v>
      </c>
      <c r="F90" s="11"/>
      <c r="G90" s="49"/>
      <c r="H90" s="52">
        <f t="shared" si="13"/>
        <v>2.276287912841132E-2</v>
      </c>
      <c r="I90" s="11"/>
      <c r="J90" s="12"/>
      <c r="K90" s="11"/>
      <c r="L90" s="170">
        <v>6.9687437038008824</v>
      </c>
      <c r="M90" s="171">
        <v>3.6049430823122042</v>
      </c>
      <c r="N90" s="169"/>
      <c r="O90" s="11"/>
      <c r="P90" s="45">
        <f t="shared" si="14"/>
        <v>-0.48269828314305763</v>
      </c>
    </row>
    <row r="91" spans="1:16" ht="15.75" thickBot="1" x14ac:dyDescent="0.3">
      <c r="A91" s="491"/>
      <c r="B91" s="39" t="s">
        <v>42</v>
      </c>
      <c r="C91" s="66">
        <v>300578.24117339408</v>
      </c>
      <c r="D91" s="66">
        <v>332285.05654181319</v>
      </c>
      <c r="E91" s="41">
        <f>SUM(C91:D91)</f>
        <v>632863.29771520733</v>
      </c>
      <c r="F91" s="11"/>
      <c r="G91" s="50"/>
      <c r="H91" s="54">
        <f t="shared" si="13"/>
        <v>7.632288320154805E-2</v>
      </c>
      <c r="I91" s="11"/>
      <c r="J91" s="12"/>
      <c r="K91" s="11"/>
      <c r="L91" s="68"/>
      <c r="M91" s="66"/>
      <c r="N91" s="210"/>
      <c r="O91" s="11"/>
      <c r="P91" s="69"/>
    </row>
  </sheetData>
  <mergeCells count="10">
    <mergeCell ref="A73:A91"/>
    <mergeCell ref="C2:D2"/>
    <mergeCell ref="G2:H2"/>
    <mergeCell ref="L2:N2"/>
    <mergeCell ref="A5:A19"/>
    <mergeCell ref="A22:A37"/>
    <mergeCell ref="A40:A52"/>
    <mergeCell ref="A55:A69"/>
    <mergeCell ref="G54:H54"/>
    <mergeCell ref="G3:H3"/>
  </mergeCells>
  <conditionalFormatting sqref="H70:H72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{3ACEEBE5-77B3-4E92-8936-9BDC9E963339}</x14:id>
        </ext>
      </extLst>
    </cfRule>
  </conditionalFormatting>
  <conditionalFormatting sqref="H55:H69 H5:H53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{300DFB81-41FE-43EF-8141-E5CBB0FAE70D}</x14:id>
        </ext>
      </extLst>
    </cfRule>
  </conditionalFormatting>
  <conditionalFormatting sqref="H74:H91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{F8A0EE1F-CC5A-4217-B2AD-636C77FE3E13}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CEEBE5-77B3-4E92-8936-9BDC9E9633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H70:H72</xm:sqref>
        </x14:conditionalFormatting>
        <x14:conditionalFormatting xmlns:xm="http://schemas.microsoft.com/office/excel/2006/main">
          <x14:cfRule type="dataBar" id="{300DFB81-41FE-43EF-8141-E5CBB0FAE7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H55:H69 H5:H53</xm:sqref>
        </x14:conditionalFormatting>
        <x14:conditionalFormatting xmlns:xm="http://schemas.microsoft.com/office/excel/2006/main">
          <x14:cfRule type="dataBar" id="{F8A0EE1F-CC5A-4217-B2AD-636C77FE3E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H74:H91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Project Scope</vt:lpstr>
      <vt:lpstr>1. Model Fit  </vt:lpstr>
      <vt:lpstr>2. Base vs Incremental % Contri</vt:lpstr>
      <vt:lpstr>3. Due To</vt:lpstr>
      <vt:lpstr>4. Media Summary</vt:lpstr>
      <vt:lpstr>3. Media DueTos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Bhat</dc:creator>
  <cp:lastModifiedBy>Kavya Bhat</cp:lastModifiedBy>
  <dcterms:created xsi:type="dcterms:W3CDTF">2022-08-31T06:27:36Z</dcterms:created>
  <dcterms:modified xsi:type="dcterms:W3CDTF">2022-09-30T06:33:09Z</dcterms:modified>
</cp:coreProperties>
</file>